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<sst xmlns="http://schemas.openxmlformats.org/spreadsheetml/2006/main" count="5255" uniqueCount="1034">
  <si>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</si>
  <si>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</si>
  <si>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</si>
  <si>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</si>
  <si>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</si>
  <si>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</si>
  <si>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</si>
  <si>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</si>
  <si>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</si>
  <si>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</si>
  <si>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</si>
  <si>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</si>
  <si>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</si>
  <si>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</si>
  <si>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</si>
  <si>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</si>
  <si>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</si>
  <si>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</si>
  <si>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</si>
  <si>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</si>
  <si>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</si>
  <si>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</si>
  <si>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</si>
  <si>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</si>
  <si>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</si>
  <si>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</si>
  <si>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</si>
  <si>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</si>
  <si>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</si>
  <si>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</si>
  <si>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</si>
  <si>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</si>
  <si>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</si>
  <si>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</si>
  <si>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</si>
  <si>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</si>
  <si>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</si>
  <si>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</si>
  <si>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</si>
  <si>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</si>
  <si>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</si>
  <si>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</si>
  <si>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</si>
  <si>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</si>
  <si>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</si>
  <si>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</si>
  <si>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</si>
  <si>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</si>
  <si>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</si>
  <si>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</si>
  <si>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</si>
  <si>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</si>
  <si>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</si>
  <si>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</si>
  <si>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</si>
  <si>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</si>
  <si>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</si>
  <si>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</si>
  <si>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</si>
  <si>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</si>
  <si>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</si>
  <si>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</si>
  <si>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</si>
  <si>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105001</t>
  </si>
  <si>
    <t>玉溪市教育体育局</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</si>
  <si>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</si>
  <si>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</si>
  <si>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</si>
  <si>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</si>
  <si>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</si>
  <si>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</si>
  <si>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</si>
  <si>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</si>
  <si>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</si>
  <si>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</si>
  <si>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</si>
  <si>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</si>
  <si>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</si>
  <si>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205</t>
  </si>
  <si>
    <t>20501</t>
  </si>
  <si>
    <t>2050101</t>
  </si>
  <si>
    <t>2050102</t>
  </si>
  <si>
    <t>2050199</t>
  </si>
  <si>
    <t>20502</t>
  </si>
  <si>
    <t>2050201</t>
  </si>
  <si>
    <t>2050202</t>
  </si>
  <si>
    <t>2050299</t>
  </si>
  <si>
    <t>207</t>
  </si>
  <si>
    <t>20703</t>
  </si>
  <si>
    <t>2070301</t>
  </si>
  <si>
    <t>2070302</t>
  </si>
  <si>
    <t>2070305</t>
  </si>
  <si>
    <t>208</t>
  </si>
  <si>
    <t>20805</t>
  </si>
  <si>
    <t>2080501</t>
  </si>
  <si>
    <t>2080502</t>
  </si>
  <si>
    <t>2080505</t>
  </si>
  <si>
    <t>20808</t>
  </si>
  <si>
    <t>2080801</t>
  </si>
  <si>
    <t>210</t>
  </si>
  <si>
    <t>21011</t>
  </si>
  <si>
    <t>2101101</t>
  </si>
  <si>
    <t>2101102</t>
  </si>
  <si>
    <t>2101103</t>
  </si>
  <si>
    <t>2101199</t>
  </si>
  <si>
    <t>212</t>
  </si>
  <si>
    <t>21208</t>
  </si>
  <si>
    <t>2120899</t>
  </si>
  <si>
    <t>221</t>
  </si>
  <si>
    <t>22102</t>
  </si>
  <si>
    <t>2210201</t>
  </si>
  <si>
    <t>2210203</t>
  </si>
  <si>
    <t>229</t>
  </si>
  <si>
    <t>22960</t>
  </si>
  <si>
    <t>2296003</t>
  </si>
  <si>
    <t>2296099</t>
  </si>
  <si>
    <t>230</t>
  </si>
  <si>
    <t>23002</t>
  </si>
  <si>
    <t>2300245</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</si>
  <si>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</si>
  <si>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</si>
  <si>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</si>
  <si>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</si>
  <si>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</si>
  <si>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</si>
  <si>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</si>
  <si>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</si>
  <si>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</si>
  <si>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</si>
  <si>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</si>
  <si>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</si>
  <si>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</si>
  <si>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</si>
  <si>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</si>
  <si>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</si>
  <si>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</si>
  <si>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</si>
  <si>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</si>
  <si>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</si>
  <si>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</si>
  <si>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</si>
  <si>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</si>
  <si>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</si>
  <si>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</si>
  <si>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</si>
  <si>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</si>
  <si>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</si>
  <si>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</si>
  <si>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</si>
  <si>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</si>
  <si>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</si>
  <si>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</si>
  <si>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</si>
  <si>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</si>
  <si>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</si>
  <si>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</si>
  <si>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</si>
  <si>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</si>
  <si>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</si>
  <si>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</si>
  <si>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</si>
  <si>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</si>
  <si>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</si>
  <si>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</si>
  <si>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530400210000000629606</t>
  </si>
  <si>
    <t>行政人员工资支出</t>
  </si>
  <si>
    <t>行政运行</t>
  </si>
  <si>
    <t>30101</t>
  </si>
  <si>
    <t>基本工资</t>
  </si>
  <si>
    <t>30102</t>
  </si>
  <si>
    <t>津贴补贴</t>
  </si>
  <si>
    <t>购房补贴</t>
  </si>
  <si>
    <t>530400210000000629607</t>
  </si>
  <si>
    <t>事业人员工资支出</t>
  </si>
  <si>
    <t>其他教育管理事务支出</t>
  </si>
  <si>
    <t>30107</t>
  </si>
  <si>
    <t>绩效工资</t>
  </si>
  <si>
    <t>530400210000000629608</t>
  </si>
  <si>
    <t>社会保障缴费</t>
  </si>
  <si>
    <t>30112</t>
  </si>
  <si>
    <t>其他社会保障缴费</t>
  </si>
  <si>
    <t>机关事业单位基本养老保险缴费支出</t>
  </si>
  <si>
    <t>30108</t>
  </si>
  <si>
    <t>机关事业单位基本养老保险缴费</t>
  </si>
  <si>
    <t>行政单位医疗</t>
  </si>
  <si>
    <t>30110</t>
  </si>
  <si>
    <t>职工基本医疗保险缴费</t>
  </si>
  <si>
    <t>30307</t>
  </si>
  <si>
    <t>医疗费补助</t>
  </si>
  <si>
    <t>事业单位医疗</t>
  </si>
  <si>
    <t>公务员医疗补助</t>
  </si>
  <si>
    <t>30111</t>
  </si>
  <si>
    <t>公务员医疗补助缴费</t>
  </si>
  <si>
    <t>其他行政事业单位医疗支出</t>
  </si>
  <si>
    <t>530400210000000629609</t>
  </si>
  <si>
    <t>住房公积金</t>
  </si>
  <si>
    <t>30113</t>
  </si>
  <si>
    <t>530400210000000629610</t>
  </si>
  <si>
    <t>对个人和家庭的补助</t>
  </si>
  <si>
    <t>行政单位离退休</t>
  </si>
  <si>
    <t>30301</t>
  </si>
  <si>
    <t>离休费</t>
  </si>
  <si>
    <t>30305</t>
  </si>
  <si>
    <t>生活补助</t>
  </si>
  <si>
    <t>事业单位离退休</t>
  </si>
  <si>
    <t>530400210000000629611</t>
  </si>
  <si>
    <t>其他工资福利支出</t>
  </si>
  <si>
    <t>30103</t>
  </si>
  <si>
    <t>奖金</t>
  </si>
  <si>
    <t>530400210000000629613</t>
  </si>
  <si>
    <t>公车购置及运维费</t>
  </si>
  <si>
    <t>30231</t>
  </si>
  <si>
    <t>公务用车运行维护费</t>
  </si>
  <si>
    <t>530400210000000629614</t>
  </si>
  <si>
    <t>行政人员公务交通补贴</t>
  </si>
  <si>
    <t>30239</t>
  </si>
  <si>
    <t>其他交通费用</t>
  </si>
  <si>
    <t>530400210000000629615</t>
  </si>
  <si>
    <t>工会经费</t>
  </si>
  <si>
    <t>30228</t>
  </si>
  <si>
    <t>530400210000000629617</t>
  </si>
  <si>
    <t>一般公用经费</t>
  </si>
  <si>
    <t>30201</t>
  </si>
  <si>
    <t>办公费</t>
  </si>
  <si>
    <t>30211</t>
  </si>
  <si>
    <t>差旅费</t>
  </si>
  <si>
    <t>30213</t>
  </si>
  <si>
    <t>维修（护）费</t>
  </si>
  <si>
    <t>30215</t>
  </si>
  <si>
    <t>会议费</t>
  </si>
  <si>
    <t>30216</t>
  </si>
  <si>
    <t>培训费</t>
  </si>
  <si>
    <t>30299</t>
  </si>
  <si>
    <t>其他商品和服务支出</t>
  </si>
  <si>
    <t>30205</t>
  </si>
  <si>
    <t>水费</t>
  </si>
  <si>
    <t>30206</t>
  </si>
  <si>
    <t>电费</t>
  </si>
  <si>
    <t>30207</t>
  </si>
  <si>
    <t>邮电费</t>
  </si>
  <si>
    <t>31002</t>
  </si>
  <si>
    <t>办公设备购置</t>
  </si>
  <si>
    <t>530400221100000624891</t>
  </si>
  <si>
    <t>30217</t>
  </si>
  <si>
    <t>530400241100002093997</t>
  </si>
  <si>
    <t>编外临聘人员经费</t>
  </si>
  <si>
    <t>30199</t>
  </si>
  <si>
    <t>530400241100002114536</t>
  </si>
  <si>
    <t>工作业务经费</t>
  </si>
  <si>
    <t>一般行政管理事务</t>
  </si>
  <si>
    <t>30227</t>
  </si>
  <si>
    <t>委托业务费</t>
  </si>
  <si>
    <t>530400241100002114537</t>
  </si>
  <si>
    <t>奖励性绩效工资（工资部分）经费</t>
  </si>
  <si>
    <t>530400241100002114538</t>
  </si>
  <si>
    <t>奖励性绩效绩效工资（高于部分）经费</t>
  </si>
  <si>
    <t>530400241100002114539</t>
  </si>
  <si>
    <t>机关后勤购买服务经费</t>
  </si>
  <si>
    <t>530400241100002390511</t>
  </si>
  <si>
    <t>年终一次性奖金</t>
  </si>
  <si>
    <t>530400251100003842358</t>
  </si>
  <si>
    <t>物业管理费</t>
  </si>
  <si>
    <t>30209</t>
  </si>
  <si>
    <t>530400261100004946652</t>
  </si>
  <si>
    <t>人才公寓租金及物业管理专项经费</t>
  </si>
  <si>
    <t>30214</t>
  </si>
  <si>
    <t>租赁费</t>
  </si>
  <si>
    <t>预算05-1表</t>
  </si>
  <si>
    <t>2026年部门项目支出预算表</t>
  </si>
  <si>
    <t>项目分类</t>
  </si>
  <si>
    <t>项目单位</t>
  </si>
  <si>
    <t>本年拨款</t>
  </si>
  <si>
    <t>单位资金</t>
  </si>
  <si>
    <t>其中：本次下达</t>
  </si>
  <si>
    <t>特定项目教2022006专项资金</t>
  </si>
  <si>
    <t>事业发展类</t>
  </si>
  <si>
    <t>530400200000000630830</t>
  </si>
  <si>
    <t>省级公费师范生培养专项经费</t>
  </si>
  <si>
    <t>民生类</t>
  </si>
  <si>
    <t>530400210000000625838</t>
  </si>
  <si>
    <t>教育共同财政事权转移支付支出</t>
  </si>
  <si>
    <t>39999</t>
  </si>
  <si>
    <t>竞技体育与青少年体育专项经费</t>
  </si>
  <si>
    <t>530400210000000625902</t>
  </si>
  <si>
    <t>用于体育事业的彩票公益金支出</t>
  </si>
  <si>
    <t>全民健身专项经费</t>
  </si>
  <si>
    <t>530400210000000625908</t>
  </si>
  <si>
    <t>义务教育家庭经济困难学生生活费补助资金</t>
  </si>
  <si>
    <t>530400210000000626066</t>
  </si>
  <si>
    <t>义务教育生均公用经费补助资金</t>
  </si>
  <si>
    <t>530400210000000626213</t>
  </si>
  <si>
    <t>普通高中脱贫家庭经济困难学生生活补助经费</t>
  </si>
  <si>
    <t>530400210000000626428</t>
  </si>
  <si>
    <t>普通高中原建档立卡户等家庭经济困难学生免学杂费专项资金</t>
  </si>
  <si>
    <t>530400210000000626464</t>
  </si>
  <si>
    <t>普通高中国家助学金资助专项资金</t>
  </si>
  <si>
    <t>530400210000000626534</t>
  </si>
  <si>
    <t>学前教育家庭经济困难学生生活费补助资金</t>
  </si>
  <si>
    <t>530400210000000626601</t>
  </si>
  <si>
    <t>中等职业教育国家助学金专项资金</t>
  </si>
  <si>
    <t>530400210000000626604</t>
  </si>
  <si>
    <t>中等职业教育免学费专项资金</t>
  </si>
  <si>
    <t>530400210000000626707</t>
  </si>
  <si>
    <t>农村义务教育学生营养改善计划专项资金</t>
  </si>
  <si>
    <t>530400210000000626793</t>
  </si>
  <si>
    <t>本级学前教育发展专项经费</t>
  </si>
  <si>
    <t>530400210000000628046</t>
  </si>
  <si>
    <t>学前教育</t>
  </si>
  <si>
    <t>（非税）招生考试专项经费</t>
  </si>
  <si>
    <t>530400221100000220132</t>
  </si>
  <si>
    <t>30202</t>
  </si>
  <si>
    <t>印刷费</t>
  </si>
  <si>
    <t>30226</t>
  </si>
  <si>
    <t>劳务费</t>
  </si>
  <si>
    <t>遗属生活补助项目资金</t>
  </si>
  <si>
    <t>530400231100001133358</t>
  </si>
  <si>
    <t>死亡抚恤</t>
  </si>
  <si>
    <t>资助中心工作业务经费</t>
  </si>
  <si>
    <t>530400231100001212473</t>
  </si>
  <si>
    <t>铸牢中华民族共同体意识教育资金</t>
  </si>
  <si>
    <t>530400241100003344878</t>
  </si>
  <si>
    <t>基础教育综合改革实验区资金</t>
  </si>
  <si>
    <t>530400241100003347363</t>
  </si>
  <si>
    <t>小学教育</t>
  </si>
  <si>
    <t>特殊教育试验区资金</t>
  </si>
  <si>
    <t>530400241100003347364</t>
  </si>
  <si>
    <t>生源地信用助学贷款风险补偿资金</t>
  </si>
  <si>
    <t>530400251100003583986</t>
  </si>
  <si>
    <t>其他普通教育支出</t>
  </si>
  <si>
    <t>教育体育运行经费</t>
  </si>
  <si>
    <t>530400251100003586224</t>
  </si>
  <si>
    <t>“新高考”+玉溪教育云平台支撑能力提升建设经费</t>
  </si>
  <si>
    <t>530400251100004129194</t>
  </si>
  <si>
    <t>国球进社区国球进公园体育健身器材配建专项经费</t>
  </si>
  <si>
    <t>530400251100004280069</t>
  </si>
  <si>
    <t>云南省第一届全民健身大赛（滇东赛区）经费</t>
  </si>
  <si>
    <t>530400251100004346910</t>
  </si>
  <si>
    <t>基础教育省级综合奖补经费</t>
  </si>
  <si>
    <t>530400251100004367711</t>
  </si>
  <si>
    <t>云南省青少年锦标赛（省级）专项经费</t>
  </si>
  <si>
    <t>530400251100004403805</t>
  </si>
  <si>
    <t>国家体育锻炼标准达标测验经费</t>
  </si>
  <si>
    <t>530400251100004426915</t>
  </si>
  <si>
    <t>全民健身指导活动经费</t>
  </si>
  <si>
    <t>530400251100004426916</t>
  </si>
  <si>
    <t>全民健身科普宣传经费</t>
  </si>
  <si>
    <t>530400251100004430427</t>
  </si>
  <si>
    <t>国民体质监测仪器采购专项资金</t>
  </si>
  <si>
    <t>530400251100004456937</t>
  </si>
  <si>
    <t>2025年体彩公益金资助项目绩效管理专项经费</t>
  </si>
  <si>
    <t>530400251100004456939</t>
  </si>
  <si>
    <t>云南省现代化边境幸福村体育嘉年华活动经费</t>
  </si>
  <si>
    <t>530400251100004476755</t>
  </si>
  <si>
    <t>用于其他社会公益事业的彩票公益金支出</t>
  </si>
  <si>
    <t>2025年云南省青少年冠军赛专项经费</t>
  </si>
  <si>
    <t>530400251100004642585</t>
  </si>
  <si>
    <t>云南省学生心理健康工作专项资金</t>
  </si>
  <si>
    <t>530400251100004657551</t>
  </si>
  <si>
    <t>2025/2026云南省城市足球联赛玉溪赛区组织经费</t>
  </si>
  <si>
    <t>专项业务类</t>
  </si>
  <si>
    <t>530400251100004694600</t>
  </si>
  <si>
    <t>2025年云南省勤锻炼第六届学生田径锦标赛经费</t>
  </si>
  <si>
    <t>530400251100004715914</t>
  </si>
  <si>
    <t>体育竞赛</t>
  </si>
  <si>
    <t>群众“三大球”赛事活动项目资金</t>
  </si>
  <si>
    <t>530400251100004721294</t>
  </si>
  <si>
    <t>30218</t>
  </si>
  <si>
    <t>专用材料费</t>
  </si>
  <si>
    <t>标准化考点建设专项资金</t>
  </si>
  <si>
    <t>530400251100004772145</t>
  </si>
  <si>
    <t>全市普通高中数字校园建设经费</t>
  </si>
  <si>
    <t>530400251100004772199</t>
  </si>
  <si>
    <t>玉溪智启·AI通识教育领航计划项目专项资金</t>
  </si>
  <si>
    <t>530400251100004772307</t>
  </si>
  <si>
    <t>全市校园“明厨亮灶”AI智慧监管体系建设试点经费</t>
  </si>
  <si>
    <t>530400251100004772324</t>
  </si>
  <si>
    <t>玉溪智课·AI精准教学系统专项资金</t>
  </si>
  <si>
    <t>530400251100004772334</t>
  </si>
  <si>
    <t>班主任队伍建设经费</t>
  </si>
  <si>
    <t>530400251100004772930</t>
  </si>
  <si>
    <t>五育阳光小屋建设项目建设经费</t>
  </si>
  <si>
    <t>530400251100004772935</t>
  </si>
  <si>
    <t>思政课建设经费</t>
  </si>
  <si>
    <t>530400251100004772937</t>
  </si>
  <si>
    <t>宣传与舆情处置专项经费</t>
  </si>
  <si>
    <t>530400251100004772958</t>
  </si>
  <si>
    <t>教育督导、测评经费</t>
  </si>
  <si>
    <t>530400251100004773042</t>
  </si>
  <si>
    <t>名校长工作室建设经费</t>
  </si>
  <si>
    <t>530400251100004773488</t>
  </si>
  <si>
    <t>玉溪市领军校(园）长培养经费</t>
  </si>
  <si>
    <t>530400251100004773494</t>
  </si>
  <si>
    <t>壮苗行动·学生体质提升专项资金</t>
  </si>
  <si>
    <t>530400251100004773848</t>
  </si>
  <si>
    <t>中小学合唱教育经费</t>
  </si>
  <si>
    <t>530400251100004774024</t>
  </si>
  <si>
    <t>义务教育优质均衡发展省级奖补专项资金</t>
  </si>
  <si>
    <t>530400251100004774098</t>
  </si>
  <si>
    <t>体育教师、教练员培训经费</t>
  </si>
  <si>
    <t>530400261100004887892</t>
  </si>
  <si>
    <t>全国青少年足球（对下）人才培养改革试点专项资金</t>
  </si>
  <si>
    <t>530400261100004887900</t>
  </si>
  <si>
    <t>省十七运会玉溪青少年体育代表团参赛专项经费</t>
  </si>
  <si>
    <t>530400261100004887906</t>
  </si>
  <si>
    <t>国民体质监测（对下）经费</t>
  </si>
  <si>
    <t>530400261100004892622</t>
  </si>
  <si>
    <t>国民体质监测仪器设备更新（对下）资金</t>
  </si>
  <si>
    <t>530400261100004893133</t>
  </si>
  <si>
    <t>云南省城市足球联赛项目经费</t>
  </si>
  <si>
    <t>530400261100004893443</t>
  </si>
  <si>
    <t>玉溪市体育职业俱乐部扶持补助经费</t>
  </si>
  <si>
    <t>530400261100004893508</t>
  </si>
  <si>
    <t>其他国有土地使用权出让收入安排的支出</t>
  </si>
  <si>
    <t>31204</t>
  </si>
  <si>
    <t>费用补贴</t>
  </si>
  <si>
    <t>“村BA”篮球比赛专项经费</t>
  </si>
  <si>
    <t>530400261100004893576</t>
  </si>
  <si>
    <t>以前年度项目欠拨资金</t>
  </si>
  <si>
    <t>530400261100004893644</t>
  </si>
  <si>
    <t>玉溪市青少年体育后备人才基地建设补助（对下）资金</t>
  </si>
  <si>
    <t>530400261100004897194</t>
  </si>
  <si>
    <t>马拉松竞赛活动专项经费</t>
  </si>
  <si>
    <t>530400261100004898572</t>
  </si>
  <si>
    <t>体育产业赛事（对下）专项资金</t>
  </si>
  <si>
    <t>530400261100004898684</t>
  </si>
  <si>
    <t>户外运动嘉年华活动专项经费</t>
  </si>
  <si>
    <t>530400261100004898715</t>
  </si>
  <si>
    <t>国家级系列赛事活动专项经费</t>
  </si>
  <si>
    <t>530400261100004898728</t>
  </si>
  <si>
    <t>（非税）中小学教师资格面试项目经费</t>
  </si>
  <si>
    <t>530400261100004924252</t>
  </si>
  <si>
    <t>体育赛事活动效益评估统计调查专项经费</t>
  </si>
  <si>
    <t>530400261100004926354</t>
  </si>
  <si>
    <t>“全民健身日”（对下）启动仪式及相关赛事活动经费</t>
  </si>
  <si>
    <t>530400261100004928771</t>
  </si>
  <si>
    <t>学前教育免保育教育费（对下）经费</t>
  </si>
  <si>
    <t>530400261100004932027</t>
  </si>
  <si>
    <t>省内外退休名师、名校长引进（对下）经费</t>
  </si>
  <si>
    <t>530400261100004937218</t>
  </si>
  <si>
    <t>骨干教师及学校管理人员学习交流专项经费</t>
  </si>
  <si>
    <t>530400261100004937290</t>
  </si>
  <si>
    <t>教育体育行业专家工作站工作经费</t>
  </si>
  <si>
    <t>530400261100004937399</t>
  </si>
  <si>
    <t>玉溪市“同唱一首歌同为一家人”民族团结进步创建系列活动项目资金</t>
  </si>
  <si>
    <t>530400261100004943302</t>
  </si>
  <si>
    <t>收支专户利息支出经费</t>
  </si>
  <si>
    <t>530400261100005120204</t>
  </si>
  <si>
    <t>全国青少年足球人才培养改革试点（本级）专项资金</t>
  </si>
  <si>
    <t>530400261100005135083</t>
  </si>
  <si>
    <t>玉溪市各县（市、区）全民健身赛事活动组织经费</t>
  </si>
  <si>
    <t>530400261100005136357</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</si>
  <si>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</si>
  <si>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</si>
  <si>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</si>
  <si>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</si>
  <si>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</si>
  <si>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</si>
  <si>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</si>
  <si>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</si>
  <si>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</si>
  <si>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</si>
  <si>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</si>
  <si>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</si>
  <si>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</si>
  <si>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根据《玉溪市人民政府办公室关于印发玉溪市教育领域财政事权和支出责任划分改革实施方案的通知》,我单位开展此项工作，预期按精准识别、精准资助的要求，对大概20000名办理贷款的学生强化管理，帮助家庭经济困难大学生获得贷款；解决学费、住宿费等问题并顺利完成学业。加大国家惠民政策宣传力度，政策知晓率达90%，贷款的就读省内高校学生的覆盖率100%，贷款学生满意度和家长满意度达到80%。确保生源地信用助学贷款风险补偿金按时完成上缴任务。</t>
  </si>
  <si>
    <t>产出指标</t>
  </si>
  <si>
    <t>数量指标</t>
  </si>
  <si>
    <t>贷款的就读省内高校学生的数量</t>
  </si>
  <si>
    <t>&gt;=</t>
  </si>
  <si>
    <t>20000</t>
  </si>
  <si>
    <t>人</t>
  </si>
  <si>
    <t>定量指标</t>
  </si>
  <si>
    <t>反映申请贷款的就读省内高校学生的数量情况</t>
  </si>
  <si>
    <t>质量指标</t>
  </si>
  <si>
    <t>贷款的就读省内高校学生的覆盖率</t>
  </si>
  <si>
    <t>=</t>
  </si>
  <si>
    <t>100</t>
  </si>
  <si>
    <t>%</t>
  </si>
  <si>
    <t>反映贷款政策范围内家庭经济困难学生受助情况。</t>
  </si>
  <si>
    <t>救助标准执行合规率</t>
  </si>
  <si>
    <t>反映救助按标准执行的情况。
救助标准执行合规率=按照救助标准核定发放的资金额/发放资金总额*100%</t>
  </si>
  <si>
    <t>效益指标</t>
  </si>
  <si>
    <t>社会效益</t>
  </si>
  <si>
    <t>政策知晓率</t>
  </si>
  <si>
    <t>90</t>
  </si>
  <si>
    <t>反映政策的宣传效果情况。</t>
  </si>
  <si>
    <t>满意度指标</t>
  </si>
  <si>
    <t>服务对象满意度</t>
  </si>
  <si>
    <t>受益对象满意度</t>
  </si>
  <si>
    <t>85</t>
  </si>
  <si>
    <t>反映获补助受益对象的满意程度情况。</t>
  </si>
  <si>
    <t>国家助学金通过中职资助卡发放给受助学生，原则上按学期发放。确保该项目资金按时、足额到位，并及时发放。做好该项学生资助政策的宣传、咨询等工作。年终汇总上报学生资助工作执行情况，并组织实施相关的绩效评价。通过国家助学金资助政策的实施，使家庭经济困难学生享受国家助学金，能顺利接受中等职业教育并有一技之长，对推动脱贫攻坚与乡村振兴有效衔接具有极大的促进作用。中职国家助学金应受助学生受助比例100%，资助资金标准达率100%，受助学生满意度85%。</t>
  </si>
  <si>
    <t>中职国家助学金应受助学生受助学生人数</t>
  </si>
  <si>
    <t>2600</t>
  </si>
  <si>
    <t>反映国家助学金受助学生人数</t>
  </si>
  <si>
    <t>全国学生资助系统运用达标率</t>
  </si>
  <si>
    <t>全国学生资助系统运用数，从市级学生资助管理系统可以了解各学校对资助系统的应用情况。</t>
  </si>
  <si>
    <t>资助资金标准达率</t>
  </si>
  <si>
    <t>反映资助标准是否按规定下达。</t>
  </si>
  <si>
    <t>补助对象政策的知晓度</t>
  </si>
  <si>
    <t>受助学生对学生资助政策的了解情况，通过对对受助学生的调查问卷测算出分值。</t>
  </si>
  <si>
    <t>受助学生满意度</t>
  </si>
  <si>
    <t>受助学生对资助政策的满意情况，通过对受助学生的调查问卷测算分值。</t>
  </si>
  <si>
    <t>2026年，根据《玉溪市人民政府办公室关于印发玉溪市教育领域财政事权和支出责任划分改革实施方案的通知》文件精神，开展资助中心工作，深入推进适应学生全面而有个性发展的教育教学改革，建立与之配套的教学管理机制，促进玉溪市教育事业高质量跨越式发展。</t>
  </si>
  <si>
    <t>政策宣传次数</t>
  </si>
  <si>
    <t>次</t>
  </si>
  <si>
    <t>反映补助政策的宣传力度情况。即通过门户网站、报刊、通信、电视、户外广告等对补助政策进行宣传的次数。</t>
  </si>
  <si>
    <t>兑现准确率</t>
  </si>
  <si>
    <t>95</t>
  </si>
  <si>
    <t>反映补助准确发放的情况。
补助兑现准确率=补助兑付额/应付额*100%</t>
  </si>
  <si>
    <t>补助事项公示度</t>
  </si>
  <si>
    <t>反映补助事项在特定办事大厅、官网、媒体或其他渠道按规定进行公示的情况。
补助事项公示度=按规定公布事项/按规定应公布事项*100%</t>
  </si>
  <si>
    <t>反映补助政策的宣传效果情况。
政策知晓率=调查中补助政策知晓人数/调查总人数*100%</t>
  </si>
  <si>
    <t>反映获补助受益对象的满意程度。</t>
  </si>
  <si>
    <t>2026年预计收支专户可以收到的利息为1万元，该资金用于支付教体局日常经费，确保工作正常运转。</t>
  </si>
  <si>
    <t>收到利息次数</t>
  </si>
  <si>
    <t>反映收支专户收到的利息次数。</t>
  </si>
  <si>
    <t>资金使用规范率</t>
  </si>
  <si>
    <t>反映收支专户利息资金支出的规范情况。</t>
  </si>
  <si>
    <t>时效指标</t>
  </si>
  <si>
    <t>每季度利息到账时间</t>
  </si>
  <si>
    <t>号</t>
  </si>
  <si>
    <t>反映收支专户每季度利息收到的时间</t>
  </si>
  <si>
    <t>市教育体育局工作运转情况</t>
  </si>
  <si>
    <t>正常运转</t>
  </si>
  <si>
    <t>定性指标</t>
  </si>
  <si>
    <t>反映市教育体育局工作运转情况</t>
  </si>
  <si>
    <t>反映受益对象的满意度</t>
  </si>
  <si>
    <t>组建玉溪青少年体育代表团参加云南省第十七届运动会，参加至少19个项目比赛，计划组建1000人玉溪体育代表团参加云南省第十七届运动会。通过该项目的实施推动新时代体育事业改革发展,增强全民体质,促进竞技体育后备人才培养的重要措施,为云南高原特色体育强省建设打下坚实基础。2026年参加云南省第十七届运动会完成现场比赛金牌至少80枚的基本任务（不计交流、带入成绩），努力实现金牌总数和团体总分进入全省前二名的目标；落实好优秀竞技体育后备人才选星计划，健全人才库；周期内完成每个重点扶持类项目向省级及以上训练单位输送运动员至少3人，其他项目对应省级运动队输送运动员至少1人。各项目备战适龄运动员选拔组队基本完成，有针对性参加省级以上比赛，完成各项参赛任务。</t>
  </si>
  <si>
    <t>举办公益演出的场次</t>
  </si>
  <si>
    <t>1000</t>
  </si>
  <si>
    <t>反映参加十七届省运会人数。</t>
  </si>
  <si>
    <t>采购比赛服装</t>
  </si>
  <si>
    <t>套</t>
  </si>
  <si>
    <t>反映采购比赛服装情况。</t>
  </si>
  <si>
    <t>获得奖牌数</t>
  </si>
  <si>
    <t>300</t>
  </si>
  <si>
    <t>块</t>
  </si>
  <si>
    <t>反映获得奖牌数情况</t>
  </si>
  <si>
    <t>创艺类演出节目占比</t>
  </si>
  <si>
    <t>反映采购比赛服验收合格率情况</t>
  </si>
  <si>
    <t>宣传报道次数</t>
  </si>
  <si>
    <t>举办的比赛动被媒体宣传报道的次数，反映其引领示范作用的体现情况。</t>
  </si>
  <si>
    <t>参赛运动员满意度</t>
  </si>
  <si>
    <t>反映参赛运动员的满意程度。</t>
  </si>
  <si>
    <t>根据《中共玉溪市委玉溪市人民政府关于进一步加强体育工作的意见》，开展青少年竞技体育比赛项目大于等于13个，青少年比赛参赛人数大于等于4000人次，开展青少年比赛参赛人员器材保障率100%，宣传报道次数10次，学生体质健康优良率达50%，以上参赛人员满意度大于等于90%。</t>
  </si>
  <si>
    <t>青少年竞技体育比赛项目</t>
  </si>
  <si>
    <t>个</t>
  </si>
  <si>
    <t>反映青少年竞技体育比赛项目情况。</t>
  </si>
  <si>
    <t>青少年比赛参赛人数</t>
  </si>
  <si>
    <t>4000</t>
  </si>
  <si>
    <t>反应青少年比赛参赛人数情况。</t>
  </si>
  <si>
    <t>赛事器材保障率</t>
  </si>
  <si>
    <t>反映青少年比赛器材的保障情况。</t>
  </si>
  <si>
    <t>促进玉溪市教育体育高质量发展</t>
  </si>
  <si>
    <t>反映赛事宣传的情况</t>
  </si>
  <si>
    <t>可持续影响</t>
  </si>
  <si>
    <t>学生体质健康优良率</t>
  </si>
  <si>
    <t>50</t>
  </si>
  <si>
    <t>反印学生体质检测健康情况</t>
  </si>
  <si>
    <t>参赛学生满意度</t>
  </si>
  <si>
    <t>反映参赛学生满意度情况。</t>
  </si>
  <si>
    <t>根据《玉溪市构建更高水平的全民健身公共服务体系工作方案》，玉溪将基本补齐全民健身设施短板结合公共体育场馆免费低收费开放政策，将彻底解决群众 “健身去哪儿” 的难题。以全民健身系列赛事为基础，完成全民健身赛事活动2次，验收全民健身赛事项目个数11个，通过 “赛事进景区、进街区、进商圈” 模式，结合地方特色，打造 “跟着赛事去旅行” 的消费场景，使全民健身从民生工程延伸为推动城市活力提升与产业升级的重要支撑。</t>
  </si>
  <si>
    <t>获补对象数</t>
  </si>
  <si>
    <t>反映完成全民健身赛事情况。</t>
  </si>
  <si>
    <t>体育基础设施安装</t>
  </si>
  <si>
    <t>反映完成体育基础设施安装社区（村）个数情况</t>
  </si>
  <si>
    <t>获补对象准确率</t>
  </si>
  <si>
    <t>反映获补助对象认定的准确性情况。
获补对象准确率=抽检符合标准的补助对象数/抽检实际补助对象数*100%</t>
  </si>
  <si>
    <t>项目完成及时性</t>
  </si>
  <si>
    <t>反映项目完成及时性情况。</t>
  </si>
  <si>
    <t>92</t>
  </si>
  <si>
    <t>反映实现城乡居民《国民体质测定标准》合格比例稳定在 92%，情况。
政策知晓率=调查中补助政策知晓人数/调查总人数*100%</t>
  </si>
  <si>
    <t>反映全民健身对象满意度程度。</t>
  </si>
  <si>
    <t xml:space="preserve">2026年度让全市所有农村义务教育学生享受营养改善计划补助。切实加强对农村义务教育学生营养改善计划工作的组织领导。及时组织下拨财政资金，加强资金管理，按时、足额将补助资金下拨到每一所义务教育阶段学校，确保全市所有农村义务教育学校的学生都享受到国家的营养改善计划补助。营养改善计划资金补助标准达标率100%，营养改善计划资金覆盖率100%。使这项惠民政策家喻户晓、深入人心。家长、学生满意度≧80%。保障促进玉溪市教育事业高质量发展。
</t>
  </si>
  <si>
    <t>受助学生人数</t>
  </si>
  <si>
    <t>180000</t>
  </si>
  <si>
    <t>反应享受营养改善计划学生人数</t>
  </si>
  <si>
    <t xml:space="preserve">反映获补助对象认定的准确性情况。
</t>
  </si>
  <si>
    <t>营养改善计划食品安全达标率</t>
  </si>
  <si>
    <t>反映营养改善计划食品安全达标率。</t>
  </si>
  <si>
    <t xml:space="preserve">反映在校农村学生营养改善情况。
</t>
  </si>
  <si>
    <t>反映该项目结束后对受助学生及家长进行问卷调查统计情况。</t>
  </si>
  <si>
    <t>成本指标</t>
  </si>
  <si>
    <t>经济成本指标</t>
  </si>
  <si>
    <t>营养改善计划生均补助标准</t>
  </si>
  <si>
    <t>&lt;=</t>
  </si>
  <si>
    <t>元/人/天</t>
  </si>
  <si>
    <t>反映营养改善计划生均补助标准。</t>
  </si>
  <si>
    <t>2026年对全市范围内义务教育学校，包含普通小学、初中、九年一贯制学校等实施标准为小学生720元/生/年，初中生940元/生/年。寄宿制学校按照寄宿学生数每生每年再增加300元。特殊教育学校和随班就读残疾学生按照每生每年7000元的标准进行公用经费的补助，补助经费主要用于保障学校正常运转、完成教育教学活动和其他日常工作任务等方面的支出，全市义务教育学校生均公用经费做到100%全覆盖，按时足额下达资金，确保义务教育学校正常运转。</t>
  </si>
  <si>
    <t>公用经费资金补助人数</t>
  </si>
  <si>
    <t>29000</t>
  </si>
  <si>
    <t>反映公用经费资金补助人数情况。</t>
  </si>
  <si>
    <t>补助准确率</t>
  </si>
  <si>
    <t>反映补助准确率情况。</t>
  </si>
  <si>
    <t>家长对该项政策的知晓度</t>
  </si>
  <si>
    <t>反映家长对该项政策的知晓度</t>
  </si>
  <si>
    <t>反印家长和学生满意度</t>
  </si>
  <si>
    <t>学校和教师满意度</t>
  </si>
  <si>
    <t>项反映学校和教师满意度</t>
  </si>
  <si>
    <t>2026年，按照国家教育考试考务统一标准，加强考务管理，强化考试安全，严肃考风考纪，确保考试顺利进行。①完成组织考试报名与资格审查；每次考试前遴选、培训监考员及考务工作人员，制定考务实施方案，采购考务所需物资，协调公安、卫健、电力等部门保障考试顺利进行；②组织初中学业水平考试、普通高考、各类成人考试、每年2次普通高中学业水平考试、2次自学考试、高校教师资格考试、2次中小学教师资格考试、全国硕士研究生招生考试等14类超8万人的考试工作；③按文件要求发放各项考试费用,构建更加公平公正、科学合理的考试招生制 度,为促进我省跨越式发展提供强大智力支撑和人才保障。</t>
  </si>
  <si>
    <t>参与考试人数</t>
  </si>
  <si>
    <t>万人次</t>
  </si>
  <si>
    <t>反映参加考试人数。</t>
  </si>
  <si>
    <t>考试劳务费发放工作完成率</t>
  </si>
  <si>
    <t>反映考试组织完成次数</t>
  </si>
  <si>
    <t>各类考试标准化考点覆盖率</t>
  </si>
  <si>
    <t>&gt;</t>
  </si>
  <si>
    <t>反映各类考试标准化考点覆盖面</t>
  </si>
  <si>
    <t>按时完成各项招生考试工作</t>
  </si>
  <si>
    <t>反映当年组织考试工作完成度</t>
  </si>
  <si>
    <t>招生考试结果查询率</t>
  </si>
  <si>
    <t>&lt;</t>
  </si>
  <si>
    <t>反映考试发生考务失误率</t>
  </si>
  <si>
    <t>考生及家长满意度</t>
  </si>
  <si>
    <t>反映组织考试考生满意度</t>
  </si>
  <si>
    <t>招考成本</t>
  </si>
  <si>
    <t>404.75</t>
  </si>
  <si>
    <t>万元</t>
  </si>
  <si>
    <t>反映该项目完成成本不能高于预算</t>
  </si>
  <si>
    <t>按照云南省财政厅云南省教育厅关于印发《云南省普通高中国家助学金管理办法》的通知，普通高中国家助学金资助面大概为35%。高中国家助学金一等每生每年2800元；二等每生每年1800元。2026年普通高中国家助学金资助约2200人，共需市级资金36.22万元。
通过实施此项目可以减轻家庭经济困难学生的经济负担，满足家庭经济困难学生基本学习生活需要，实现不让一个学生因家庭经济困难而失学的目标。加大力度宣传普通高中教育资助政策体系，使这项惠民政策家喻户晓、深入人心。确保该项目资金按时、足额到位，并督促学校按规定使用、发放学生助学资金。做好该项学生资助政策的宣传、咨询等工作，年终汇总上报学生资助工作执行情况，并组织实施相关的绩效评价。满意度≧85%。</t>
  </si>
  <si>
    <t>2200</t>
  </si>
  <si>
    <t>反映受助学生人数情况</t>
  </si>
  <si>
    <t>补助资金拨付及时率</t>
  </si>
  <si>
    <t>反映补助资金拨付情况。</t>
  </si>
  <si>
    <t>受助学生完成义教学业率</t>
  </si>
  <si>
    <t>设定依据为国家相关规定。</t>
  </si>
  <si>
    <t>受助学生家长满意度</t>
  </si>
  <si>
    <t>《云南省普通高中国家助学金管理办法》《玉溪市学生资助专项资金项目管理工作方案》</t>
  </si>
  <si>
    <t>根据《玉溪市教育体育局关于印发云南省玉溪市青少年足球人才培养改革试点工作实施方案的通知》文件，构建“一体化”人才培养保障体系具体内容：通过投入资金，由小学、初中、高中各学校协同实施，完善小学、初中、高中“一体化”人才培养保障体系的各项机制，包括探索校园足球特色学校“足球班”训练与文化学习高质量发展模式，完善校园足球后备人才选拔、培养和退出机制。2：成功举办玉溪市足球比赛。具体内容：按照关键节点安排，2026年4月系统部署筹备赛事前期工作，5月组织开展报名和前期宣传工作，6 - 9月举办正式比赛。确保赛事组织有序，参赛队伍、球员符合要求，比赛过程公平公正。3.实现人才培养与升学保障。具体内容：在试点地区遴选小学6所、初中3所或相应数量的九年一贯制学校、高中1所作为试点学校（优先从全国青少年校园足球特色学校中遴选），组建足球特色班，明确招生数量和招生办法，允许试点学校校队主力球员在升学时成建制流动，构建升学保障体系。</t>
  </si>
  <si>
    <t>青少年足球人才培养改革试点高中学校</t>
  </si>
  <si>
    <t>所</t>
  </si>
  <si>
    <t>反映青少年足球人才培养改革试点学校的数量。</t>
  </si>
  <si>
    <t>青少年足球人才培养改革试点初中学校</t>
  </si>
  <si>
    <t>反映参加青少年足球比赛次数</t>
  </si>
  <si>
    <t>各学校通过足球人才培养的考核结果</t>
  </si>
  <si>
    <t>反映各学校通过足球人才培养的考核结果</t>
  </si>
  <si>
    <t>青少年足球人才培养质量和水平</t>
  </si>
  <si>
    <t>较上年提升</t>
  </si>
  <si>
    <t>反映青少年足球人才培养质量和水平的情况</t>
  </si>
  <si>
    <t>反映受益对象满意度</t>
  </si>
  <si>
    <t xml:space="preserve">通过“同唱一首歌 同为一家人”活动的举办，全面加强学校爱国主义教育和中华民族共同体意识教育。1.举办玉溪市学校铸牢中华民族共同体意识教育优秀教学教案、课件评选活动和专家培训，旨在提高教师教授铸牢中华民族共同体意识水平，通过将优秀教学教案、课件收集汇总形成资源库，起到示范引领作用，实现资源共享，提高教师备课水平；通过专家系统讲解和培训，提高全市教育系统铸牢中华民族共同体意识教育的意识和能力。
2.举办玉溪市学校铸牢中华民族共同体意识教育说课比赛，通过校内选拔赛、各县（市、区）初赛、市级决赛和选送选手参加省级竞赛，可覆盖全市所有学校教师，全面提高教师教授铸牢中华民族共同体意识课程水平；代表玉溪参加省级竞赛取得前3名的好成绩，为玉溪争得荣誉；同时将优秀说课课件和荣获省级一等奖选手竞赛视频收集整理后下发学校，供所有老师学习借鉴，提升全市铸牢中华民族共同体意识教育教学能力。 </t>
  </si>
  <si>
    <t>开设课程门数</t>
  </si>
  <si>
    <t>1.0</t>
  </si>
  <si>
    <t>反映教育优秀教学教案课件评选活动数量。</t>
  </si>
  <si>
    <t>组织培训期数</t>
  </si>
  <si>
    <t>反映预算部门（单位）组织开展组织艺术作品创作培训期数。</t>
  </si>
  <si>
    <t>培训参加人次</t>
  </si>
  <si>
    <t>人次</t>
  </si>
  <si>
    <t>反映预算部门（单位）组织开展教育说课比赛情况。</t>
  </si>
  <si>
    <t>培训出勤率</t>
  </si>
  <si>
    <t>反映预算部门（单位）组织开展各类培训中参训人员的出勤情况。
培训出勤率=（实际出勤学员数量/参加培训学员数量）*100%。</t>
  </si>
  <si>
    <t>学校加强爱国主义教育普及率</t>
  </si>
  <si>
    <t>反映学校加强爱国主义教育普及率情况</t>
  </si>
  <si>
    <t>参训人员满意度</t>
  </si>
  <si>
    <t>反映参训人员对培训内容、讲师授课、课程设置和培训效果等的满意度。
参训人员满意度=（对培训整体满意的参训人数/参训总人数）*100%</t>
  </si>
  <si>
    <t>发放去世职工遗属生活补助</t>
  </si>
  <si>
    <t>人(人次、家)</t>
  </si>
  <si>
    <t>反映获补助人员数量情况</t>
  </si>
  <si>
    <t>发放及时率</t>
  </si>
  <si>
    <t>反映发放单位及时发放补助资金的情况。
发放及时率=在时限内发放资金/应发放资金*100%</t>
  </si>
  <si>
    <t>生活状况改善</t>
  </si>
  <si>
    <t>有所改善</t>
  </si>
  <si>
    <t>反映补助促进受助对象生活状况改善的情况。</t>
  </si>
  <si>
    <t>根据《玉溪市人民政府办公室关于印发玉溪市教育领域财政事权和支出责任划分改革实施方案的通知》文件精神，按照资金额度和补助标准，确定困难面时向农村地区、贫困地区、民族地区，依据“四个不摘”原则，优秀保障困难儿童资助。落实资助资金，确保资助政策落实到位.。加大力度宣传学前教育资助政策体系，使这项惠民政策家喻户晓、深入人心。满意度≧90%。补助标准为：300元/生/年。为人民群众提供更加优质的职教资源。实现各级各类教育纵向衔接、横向沟通，形成渠道更加畅通、方式更加灵活、资源更加丰富、学习更加便利的终身学习体系。建成人人皆学、处处能学、时时可学的学习型社会。2026年玉溪市补助学前教育家庭经济困难学生生活费补助受助人数预计14414人；受助准确率达100%；政策知晓率80%以上。</t>
  </si>
  <si>
    <t>补助县（区、市）数量</t>
  </si>
  <si>
    <t>反映补助县（区、市）数量。</t>
  </si>
  <si>
    <t>受补助人数</t>
  </si>
  <si>
    <t>10000</t>
  </si>
  <si>
    <t>反映受补助人数情况</t>
  </si>
  <si>
    <t>补助及时率</t>
  </si>
  <si>
    <t>补助资金应及时足额的进行拨付，用于符合政策学生的补助</t>
  </si>
  <si>
    <t>家长对政策的知晓度</t>
  </si>
  <si>
    <t>80</t>
  </si>
  <si>
    <t>该指标用于描述家长是否知晓有该项政策的比例。</t>
  </si>
  <si>
    <t>项目结束后对学生家长进行问卷调查并进行统计</t>
  </si>
  <si>
    <t>按照省委、省政府加快建设体育强省，打造云南体育“高原训练胜地、户外运动天堂、四季赛事乐园”三大品牌的工作部署，以及市委、市政府文体旅融合高质量发展工作要求，做好“体育+、+体育”文章，深入挖掘本土体育旅游文化资源，重点发展“体育+旅游”“体育+户外”“体育+康养”等业态大力培育体育产业市场主体，通过打造国家级系列赛事活动项目，优化产业布局，加强与全国体育院校交流，将玉溪当地特色产品融入国家级系列赛事活动，让运动参与者了解玉溪当地民族文化，积极引导竞赛活动观赏消费，带动我市体育经济的可持续发展，逐步形成体育产业和文旅产业“1+1&gt;2”的聚合效应，推动全市体育产业高质量发展，促进文体旅融合发展，激发消费潜能。
2026年度计划开展国家级系列赛事活动3次，参赛人数1000人以上，参赛人员满意度85%以上，将玉溪当地特色产品融入全国大学生系列赛事活动，推动全市体育产业高质量发展，促进文体旅融合发展。</t>
  </si>
  <si>
    <t>场地面积</t>
  </si>
  <si>
    <t>反映年度举办举办赛事数量情况。</t>
  </si>
  <si>
    <t>举办天数</t>
  </si>
  <si>
    <t>反映年度参加赛事人数情况。</t>
  </si>
  <si>
    <t>展示品目种类</t>
  </si>
  <si>
    <t>反映运动员参赛率情况。</t>
  </si>
  <si>
    <t>展览（展会）参加人次</t>
  </si>
  <si>
    <t>反映媒体宣传报道次数情况。</t>
  </si>
  <si>
    <t>参会人员满意度</t>
  </si>
  <si>
    <t>反映参赛人员满意度程度。</t>
  </si>
  <si>
    <t xml:space="preserve">普通高中建档立卡贫困户学生生活费补助按照省级制定执行标准2500元/生·年；省级和我市按照70︰30比例承担。地方承担部分由市财政与县（市、区）财政分三档按照比例分担：第一档市级分担40%；第二档市级分担 50%；第三档市级分担60%。2026年普通高中脱贫家庭经济困难学生生活补助专项资金11.85万元，确保该项目资金按时、足额到位，并督促学校按规定使用、发放生活费补助金。做好该项学生资助政策的宣传、咨询等工作。年终汇总上报学生资助工作执行情况，并组织实施相关的绩效评价。补助标准2500元每生每年，受助学生完成高中阶段学业率100%，受助学生及家长满意度85%。促进玉溪市教育事业高质量跨越式发展。
</t>
  </si>
  <si>
    <t>265</t>
  </si>
  <si>
    <t>反映受助学生人数情况。</t>
  </si>
  <si>
    <t>反映发放单位及时发放补助资金的情况。
拨付及时率=在时限内拨付资金/应拨付资金*100%</t>
  </si>
  <si>
    <t>受助学生及家长满意度</t>
  </si>
  <si>
    <t>反映受助学生及家长满意度</t>
  </si>
  <si>
    <t xml:space="preserve">普通高中免学杂费补助按照国家补助标准平均1100元/ 生·年；中央、省和我市按照 80︰14︰6比例承担。地方承担部分由市财政与县（市、区）财政分三 档按照比例分担：第一档市级分担40%；第二 档市级分担 50%；第三档市级分担60%。2026年明确普通高中免学费资金补助7.54万元，确保该项目资金按时、足额到位，并督促学校按规定使用。做好该项学生资助政策的宣传、咨询等工作。年终汇总上报学生资助工作执行情况，并组织实施相关的绩效评价。补助资金标准达标率100%，受助学生完成义教学业率100%，受助学生家长满意度85%。促进玉溪市教育事业高质量跨越式发展。
</t>
  </si>
  <si>
    <t>反映受助学生人数</t>
  </si>
  <si>
    <t>反映补助标准是否达标，补助准确率情况</t>
  </si>
  <si>
    <t>补助资金到位率</t>
  </si>
  <si>
    <t>受助学生完成高中阶段学业率</t>
  </si>
  <si>
    <t>反映受助学生完成义教学业情况</t>
  </si>
  <si>
    <t>反映受助学生家长满意度</t>
  </si>
  <si>
    <t>根据《云南省人民政府办公厅关于做好云南省城市足球联赛筹备工作的通知》部署，1.组建一支队伍参加“富滇银行云南省城市足球联赛”（男子十一人制足球），参赛单位为云南省16个州市各组建一支男子足球队参加；赛事整体分两阶段进行，第一阶段为主客场单循环积分赛，全程进行15轮共120场比赛，第二阶段为单回合淘汰赛，共进行3轮8场比赛，最终决出名次。玉溪赛区需承办联赛第一阶段8场主场赛事，参加7场客场比赛，第二阶段视比赛成绩最多承办3场主场赛事，推动全市体育事业与体育产业协同发展。</t>
  </si>
  <si>
    <t>反映年度举办举办足球比赛的场次情况。</t>
  </si>
  <si>
    <t>组织玉溪代表队人员数</t>
  </si>
  <si>
    <t>45</t>
  </si>
  <si>
    <t>反映玉溪代表队中领队、主教练、助理教练、队务、队医及运动员的人数。</t>
  </si>
  <si>
    <t>获补覆盖率</t>
  </si>
  <si>
    <t>反映玉溪代表队球员参赛情况</t>
  </si>
  <si>
    <t>观众人次</t>
  </si>
  <si>
    <t>100000</t>
  </si>
  <si>
    <t>反映本项目全部主场赛事的观众人数（含开幕式及揭幕战）</t>
  </si>
  <si>
    <t>媒体宣传报道次数</t>
  </si>
  <si>
    <t>30</t>
  </si>
  <si>
    <t>反映本项目中随队自媒体、官方媒体(市级及以上）宣传报道次数。</t>
  </si>
  <si>
    <t>反映本项目的大众的满意度（含开幕式及玉溪代表队各项赛事）
群众满意度=被调查中满意人数/调查总人数*100%</t>
  </si>
  <si>
    <t>根据《玉溪市重大赛事文体旅产业融合高质量发展三年行动方案》文件重点任务要求，2026年度开展体育产业赛事对下专项资金项目，举办赛事项目数量4项，参赛运动员人数2300人，活动举办时间15天，媒体宣传报道次数2次。充分利用玉溪市自然资源，将玉溪当地特色产品融入玉溪户外运动赛事，优化体育消费环境，形成在玉溪观赛、参赛、游玩的赛会经济，推动全市体育产业高质量发展。</t>
  </si>
  <si>
    <t>举办赛事项目数量</t>
  </si>
  <si>
    <t>放映举办赛事的个数</t>
  </si>
  <si>
    <t>参赛运动员规模人数</t>
  </si>
  <si>
    <t>2300</t>
  </si>
  <si>
    <t>反映参赛运动员规模人数</t>
  </si>
  <si>
    <t>运动员参赛率</t>
  </si>
  <si>
    <t>反映运动员参赛情况</t>
  </si>
  <si>
    <t>赛事活动持续时间</t>
  </si>
  <si>
    <t>天</t>
  </si>
  <si>
    <t xml:space="preserve">反映赛事举办的天数
</t>
  </si>
  <si>
    <t>反映媒体宣传报道次数</t>
  </si>
  <si>
    <t>参赛人员满意度</t>
  </si>
  <si>
    <t>反映参赛人员满意度</t>
  </si>
  <si>
    <t>为贯彻落实《国务院办公厅关于逐步推行免费学前教育的意见》要求，研究制定省级实施方案，免除玉溪市公办幼儿园学前一年在园儿童的保育教育费；对教育部门批准设立的民办幼儿园学前一年在园儿童，参照当地同类型公办幼儿园免除水平，相应减免保育教育费。免保育教育费标准按照云南省县级以上地方人民政府及其教育、价格主管部门批准的公办幼儿园保育教育费收费标准（不含伙食费、住宿费、杂费等）执行。2026年预计玉溪市免除约2万余学前儿童的教育免保育教育费，幼儿园学前一年在园儿童数免除率达到100%，确保资金及时拨付，积极宣传相关政策，学生家长知晓相关政策率达90%及以上。</t>
  </si>
  <si>
    <t>反映学前教育免保育教育费补助幼儿数。</t>
  </si>
  <si>
    <t>获补覆盖率=实际获得补助人数/符合标准人数*100%</t>
  </si>
  <si>
    <t>2026年度计划在玉溪市各县（市、区）全面开展全民健身赛事活动，补助补助峨山县开展全民健身活动，吸引各县（市、区）共计2000人次参与。预期通过活动的开展，显著提高群众对全民健身的认知度和参与度，在全市范围内营造浓厚的全民健身氛围。</t>
  </si>
  <si>
    <t>参与活动人次</t>
  </si>
  <si>
    <t>反映参与活动人次情况</t>
  </si>
  <si>
    <t>打造品牌群众活动赛事</t>
  </si>
  <si>
    <t>反映补助峨山县开展赛事活动，打造品牌群众活动赛事情况</t>
  </si>
  <si>
    <t>反映本项目打造品牌群众活动赛事的个数。</t>
  </si>
  <si>
    <t>活动开展时间</t>
  </si>
  <si>
    <t>反映活动开展时间的持续天数。</t>
  </si>
  <si>
    <t>当地全民健身事业发展</t>
  </si>
  <si>
    <t>促进</t>
  </si>
  <si>
    <t>反映观看节目的观众人次情况。</t>
  </si>
  <si>
    <t>反映本项目开展过程中的媒体宣传报道次数。</t>
  </si>
  <si>
    <t>反映本项目赛事活动参赛人员满意度</t>
  </si>
  <si>
    <t>根据《印发玉溪教育现代化2035的通知》中关于加强青少年体育工作，培养体育后备人才的相关战略部署，进行玉溪市各县（市、区）共9个市级青少年体育后备人才基地的初步建设，每个基地至少启动1个联办项目、5个必办项目和1个选办项目，配备相应教练员和运动员队伍，开展系统性训练活动不少于10个月，组织市级预备队员参加市级及以上竞赛不少于2次。各基地联办项目向市级运动队输送后备人才不少于3人/基地，形成具有玉溪特色的体教融合青少年体育后备人才培养模式。</t>
  </si>
  <si>
    <t>反映获补助补助认定基地数情况。</t>
  </si>
  <si>
    <t>反映补助联办项目配备教练数情况。</t>
  </si>
  <si>
    <t>特色网点学校建设任务完成及时率</t>
  </si>
  <si>
    <t>个月</t>
  </si>
  <si>
    <t>反映县区开展系统性训练活动时间情况。</t>
  </si>
  <si>
    <t>生产生活能力提高</t>
  </si>
  <si>
    <t>较上年提高</t>
  </si>
  <si>
    <t>反映玉溪市竞技体育水平较上年有所提高的情况。</t>
  </si>
  <si>
    <t>教育体育运行经费399万元，用于接收捐赠、其它资金补助。</t>
  </si>
  <si>
    <t>开展一次教育教学培训项目</t>
  </si>
  <si>
    <t>反映资金使用次数</t>
  </si>
  <si>
    <t>反映资金指出的规范性</t>
  </si>
  <si>
    <t>资金使用时间</t>
  </si>
  <si>
    <t>年</t>
  </si>
  <si>
    <t>反映收到其他单位拨入该账户的资金使用时间。</t>
  </si>
  <si>
    <t>师生的活动主题参与人数</t>
  </si>
  <si>
    <t>反映对收支账户管理的相关政策知晓情况</t>
  </si>
  <si>
    <t>师生满意度</t>
  </si>
  <si>
    <t>反映收益对象的满意程度</t>
  </si>
  <si>
    <t>根据中共玉溪市委人才工作领导小组关于印发《玉溪市“兴玉英才支持计划”实施办法》的通知文件精神，通过每年从玉溪市公办学校遴选10名骨干教师、学校管理人员赴省外优质中小学校交流学校、跟岗研修，围绕骨干教师应具备的核心素养和关键能力开展交流学习，学习借鉴教育发达地区在高层次人才培养的成功经验，为培养主动顺应新时代发展要求、适应新技术变革形势并与教育现代化相适应的高素质专业化创新型骨干教师队伍奠定基础，促进区域内教育教学的不断发展。进一步提升骨干教师教学能力与管理人员管理水平，促进校际资源共享，助力打造高素质教育队伍，提升整体教育质量，为学生成长提供更优质环境。</t>
  </si>
  <si>
    <t>反映预算部门（单位）组织开展组织骨干教师学习交流的期数。</t>
  </si>
  <si>
    <t>派出中级及以上职称研究人员数量</t>
  </si>
  <si>
    <t>反映派出骨干教师外出学习人数情况。</t>
  </si>
  <si>
    <t>培训人员合格率</t>
  </si>
  <si>
    <t>反映预算部门（单位）组织开展各类培训的质量。
培训人员合格率=（合格的学员数量/培训总学员数量）*100%。</t>
  </si>
  <si>
    <t>骨干教师教学能力提升</t>
  </si>
  <si>
    <t>反映骨干教师教学能力提升情况</t>
  </si>
  <si>
    <t>根据《玉溪市教育体育局关于印发云南省玉溪市青少年足球人才培养改革试点工作实施方案的通知》文件，构建“一体化”人才培养保障体系具体内容，遴选小学6所、初中3所、高中1所共10所学校作为试点学校，组建足球特色班，明确招生数量和招生办法，允许试点学校校队主力球员在升学时成建制流动，构建升学保障体系，增强青少年学生的体质，培养团队协作精神和拼搏精神。通过构建小学、初中、高中" 一体化"人才培养保障体系，探索校园足球特色学校"足球班"训练、文化学习高质量发展模式，完善校园足球后备人才选拔、培养和退出机制，将有效提升云南省青少年足球人才培养水平 ，培养更多优秀的青少年足球后备人才，推动校园足球运动的广泛开展，增强青少年学生的体质，培养他们的团队协作精神和拼搏精神。 同时 ，项目将助力建成"西部领先、辐射南亚"的青少年足球高地，形成职业俱乐部引领、体教深度融合、社会资源汇聚的可持续发展模式 ，为国家输送更多"高原足球之星" ，服务体育强国和教育强国建设， 对提升国家足球运动水平和国际竞争力具有长远的积极影响。</t>
  </si>
  <si>
    <t>1.00</t>
  </si>
  <si>
    <t xml:space="preserve">反映补助市级青少年足球人才培养改革试点学校的数量。	</t>
  </si>
  <si>
    <t>反映参加青少年足球比赛次数情况。</t>
  </si>
  <si>
    <t xml:space="preserve">反映各学校通过足球人才培养的考核结果情况。	
</t>
  </si>
  <si>
    <t xml:space="preserve">反映政策知晓率情况	</t>
  </si>
  <si>
    <t>提升玉溪市青少年足球竞技水平</t>
  </si>
  <si>
    <t>反映提升玉溪市青少年足球竞技水平情况。</t>
  </si>
  <si>
    <t>反映足球运动员满意度程度。</t>
  </si>
  <si>
    <t>根据《国务院办公厅关于印发体育强国建设纲要的通知》、《玉溪市职业体育俱乐部扶持补助管理办法（试行）》等文件。通过实施本项目，扶持补助1个核心竞争力突出的职业体育俱乐部；推动俱乐部提升综合实力，使其在国家级、省级等重要赛事中力争实现成绩和水平的双重突破；主要工作重点为培育至少1个具有广泛影响力和地方特色的市级体育项目，以赛事为纽带激活文体旅消费，带动玉溪相关产业等关发展，促进玉溪经济增长，打造玉溪市城市体育名片，为体育强市建设注入持久动能。</t>
  </si>
  <si>
    <t>反映扶持体育职业俱乐部个数。</t>
  </si>
  <si>
    <t>俱乐部开展公益活动</t>
  </si>
  <si>
    <t>反映俱乐部开展公益活动情况。</t>
  </si>
  <si>
    <t>玉溪市梯队青少年人才培养</t>
  </si>
  <si>
    <t>支</t>
  </si>
  <si>
    <t>反映培养玉溪市青少年足球队伍情况</t>
  </si>
  <si>
    <t>反映场均观众入座率情况。</t>
  </si>
  <si>
    <t>取得省级以上比赛前3名</t>
  </si>
  <si>
    <t>反映取得省级以上比赛前3名情况。</t>
  </si>
  <si>
    <t>经济效益</t>
  </si>
  <si>
    <t>赛事带动体育及相关行业消费</t>
  </si>
  <si>
    <t>7.5</t>
  </si>
  <si>
    <t>亿元</t>
  </si>
  <si>
    <t>反映赛事带动体育及相关行业消费情况。</t>
  </si>
  <si>
    <t>300000</t>
  </si>
  <si>
    <t xml:space="preserve">反映全年参与社会群众情况。
</t>
  </si>
  <si>
    <t>反映扶持补助对象满意度的满意度</t>
  </si>
  <si>
    <t>根据《农业农村部办公厅体育总局办公厅关于举办全国和美乡村篮球大赛(村BA)的通知》，国家体育总局印发《关于恢复和扩大体育消费的工作方案》，加强农村精神文明建设、增强农民群众健身意识，通过举办品牌群众活动赛事1次，参与活动人次200以上，全国性、群众性且富有农趣农味的乡村篮球比赛，突出展示新时代农民风采，展现乡村风貌，引领乡村风尚，营造全社会关心关注宜居宜业和美乡村建设的浓厚氛围，助力全面推进乡村振兴、加快建设农业强国。</t>
  </si>
  <si>
    <t>活动参与人数</t>
  </si>
  <si>
    <t>200</t>
  </si>
  <si>
    <t>反映参加活动人数。</t>
  </si>
  <si>
    <t>反映年度打造品牌群众活动赛事主题数量。</t>
  </si>
  <si>
    <t>反映项目活动开展天数。</t>
  </si>
  <si>
    <t>反映当地全民健身事业发展水平</t>
  </si>
  <si>
    <t>反映参赛人员对举办比赛的满意程度。卷调查人数）*100%。</t>
  </si>
  <si>
    <t>通过系统、科学的国民体质监测，全面收集玉溪市不同年龄、性别、职业群体的身体形态、机能、素质等数据，形成具有地方特色的国民体质数据库。定期分析与发布体质监测报告，清晰呈现玉溪市居民体质现状及变化趋势为政府制定科学合理的健康政策、体育发展规划提供坚实的数据支撑。？
根据《云南省人民政府关于印发云南省全民健身实施计划的通知》文件要求，分步有序开展体质监测工作，市级测试工作主要安排在江川区、澄江市、通海县、峨山县、新平县、元江县6个县（市）区开展，预计各县(市、区)采集抽样数据4200个，样本范围覆盖3—6周岁的幼儿，20—69周岁的成年及老年人群，涉及农村体力劳动者、城镇体力劳动者和城镇非体力劳动者等人群。增强人民群众健身意识，普及全民健身项目和方法。2026年底实现经常参加体育锻炼人口比例≥43%。建立群众“举步可就”的全民健身综合赛会机制，城乡居民达《国民体质测定标准 》合格以上人数比例≥94%。</t>
  </si>
  <si>
    <t>完成测试县（市、区）数量</t>
  </si>
  <si>
    <t>反映2026年完成国民体质监测的县（市、区）数量。</t>
  </si>
  <si>
    <t>完成国民体质监测人数</t>
  </si>
  <si>
    <t>4200</t>
  </si>
  <si>
    <t>反映抽样完成国民体质监测人数。</t>
  </si>
  <si>
    <t>国民体质测定合格人数比例</t>
  </si>
  <si>
    <t>反映国民体质测定合格人数比例。抽样监测合格人数/总抽样人数</t>
  </si>
  <si>
    <t>经常参加体育锻炼人口比例</t>
  </si>
  <si>
    <t>43</t>
  </si>
  <si>
    <t>反映经常参加体育锻炼人口比例。</t>
  </si>
  <si>
    <t>国民体质监测完成时间</t>
  </si>
  <si>
    <t>2026</t>
  </si>
  <si>
    <t>反映2026年国民体质监测完成时间。</t>
  </si>
  <si>
    <t>群众满意度</t>
  </si>
  <si>
    <t>反映对国民体质监测事项的宣传报道次数</t>
  </si>
  <si>
    <t>反映群众的满意程度。</t>
  </si>
  <si>
    <t>通过开展这些活动达到增强人民群众健身意识，普及全民健身项目和方法的目的，有效促进本地全民健身事业的发展，充分保障群众参加体育健身活动的合法权益 ，努力实现全市城乡体育公共服务均等化 ，引导城乡居民体育健身意识和健身消费水平明显提升 ，经常参加体育锻炼的人数明显增加 ，广大群众的身体素质明显提高，形成积极健康文明的生活方式 。对红塔区、江川区、澄江市、华宁县、通海县、易门县、峨山县、新平县、元江县共9个县区进行补助，每个县补助10万元，各县区结合实际自行组织开展国民体质健康测试活动不少于1次，国民体质健康测试活动经费不足部分各县区自行解决。通过丰富全民健身活动内容，提升城乡居民体育健身意识和健身消费，提高广大群众的身体素质，形成健康文明的生活方式。</t>
  </si>
  <si>
    <t>反映补助县（市、区）数量。</t>
  </si>
  <si>
    <t xml:space="preserve">反映全民健身活动参与人次。
</t>
  </si>
  <si>
    <t>反映参与全民健身活动人员的满意程度。</t>
  </si>
  <si>
    <t>2026年根据《云南省贯彻落实玉溪市深化体教融合全面加强和改进青少年学生体育工作的实施方案》的通知文件，按照“玉溪市教育体育局负责”和属地管理的原则，计划于2026年1-12月培训，培训对象为体育教师、教练员1000人，培训次数为2次。将市县、校三个层级教练员进行业务能力集群化管理，推进教练员县管校聘的尝试，有效调配体育师资力量。在具有初级、中级职称的体育教师、教练员中，鼓励推行体育教师、教练员双向流动。提升体育师资权益保障。将体育教师课余指导学生勤练和常赛，以及承担课外活动、课后服务等任务计入工作量。系统规划体育师资队伍分层分类培训，加大培训力度，逐步提高专业化水平和教育教学能力。通过综合运用集中培训、专项活动、案例研讨等多种形式，强化政治理论学习、法治教育和业务交流，打造一支业务精湛、勇于担当、素质过硬的体育师资队伍，为推进玉溪市体教融合和青少年体育工作高质量发展提供坚实保障。</t>
  </si>
  <si>
    <t>完成培训人员</t>
  </si>
  <si>
    <t>800</t>
  </si>
  <si>
    <t>反映完成培训人数</t>
  </si>
  <si>
    <t>体育教师、教练员培训次数</t>
  </si>
  <si>
    <t>反映培训举办次数</t>
  </si>
  <si>
    <t>培训合格率</t>
  </si>
  <si>
    <t>反映培训合格率情况。</t>
  </si>
  <si>
    <t>教师、教练员履职能力提升</t>
  </si>
  <si>
    <t>空反映体育教师、教练员提升履职能力</t>
  </si>
  <si>
    <t>反映参训人员满意度</t>
  </si>
  <si>
    <t>根据中共玉溪市委人才工作领导小组办公室《关于开展玉溪市“兴玉英才支持计划”申报评审工作的通知》精神，市教育体育局负责以设站单位为主体，以教育体育能力提升为导向，以教体研合作项目为基础，以高层次专家及其团队为技术核心，充分发挥教育体育行业专家及其团队的引领作用，带动全市教育体育人才队伍建设。通过工作站活动的开展，实现引领示范，培育一批市内高中数学、教学骨干教师，并在每年年末做好工作站总结，对一年开展活动进行满意度调查。专家及成员的研究成果以论文、课题、校本教材形式呈现，编写适合本校学生的校本教材和习题集，申请省、市级课题至少2个，研究骨干教师的培养，加强数学教研组的建设。采取“走出去，请进来”的方式，派出教师到省内外名校去学习培训，到专家所在学校学习考察，建立教师培训机制，为学校培养一批数学学科的骨干教师，提升学校教学质量。</t>
  </si>
  <si>
    <t>反映申报教育体育专家工作站数量情况</t>
  </si>
  <si>
    <t>反映课题完成个数情况。</t>
  </si>
  <si>
    <t>60</t>
  </si>
  <si>
    <t xml:space="preserve">反映研究课题采纳率情况。
</t>
  </si>
  <si>
    <t xml:space="preserve">反映促进全市教育教学质量提升情况。
</t>
  </si>
  <si>
    <t>反映获补助受益对象的满意程度。满意度=满意人数/抽查总人数*100%</t>
  </si>
  <si>
    <t xml:space="preserve">根据《玉溪市重大赛事文体旅产业融合高质量发展三年行动方案》文件重点任务要求，2026年度开展玉溪市体育赛事活动效益评估项目，形成评估报告数量大于等于20份，对体育赛事活动的社会效应进行量化，通过数据对比，进一步优化体育赛事活动类别和体育消费环境，完善在玉溪观赛、参赛、游玩的赛会经济，推动全市体育产业高质量发展，积极引导户外运动竞赛观赏消费，带动我市户外运动经济的可持续发展，推动全市体育产业高质量发展，促进文体旅融合发展，激发消费潜能。
</t>
  </si>
  <si>
    <t>形成评估报告数</t>
  </si>
  <si>
    <t>份</t>
  </si>
  <si>
    <t>反映本项目形成评估报告数量。</t>
  </si>
  <si>
    <t>评估报告对决策有直接帮助率</t>
  </si>
  <si>
    <t>反映评估报告对部门的决策有直接帮助比率。</t>
  </si>
  <si>
    <t>有效推动</t>
  </si>
  <si>
    <t>反映项目生成的评估报告数据被媒体宣传报道的次数。</t>
  </si>
  <si>
    <t>促进体育事业发展</t>
  </si>
  <si>
    <t>反映玉溪体育丰富立体的对外形象宣传率，促进体育事业发展情况。</t>
  </si>
  <si>
    <t>反映群众满意度。</t>
  </si>
  <si>
    <t>按照国家教育考试考务统一标准，推进教育考试规范化、专业化，进一步加强考务管理，强化考试安全，严肃考风考纪，确保考试顺利进行。开展中小学教师资格证考试改革试点，开展中小学教师资格面试2次，开展中小学教师资格面试人数约3000人，完善并严格实施教师职业准入制度，建设高素质专业化教师队伍，对于提升教师队伍整体素质，提高教师社会地位，吸引优秀人才从教，推动教育改革发展。</t>
  </si>
  <si>
    <t>参与检查(核查)人数</t>
  </si>
  <si>
    <t>反映每年完成中小学教师资格面试考试的次数。</t>
  </si>
  <si>
    <t>完成检查报告数量</t>
  </si>
  <si>
    <t>3000</t>
  </si>
  <si>
    <t>反映组织中小学教师资格面试考试的人数。</t>
  </si>
  <si>
    <t>检查（核查）任务完成率</t>
  </si>
  <si>
    <t>反映检查监考工作的执行情况。
检查任务完成率=实际完成检查（核查）任务数/计划完成检查（核查）任务数*100%</t>
  </si>
  <si>
    <t>检查（核查）结果公开率</t>
  </si>
  <si>
    <t>反映相关教师资格考试结果依法公开情况。
检查结果公开率</t>
  </si>
  <si>
    <t>检查（核查）人员被投诉次数</t>
  </si>
  <si>
    <t>反映考试人员满意情况。</t>
  </si>
  <si>
    <t>开展市直禁毒示范学校创建、禁毒宣传文艺展演、禁毒骨干师资培训，进一步提升学校禁毒宣传教育水平。创建1-2所省级禁毒示范学校，发挥示范学校的引领幅射作用，带动其他学校开展无毒示范学校的创建工作，为我市创建全国无毒示范城市奠定基础；创新禁毒宣传教育形式，开展禁毒宣传文艺展演活动，激发师生参与禁毒宣传教育的热情，营造良好的校园宣传氛围；举办一期禁毒骨干师资培训班，提高禁毒教育师资水平。</t>
  </si>
  <si>
    <t>举办禁毒宣传次数</t>
  </si>
  <si>
    <t>反映举办禁毒宣传次数的多少。</t>
  </si>
  <si>
    <t>制作禁毒宣传物数量</t>
  </si>
  <si>
    <t>册</t>
  </si>
  <si>
    <t>反映整个项目实施制作禁毒宣传物数量的多少。</t>
  </si>
  <si>
    <t>发放禁毒宣传物数量</t>
  </si>
  <si>
    <t>反映整个项目实施发放禁毒宣传物数量的多少。</t>
  </si>
  <si>
    <t>师生对毒品认识的率</t>
  </si>
  <si>
    <t>提高</t>
  </si>
  <si>
    <t>反映师生对毒品的认识在工作后比工作前提高的比率。</t>
  </si>
  <si>
    <t>师生对禁毒工作满意度</t>
  </si>
  <si>
    <t>反映师生对禁毒宣传工作的措施、效果等的满意程度。</t>
  </si>
  <si>
    <t>按照《玉溪市重大赛事文体旅产业融合高质量发展三年行动方案》重点任务要求，通过打造玉溪市户外运动嘉年华项目1项，举办赛事项目数量3项，吸引1300多名体育爱好者参与，宣传报道5次以上,让参赛人员满意度达到85%以上，将玉溪当地特色产品融入玉溪户外运动赛事，让户外运动参与者了解玉溪当地民族文化，积极引导户外运动竞赛观赏消费，推动全市体育产业高质量发展，促进文体旅融合发展，激发消费潜能。</t>
  </si>
  <si>
    <t>反映本项目的赛事举办数量（含补助县区数量）</t>
  </si>
  <si>
    <t>1300</t>
  </si>
  <si>
    <t>人/人次</t>
  </si>
  <si>
    <t>反映各项赛事参赛运动员规模总人数</t>
  </si>
  <si>
    <t>反映运动员参赛率情况</t>
  </si>
  <si>
    <t>反映本项目的媒体宣传报道次数。</t>
  </si>
  <si>
    <t>反映本赛事的参赛人员满意度。</t>
  </si>
  <si>
    <t>根据中共玉溪市委人才工作领导小组办公室《关于开展玉溪市“兴玉英才支持计划”申报评审工作的通知》精神，2026年市教育体育局开展省内外退休名师名校长引进项目工作。通过引进省内外退休名师、名校长，开展示范课、师徒结对等活动提升本地教师能力，填补本土教育领域资源短板。改善教育不均衡问题，提升学生素质与家长认可度；打造可持续发展的本地师资队伍，形成“名师带学科、名校长活学校”的辐射效应，推动教育体育事业良性循环，促进玉溪教育与先进理念融合，提升教育品牌影响力，正向影响长期稳定。对引进的名师名校长以实际服务时间，按每人每月1万元的生活补助标准发放。</t>
  </si>
  <si>
    <t>反映名师名校长引进数量。</t>
  </si>
  <si>
    <t>反映创新人才引进对象满意度满意程度。</t>
  </si>
  <si>
    <t>全面贯彻落实《国务院办公厅关于促进全民健身和体育消费推动体育产业高质量发展的意见》及《云南省人民政府关于加快发展体育产业促进体育消费的实施意见》精神，聚焦玉溪高质量跨越式发展主题，传承红色基因，讲好聂耳和国歌故事，打造具有玉溪辨识度的标志性体育赛事品牌1场，参赛组别3组，比赛参赛率90%，媒体宣传报道次数2次，充分将玉溪当地特色文化融入玉溪马拉松赛事，让参与者了解玉溪当地民族文化，积极引导赛事观赏消费，带动赛事经济的可持续发展，逐步形成体育产业和文旅产业“1+1&gt;2”的聚合效应，推进体育产业经济发展。</t>
  </si>
  <si>
    <t>展位数量</t>
  </si>
  <si>
    <t>场</t>
  </si>
  <si>
    <t>反映2026年度举办马拉松数量情况。</t>
  </si>
  <si>
    <t>举办展览（展会）次数</t>
  </si>
  <si>
    <t>类</t>
  </si>
  <si>
    <t>反映年度举办马拉松组织组别情况。</t>
  </si>
  <si>
    <t>反映比赛人员参赛率情况。</t>
  </si>
  <si>
    <t>举办的展览、展会被媒体宣传报道的次数，反映其引领示范作用的体现情况。</t>
  </si>
  <si>
    <t>反映参加展览、展会人员的满意程度。</t>
  </si>
  <si>
    <t>开展国民体质监测是提升全民健康水平、推动健康中国建设的重要基础性工作，是开展科学健身指导的重要依据。可以全面了解掌握玉溪市国民体质现状和变化规律，充实完善玉溪市国民体质监测系统和数据库，开具运动处方，为市民提供科学健身指导；对国民体质监测数据进行统计、 分析，配合完成本周期《全民健身计划》实施效果评估，并为制定下一周期《全民健身计划》提供科学依据，加快推进健康中国建设；为提高科学健身指导水平和加强全民健身公共服务能力、提高广大人民群众身体素质和健康水平服务。根据《云南省人民政府关于印发云南省全民健身实施计划的通知》文件，采购国民体质监测仪器采购器材27套，标准达到国家第六次国民体质监测要求，增强人民群众健身意识，到2026年经常参加体育锻炼人数比例达到全市总人口的43%以上。</t>
  </si>
  <si>
    <t>支持国民体质监测县（市、区）完成任务</t>
  </si>
  <si>
    <t>108</t>
  </si>
  <si>
    <t>反映支持通海、华宁、澄江、峨山4个县区各采购27套国民体质监测器材设备情况。</t>
  </si>
  <si>
    <t>资助国民体质监测点</t>
  </si>
  <si>
    <t>反映资助通海、峨山、华宁、澄江县区国民体质监测点数量</t>
  </si>
  <si>
    <t>质量需符合 GB/T44700-2024《国民体质测试器材通用要求》</t>
  </si>
  <si>
    <t>反映购置设备合格率。</t>
  </si>
  <si>
    <t>覆盖幼儿、成人、老年人等群体常态化监测</t>
  </si>
  <si>
    <t>反映监测覆盖人群情况。</t>
  </si>
  <si>
    <t>监测人员满意度</t>
  </si>
  <si>
    <t>反映监测人员的满意情况</t>
  </si>
  <si>
    <t>中等职业教育免学费专项资金项目2026年确保该项目资金按时、足额到位，并督促学校按规定使用免学费资金。明确免学费资金的支出范围，确保资金规范使用，督促学校加强管理，提高资金使用效益。做好该项学生资助政策的宣传、咨询等工作。年终汇总上报学生资助工作执行情况，并组织实施相关的绩效评价。通过2026年免学费学生资助政策的实施，使家庭经济困难学生免除学费，能顺利接受中等职业教育并有一技之长，对推动脱贫攻坚与乡村振兴有效衔接具有极大的促进作用。中职免学杂费应受助学生受助比例100%，资助资金标准达率100%，学生满意度85%。</t>
  </si>
  <si>
    <t>中职国家助学金应受助学生受助人数</t>
  </si>
  <si>
    <t>6491</t>
  </si>
  <si>
    <t>中职免学杂费应受助学生受助人数，通过各学校上报的报表测算出。</t>
  </si>
  <si>
    <t>反映补助对象准确率情况。补助对象准确率=抽检符合标准的补助对象数/抽检实际补助对象数*100%</t>
  </si>
  <si>
    <t>反映补助及时率情况。</t>
  </si>
  <si>
    <t>受助学生对中职免学费政策的知晓情况，通过调查受助学生对资助政策的了解情况的问卷测算出。</t>
  </si>
  <si>
    <t>学生满意度</t>
  </si>
  <si>
    <t>受助学生对资助政策的满意情况，通过调查受助学生对资助政策满意情况的问卷测算出。</t>
  </si>
  <si>
    <t>一是组织玉溪市代表队参赛省级、国家级全面健身系列赛事活动；二是利用周末、节假日举办玉溪市职工篮球比赛，规模不少于30支队伍。
通过开展这些活动达到增强人民群众健身意识，普及全民健身项目和方法的目的，参加省级赛事人数60人。宣传报道次数２次，有效促进本地全民健身事业的发展，参加活动人员满意度达85%以上，充分保障群众参加体育健身活动的合法权益 ，努力实现全市城乡体育公共服务均等化 ，引导城乡居民体育健身意识和健身消费水平明显提升 ，经常参加体育锻炼的人数明显增加 ，广大群众的身体素质明显提高，形成积极健康文明的生活方式 。</t>
  </si>
  <si>
    <t>反映打造赛事品牌活动赛事的个数</t>
  </si>
  <si>
    <t>开展全民健身活动次数</t>
  </si>
  <si>
    <t>反映参加省级比赛次数</t>
  </si>
  <si>
    <t>参训率</t>
  </si>
  <si>
    <t>98</t>
  </si>
  <si>
    <t>反映参加比赛组织的训练情况。
参训率=（年参训人数/应参训人数）*100%。</t>
  </si>
  <si>
    <t>反映举办活动被媒体曝光次数。</t>
  </si>
  <si>
    <t>参加赛事人数</t>
  </si>
  <si>
    <t>反映参加赛事人数情况</t>
  </si>
  <si>
    <t>参加活动人员满意度</t>
  </si>
  <si>
    <t>反映参加活动满意度情况</t>
  </si>
  <si>
    <t>按《云南省城乡义务教育阶段家庭经济困难学生生活补助资金管理办法的通知》要求及预算明细表及时、足额的对我市义务教育家庭经济困难学生进行生活补助。推进义务教育均衡发展，促进教育公平。对寄宿制和非寄宿制的农村脱贫家庭、家庭经济困难残疾学生、农村低保家庭学生、农村特困救助供养学生等四类学生按标准足额获得资助，按照寄宿生小学1250元/生·学年，初中1500元/生·学年；非寄宿生小学625元/生·学年，初中750元/生·学年进行补助。建补助人数预计：3.5万人，原建档立卡人员做到位100%全覆盖，年底资金额到位率100%，加大宣传力度政策知晓率达90%。</t>
  </si>
  <si>
    <t>35000</t>
  </si>
  <si>
    <t>反映受助学生人数。</t>
  </si>
  <si>
    <t>补助学生覆盖率</t>
  </si>
  <si>
    <t>反映补助学生覆盖情况</t>
  </si>
  <si>
    <t>反映市级配套资金下达的及时率。</t>
  </si>
  <si>
    <t>补助对象政策知晓度</t>
  </si>
  <si>
    <t>反映补助对象对政策全方面知晓情况，政策知晓率通过问卷调查计算。</t>
  </si>
  <si>
    <t>反映受益学生和家长满意度。满意度根据问卷调查得出</t>
  </si>
  <si>
    <t>2026年根据《玉溪市人民政府办公室关于印发玉溪市教育领域财政事权和支出责任划分改革实施方案的通知》文件精神。公费师范生在校学习期间免除学费和住宿费，并给予生活补助。其中，学费标准为5000 元/人·年，住宿费标准为800 元/人·年（按照6人间计），生活补助标准为4000元/人·年（按 10 个月计发）。通过项目实施，完成培养人次65人，培养对象覆盖率达100%，培养对象对政策知晓率达到100%，培养对象满意度达98%。为各地乡村学校培养一批“下得去、留得住、教得好”的乡村教师，优化乡村教师队伍结构，推动师范教育改革。为人民群众提供更加优质的职教资源。实现各级各类教育纵向衔接、横向沟通，形成渠道更加畅通、方式更加灵活、资源更加丰富、学习更加便利的终身学习体系。建成人人皆学、处处能学、时时可学的学习型社会。</t>
  </si>
  <si>
    <t>补助培养公费师范生人次</t>
  </si>
  <si>
    <t>65</t>
  </si>
  <si>
    <t>反映补助培养公费师范生人次。</t>
  </si>
  <si>
    <t>培养对象合格率</t>
  </si>
  <si>
    <t>反映培养对象合格情况。</t>
  </si>
  <si>
    <t>反映政策知晓率情况</t>
  </si>
  <si>
    <t>培养对象满意度</t>
  </si>
  <si>
    <t>反映培养对象满意情况，通过度问卷调查反映。</t>
  </si>
  <si>
    <t>预算06表</t>
  </si>
  <si>
    <t>2026年部门政府性基金预算支出预算表</t>
  </si>
  <si>
    <t>单位:元</t>
  </si>
  <si>
    <t>政府性基金预算支出</t>
  </si>
  <si>
    <t>城乡社区支出</t>
  </si>
  <si>
    <t>国有土地使用权出让收入安排的支出</t>
  </si>
  <si>
    <t>彩票公益金安排的支出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</si>
  <si>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</si>
  <si>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</si>
  <si>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</si>
  <si>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</si>
  <si>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</si>
  <si>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</si>
  <si>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</si>
  <si>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</si>
  <si>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</si>
  <si>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</si>
  <si>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</si>
  <si>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</si>
  <si>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保密柜购置</t>
  </si>
  <si>
    <t>组</t>
  </si>
  <si>
    <t>复印纸</t>
  </si>
  <si>
    <t>批</t>
  </si>
  <si>
    <t>印刷服务</t>
  </si>
  <si>
    <t>公务用车保险费用</t>
  </si>
  <si>
    <t>公务用车维修和保养费</t>
  </si>
  <si>
    <t>公务用车燃油费</t>
  </si>
  <si>
    <t>预算08表</t>
  </si>
  <si>
    <t>2026年部门政府购买服务预算表</t>
  </si>
  <si>
    <t>政府购买服务项目</t>
  </si>
  <si>
    <t>政府购买服务目录</t>
  </si>
  <si>
    <t>物业管理服务</t>
  </si>
  <si>
    <t>B1102 物业管理服务</t>
  </si>
  <si>
    <t>B1104 印刷和出版服务</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</si>
  <si>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</si>
  <si>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</si>
  <si>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</si>
  <si>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</si>
  <si>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</si>
  <si>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</si>
  <si>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</si>
  <si>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</si>
  <si>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</si>
  <si>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</si>
  <si>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</si>
  <si>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</si>
  <si>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</si>
  <si>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</si>
  <si>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</si>
  <si>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</si>
  <si>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</si>
  <si>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</si>
  <si>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</si>
  <si>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</si>
  <si>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</si>
  <si>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</si>
  <si>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</si>
  <si>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</si>
  <si>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</si>
  <si>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</si>
  <si>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家具和用品</t>
  </si>
  <si>
    <t>A05010504 保密柜</t>
  </si>
  <si>
    <t>保密柜</t>
  </si>
  <si>
    <t>预算11表</t>
  </si>
  <si>
    <t>2026年上级补助项目支出预算表</t>
  </si>
  <si>
    <t>上级补助</t>
  </si>
  <si>
    <t>备注：本单位无上级补助项目支出预算，此表为空。</t>
  </si>
  <si>
    <t>预算12表</t>
  </si>
  <si>
    <t>2026年部门项目支出中期规划预算表</t>
  </si>
  <si>
    <t>项目级次</t>
  </si>
  <si>
    <t>2026年</t>
  </si>
  <si>
    <t>2027年</t>
  </si>
  <si>
    <t>2028年</t>
  </si>
  <si>
    <t>312 民生类</t>
  </si>
  <si>
    <t>本级</t>
  </si>
  <si>
    <t>322 民生类</t>
  </si>
  <si>
    <t>下级</t>
  </si>
  <si>
    <t>313 事业发展类</t>
  </si>
  <si>
    <t>323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</si>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</sst>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10"/>
      <color rgb="FF000000"/>
      <name val="宋体"/>
      <charset val="134"/>
    </font>
    <font>
      <sz val="9.75"/>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cellStyleXfs>
  <cellXfs count="167">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0" applyNumberFormat="1" applyFont="1" applyBorder="1">
      <alignment horizontal="left" vertical="center" wrapText="1"/>
    </xf>
    <xf numFmtId="176"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49" fontId="7" fillId="0" borderId="7" xfId="50"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6"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right"/>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pplyProtection="1">
      <alignment horizontal="center" vertical="center" wrapText="1"/>
      <protection locked="0"/>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pplyProtection="1">
      <alignment horizontal="center" vertical="center" wrapText="1"/>
      <protection locked="0"/>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9"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49" fontId="11" fillId="0" borderId="0" xfId="50"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6"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10"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9" fillId="0" borderId="0" xfId="0" applyFont="1" applyBorder="1" applyAlignment="1">
      <alignment horizontal="right" wrapText="1"/>
    </xf>
    <xf numFmtId="0" fontId="9" fillId="0" borderId="0" xfId="0" applyFont="1" applyBorder="1" applyAlignment="1">
      <alignment wrapText="1"/>
    </xf>
    <xf numFmtId="0" fontId="3" fillId="0" borderId="0" xfId="0" applyFont="1" applyBorder="1" applyAlignment="1" applyProtection="1">
      <alignment horizontal="right"/>
      <protection locked="0"/>
    </xf>
    <xf numFmtId="0" fontId="10" fillId="0" borderId="8" xfId="0" applyFont="1" applyBorder="1" applyAlignment="1">
      <alignment horizontal="center" vertical="center" wrapText="1"/>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10"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protection locked="0"/>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pplyProtection="1">
      <alignment horizontal="center" vertical="center" wrapText="1"/>
      <protection locked="0"/>
    </xf>
    <xf numFmtId="0" fontId="10" fillId="0" borderId="11" xfId="0" applyFont="1" applyBorder="1" applyAlignment="1">
      <alignment horizontal="center" vertical="center" wrapText="1"/>
    </xf>
    <xf numFmtId="0" fontId="10" fillId="0" borderId="11" xfId="0" applyFont="1" applyBorder="1" applyAlignment="1" applyProtection="1">
      <alignment horizontal="center" vertical="center"/>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lignment horizontal="center" vertical="center" wrapText="1"/>
    </xf>
    <xf numFmtId="0" fontId="10" fillId="0" borderId="12"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2" xfId="0" applyFont="1" applyBorder="1" applyAlignment="1">
      <alignment horizontal="center" vertical="center"/>
    </xf>
    <xf numFmtId="0" fontId="10"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176" fontId="3" fillId="0" borderId="7" xfId="0" applyNumberFormat="1" applyFont="1" applyBorder="1" applyAlignment="1">
      <alignment horizontal="right" vertical="center"/>
    </xf>
    <xf numFmtId="0" fontId="3" fillId="0" borderId="12"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19" fillId="0" borderId="0" xfId="0" applyFont="1" applyBorder="1" applyAlignment="1"/>
    <xf numFmtId="0" fontId="9"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9" fillId="0" borderId="0" xfId="0" applyFont="1" applyBorder="1" applyAlignment="1">
      <alignment horizontal="right"/>
    </xf>
    <xf numFmtId="176" fontId="7" fillId="0" borderId="7" xfId="51" applyNumberFormat="1" applyFont="1" applyBorder="1">
      <alignment horizontal="right" vertical="center"/>
    </xf>
    <xf numFmtId="0" fontId="3" fillId="0" borderId="7" xfId="0" applyFont="1" applyBorder="1" applyAlignment="1">
      <alignment horizontal="left" vertical="center" wrapText="1" indent="2"/>
    </xf>
    <xf numFmtId="0" fontId="3" fillId="0" borderId="7" xfId="0" applyFont="1" applyBorder="1" applyAlignment="1">
      <alignment horizontal="left" vertical="center" wrapText="1" indent="4"/>
    </xf>
    <xf numFmtId="0" fontId="9" fillId="0" borderId="7" xfId="0" applyFont="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3" fillId="0" borderId="0" xfId="0" applyFont="1" applyBorder="1" applyAlignment="1" applyProtection="1">
      <alignment horizontal="right" vertical="center"/>
      <protection locked="0"/>
    </xf>
    <xf numFmtId="0" fontId="17" fillId="0" borderId="0" xfId="0" applyFont="1" applyBorder="1" applyAlignment="1">
      <alignment horizontal="center" vertical="center"/>
    </xf>
    <xf numFmtId="49" fontId="9" fillId="0" borderId="0" xfId="0" applyNumberFormat="1" applyFont="1" applyBorder="1" applyAlignment="1"/>
    <xf numFmtId="0" fontId="9" fillId="0" borderId="0" xfId="0" applyFont="1" applyBorder="1">
      <alignment vertical="top"/>
    </xf>
    <xf numFmtId="0" fontId="7" fillId="0" borderId="0" xfId="0" applyFont="1" applyBorder="1" applyAlignment="1">
      <alignment horizontal="left" vertical="center"/>
    </xf>
    <xf numFmtId="0" fontId="1" fillId="0" borderId="7" xfId="0" applyFont="1" applyBorder="1" applyAlignment="1">
      <alignment horizontal="center" vertical="center" wrapText="1"/>
    </xf>
    <xf numFmtId="0" fontId="9" fillId="0" borderId="7" xfId="0" applyFont="1" applyBorder="1" applyAlignment="1">
      <alignment horizontal="center" vertical="center"/>
    </xf>
    <xf numFmtId="49" fontId="7" fillId="0" borderId="7" xfId="0" applyNumberFormat="1" applyFont="1" applyBorder="1" applyAlignment="1">
      <alignment horizontal="left" vertical="center" wrapText="1"/>
    </xf>
    <xf numFmtId="49" fontId="11" fillId="0" borderId="7" xfId="50" applyNumberFormat="1" applyFont="1" applyBorder="1" applyAlignment="1">
      <alignment horizontal="right" vertical="center" wrapText="1"/>
    </xf>
    <xf numFmtId="49" fontId="12" fillId="0" borderId="7" xfId="50" applyNumberFormat="1" applyFont="1" applyBorder="1" applyAlignment="1">
      <alignment horizontal="center" vertical="center" wrapText="1"/>
    </xf>
    <xf numFmtId="49" fontId="11" fillId="0" borderId="7" xfId="50" applyNumberFormat="1" applyFont="1" applyBorder="1">
      <alignment horizontal="left" vertical="center" wrapText="1"/>
    </xf>
    <xf numFmtId="49" fontId="13" fillId="0" borderId="7" xfId="50" applyNumberFormat="1" applyFont="1" applyBorder="1" applyAlignment="1">
      <alignment horizontal="center" vertical="center" wrapText="1"/>
    </xf>
    <xf numFmtId="49" fontId="11" fillId="0" borderId="7" xfId="50" applyNumberFormat="1" applyFont="1" applyBorder="1" applyAlignment="1">
      <alignment horizontal="center" vertical="center" wrapText="1"/>
    </xf>
    <xf numFmtId="176" fontId="11" fillId="0" borderId="7" xfId="50" applyNumberFormat="1" applyFont="1" applyBorder="1" applyAlignment="1">
      <alignment horizontal="right" vertical="center" wrapText="1"/>
    </xf>
    <xf numFmtId="180" fontId="11" fillId="0" borderId="7" xfId="56" applyNumberFormat="1" applyFont="1" applyBorder="1" applyAlignment="1">
      <alignment horizontal="center" vertical="center" wrapText="1"/>
    </xf>
    <xf numFmtId="49" fontId="20" fillId="0" borderId="7" xfId="50" applyNumberFormat="1" applyFont="1" applyBorder="1" applyAlignment="1">
      <alignment horizontal="right" vertical="center" wrapText="1"/>
    </xf>
    <xf numFmtId="49" fontId="11" fillId="0" borderId="10" xfId="50" applyNumberFormat="1" applyFont="1" applyBorder="1" applyAlignment="1">
      <alignment horizontal="right" vertical="center" wrapText="1"/>
    </xf>
    <xf numFmtId="49" fontId="11" fillId="0" borderId="7" xfId="50" applyNumberFormat="1" applyFont="1" applyBorder="1" applyAlignment="1">
      <alignment horizontal="left" vertical="center" wrapText="1" indent="2"/>
    </xf>
    <xf numFmtId="49" fontId="11" fillId="0" borderId="7" xfId="50"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0" applyNumberFormat="1" applyFont="1" applyBorder="1">
      <alignment horizontal="left" vertical="center" wrapText="1"/>
    </xf>
    <xf numFmtId="176" fontId="11" fillId="0" borderId="7" xfId="0" applyNumberFormat="1" applyFont="1" applyBorder="1" applyAlignment="1">
      <alignment horizontal="right" vertical="center"/>
    </xf>
    <xf numFmtId="176" fontId="21" fillId="0" borderId="7" xfId="0" applyNumberFormat="1" applyFont="1" applyBorder="1" applyAlignment="1">
      <alignment horizontal="left" vertical="center"/>
    </xf>
    <xf numFmtId="176" fontId="11" fillId="0" borderId="7" xfId="51" applyNumberFormat="1" applyFont="1" applyBorder="1">
      <alignment horizontal="right" vertical="center"/>
    </xf>
    <xf numFmtId="176"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0"/>
  <sheetViews>
    <sheetView showZeros="0" workbookViewId="0">
      <selection activeCell="D26" sqref="D26"/>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8" t="s">
        <v>0</v>
      </c>
      <c r="B1" s="159"/>
      <c r="C1" s="159"/>
      <c r="D1" s="159"/>
    </row>
    <row r="2" ht="28.5" customHeight="1" spans="1:4">
      <c r="A2" s="160" t="s">
        <v>1</v>
      </c>
      <c r="B2" s="160"/>
      <c r="C2" s="160"/>
      <c r="D2" s="160"/>
    </row>
    <row r="3" ht="18.75" customHeight="1" spans="1:4">
      <c r="A3" s="150" t="str">
        <f>"单位名称："&amp;"玉溪市教育体育局"</f>
        <v>单位名称：玉溪市教育体育局</v>
      </c>
      <c r="B3" s="150"/>
      <c r="C3" s="150"/>
      <c r="D3" s="148" t="s">
        <v>2</v>
      </c>
    </row>
    <row r="4" ht="18.75" customHeight="1" spans="1:4">
      <c r="A4" s="151" t="s">
        <v>3</v>
      </c>
      <c r="B4" s="151"/>
      <c r="C4" s="151" t="s">
        <v>4</v>
      </c>
      <c r="D4" s="151"/>
    </row>
    <row r="5" ht="18.75" customHeight="1" spans="1:4">
      <c r="A5" s="151" t="s">
        <v>5</v>
      </c>
      <c r="B5" s="151" t="s">
        <v>6</v>
      </c>
      <c r="C5" s="151" t="s">
        <v>7</v>
      </c>
      <c r="D5" s="151" t="s">
        <v>6</v>
      </c>
    </row>
    <row r="6" ht="18.75" customHeight="1" spans="1:4">
      <c r="A6" s="150" t="s">
        <v>8</v>
      </c>
      <c r="B6" s="164">
        <v>60805198.48</v>
      </c>
      <c r="C6" s="165" t="str">
        <f>"一"&amp;"、"&amp;"教育支出"</f>
        <v>一、教育支出</v>
      </c>
      <c r="D6" s="164">
        <v>98793536</v>
      </c>
    </row>
    <row r="7" ht="18.75" customHeight="1" spans="1:4">
      <c r="A7" s="150" t="s">
        <v>9</v>
      </c>
      <c r="B7" s="164">
        <v>58080000</v>
      </c>
      <c r="C7" s="165" t="str">
        <f>"二"&amp;"、"&amp;"文化旅游体育与传媒支出"</f>
        <v>二、文化旅游体育与传媒支出</v>
      </c>
      <c r="D7" s="164">
        <v>3821952.32</v>
      </c>
    </row>
    <row r="8" ht="18.75" customHeight="1" spans="1:4">
      <c r="A8" s="150" t="s">
        <v>10</v>
      </c>
      <c r="B8" s="164"/>
      <c r="C8" s="165" t="str">
        <f>"三"&amp;"、"&amp;"社会保障和就业支出"</f>
        <v>三、社会保障和就业支出</v>
      </c>
      <c r="D8" s="164">
        <v>3712760.96</v>
      </c>
    </row>
    <row r="9" ht="18.75" customHeight="1" spans="1:4">
      <c r="A9" s="150" t="s">
        <v>11</v>
      </c>
      <c r="B9" s="164"/>
      <c r="C9" s="165" t="str">
        <f>"四"&amp;"、"&amp;"卫生健康支出"</f>
        <v>四、卫生健康支出</v>
      </c>
      <c r="D9" s="164">
        <v>1554275.26</v>
      </c>
    </row>
    <row r="10" ht="18.75" customHeight="1" spans="1:4">
      <c r="A10" s="150" t="s">
        <v>12</v>
      </c>
      <c r="B10" s="164">
        <v>4800000</v>
      </c>
      <c r="C10" s="165" t="str">
        <f>"五"&amp;"、"&amp;"城乡社区支出"</f>
        <v>五、城乡社区支出</v>
      </c>
      <c r="D10" s="164">
        <v>28000000</v>
      </c>
    </row>
    <row r="11" ht="18.75" customHeight="1" spans="1:4">
      <c r="A11" s="150" t="s">
        <v>13</v>
      </c>
      <c r="B11" s="164"/>
      <c r="C11" s="165" t="str">
        <f>"六"&amp;"、"&amp;"住房保障支出"</f>
        <v>六、住房保障支出</v>
      </c>
      <c r="D11" s="164">
        <v>1227084</v>
      </c>
    </row>
    <row r="12" ht="18.75" customHeight="1" spans="1:4">
      <c r="A12" s="150" t="s">
        <v>14</v>
      </c>
      <c r="B12" s="164"/>
      <c r="C12" s="165" t="str">
        <f>"七"&amp;"、"&amp;"其他支出"</f>
        <v>七、其他支出</v>
      </c>
      <c r="D12" s="164">
        <v>38858359.3</v>
      </c>
    </row>
    <row r="13" ht="18.75" customHeight="1" spans="1:4">
      <c r="A13" s="150" t="s">
        <v>15</v>
      </c>
      <c r="B13" s="164"/>
      <c r="C13" s="165" t="str">
        <f>"八"&amp;"、"&amp;"转移性支出"</f>
        <v>八、转移性支出</v>
      </c>
      <c r="D13" s="164">
        <v>33890066</v>
      </c>
    </row>
    <row r="14" ht="18.75" customHeight="1" spans="1:4">
      <c r="A14" s="150" t="s">
        <v>16</v>
      </c>
      <c r="B14" s="164"/>
      <c r="C14" s="150"/>
      <c r="D14" s="150"/>
    </row>
    <row r="15" ht="18.75" customHeight="1" spans="1:4">
      <c r="A15" s="150" t="s">
        <v>17</v>
      </c>
      <c r="B15" s="164">
        <v>4800000</v>
      </c>
      <c r="C15" s="150"/>
      <c r="D15" s="150"/>
    </row>
    <row r="16" ht="18.75" customHeight="1" spans="1:4">
      <c r="A16" s="166" t="s">
        <v>18</v>
      </c>
      <c r="B16" s="164">
        <v>123685198.48</v>
      </c>
      <c r="C16" s="166" t="s">
        <v>19</v>
      </c>
      <c r="D16" s="164">
        <v>209858033.84</v>
      </c>
    </row>
    <row r="17" ht="18.75" customHeight="1" spans="1:4">
      <c r="A17" s="161" t="s">
        <v>20</v>
      </c>
      <c r="B17" s="150"/>
      <c r="C17" s="161" t="s">
        <v>21</v>
      </c>
      <c r="D17" s="150"/>
    </row>
    <row r="18" ht="18.75" customHeight="1" spans="1:4">
      <c r="A18" s="60" t="s">
        <v>22</v>
      </c>
      <c r="B18" s="164">
        <v>86172835.36</v>
      </c>
      <c r="C18" s="60" t="s">
        <v>22</v>
      </c>
      <c r="D18" s="164"/>
    </row>
    <row r="19" ht="18.75" customHeight="1" spans="1:4">
      <c r="A19" s="60" t="s">
        <v>23</v>
      </c>
      <c r="B19" s="164"/>
      <c r="C19" s="60" t="s">
        <v>23</v>
      </c>
      <c r="D19" s="164"/>
    </row>
    <row r="20" ht="18.75" customHeight="1" spans="1:4">
      <c r="A20" s="166" t="s">
        <v>24</v>
      </c>
      <c r="B20" s="164">
        <v>209858033.84</v>
      </c>
      <c r="C20" s="166" t="s">
        <v>25</v>
      </c>
      <c r="D20" s="164">
        <v>209858033.84</v>
      </c>
    </row>
  </sheetData>
  <mergeCells count="5">
    <mergeCell ref="A1:D1"/>
    <mergeCell ref="A2:D2"/>
    <mergeCell ref="A3:C3"/>
    <mergeCell ref="A4:B4"/>
    <mergeCell ref="C4:D4"/>
  </mergeCells>
  <pageMargins left="0.75" right="0.75" top="1" bottom="1" header="0.5" footer="0.5"/>
  <pageSetup paperSize="1"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4"/>
  <sheetViews>
    <sheetView showZeros="0" workbookViewId="0">
      <selection activeCell="A1" sqref="A1"/>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B1" s="130"/>
      <c r="F1" s="131" t="s">
        <v>954</v>
      </c>
    </row>
    <row r="2" ht="28.5" customHeight="1" spans="1:6">
      <c r="A2" s="33" t="s">
        <v>955</v>
      </c>
      <c r="B2" s="33"/>
      <c r="C2" s="33"/>
      <c r="D2" s="33"/>
      <c r="E2" s="33"/>
      <c r="F2" s="33"/>
    </row>
    <row r="3" ht="15" customHeight="1" spans="1:6">
      <c r="A3" s="132" t="str">
        <f>"单位名称："&amp;"玉溪市教育体育局"</f>
        <v>单位名称：玉溪市教育体育局</v>
      </c>
      <c r="B3" s="133"/>
      <c r="C3" s="133"/>
      <c r="D3" s="73"/>
      <c r="E3" s="73"/>
      <c r="F3" s="134" t="s">
        <v>956</v>
      </c>
    </row>
    <row r="4" ht="18.75" customHeight="1" spans="1:6">
      <c r="A4" s="36" t="s">
        <v>145</v>
      </c>
      <c r="B4" s="36" t="s">
        <v>67</v>
      </c>
      <c r="C4" s="36" t="s">
        <v>68</v>
      </c>
      <c r="D4" s="37" t="s">
        <v>957</v>
      </c>
      <c r="E4" s="47"/>
      <c r="F4" s="47"/>
    </row>
    <row r="5" ht="30" customHeight="1" spans="1:6">
      <c r="A5" s="46"/>
      <c r="B5" s="46"/>
      <c r="C5" s="46"/>
      <c r="D5" s="37" t="s">
        <v>30</v>
      </c>
      <c r="E5" s="47" t="s">
        <v>71</v>
      </c>
      <c r="F5" s="47" t="s">
        <v>72</v>
      </c>
    </row>
    <row r="6" ht="16.5" customHeight="1" spans="1:6">
      <c r="A6" s="47">
        <v>1</v>
      </c>
      <c r="B6" s="47">
        <v>2</v>
      </c>
      <c r="C6" s="47">
        <v>3</v>
      </c>
      <c r="D6" s="47">
        <v>4</v>
      </c>
      <c r="E6" s="47">
        <v>5</v>
      </c>
      <c r="F6" s="47">
        <v>6</v>
      </c>
    </row>
    <row r="7" ht="20.25" customHeight="1" spans="1:6">
      <c r="A7" s="49" t="s">
        <v>64</v>
      </c>
      <c r="B7" s="49" t="s">
        <v>105</v>
      </c>
      <c r="C7" s="49" t="s">
        <v>958</v>
      </c>
      <c r="D7" s="24">
        <v>28000000</v>
      </c>
      <c r="E7" s="135"/>
      <c r="F7" s="135">
        <v>28000000</v>
      </c>
    </row>
    <row r="8" ht="20.25" customHeight="1" spans="1:6">
      <c r="A8" s="49" t="s">
        <v>64</v>
      </c>
      <c r="B8" s="136" t="s">
        <v>106</v>
      </c>
      <c r="C8" s="136" t="s">
        <v>959</v>
      </c>
      <c r="D8" s="24">
        <v>28000000</v>
      </c>
      <c r="E8" s="135"/>
      <c r="F8" s="135">
        <v>28000000</v>
      </c>
    </row>
    <row r="9" ht="20.25" customHeight="1" spans="1:6">
      <c r="A9" s="49" t="s">
        <v>64</v>
      </c>
      <c r="B9" s="137" t="s">
        <v>107</v>
      </c>
      <c r="C9" s="137" t="s">
        <v>412</v>
      </c>
      <c r="D9" s="24">
        <v>28000000</v>
      </c>
      <c r="E9" s="135"/>
      <c r="F9" s="135">
        <v>28000000</v>
      </c>
    </row>
    <row r="10" ht="20.25" customHeight="1" spans="1:6">
      <c r="A10" s="49" t="s">
        <v>64</v>
      </c>
      <c r="B10" s="49" t="s">
        <v>112</v>
      </c>
      <c r="C10" s="49" t="s">
        <v>77</v>
      </c>
      <c r="D10" s="24">
        <v>38858359.3</v>
      </c>
      <c r="E10" s="135"/>
      <c r="F10" s="135">
        <v>38858359.3</v>
      </c>
    </row>
    <row r="11" ht="20.25" customHeight="1" spans="1:6">
      <c r="A11" s="49" t="s">
        <v>64</v>
      </c>
      <c r="B11" s="136" t="s">
        <v>113</v>
      </c>
      <c r="C11" s="136" t="s">
        <v>960</v>
      </c>
      <c r="D11" s="24">
        <v>38858359.3</v>
      </c>
      <c r="E11" s="135"/>
      <c r="F11" s="135">
        <v>38858359.3</v>
      </c>
    </row>
    <row r="12" ht="20.25" customHeight="1" spans="1:6">
      <c r="A12" s="49" t="s">
        <v>64</v>
      </c>
      <c r="B12" s="137" t="s">
        <v>114</v>
      </c>
      <c r="C12" s="137" t="s">
        <v>284</v>
      </c>
      <c r="D12" s="24">
        <v>38824985.3</v>
      </c>
      <c r="E12" s="135"/>
      <c r="F12" s="135">
        <v>38824985.3</v>
      </c>
    </row>
    <row r="13" ht="20.25" customHeight="1" spans="1:6">
      <c r="A13" s="49" t="s">
        <v>64</v>
      </c>
      <c r="B13" s="137" t="s">
        <v>115</v>
      </c>
      <c r="C13" s="137" t="s">
        <v>353</v>
      </c>
      <c r="D13" s="24">
        <v>33374</v>
      </c>
      <c r="E13" s="135"/>
      <c r="F13" s="135">
        <v>33374</v>
      </c>
    </row>
    <row r="14" ht="17.25" customHeight="1" spans="1:6">
      <c r="A14" s="138" t="s">
        <v>451</v>
      </c>
      <c r="B14" s="139"/>
      <c r="C14" s="139" t="s">
        <v>451</v>
      </c>
      <c r="D14" s="135">
        <v>66858359.3</v>
      </c>
      <c r="E14" s="135"/>
      <c r="F14" s="135">
        <v>66858359.3</v>
      </c>
    </row>
  </sheetData>
  <mergeCells count="7">
    <mergeCell ref="A2:F2"/>
    <mergeCell ref="A3:E3"/>
    <mergeCell ref="D4:F4"/>
    <mergeCell ref="A14:C14"/>
    <mergeCell ref="A4:A5"/>
    <mergeCell ref="B4:B5"/>
    <mergeCell ref="C4:C5"/>
  </mergeCells>
  <pageMargins left="0.75" right="0.75" top="1" bottom="1" header="0.5" footer="0.5"/>
  <pageSetup paperSize="9" scale="6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6"/>
  <sheetViews>
    <sheetView showZeros="0" workbookViewId="0">
      <selection activeCell="A1" sqref="A1:Q1"/>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0" t="s">
        <v>961</v>
      </c>
      <c r="B1" s="30"/>
      <c r="C1" s="30"/>
      <c r="D1" s="30"/>
      <c r="E1" s="30"/>
      <c r="F1" s="30"/>
      <c r="G1" s="30"/>
      <c r="H1" s="30"/>
      <c r="I1" s="30"/>
      <c r="J1" s="30"/>
      <c r="K1" s="30"/>
      <c r="L1" s="30"/>
      <c r="M1" s="30"/>
      <c r="N1" s="30"/>
      <c r="O1" s="32"/>
      <c r="P1" s="32"/>
      <c r="Q1" s="30"/>
    </row>
    <row r="2" ht="27.75" customHeight="1" spans="1:17">
      <c r="A2" s="71" t="s">
        <v>962</v>
      </c>
      <c r="B2" s="33"/>
      <c r="C2" s="33"/>
      <c r="D2" s="33"/>
      <c r="E2" s="33"/>
      <c r="F2" s="33"/>
      <c r="G2" s="33"/>
      <c r="H2" s="33"/>
      <c r="I2" s="33"/>
      <c r="J2" s="33"/>
      <c r="K2" s="84"/>
      <c r="L2" s="33"/>
      <c r="M2" s="33"/>
      <c r="N2" s="33"/>
      <c r="O2" s="84"/>
      <c r="P2" s="84"/>
      <c r="Q2" s="33"/>
    </row>
    <row r="3" ht="18.75" customHeight="1" spans="1:17">
      <c r="A3" s="109" t="str">
        <f>"单位名称："&amp;"玉溪市教育体育局"</f>
        <v>单位名称：玉溪市教育体育局</v>
      </c>
      <c r="B3" s="7"/>
      <c r="C3" s="7"/>
      <c r="D3" s="7"/>
      <c r="E3" s="7"/>
      <c r="F3" s="7"/>
      <c r="G3" s="7"/>
      <c r="H3" s="7"/>
      <c r="I3" s="7"/>
      <c r="J3" s="7"/>
      <c r="O3" s="76"/>
      <c r="P3" s="76"/>
      <c r="Q3" s="110" t="s">
        <v>2</v>
      </c>
    </row>
    <row r="4" ht="15.75" customHeight="1" spans="1:17">
      <c r="A4" s="36" t="s">
        <v>963</v>
      </c>
      <c r="B4" s="111" t="s">
        <v>964</v>
      </c>
      <c r="C4" s="111" t="s">
        <v>965</v>
      </c>
      <c r="D4" s="111" t="s">
        <v>966</v>
      </c>
      <c r="E4" s="111" t="s">
        <v>967</v>
      </c>
      <c r="F4" s="111" t="s">
        <v>968</v>
      </c>
      <c r="G4" s="112" t="s">
        <v>152</v>
      </c>
      <c r="H4" s="112"/>
      <c r="I4" s="112"/>
      <c r="J4" s="112"/>
      <c r="K4" s="113"/>
      <c r="L4" s="112"/>
      <c r="M4" s="112"/>
      <c r="N4" s="112"/>
      <c r="O4" s="114"/>
      <c r="P4" s="113"/>
      <c r="Q4" s="115"/>
    </row>
    <row r="5" ht="17.25" customHeight="1" spans="1:17">
      <c r="A5" s="42"/>
      <c r="B5" s="116"/>
      <c r="C5" s="116"/>
      <c r="D5" s="116"/>
      <c r="E5" s="116"/>
      <c r="F5" s="116"/>
      <c r="G5" s="116" t="s">
        <v>30</v>
      </c>
      <c r="H5" s="116" t="s">
        <v>33</v>
      </c>
      <c r="I5" s="116" t="s">
        <v>969</v>
      </c>
      <c r="J5" s="116" t="s">
        <v>970</v>
      </c>
      <c r="K5" s="117" t="s">
        <v>971</v>
      </c>
      <c r="L5" s="118" t="s">
        <v>972</v>
      </c>
      <c r="M5" s="118"/>
      <c r="N5" s="118"/>
      <c r="O5" s="119"/>
      <c r="P5" s="120"/>
      <c r="Q5" s="121"/>
    </row>
    <row r="6" ht="54" customHeight="1" spans="1:17">
      <c r="A6" s="45"/>
      <c r="B6" s="121"/>
      <c r="C6" s="121"/>
      <c r="D6" s="121"/>
      <c r="E6" s="121"/>
      <c r="F6" s="121"/>
      <c r="G6" s="121"/>
      <c r="H6" s="121" t="s">
        <v>32</v>
      </c>
      <c r="I6" s="121"/>
      <c r="J6" s="121"/>
      <c r="K6" s="122"/>
      <c r="L6" s="121" t="s">
        <v>32</v>
      </c>
      <c r="M6" s="121" t="s">
        <v>39</v>
      </c>
      <c r="N6" s="121" t="s">
        <v>159</v>
      </c>
      <c r="O6" s="123" t="s">
        <v>41</v>
      </c>
      <c r="P6" s="122" t="s">
        <v>42</v>
      </c>
      <c r="Q6" s="121" t="s">
        <v>43</v>
      </c>
    </row>
    <row r="7" ht="15" customHeight="1" spans="1:17">
      <c r="A7" s="46">
        <v>1</v>
      </c>
      <c r="B7" s="124">
        <v>2</v>
      </c>
      <c r="C7" s="124">
        <v>3</v>
      </c>
      <c r="D7" s="124">
        <v>4</v>
      </c>
      <c r="E7" s="124">
        <v>5</v>
      </c>
      <c r="F7" s="124">
        <v>6</v>
      </c>
      <c r="G7" s="125">
        <v>7</v>
      </c>
      <c r="H7" s="125">
        <v>8</v>
      </c>
      <c r="I7" s="125">
        <v>9</v>
      </c>
      <c r="J7" s="125">
        <v>10</v>
      </c>
      <c r="K7" s="125">
        <v>11</v>
      </c>
      <c r="L7" s="125">
        <v>12</v>
      </c>
      <c r="M7" s="125">
        <v>13</v>
      </c>
      <c r="N7" s="125">
        <v>14</v>
      </c>
      <c r="O7" s="125">
        <v>15</v>
      </c>
      <c r="P7" s="125">
        <v>16</v>
      </c>
      <c r="Q7" s="125">
        <v>17</v>
      </c>
    </row>
    <row r="8" ht="21" customHeight="1" spans="1:17">
      <c r="A8" s="104" t="s">
        <v>64</v>
      </c>
      <c r="B8" s="105"/>
      <c r="C8" s="105"/>
      <c r="D8" s="105"/>
      <c r="E8" s="126"/>
      <c r="F8" s="127">
        <v>411800</v>
      </c>
      <c r="G8" s="51">
        <v>430800</v>
      </c>
      <c r="H8" s="51">
        <v>430800</v>
      </c>
      <c r="I8" s="51"/>
      <c r="J8" s="51"/>
      <c r="K8" s="51"/>
      <c r="L8" s="51"/>
      <c r="M8" s="51"/>
      <c r="N8" s="51"/>
      <c r="O8" s="51"/>
      <c r="P8" s="51"/>
      <c r="Q8" s="51"/>
    </row>
    <row r="9" ht="21" customHeight="1" spans="1:17">
      <c r="A9" s="104" t="str">
        <f>"      "&amp;"一般公用经费"</f>
        <v>      一般公用经费</v>
      </c>
      <c r="B9" s="105" t="s">
        <v>973</v>
      </c>
      <c r="C9" s="105" t="str">
        <f>"A05010500"&amp;"  "&amp;"柜类"</f>
        <v>A05010500  柜类</v>
      </c>
      <c r="D9" s="128" t="s">
        <v>974</v>
      </c>
      <c r="E9" s="129">
        <v>2</v>
      </c>
      <c r="F9" s="24">
        <v>7000</v>
      </c>
      <c r="G9" s="51">
        <v>7000</v>
      </c>
      <c r="H9" s="51">
        <v>7000</v>
      </c>
      <c r="I9" s="51"/>
      <c r="J9" s="51"/>
      <c r="K9" s="51"/>
      <c r="L9" s="51"/>
      <c r="M9" s="51"/>
      <c r="N9" s="51"/>
      <c r="O9" s="51"/>
      <c r="P9" s="51"/>
      <c r="Q9" s="51"/>
    </row>
    <row r="10" ht="21" customHeight="1" spans="1:17">
      <c r="A10" s="104" t="str">
        <f>"      "&amp;"物业管理费"</f>
        <v>      物业管理费</v>
      </c>
      <c r="B10" s="105" t="s">
        <v>261</v>
      </c>
      <c r="C10" s="105" t="str">
        <f>"C21040001"&amp;"  "&amp;"物业管理服务"</f>
        <v>C21040001  物业管理服务</v>
      </c>
      <c r="D10" s="128" t="s">
        <v>758</v>
      </c>
      <c r="E10" s="129">
        <v>1</v>
      </c>
      <c r="F10" s="24">
        <v>327600</v>
      </c>
      <c r="G10" s="51">
        <v>327600</v>
      </c>
      <c r="H10" s="51">
        <v>327600</v>
      </c>
      <c r="I10" s="51"/>
      <c r="J10" s="51"/>
      <c r="K10" s="51"/>
      <c r="L10" s="51"/>
      <c r="M10" s="51"/>
      <c r="N10" s="51"/>
      <c r="O10" s="51"/>
      <c r="P10" s="51"/>
      <c r="Q10" s="51"/>
    </row>
    <row r="11" ht="21" customHeight="1" spans="1:17">
      <c r="A11" s="104" t="str">
        <f>"      "&amp;"工作业务经费"</f>
        <v>      工作业务经费</v>
      </c>
      <c r="B11" s="105" t="s">
        <v>975</v>
      </c>
      <c r="C11" s="105" t="str">
        <f>"A05040101"&amp;"  "&amp;"复印纸"</f>
        <v>A05040101  复印纸</v>
      </c>
      <c r="D11" s="128" t="s">
        <v>976</v>
      </c>
      <c r="E11" s="129">
        <v>1</v>
      </c>
      <c r="F11" s="24">
        <v>30000</v>
      </c>
      <c r="G11" s="51">
        <v>30000</v>
      </c>
      <c r="H11" s="51">
        <v>30000</v>
      </c>
      <c r="I11" s="51"/>
      <c r="J11" s="51"/>
      <c r="K11" s="51"/>
      <c r="L11" s="51"/>
      <c r="M11" s="51"/>
      <c r="N11" s="51"/>
      <c r="O11" s="51"/>
      <c r="P11" s="51"/>
      <c r="Q11" s="51"/>
    </row>
    <row r="12" ht="21" customHeight="1" spans="1:17">
      <c r="A12" s="104" t="str">
        <f>"      "&amp;"工作业务经费"</f>
        <v>      工作业务经费</v>
      </c>
      <c r="B12" s="105" t="s">
        <v>977</v>
      </c>
      <c r="C12" s="105" t="str">
        <f>"C23090100"&amp;"  "&amp;"印刷服务"</f>
        <v>C23090100  印刷服务</v>
      </c>
      <c r="D12" s="128" t="s">
        <v>976</v>
      </c>
      <c r="E12" s="129">
        <v>1</v>
      </c>
      <c r="F12" s="24">
        <v>40000</v>
      </c>
      <c r="G12" s="51">
        <v>40000</v>
      </c>
      <c r="H12" s="51">
        <v>40000</v>
      </c>
      <c r="I12" s="51"/>
      <c r="J12" s="51"/>
      <c r="K12" s="51"/>
      <c r="L12" s="51"/>
      <c r="M12" s="51"/>
      <c r="N12" s="51"/>
      <c r="O12" s="51"/>
      <c r="P12" s="51"/>
      <c r="Q12" s="51"/>
    </row>
    <row r="13" ht="21" customHeight="1" spans="1:17">
      <c r="A13" s="104" t="str">
        <f>"      "&amp;"公车购置及运维费"</f>
        <v>      公车购置及运维费</v>
      </c>
      <c r="B13" s="105" t="s">
        <v>978</v>
      </c>
      <c r="C13" s="105" t="str">
        <f>"C1804010201"&amp;"  "&amp;"机动车保险服务"</f>
        <v>C1804010201  机动车保险服务</v>
      </c>
      <c r="D13" s="128" t="s">
        <v>758</v>
      </c>
      <c r="E13" s="129">
        <v>1</v>
      </c>
      <c r="F13" s="24"/>
      <c r="G13" s="51">
        <v>9000</v>
      </c>
      <c r="H13" s="51">
        <v>9000</v>
      </c>
      <c r="I13" s="51"/>
      <c r="J13" s="51"/>
      <c r="K13" s="51"/>
      <c r="L13" s="51"/>
      <c r="M13" s="51"/>
      <c r="N13" s="51"/>
      <c r="O13" s="51"/>
      <c r="P13" s="51"/>
      <c r="Q13" s="51"/>
    </row>
    <row r="14" ht="21" customHeight="1" spans="1:17">
      <c r="A14" s="104" t="str">
        <f>"      "&amp;"公车购置及运维费"</f>
        <v>      公车购置及运维费</v>
      </c>
      <c r="B14" s="105" t="s">
        <v>979</v>
      </c>
      <c r="C14" s="105" t="str">
        <f>"C23120301"&amp;"  "&amp;"车辆维修和保养服务"</f>
        <v>C23120301  车辆维修和保养服务</v>
      </c>
      <c r="D14" s="128" t="s">
        <v>758</v>
      </c>
      <c r="E14" s="129">
        <v>1</v>
      </c>
      <c r="F14" s="24">
        <v>7200</v>
      </c>
      <c r="G14" s="51">
        <v>7200</v>
      </c>
      <c r="H14" s="51">
        <v>7200</v>
      </c>
      <c r="I14" s="51"/>
      <c r="J14" s="51"/>
      <c r="K14" s="51"/>
      <c r="L14" s="51"/>
      <c r="M14" s="51"/>
      <c r="N14" s="51"/>
      <c r="O14" s="51"/>
      <c r="P14" s="51"/>
      <c r="Q14" s="51"/>
    </row>
    <row r="15" ht="21" customHeight="1" spans="1:17">
      <c r="A15" s="104" t="str">
        <f>"      "&amp;"公车购置及运维费"</f>
        <v>      公车购置及运维费</v>
      </c>
      <c r="B15" s="105" t="s">
        <v>980</v>
      </c>
      <c r="C15" s="105" t="str">
        <f>"A07070101"&amp;"  "&amp;"汽油"</f>
        <v>A07070101  汽油</v>
      </c>
      <c r="D15" s="128" t="s">
        <v>758</v>
      </c>
      <c r="E15" s="129">
        <v>1</v>
      </c>
      <c r="F15" s="24"/>
      <c r="G15" s="51">
        <v>10000</v>
      </c>
      <c r="H15" s="51">
        <v>10000</v>
      </c>
      <c r="I15" s="51"/>
      <c r="J15" s="51"/>
      <c r="K15" s="51"/>
      <c r="L15" s="51"/>
      <c r="M15" s="51"/>
      <c r="N15" s="51"/>
      <c r="O15" s="51"/>
      <c r="P15" s="51"/>
      <c r="Q15" s="51"/>
    </row>
    <row r="16" ht="21" customHeight="1" spans="1:17">
      <c r="A16" s="106" t="s">
        <v>451</v>
      </c>
      <c r="B16" s="107"/>
      <c r="C16" s="107"/>
      <c r="D16" s="107"/>
      <c r="E16" s="126"/>
      <c r="F16" s="127">
        <v>411800</v>
      </c>
      <c r="G16" s="51">
        <v>430800</v>
      </c>
      <c r="H16" s="51">
        <v>430800</v>
      </c>
      <c r="I16" s="51"/>
      <c r="J16" s="51"/>
      <c r="K16" s="51"/>
      <c r="L16" s="51"/>
      <c r="M16" s="51"/>
      <c r="N16" s="51"/>
      <c r="O16" s="51"/>
      <c r="P16" s="51"/>
      <c r="Q16" s="51"/>
    </row>
  </sheetData>
  <mergeCells count="17">
    <mergeCell ref="A1:Q1"/>
    <mergeCell ref="A2:Q2"/>
    <mergeCell ref="A3:E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 sqref="A1:N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78" t="s">
        <v>981</v>
      </c>
      <c r="B1" s="78"/>
      <c r="C1" s="78"/>
      <c r="D1" s="78"/>
      <c r="E1" s="78"/>
      <c r="F1" s="78"/>
      <c r="G1" s="78"/>
      <c r="H1" s="79"/>
      <c r="I1" s="78"/>
      <c r="J1" s="78"/>
      <c r="K1" s="78"/>
      <c r="L1" s="80"/>
      <c r="M1" s="79"/>
      <c r="N1" s="81"/>
    </row>
    <row r="2" ht="27.75" customHeight="1" spans="1:14">
      <c r="A2" s="71" t="s">
        <v>982</v>
      </c>
      <c r="B2" s="82"/>
      <c r="C2" s="82"/>
      <c r="D2" s="82"/>
      <c r="E2" s="82"/>
      <c r="F2" s="82"/>
      <c r="G2" s="82"/>
      <c r="H2" s="83"/>
      <c r="I2" s="82"/>
      <c r="J2" s="82"/>
      <c r="K2" s="82"/>
      <c r="L2" s="84"/>
      <c r="M2" s="83"/>
      <c r="N2" s="82"/>
    </row>
    <row r="3" ht="18.75" customHeight="1" spans="1:14">
      <c r="A3" s="72" t="str">
        <f>"单位名称："&amp;"玉溪市教育体育局"</f>
        <v>单位名称：玉溪市教育体育局</v>
      </c>
      <c r="B3" s="73"/>
      <c r="C3" s="73"/>
      <c r="D3" s="73"/>
      <c r="E3" s="73"/>
      <c r="F3" s="73"/>
      <c r="G3" s="73"/>
      <c r="H3" s="85"/>
      <c r="I3" s="75"/>
      <c r="J3" s="75"/>
      <c r="K3" s="75"/>
      <c r="L3" s="76"/>
      <c r="M3" s="86"/>
      <c r="N3" s="87" t="s">
        <v>2</v>
      </c>
    </row>
    <row r="4" ht="15.75" customHeight="1" spans="1:14">
      <c r="A4" s="88" t="s">
        <v>963</v>
      </c>
      <c r="B4" s="89" t="s">
        <v>983</v>
      </c>
      <c r="C4" s="89" t="s">
        <v>984</v>
      </c>
      <c r="D4" s="90" t="s">
        <v>152</v>
      </c>
      <c r="E4" s="90"/>
      <c r="F4" s="90"/>
      <c r="G4" s="90"/>
      <c r="H4" s="91"/>
      <c r="I4" s="90"/>
      <c r="J4" s="90"/>
      <c r="K4" s="90"/>
      <c r="L4" s="92"/>
      <c r="M4" s="91"/>
      <c r="N4" s="93"/>
    </row>
    <row r="5" ht="17.25" customHeight="1" spans="1:14">
      <c r="A5" s="94"/>
      <c r="B5" s="95"/>
      <c r="C5" s="95"/>
      <c r="D5" s="95" t="s">
        <v>30</v>
      </c>
      <c r="E5" s="95" t="s">
        <v>33</v>
      </c>
      <c r="F5" s="95" t="s">
        <v>969</v>
      </c>
      <c r="G5" s="95" t="s">
        <v>970</v>
      </c>
      <c r="H5" s="96" t="s">
        <v>971</v>
      </c>
      <c r="I5" s="97" t="s">
        <v>972</v>
      </c>
      <c r="J5" s="97"/>
      <c r="K5" s="97"/>
      <c r="L5" s="98"/>
      <c r="M5" s="99"/>
      <c r="N5" s="100"/>
    </row>
    <row r="6" ht="54" customHeight="1" spans="1:14">
      <c r="A6" s="101"/>
      <c r="B6" s="100"/>
      <c r="C6" s="100"/>
      <c r="D6" s="100"/>
      <c r="E6" s="100"/>
      <c r="F6" s="100"/>
      <c r="G6" s="100"/>
      <c r="H6" s="102"/>
      <c r="I6" s="100" t="s">
        <v>32</v>
      </c>
      <c r="J6" s="100" t="s">
        <v>39</v>
      </c>
      <c r="K6" s="100" t="s">
        <v>159</v>
      </c>
      <c r="L6" s="103" t="s">
        <v>41</v>
      </c>
      <c r="M6" s="102" t="s">
        <v>42</v>
      </c>
      <c r="N6" s="100" t="s">
        <v>43</v>
      </c>
    </row>
    <row r="7" ht="15" customHeight="1" spans="1:14">
      <c r="A7" s="101">
        <v>1</v>
      </c>
      <c r="B7" s="100">
        <v>2</v>
      </c>
      <c r="C7" s="100">
        <v>3</v>
      </c>
      <c r="D7" s="102">
        <v>4</v>
      </c>
      <c r="E7" s="102">
        <v>5</v>
      </c>
      <c r="F7" s="102">
        <v>6</v>
      </c>
      <c r="G7" s="102">
        <v>7</v>
      </c>
      <c r="H7" s="102">
        <v>8</v>
      </c>
      <c r="I7" s="102">
        <v>9</v>
      </c>
      <c r="J7" s="102">
        <v>10</v>
      </c>
      <c r="K7" s="102">
        <v>11</v>
      </c>
      <c r="L7" s="102">
        <v>12</v>
      </c>
      <c r="M7" s="102">
        <v>13</v>
      </c>
      <c r="N7" s="102">
        <v>14</v>
      </c>
    </row>
    <row r="8" ht="21" customHeight="1" spans="1:14">
      <c r="A8" s="104" t="s">
        <v>64</v>
      </c>
      <c r="B8" s="105"/>
      <c r="C8" s="105"/>
      <c r="D8" s="51">
        <v>367600</v>
      </c>
      <c r="E8" s="51">
        <v>367600</v>
      </c>
      <c r="F8" s="51"/>
      <c r="G8" s="51"/>
      <c r="H8" s="51"/>
      <c r="I8" s="51"/>
      <c r="J8" s="51"/>
      <c r="K8" s="51"/>
      <c r="L8" s="51"/>
      <c r="M8" s="51"/>
      <c r="N8" s="51"/>
    </row>
    <row r="9" ht="21" customHeight="1" spans="1:14">
      <c r="A9" s="104" t="str">
        <f>"    "&amp;"物业管理费"</f>
        <v>    物业管理费</v>
      </c>
      <c r="B9" s="105" t="s">
        <v>985</v>
      </c>
      <c r="C9" s="105" t="s">
        <v>986</v>
      </c>
      <c r="D9" s="51">
        <v>327600</v>
      </c>
      <c r="E9" s="51">
        <v>327600</v>
      </c>
      <c r="F9" s="51"/>
      <c r="G9" s="51"/>
      <c r="H9" s="51"/>
      <c r="I9" s="51"/>
      <c r="J9" s="51"/>
      <c r="K9" s="51"/>
      <c r="L9" s="51"/>
      <c r="M9" s="51"/>
      <c r="N9" s="51"/>
    </row>
    <row r="10" ht="21" customHeight="1" spans="1:14">
      <c r="A10" s="104" t="str">
        <f>"    "&amp;"工作业务经费"</f>
        <v>    工作业务经费</v>
      </c>
      <c r="B10" s="105" t="s">
        <v>977</v>
      </c>
      <c r="C10" s="105" t="s">
        <v>987</v>
      </c>
      <c r="D10" s="51">
        <v>40000</v>
      </c>
      <c r="E10" s="51">
        <v>40000</v>
      </c>
      <c r="F10" s="51"/>
      <c r="G10" s="51"/>
      <c r="H10" s="51"/>
      <c r="I10" s="51"/>
      <c r="J10" s="51"/>
      <c r="K10" s="51"/>
      <c r="L10" s="51"/>
      <c r="M10" s="51"/>
      <c r="N10" s="51"/>
    </row>
    <row r="11" ht="21" customHeight="1" spans="1:14">
      <c r="A11" s="106" t="s">
        <v>451</v>
      </c>
      <c r="B11" s="107"/>
      <c r="C11" s="108"/>
      <c r="D11" s="51">
        <v>367600</v>
      </c>
      <c r="E11" s="51">
        <v>367600</v>
      </c>
      <c r="F11" s="51"/>
      <c r="G11" s="51"/>
      <c r="H11" s="51"/>
      <c r="I11" s="51"/>
      <c r="J11" s="51"/>
      <c r="K11" s="51"/>
      <c r="L11" s="51"/>
      <c r="M11" s="51"/>
      <c r="N11" s="51"/>
    </row>
  </sheetData>
  <mergeCells count="14">
    <mergeCell ref="A1:N1"/>
    <mergeCell ref="A2:N2"/>
    <mergeCell ref="A3:C3"/>
    <mergeCell ref="D4:N4"/>
    <mergeCell ref="I5:N5"/>
    <mergeCell ref="A11:C11"/>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28"/>
  <sheetViews>
    <sheetView showZeros="0" workbookViewId="0">
      <selection activeCell="A27" sqref="A27"/>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0" t="s">
        <v>988</v>
      </c>
      <c r="B1" s="30"/>
      <c r="C1" s="30"/>
      <c r="D1" s="30"/>
      <c r="E1" s="30"/>
      <c r="F1" s="30"/>
      <c r="G1" s="30"/>
      <c r="H1" s="30"/>
      <c r="I1" s="30"/>
      <c r="J1" s="30"/>
      <c r="K1" s="30"/>
      <c r="L1" s="30"/>
      <c r="M1" s="30"/>
      <c r="N1" s="32"/>
    </row>
    <row r="2" ht="27.75" customHeight="1" spans="1:14">
      <c r="A2" s="71" t="s">
        <v>989</v>
      </c>
      <c r="B2" s="33"/>
      <c r="C2" s="33"/>
      <c r="D2" s="33"/>
      <c r="E2" s="33"/>
      <c r="F2" s="33"/>
      <c r="G2" s="33"/>
      <c r="H2" s="33"/>
      <c r="I2" s="33"/>
      <c r="J2" s="33"/>
      <c r="K2" s="33"/>
      <c r="L2" s="33"/>
      <c r="M2" s="33"/>
      <c r="N2" s="33"/>
    </row>
    <row r="3" ht="18" customHeight="1" spans="1:14">
      <c r="A3" s="72" t="str">
        <f>"单位名称："&amp;"玉溪市教育体育局"</f>
        <v>单位名称：玉溪市教育体育局</v>
      </c>
      <c r="B3" s="73"/>
      <c r="C3" s="73"/>
      <c r="D3" s="74"/>
      <c r="E3" s="75"/>
      <c r="F3" s="75"/>
      <c r="G3" s="75"/>
      <c r="H3" s="75"/>
      <c r="I3" s="75"/>
      <c r="N3" s="76" t="s">
        <v>2</v>
      </c>
    </row>
    <row r="4" ht="19.5" customHeight="1" spans="1:14">
      <c r="A4" s="37" t="s">
        <v>990</v>
      </c>
      <c r="B4" s="38" t="s">
        <v>152</v>
      </c>
      <c r="C4" s="39"/>
      <c r="D4" s="39"/>
      <c r="E4" s="38" t="s">
        <v>991</v>
      </c>
      <c r="F4" s="39"/>
      <c r="G4" s="39"/>
      <c r="H4" s="39"/>
      <c r="I4" s="39"/>
      <c r="J4" s="39"/>
      <c r="K4" s="39"/>
      <c r="L4" s="39"/>
      <c r="M4" s="39"/>
      <c r="N4" s="39"/>
    </row>
    <row r="5" ht="40.5" customHeight="1" spans="1:14">
      <c r="A5" s="46"/>
      <c r="B5" s="43" t="s">
        <v>30</v>
      </c>
      <c r="C5" s="36" t="s">
        <v>33</v>
      </c>
      <c r="D5" s="77" t="s">
        <v>992</v>
      </c>
      <c r="E5" s="47" t="s">
        <v>993</v>
      </c>
      <c r="F5" s="47" t="s">
        <v>994</v>
      </c>
      <c r="G5" s="47" t="s">
        <v>995</v>
      </c>
      <c r="H5" s="47" t="s">
        <v>996</v>
      </c>
      <c r="I5" s="47" t="s">
        <v>997</v>
      </c>
      <c r="J5" s="47" t="s">
        <v>998</v>
      </c>
      <c r="K5" s="47" t="s">
        <v>999</v>
      </c>
      <c r="L5" s="47" t="s">
        <v>1000</v>
      </c>
      <c r="M5" s="47" t="s">
        <v>1001</v>
      </c>
      <c r="N5" s="47" t="s">
        <v>1002</v>
      </c>
    </row>
    <row r="6" ht="19.5" customHeight="1" spans="1:14">
      <c r="A6" s="47">
        <v>1</v>
      </c>
      <c r="B6" s="47">
        <v>2</v>
      </c>
      <c r="C6" s="47">
        <v>3</v>
      </c>
      <c r="D6" s="38">
        <v>4</v>
      </c>
      <c r="E6" s="47">
        <v>5</v>
      </c>
      <c r="F6" s="47">
        <v>6</v>
      </c>
      <c r="G6" s="47">
        <v>7</v>
      </c>
      <c r="H6" s="38">
        <v>8</v>
      </c>
      <c r="I6" s="47">
        <v>9</v>
      </c>
      <c r="J6" s="47">
        <v>10</v>
      </c>
      <c r="K6" s="47">
        <v>11</v>
      </c>
      <c r="L6" s="38">
        <v>12</v>
      </c>
      <c r="M6" s="47">
        <v>13</v>
      </c>
      <c r="N6" s="47">
        <v>14</v>
      </c>
    </row>
    <row r="7" ht="20.25" customHeight="1" spans="1:14">
      <c r="A7" s="49" t="s">
        <v>64</v>
      </c>
      <c r="B7" s="51">
        <v>43190066</v>
      </c>
      <c r="C7" s="51">
        <v>33890066</v>
      </c>
      <c r="D7" s="51">
        <v>9300000</v>
      </c>
      <c r="E7" s="51">
        <v>5944000</v>
      </c>
      <c r="F7" s="51">
        <v>5413870</v>
      </c>
      <c r="G7" s="51">
        <v>5829100</v>
      </c>
      <c r="H7" s="51">
        <v>8461300</v>
      </c>
      <c r="I7" s="51">
        <v>5948996</v>
      </c>
      <c r="J7" s="51">
        <v>2097100</v>
      </c>
      <c r="K7" s="51">
        <v>3001800</v>
      </c>
      <c r="L7" s="51">
        <v>2977700</v>
      </c>
      <c r="M7" s="51">
        <v>3516200</v>
      </c>
      <c r="N7" s="51"/>
    </row>
    <row r="8" ht="20.25" customHeight="1" spans="1:14">
      <c r="A8" s="49" t="str">
        <f>"      "&amp;"省级公费师范生培养专项经费"</f>
        <v>      省级公费师范生培养专项经费</v>
      </c>
      <c r="B8" s="51">
        <v>99666</v>
      </c>
      <c r="C8" s="51">
        <v>99666</v>
      </c>
      <c r="D8" s="51"/>
      <c r="E8" s="51"/>
      <c r="F8" s="51">
        <v>74970</v>
      </c>
      <c r="G8" s="51"/>
      <c r="H8" s="51"/>
      <c r="I8" s="51">
        <v>24696</v>
      </c>
      <c r="J8" s="51"/>
      <c r="K8" s="51"/>
      <c r="L8" s="51"/>
      <c r="M8" s="51"/>
      <c r="N8" s="51"/>
    </row>
    <row r="9" ht="20.25" customHeight="1" spans="1:14">
      <c r="A9" s="49" t="str">
        <f>"      "&amp;"义务教育家庭经济困难学生生活费补助资金"</f>
        <v>      义务教育家庭经济困难学生生活费补助资金</v>
      </c>
      <c r="B9" s="51">
        <v>5077100</v>
      </c>
      <c r="C9" s="51">
        <v>5077100</v>
      </c>
      <c r="D9" s="51"/>
      <c r="E9" s="51">
        <v>362800</v>
      </c>
      <c r="F9" s="51">
        <v>368800</v>
      </c>
      <c r="G9" s="51">
        <v>142600</v>
      </c>
      <c r="H9" s="51">
        <v>706200</v>
      </c>
      <c r="I9" s="51">
        <v>741500</v>
      </c>
      <c r="J9" s="51">
        <v>384000</v>
      </c>
      <c r="K9" s="51">
        <v>653600</v>
      </c>
      <c r="L9" s="51">
        <v>982800</v>
      </c>
      <c r="M9" s="51">
        <v>734800</v>
      </c>
      <c r="N9" s="51"/>
    </row>
    <row r="10" ht="20.25" customHeight="1" spans="1:14">
      <c r="A10" s="49" t="str">
        <f>"      "&amp;"义务教育生均公用经费补助资金"</f>
        <v>      义务教育生均公用经费补助资金</v>
      </c>
      <c r="B10" s="51">
        <v>6096600</v>
      </c>
      <c r="C10" s="51">
        <v>6096600</v>
      </c>
      <c r="D10" s="51"/>
      <c r="E10" s="51">
        <v>1241800</v>
      </c>
      <c r="F10" s="51">
        <v>607400</v>
      </c>
      <c r="G10" s="51">
        <v>364600</v>
      </c>
      <c r="H10" s="51">
        <v>976400</v>
      </c>
      <c r="I10" s="51">
        <v>644400</v>
      </c>
      <c r="J10" s="51">
        <v>366800</v>
      </c>
      <c r="K10" s="51">
        <v>426600</v>
      </c>
      <c r="L10" s="51">
        <v>659200</v>
      </c>
      <c r="M10" s="51">
        <v>809400</v>
      </c>
      <c r="N10" s="51"/>
    </row>
    <row r="11" ht="20.25" customHeight="1" spans="1:14">
      <c r="A11" s="49" t="str">
        <f>"      "&amp;"普通高中脱贫家庭经济困难学生生活补助经费"</f>
        <v>      普通高中脱贫家庭经济困难学生生活补助经费</v>
      </c>
      <c r="B11" s="51">
        <v>118500</v>
      </c>
      <c r="C11" s="51">
        <v>118500</v>
      </c>
      <c r="D11" s="51"/>
      <c r="E11" s="51">
        <v>8100</v>
      </c>
      <c r="F11" s="51">
        <v>18800</v>
      </c>
      <c r="G11" s="51">
        <v>4500</v>
      </c>
      <c r="H11" s="51">
        <v>11700</v>
      </c>
      <c r="I11" s="51">
        <v>5000</v>
      </c>
      <c r="J11" s="51">
        <v>7500</v>
      </c>
      <c r="K11" s="51">
        <v>14000</v>
      </c>
      <c r="L11" s="51">
        <v>9300</v>
      </c>
      <c r="M11" s="51">
        <v>39600</v>
      </c>
      <c r="N11" s="51"/>
    </row>
    <row r="12" ht="20.25" customHeight="1" spans="1:14">
      <c r="A12" s="49" t="str">
        <f>"      "&amp;"普通高中原建档立卡户等家庭经济困难学生免学杂费专项资金"</f>
        <v>      普通高中原建档立卡户等家庭经济困难学生免学杂费专项资金</v>
      </c>
      <c r="B12" s="51">
        <v>75400</v>
      </c>
      <c r="C12" s="51">
        <v>75400</v>
      </c>
      <c r="D12" s="51"/>
      <c r="E12" s="51">
        <v>4300</v>
      </c>
      <c r="F12" s="51">
        <v>11800</v>
      </c>
      <c r="G12" s="51">
        <v>2800</v>
      </c>
      <c r="H12" s="51">
        <v>9900</v>
      </c>
      <c r="I12" s="51">
        <v>6800</v>
      </c>
      <c r="J12" s="51">
        <v>8300</v>
      </c>
      <c r="K12" s="51">
        <v>9300</v>
      </c>
      <c r="L12" s="51">
        <v>5000</v>
      </c>
      <c r="M12" s="51">
        <v>17200</v>
      </c>
      <c r="N12" s="51"/>
    </row>
    <row r="13" ht="20.25" customHeight="1" spans="1:14">
      <c r="A13" s="49" t="str">
        <f>"      "&amp;"普通高中国家助学金资助专项资金"</f>
        <v>      普通高中国家助学金资助专项资金</v>
      </c>
      <c r="B13" s="51">
        <v>362200</v>
      </c>
      <c r="C13" s="51">
        <v>362200</v>
      </c>
      <c r="D13" s="51"/>
      <c r="E13" s="51">
        <v>33000</v>
      </c>
      <c r="F13" s="51">
        <v>53100</v>
      </c>
      <c r="G13" s="51">
        <v>25800</v>
      </c>
      <c r="H13" s="51">
        <v>44400</v>
      </c>
      <c r="I13" s="51">
        <v>40900</v>
      </c>
      <c r="J13" s="51">
        <v>19900</v>
      </c>
      <c r="K13" s="51">
        <v>41400</v>
      </c>
      <c r="L13" s="51">
        <v>27700</v>
      </c>
      <c r="M13" s="51">
        <v>76000</v>
      </c>
      <c r="N13" s="51"/>
    </row>
    <row r="14" ht="20.25" customHeight="1" spans="1:14">
      <c r="A14" s="49" t="str">
        <f>"      "&amp;"学前教育家庭经济困难学生生活费补助资金"</f>
        <v>      学前教育家庭经济困难学生生活费补助资金</v>
      </c>
      <c r="B14" s="51">
        <v>129500</v>
      </c>
      <c r="C14" s="51">
        <v>129500</v>
      </c>
      <c r="D14" s="51"/>
      <c r="E14" s="51">
        <v>21300</v>
      </c>
      <c r="F14" s="51">
        <v>19200</v>
      </c>
      <c r="G14" s="51">
        <v>8100</v>
      </c>
      <c r="H14" s="51">
        <v>24900</v>
      </c>
      <c r="I14" s="51">
        <v>11400</v>
      </c>
      <c r="J14" s="51">
        <v>9100</v>
      </c>
      <c r="K14" s="51">
        <v>8800</v>
      </c>
      <c r="L14" s="51">
        <v>11800</v>
      </c>
      <c r="M14" s="51">
        <v>14900</v>
      </c>
      <c r="N14" s="51"/>
    </row>
    <row r="15" ht="20.25" customHeight="1" spans="1:14">
      <c r="A15" s="49" t="str">
        <f>"      "&amp;"中等职业教育国家助学金专项资金"</f>
        <v>      中等职业教育国家助学金专项资金</v>
      </c>
      <c r="B15" s="51">
        <v>201200</v>
      </c>
      <c r="C15" s="51">
        <v>201200</v>
      </c>
      <c r="D15" s="51"/>
      <c r="E15" s="51"/>
      <c r="F15" s="51">
        <v>24200</v>
      </c>
      <c r="G15" s="51">
        <v>4500</v>
      </c>
      <c r="H15" s="51">
        <v>21700</v>
      </c>
      <c r="I15" s="51">
        <v>39900</v>
      </c>
      <c r="J15" s="51">
        <v>12300</v>
      </c>
      <c r="K15" s="51">
        <v>16900</v>
      </c>
      <c r="L15" s="51">
        <v>58500</v>
      </c>
      <c r="M15" s="51">
        <v>23200</v>
      </c>
      <c r="N15" s="51"/>
    </row>
    <row r="16" ht="20.25" customHeight="1" spans="1:14">
      <c r="A16" s="49" t="str">
        <f>"      "&amp;"中等职业教育免学费专项资金"</f>
        <v>      中等职业教育免学费专项资金</v>
      </c>
      <c r="B16" s="51">
        <v>405600</v>
      </c>
      <c r="C16" s="51">
        <v>405600</v>
      </c>
      <c r="D16" s="51"/>
      <c r="E16" s="51"/>
      <c r="F16" s="51">
        <v>57000</v>
      </c>
      <c r="G16" s="51">
        <v>16900</v>
      </c>
      <c r="H16" s="51">
        <v>50200</v>
      </c>
      <c r="I16" s="51">
        <v>60300</v>
      </c>
      <c r="J16" s="51">
        <v>34700</v>
      </c>
      <c r="K16" s="51">
        <v>73400</v>
      </c>
      <c r="L16" s="51">
        <v>69900</v>
      </c>
      <c r="M16" s="51">
        <v>43200</v>
      </c>
      <c r="N16" s="51"/>
    </row>
    <row r="17" ht="20.25" customHeight="1" spans="1:14">
      <c r="A17" s="49" t="str">
        <f>"      "&amp;"农村义务教育学生营养改善计划专项资金"</f>
        <v>      农村义务教育学生营养改善计划专项资金</v>
      </c>
      <c r="B17" s="51">
        <v>18934700</v>
      </c>
      <c r="C17" s="51">
        <v>18934700</v>
      </c>
      <c r="D17" s="51"/>
      <c r="E17" s="51">
        <v>2226800</v>
      </c>
      <c r="F17" s="51">
        <v>3395100</v>
      </c>
      <c r="G17" s="51">
        <v>1991400</v>
      </c>
      <c r="H17" s="51">
        <v>5703300</v>
      </c>
      <c r="I17" s="51">
        <v>3338100</v>
      </c>
      <c r="J17" s="51">
        <v>384300</v>
      </c>
      <c r="K17" s="51">
        <v>432400</v>
      </c>
      <c r="L17" s="51">
        <v>659500</v>
      </c>
      <c r="M17" s="51">
        <v>803800</v>
      </c>
      <c r="N17" s="51"/>
    </row>
    <row r="18" ht="20.25" customHeight="1" spans="1:14">
      <c r="A18" s="49" t="str">
        <f>"      "&amp;"全国青少年足球（对下）人才培养改革试点专项资金"</f>
        <v>      全国青少年足球（对下）人才培养改革试点专项资金</v>
      </c>
      <c r="B18" s="51">
        <v>1350000</v>
      </c>
      <c r="C18" s="51"/>
      <c r="D18" s="51">
        <v>1350000</v>
      </c>
      <c r="E18" s="51">
        <v>600000</v>
      </c>
      <c r="F18" s="51"/>
      <c r="G18" s="51"/>
      <c r="H18" s="51"/>
      <c r="I18" s="51">
        <v>300000</v>
      </c>
      <c r="J18" s="51"/>
      <c r="K18" s="51"/>
      <c r="L18" s="51"/>
      <c r="M18" s="51">
        <v>450000</v>
      </c>
      <c r="N18" s="51"/>
    </row>
    <row r="19" ht="20.25" customHeight="1" spans="1:14">
      <c r="A19" s="49" t="str">
        <f>"      "&amp;"国民体质监测（对下）经费"</f>
        <v>      国民体质监测（对下）经费</v>
      </c>
      <c r="B19" s="51">
        <v>600000</v>
      </c>
      <c r="C19" s="51"/>
      <c r="D19" s="51">
        <v>600000</v>
      </c>
      <c r="E19" s="51"/>
      <c r="F19" s="51">
        <v>100000</v>
      </c>
      <c r="G19" s="51">
        <v>100000</v>
      </c>
      <c r="H19" s="51">
        <v>100000</v>
      </c>
      <c r="I19" s="51"/>
      <c r="J19" s="51"/>
      <c r="K19" s="51">
        <v>100000</v>
      </c>
      <c r="L19" s="51">
        <v>100000</v>
      </c>
      <c r="M19" s="51">
        <v>100000</v>
      </c>
      <c r="N19" s="51"/>
    </row>
    <row r="20" ht="20.25" customHeight="1" spans="1:14">
      <c r="A20" s="49" t="str">
        <f>"      "&amp;"国民体质监测仪器设备更新（对下）资金"</f>
        <v>      国民体质监测仪器设备更新（对下）资金</v>
      </c>
      <c r="B20" s="51">
        <v>1200000</v>
      </c>
      <c r="C20" s="51"/>
      <c r="D20" s="51">
        <v>1200000</v>
      </c>
      <c r="E20" s="51"/>
      <c r="F20" s="51"/>
      <c r="G20" s="51">
        <v>300000</v>
      </c>
      <c r="H20" s="51">
        <v>300000</v>
      </c>
      <c r="I20" s="51">
        <v>300000</v>
      </c>
      <c r="J20" s="51"/>
      <c r="K20" s="51">
        <v>300000</v>
      </c>
      <c r="L20" s="51"/>
      <c r="M20" s="51"/>
      <c r="N20" s="51"/>
    </row>
    <row r="21" ht="20.25" customHeight="1" spans="1:14">
      <c r="A21" s="49" t="str">
        <f>"      "&amp;"“村BA”篮球比赛专项经费"</f>
        <v>      “村BA”篮球比赛专项经费</v>
      </c>
      <c r="B21" s="51">
        <v>300000</v>
      </c>
      <c r="C21" s="51"/>
      <c r="D21" s="51">
        <v>300000</v>
      </c>
      <c r="E21" s="51"/>
      <c r="F21" s="51">
        <v>300000</v>
      </c>
      <c r="G21" s="51"/>
      <c r="H21" s="51"/>
      <c r="I21" s="51"/>
      <c r="J21" s="51"/>
      <c r="K21" s="51"/>
      <c r="L21" s="51"/>
      <c r="M21" s="51"/>
      <c r="N21" s="51"/>
    </row>
    <row r="22" ht="20.25" customHeight="1" spans="1:14">
      <c r="A22" s="49" t="str">
        <f>"      "&amp;"玉溪市青少年体育后备人才基地建设补助（对下）资金"</f>
        <v>      玉溪市青少年体育后备人才基地建设补助（对下）资金</v>
      </c>
      <c r="B22" s="51">
        <v>1350000</v>
      </c>
      <c r="C22" s="51"/>
      <c r="D22" s="51">
        <v>1350000</v>
      </c>
      <c r="E22" s="51">
        <v>150000</v>
      </c>
      <c r="F22" s="51">
        <v>150000</v>
      </c>
      <c r="G22" s="51">
        <v>150000</v>
      </c>
      <c r="H22" s="51">
        <v>150000</v>
      </c>
      <c r="I22" s="51">
        <v>150000</v>
      </c>
      <c r="J22" s="51">
        <v>150000</v>
      </c>
      <c r="K22" s="51">
        <v>150000</v>
      </c>
      <c r="L22" s="51">
        <v>150000</v>
      </c>
      <c r="M22" s="51">
        <v>150000</v>
      </c>
      <c r="N22" s="51"/>
    </row>
    <row r="23" ht="20.25" customHeight="1" spans="1:14">
      <c r="A23" s="49" t="str">
        <f>"      "&amp;"体育产业赛事（对下）专项资金"</f>
        <v>      体育产业赛事（对下）专项资金</v>
      </c>
      <c r="B23" s="51">
        <v>3100000</v>
      </c>
      <c r="C23" s="51"/>
      <c r="D23" s="51">
        <v>3100000</v>
      </c>
      <c r="E23" s="51">
        <v>400000</v>
      </c>
      <c r="F23" s="51"/>
      <c r="G23" s="51">
        <v>2300000</v>
      </c>
      <c r="H23" s="51"/>
      <c r="I23" s="51"/>
      <c r="J23" s="51">
        <v>400000</v>
      </c>
      <c r="K23" s="51"/>
      <c r="L23" s="51"/>
      <c r="M23" s="51"/>
      <c r="N23" s="51"/>
    </row>
    <row r="24" ht="20.25" customHeight="1" spans="1:14">
      <c r="A24" s="49" t="str">
        <f>"      "&amp;"“全民健身日”（对下）启动仪式及相关赛事活动经费"</f>
        <v>      “全民健身日”（对下）启动仪式及相关赛事活动经费</v>
      </c>
      <c r="B24" s="51">
        <v>500000</v>
      </c>
      <c r="C24" s="51"/>
      <c r="D24" s="51">
        <v>500000</v>
      </c>
      <c r="E24" s="51"/>
      <c r="F24" s="51"/>
      <c r="G24" s="51"/>
      <c r="H24" s="51"/>
      <c r="I24" s="51"/>
      <c r="J24" s="51"/>
      <c r="K24" s="51">
        <v>500000</v>
      </c>
      <c r="L24" s="51"/>
      <c r="M24" s="51"/>
      <c r="N24" s="51"/>
    </row>
    <row r="25" ht="20.25" customHeight="1" spans="1:14">
      <c r="A25" s="49" t="str">
        <f>"      "&amp;"学前教育免保育教育费（对下）经费"</f>
        <v>      学前教育免保育教育费（对下）经费</v>
      </c>
      <c r="B25" s="51">
        <v>1989600</v>
      </c>
      <c r="C25" s="51">
        <v>1989600</v>
      </c>
      <c r="D25" s="51"/>
      <c r="E25" s="51">
        <v>715900</v>
      </c>
      <c r="F25" s="51">
        <v>133500</v>
      </c>
      <c r="G25" s="51">
        <v>187900</v>
      </c>
      <c r="H25" s="51">
        <v>262600</v>
      </c>
      <c r="I25" s="51">
        <v>186000</v>
      </c>
      <c r="J25" s="51">
        <v>100200</v>
      </c>
      <c r="K25" s="51">
        <v>105400</v>
      </c>
      <c r="L25" s="51">
        <v>144000</v>
      </c>
      <c r="M25" s="51">
        <v>154100</v>
      </c>
      <c r="N25" s="51"/>
    </row>
    <row r="26" ht="20.25" customHeight="1" spans="1:14">
      <c r="A26" s="49" t="str">
        <f>"      "&amp;"省内外退休名师、名校长引进（对下）经费"</f>
        <v>      省内外退休名师、名校长引进（对下）经费</v>
      </c>
      <c r="B26" s="51">
        <v>400000</v>
      </c>
      <c r="C26" s="51">
        <v>400000</v>
      </c>
      <c r="D26" s="51"/>
      <c r="E26" s="51">
        <v>80000</v>
      </c>
      <c r="F26" s="51"/>
      <c r="G26" s="51">
        <v>130000</v>
      </c>
      <c r="H26" s="51"/>
      <c r="I26" s="51"/>
      <c r="J26" s="51">
        <v>120000</v>
      </c>
      <c r="K26" s="51">
        <v>70000</v>
      </c>
      <c r="L26" s="51"/>
      <c r="M26" s="51"/>
      <c r="N26" s="51"/>
    </row>
    <row r="27" ht="20.25" customHeight="1" spans="1:14">
      <c r="A27" s="49" t="str">
        <f>"      "&amp;"玉溪市各县（市、区）全民健身赛事活动组织经费"</f>
        <v>      玉溪市各县（市、区）全民健身赛事活动组织经费</v>
      </c>
      <c r="B27" s="51">
        <v>900000</v>
      </c>
      <c r="C27" s="51"/>
      <c r="D27" s="51">
        <v>900000</v>
      </c>
      <c r="E27" s="51">
        <v>100000</v>
      </c>
      <c r="F27" s="51">
        <v>100000</v>
      </c>
      <c r="G27" s="51">
        <v>100000</v>
      </c>
      <c r="H27" s="51">
        <v>100000</v>
      </c>
      <c r="I27" s="51">
        <v>100000</v>
      </c>
      <c r="J27" s="51">
        <v>100000</v>
      </c>
      <c r="K27" s="51">
        <v>100000</v>
      </c>
      <c r="L27" s="51">
        <v>100000</v>
      </c>
      <c r="M27" s="51">
        <v>100000</v>
      </c>
      <c r="N27" s="51"/>
    </row>
    <row r="28" ht="20.25" customHeight="1" spans="1:14">
      <c r="A28" s="69" t="s">
        <v>30</v>
      </c>
      <c r="B28" s="51">
        <v>43190066</v>
      </c>
      <c r="C28" s="51">
        <v>33890066</v>
      </c>
      <c r="D28" s="51">
        <v>9300000</v>
      </c>
      <c r="E28" s="51">
        <v>5944000</v>
      </c>
      <c r="F28" s="51">
        <v>5413870</v>
      </c>
      <c r="G28" s="51">
        <v>5829100</v>
      </c>
      <c r="H28" s="51">
        <v>8461300</v>
      </c>
      <c r="I28" s="51">
        <v>5948996</v>
      </c>
      <c r="J28" s="51">
        <v>2097100</v>
      </c>
      <c r="K28" s="51">
        <v>3001800</v>
      </c>
      <c r="L28" s="51">
        <v>2977700</v>
      </c>
      <c r="M28" s="51">
        <v>3516200</v>
      </c>
      <c r="N28" s="51"/>
    </row>
  </sheetData>
  <mergeCells count="6">
    <mergeCell ref="A1:N1"/>
    <mergeCell ref="A2:N2"/>
    <mergeCell ref="A3:I3"/>
    <mergeCell ref="B4:D4"/>
    <mergeCell ref="E4:N4"/>
    <mergeCell ref="A4:A5"/>
  </mergeCells>
  <pageMargins left="0.75" right="0.75" top="1" bottom="1" header="0.5" footer="0.5"/>
  <pageSetup paperSize="9" scale="4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4"/>
  <sheetViews>
    <sheetView showZeros="0" workbookViewId="0">
      <selection activeCell="A1" sqref="A1:J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0" t="s">
        <v>1003</v>
      </c>
      <c r="B1" s="30"/>
      <c r="C1" s="30"/>
      <c r="D1" s="30"/>
      <c r="E1" s="30"/>
      <c r="F1" s="30"/>
      <c r="G1" s="30"/>
      <c r="H1" s="30"/>
      <c r="I1" s="30"/>
      <c r="J1" s="32"/>
    </row>
    <row r="2" ht="28.5" customHeight="1" spans="1:10">
      <c r="A2" s="64" t="s">
        <v>1004</v>
      </c>
      <c r="B2" s="65"/>
      <c r="C2" s="65"/>
      <c r="D2" s="65"/>
      <c r="E2" s="65"/>
      <c r="F2" s="66"/>
      <c r="G2" s="65"/>
      <c r="H2" s="66"/>
      <c r="I2" s="66"/>
      <c r="J2" s="65"/>
    </row>
    <row r="3" ht="15" customHeight="1" spans="1:10">
      <c r="A3" s="5" t="str">
        <f>"单位名称："&amp;"玉溪市教育体育局"</f>
        <v>单位名称：玉溪市教育体育局</v>
      </c>
    </row>
    <row r="4" ht="14.25" customHeight="1" spans="1:10">
      <c r="A4" s="67" t="s">
        <v>454</v>
      </c>
      <c r="B4" s="67" t="s">
        <v>455</v>
      </c>
      <c r="C4" s="67" t="s">
        <v>456</v>
      </c>
      <c r="D4" s="67" t="s">
        <v>457</v>
      </c>
      <c r="E4" s="67" t="s">
        <v>458</v>
      </c>
      <c r="F4" s="48" t="s">
        <v>459</v>
      </c>
      <c r="G4" s="67" t="s">
        <v>460</v>
      </c>
      <c r="H4" s="48" t="s">
        <v>461</v>
      </c>
      <c r="I4" s="48" t="s">
        <v>462</v>
      </c>
      <c r="J4" s="67" t="s">
        <v>463</v>
      </c>
    </row>
    <row r="5" ht="14.25" customHeight="1" spans="1:10">
      <c r="A5" s="67">
        <v>1</v>
      </c>
      <c r="B5" s="67">
        <v>2</v>
      </c>
      <c r="C5" s="67">
        <v>3</v>
      </c>
      <c r="D5" s="67">
        <v>4</v>
      </c>
      <c r="E5" s="67">
        <v>5</v>
      </c>
      <c r="F5" s="48">
        <v>6</v>
      </c>
      <c r="G5" s="67">
        <v>7</v>
      </c>
      <c r="H5" s="48">
        <v>8</v>
      </c>
      <c r="I5" s="48">
        <v>9</v>
      </c>
      <c r="J5" s="67">
        <v>10</v>
      </c>
    </row>
    <row r="6" ht="15" customHeight="1" spans="1:10">
      <c r="A6" s="26" t="s">
        <v>64</v>
      </c>
      <c r="B6" s="68"/>
      <c r="C6" s="68"/>
      <c r="D6" s="68"/>
      <c r="E6" s="69"/>
      <c r="F6" s="70"/>
      <c r="G6" s="69"/>
      <c r="H6" s="70"/>
      <c r="I6" s="70"/>
      <c r="J6" s="69"/>
    </row>
    <row r="7" ht="33.75" customHeight="1" spans="1:10">
      <c r="A7" s="26" t="s">
        <v>299</v>
      </c>
      <c r="B7" s="26" t="s">
        <v>491</v>
      </c>
      <c r="C7" s="26" t="s">
        <v>465</v>
      </c>
      <c r="D7" s="26" t="s">
        <v>466</v>
      </c>
      <c r="E7" s="26" t="s">
        <v>492</v>
      </c>
      <c r="F7" s="26" t="s">
        <v>468</v>
      </c>
      <c r="G7" s="49" t="s">
        <v>493</v>
      </c>
      <c r="H7" s="26" t="s">
        <v>470</v>
      </c>
      <c r="I7" s="26" t="s">
        <v>471</v>
      </c>
      <c r="J7" s="26" t="s">
        <v>494</v>
      </c>
    </row>
    <row r="8" ht="33.75" customHeight="1" spans="1:10">
      <c r="A8" s="26" t="s">
        <v>299</v>
      </c>
      <c r="B8" s="26" t="s">
        <v>491</v>
      </c>
      <c r="C8" s="26" t="s">
        <v>465</v>
      </c>
      <c r="D8" s="26" t="s">
        <v>473</v>
      </c>
      <c r="E8" s="26" t="s">
        <v>495</v>
      </c>
      <c r="F8" s="26" t="s">
        <v>468</v>
      </c>
      <c r="G8" s="49" t="s">
        <v>484</v>
      </c>
      <c r="H8" s="26" t="s">
        <v>477</v>
      </c>
      <c r="I8" s="26" t="s">
        <v>471</v>
      </c>
      <c r="J8" s="26" t="s">
        <v>496</v>
      </c>
    </row>
    <row r="9" ht="33.75" customHeight="1" spans="1:10">
      <c r="A9" s="26" t="s">
        <v>299</v>
      </c>
      <c r="B9" s="26" t="s">
        <v>491</v>
      </c>
      <c r="C9" s="26" t="s">
        <v>465</v>
      </c>
      <c r="D9" s="26" t="s">
        <v>473</v>
      </c>
      <c r="E9" s="26" t="s">
        <v>497</v>
      </c>
      <c r="F9" s="26" t="s">
        <v>475</v>
      </c>
      <c r="G9" s="49" t="s">
        <v>476</v>
      </c>
      <c r="H9" s="26" t="s">
        <v>477</v>
      </c>
      <c r="I9" s="26" t="s">
        <v>471</v>
      </c>
      <c r="J9" s="26" t="s">
        <v>498</v>
      </c>
    </row>
    <row r="10" ht="33.75" customHeight="1" spans="1:10">
      <c r="A10" s="26" t="s">
        <v>299</v>
      </c>
      <c r="B10" s="26" t="s">
        <v>491</v>
      </c>
      <c r="C10" s="26" t="s">
        <v>481</v>
      </c>
      <c r="D10" s="26" t="s">
        <v>482</v>
      </c>
      <c r="E10" s="26" t="s">
        <v>499</v>
      </c>
      <c r="F10" s="26" t="s">
        <v>468</v>
      </c>
      <c r="G10" s="49" t="s">
        <v>489</v>
      </c>
      <c r="H10" s="26" t="s">
        <v>477</v>
      </c>
      <c r="I10" s="26" t="s">
        <v>471</v>
      </c>
      <c r="J10" s="26" t="s">
        <v>500</v>
      </c>
    </row>
    <row r="11" ht="33.75" customHeight="1" spans="1:10">
      <c r="A11" s="26" t="s">
        <v>299</v>
      </c>
      <c r="B11" s="26" t="s">
        <v>491</v>
      </c>
      <c r="C11" s="26" t="s">
        <v>486</v>
      </c>
      <c r="D11" s="26" t="s">
        <v>487</v>
      </c>
      <c r="E11" s="26" t="s">
        <v>501</v>
      </c>
      <c r="F11" s="26" t="s">
        <v>468</v>
      </c>
      <c r="G11" s="49" t="s">
        <v>489</v>
      </c>
      <c r="H11" s="26" t="s">
        <v>477</v>
      </c>
      <c r="I11" s="26" t="s">
        <v>471</v>
      </c>
      <c r="J11" s="26" t="s">
        <v>502</v>
      </c>
    </row>
    <row r="12" ht="33.75" customHeight="1" spans="1:10">
      <c r="A12" s="26" t="s">
        <v>303</v>
      </c>
      <c r="B12" s="26" t="s">
        <v>574</v>
      </c>
      <c r="C12" s="26" t="s">
        <v>465</v>
      </c>
      <c r="D12" s="26" t="s">
        <v>466</v>
      </c>
      <c r="E12" s="26" t="s">
        <v>575</v>
      </c>
      <c r="F12" s="26" t="s">
        <v>468</v>
      </c>
      <c r="G12" s="49" t="s">
        <v>576</v>
      </c>
      <c r="H12" s="26" t="s">
        <v>470</v>
      </c>
      <c r="I12" s="26" t="s">
        <v>471</v>
      </c>
      <c r="J12" s="26" t="s">
        <v>577</v>
      </c>
    </row>
    <row r="13" ht="33.75" customHeight="1" spans="1:10">
      <c r="A13" s="26" t="s">
        <v>303</v>
      </c>
      <c r="B13" s="26" t="s">
        <v>574</v>
      </c>
      <c r="C13" s="26" t="s">
        <v>465</v>
      </c>
      <c r="D13" s="26" t="s">
        <v>473</v>
      </c>
      <c r="E13" s="26" t="s">
        <v>567</v>
      </c>
      <c r="F13" s="26" t="s">
        <v>475</v>
      </c>
      <c r="G13" s="49" t="s">
        <v>476</v>
      </c>
      <c r="H13" s="26" t="s">
        <v>477</v>
      </c>
      <c r="I13" s="26" t="s">
        <v>471</v>
      </c>
      <c r="J13" s="26" t="s">
        <v>578</v>
      </c>
    </row>
    <row r="14" ht="33.75" customHeight="1" spans="1:10">
      <c r="A14" s="26" t="s">
        <v>303</v>
      </c>
      <c r="B14" s="26" t="s">
        <v>574</v>
      </c>
      <c r="C14" s="26" t="s">
        <v>465</v>
      </c>
      <c r="D14" s="26" t="s">
        <v>473</v>
      </c>
      <c r="E14" s="26" t="s">
        <v>579</v>
      </c>
      <c r="F14" s="26" t="s">
        <v>475</v>
      </c>
      <c r="G14" s="49" t="s">
        <v>476</v>
      </c>
      <c r="H14" s="26" t="s">
        <v>477</v>
      </c>
      <c r="I14" s="26" t="s">
        <v>471</v>
      </c>
      <c r="J14" s="26" t="s">
        <v>580</v>
      </c>
    </row>
    <row r="15" ht="33.75" customHeight="1" spans="1:10">
      <c r="A15" s="26" t="s">
        <v>303</v>
      </c>
      <c r="B15" s="26" t="s">
        <v>574</v>
      </c>
      <c r="C15" s="26" t="s">
        <v>481</v>
      </c>
      <c r="D15" s="26" t="s">
        <v>482</v>
      </c>
      <c r="E15" s="26" t="s">
        <v>483</v>
      </c>
      <c r="F15" s="26" t="s">
        <v>475</v>
      </c>
      <c r="G15" s="49" t="s">
        <v>484</v>
      </c>
      <c r="H15" s="26" t="s">
        <v>477</v>
      </c>
      <c r="I15" s="26" t="s">
        <v>471</v>
      </c>
      <c r="J15" s="26" t="s">
        <v>581</v>
      </c>
    </row>
    <row r="16" ht="33.75" customHeight="1" spans="1:10">
      <c r="A16" s="26" t="s">
        <v>303</v>
      </c>
      <c r="B16" s="26" t="s">
        <v>574</v>
      </c>
      <c r="C16" s="26" t="s">
        <v>486</v>
      </c>
      <c r="D16" s="26" t="s">
        <v>487</v>
      </c>
      <c r="E16" s="26" t="s">
        <v>501</v>
      </c>
      <c r="F16" s="26" t="s">
        <v>468</v>
      </c>
      <c r="G16" s="49" t="s">
        <v>489</v>
      </c>
      <c r="H16" s="26" t="s">
        <v>477</v>
      </c>
      <c r="I16" s="26" t="s">
        <v>471</v>
      </c>
      <c r="J16" s="26" t="s">
        <v>582</v>
      </c>
    </row>
    <row r="17" ht="33.75" customHeight="1" spans="1:10">
      <c r="A17" s="26" t="s">
        <v>303</v>
      </c>
      <c r="B17" s="26" t="s">
        <v>574</v>
      </c>
      <c r="C17" s="26" t="s">
        <v>583</v>
      </c>
      <c r="D17" s="26" t="s">
        <v>584</v>
      </c>
      <c r="E17" s="26" t="s">
        <v>585</v>
      </c>
      <c r="F17" s="26" t="s">
        <v>586</v>
      </c>
      <c r="G17" s="49" t="s">
        <v>48</v>
      </c>
      <c r="H17" s="26" t="s">
        <v>587</v>
      </c>
      <c r="I17" s="26" t="s">
        <v>471</v>
      </c>
      <c r="J17" s="26" t="s">
        <v>588</v>
      </c>
    </row>
    <row r="18" ht="33.75" customHeight="1" spans="1:10">
      <c r="A18" s="26" t="s">
        <v>289</v>
      </c>
      <c r="B18" s="26" t="s">
        <v>589</v>
      </c>
      <c r="C18" s="26" t="s">
        <v>465</v>
      </c>
      <c r="D18" s="26" t="s">
        <v>466</v>
      </c>
      <c r="E18" s="26" t="s">
        <v>590</v>
      </c>
      <c r="F18" s="26" t="s">
        <v>468</v>
      </c>
      <c r="G18" s="49" t="s">
        <v>591</v>
      </c>
      <c r="H18" s="26" t="s">
        <v>470</v>
      </c>
      <c r="I18" s="26" t="s">
        <v>471</v>
      </c>
      <c r="J18" s="26" t="s">
        <v>592</v>
      </c>
    </row>
    <row r="19" ht="33.75" customHeight="1" spans="1:10">
      <c r="A19" s="26" t="s">
        <v>289</v>
      </c>
      <c r="B19" s="26" t="s">
        <v>589</v>
      </c>
      <c r="C19" s="26" t="s">
        <v>465</v>
      </c>
      <c r="D19" s="26" t="s">
        <v>473</v>
      </c>
      <c r="E19" s="26" t="s">
        <v>593</v>
      </c>
      <c r="F19" s="26" t="s">
        <v>475</v>
      </c>
      <c r="G19" s="49" t="s">
        <v>476</v>
      </c>
      <c r="H19" s="26" t="s">
        <v>477</v>
      </c>
      <c r="I19" s="26" t="s">
        <v>471</v>
      </c>
      <c r="J19" s="26" t="s">
        <v>594</v>
      </c>
    </row>
    <row r="20" ht="33.75" customHeight="1" spans="1:10">
      <c r="A20" s="26" t="s">
        <v>289</v>
      </c>
      <c r="B20" s="26" t="s">
        <v>589</v>
      </c>
      <c r="C20" s="26" t="s">
        <v>481</v>
      </c>
      <c r="D20" s="26" t="s">
        <v>482</v>
      </c>
      <c r="E20" s="26" t="s">
        <v>595</v>
      </c>
      <c r="F20" s="26" t="s">
        <v>468</v>
      </c>
      <c r="G20" s="49" t="s">
        <v>484</v>
      </c>
      <c r="H20" s="26" t="s">
        <v>477</v>
      </c>
      <c r="I20" s="26" t="s">
        <v>471</v>
      </c>
      <c r="J20" s="26" t="s">
        <v>596</v>
      </c>
    </row>
    <row r="21" ht="33.75" customHeight="1" spans="1:10">
      <c r="A21" s="26" t="s">
        <v>289</v>
      </c>
      <c r="B21" s="26" t="s">
        <v>589</v>
      </c>
      <c r="C21" s="26" t="s">
        <v>486</v>
      </c>
      <c r="D21" s="26" t="s">
        <v>487</v>
      </c>
      <c r="E21" s="26" t="s">
        <v>488</v>
      </c>
      <c r="F21" s="26" t="s">
        <v>468</v>
      </c>
      <c r="G21" s="49" t="s">
        <v>489</v>
      </c>
      <c r="H21" s="26" t="s">
        <v>477</v>
      </c>
      <c r="I21" s="26" t="s">
        <v>471</v>
      </c>
      <c r="J21" s="26" t="s">
        <v>597</v>
      </c>
    </row>
    <row r="22" ht="33.75" customHeight="1" spans="1:10">
      <c r="A22" s="26" t="s">
        <v>289</v>
      </c>
      <c r="B22" s="26" t="s">
        <v>589</v>
      </c>
      <c r="C22" s="26" t="s">
        <v>486</v>
      </c>
      <c r="D22" s="26" t="s">
        <v>487</v>
      </c>
      <c r="E22" s="26" t="s">
        <v>598</v>
      </c>
      <c r="F22" s="26" t="s">
        <v>468</v>
      </c>
      <c r="G22" s="49" t="s">
        <v>489</v>
      </c>
      <c r="H22" s="26" t="s">
        <v>477</v>
      </c>
      <c r="I22" s="26" t="s">
        <v>471</v>
      </c>
      <c r="J22" s="26" t="s">
        <v>599</v>
      </c>
    </row>
    <row r="23" ht="33.75" customHeight="1" spans="1:10">
      <c r="A23" s="26" t="s">
        <v>295</v>
      </c>
      <c r="B23" s="26" t="s">
        <v>620</v>
      </c>
      <c r="C23" s="26" t="s">
        <v>465</v>
      </c>
      <c r="D23" s="26" t="s">
        <v>466</v>
      </c>
      <c r="E23" s="26" t="s">
        <v>575</v>
      </c>
      <c r="F23" s="26" t="s">
        <v>468</v>
      </c>
      <c r="G23" s="49" t="s">
        <v>621</v>
      </c>
      <c r="H23" s="26" t="s">
        <v>470</v>
      </c>
      <c r="I23" s="26" t="s">
        <v>471</v>
      </c>
      <c r="J23" s="26" t="s">
        <v>622</v>
      </c>
    </row>
    <row r="24" ht="33.75" customHeight="1" spans="1:10">
      <c r="A24" s="26" t="s">
        <v>295</v>
      </c>
      <c r="B24" s="26" t="s">
        <v>620</v>
      </c>
      <c r="C24" s="26" t="s">
        <v>465</v>
      </c>
      <c r="D24" s="26" t="s">
        <v>473</v>
      </c>
      <c r="E24" s="26" t="s">
        <v>567</v>
      </c>
      <c r="F24" s="26" t="s">
        <v>475</v>
      </c>
      <c r="G24" s="49" t="s">
        <v>476</v>
      </c>
      <c r="H24" s="26" t="s">
        <v>477</v>
      </c>
      <c r="I24" s="26" t="s">
        <v>471</v>
      </c>
      <c r="J24" s="26" t="s">
        <v>568</v>
      </c>
    </row>
    <row r="25" ht="33.75" customHeight="1" spans="1:10">
      <c r="A25" s="26" t="s">
        <v>295</v>
      </c>
      <c r="B25" s="26" t="s">
        <v>620</v>
      </c>
      <c r="C25" s="26" t="s">
        <v>465</v>
      </c>
      <c r="D25" s="26" t="s">
        <v>519</v>
      </c>
      <c r="E25" s="26" t="s">
        <v>623</v>
      </c>
      <c r="F25" s="26" t="s">
        <v>475</v>
      </c>
      <c r="G25" s="49" t="s">
        <v>476</v>
      </c>
      <c r="H25" s="26" t="s">
        <v>477</v>
      </c>
      <c r="I25" s="26" t="s">
        <v>471</v>
      </c>
      <c r="J25" s="26" t="s">
        <v>624</v>
      </c>
    </row>
    <row r="26" ht="33.75" customHeight="1" spans="1:10">
      <c r="A26" s="26" t="s">
        <v>295</v>
      </c>
      <c r="B26" s="26" t="s">
        <v>620</v>
      </c>
      <c r="C26" s="26" t="s">
        <v>481</v>
      </c>
      <c r="D26" s="26" t="s">
        <v>482</v>
      </c>
      <c r="E26" s="26" t="s">
        <v>625</v>
      </c>
      <c r="F26" s="26" t="s">
        <v>475</v>
      </c>
      <c r="G26" s="49" t="s">
        <v>476</v>
      </c>
      <c r="H26" s="26" t="s">
        <v>477</v>
      </c>
      <c r="I26" s="26" t="s">
        <v>471</v>
      </c>
      <c r="J26" s="26" t="s">
        <v>626</v>
      </c>
    </row>
    <row r="27" ht="33.75" customHeight="1" spans="1:10">
      <c r="A27" s="26" t="s">
        <v>295</v>
      </c>
      <c r="B27" s="26" t="s">
        <v>620</v>
      </c>
      <c r="C27" s="26" t="s">
        <v>486</v>
      </c>
      <c r="D27" s="26" t="s">
        <v>487</v>
      </c>
      <c r="E27" s="26" t="s">
        <v>627</v>
      </c>
      <c r="F27" s="26" t="s">
        <v>468</v>
      </c>
      <c r="G27" s="49" t="s">
        <v>489</v>
      </c>
      <c r="H27" s="26" t="s">
        <v>477</v>
      </c>
      <c r="I27" s="26" t="s">
        <v>471</v>
      </c>
      <c r="J27" s="26" t="s">
        <v>628</v>
      </c>
    </row>
    <row r="28" ht="33.75" customHeight="1" spans="1:10">
      <c r="A28" s="26" t="s">
        <v>400</v>
      </c>
      <c r="B28" s="26" t="s">
        <v>629</v>
      </c>
      <c r="C28" s="26" t="s">
        <v>465</v>
      </c>
      <c r="D28" s="26" t="s">
        <v>466</v>
      </c>
      <c r="E28" s="26" t="s">
        <v>630</v>
      </c>
      <c r="F28" s="26" t="s">
        <v>468</v>
      </c>
      <c r="G28" s="49" t="s">
        <v>53</v>
      </c>
      <c r="H28" s="26" t="s">
        <v>631</v>
      </c>
      <c r="I28" s="26" t="s">
        <v>471</v>
      </c>
      <c r="J28" s="26" t="s">
        <v>632</v>
      </c>
    </row>
    <row r="29" ht="33.75" customHeight="1" spans="1:10">
      <c r="A29" s="26" t="s">
        <v>400</v>
      </c>
      <c r="B29" s="26" t="s">
        <v>629</v>
      </c>
      <c r="C29" s="26" t="s">
        <v>465</v>
      </c>
      <c r="D29" s="26" t="s">
        <v>466</v>
      </c>
      <c r="E29" s="26" t="s">
        <v>633</v>
      </c>
      <c r="F29" s="26" t="s">
        <v>468</v>
      </c>
      <c r="G29" s="49" t="s">
        <v>45</v>
      </c>
      <c r="H29" s="26" t="s">
        <v>505</v>
      </c>
      <c r="I29" s="26" t="s">
        <v>471</v>
      </c>
      <c r="J29" s="26" t="s">
        <v>634</v>
      </c>
    </row>
    <row r="30" ht="33.75" customHeight="1" spans="1:10">
      <c r="A30" s="26" t="s">
        <v>400</v>
      </c>
      <c r="B30" s="26" t="s">
        <v>629</v>
      </c>
      <c r="C30" s="26" t="s">
        <v>465</v>
      </c>
      <c r="D30" s="26" t="s">
        <v>473</v>
      </c>
      <c r="E30" s="26" t="s">
        <v>635</v>
      </c>
      <c r="F30" s="26" t="s">
        <v>468</v>
      </c>
      <c r="G30" s="49" t="s">
        <v>484</v>
      </c>
      <c r="H30" s="26" t="s">
        <v>477</v>
      </c>
      <c r="I30" s="26" t="s">
        <v>471</v>
      </c>
      <c r="J30" s="26" t="s">
        <v>636</v>
      </c>
    </row>
    <row r="31" ht="33.75" customHeight="1" spans="1:10">
      <c r="A31" s="26" t="s">
        <v>400</v>
      </c>
      <c r="B31" s="26" t="s">
        <v>629</v>
      </c>
      <c r="C31" s="26" t="s">
        <v>481</v>
      </c>
      <c r="D31" s="26" t="s">
        <v>556</v>
      </c>
      <c r="E31" s="26" t="s">
        <v>637</v>
      </c>
      <c r="F31" s="26" t="s">
        <v>475</v>
      </c>
      <c r="G31" s="49" t="s">
        <v>638</v>
      </c>
      <c r="H31" s="26"/>
      <c r="I31" s="26" t="s">
        <v>525</v>
      </c>
      <c r="J31" s="26" t="s">
        <v>639</v>
      </c>
    </row>
    <row r="32" ht="33.75" customHeight="1" spans="1:10">
      <c r="A32" s="26" t="s">
        <v>400</v>
      </c>
      <c r="B32" s="26" t="s">
        <v>629</v>
      </c>
      <c r="C32" s="26" t="s">
        <v>486</v>
      </c>
      <c r="D32" s="26" t="s">
        <v>487</v>
      </c>
      <c r="E32" s="26" t="s">
        <v>488</v>
      </c>
      <c r="F32" s="26" t="s">
        <v>468</v>
      </c>
      <c r="G32" s="49" t="s">
        <v>484</v>
      </c>
      <c r="H32" s="26" t="s">
        <v>477</v>
      </c>
      <c r="I32" s="26" t="s">
        <v>471</v>
      </c>
      <c r="J32" s="26" t="s">
        <v>640</v>
      </c>
    </row>
    <row r="33" ht="33.75" customHeight="1" spans="1:10">
      <c r="A33" s="26" t="s">
        <v>297</v>
      </c>
      <c r="B33" s="26" t="s">
        <v>664</v>
      </c>
      <c r="C33" s="26" t="s">
        <v>465</v>
      </c>
      <c r="D33" s="26" t="s">
        <v>466</v>
      </c>
      <c r="E33" s="26" t="s">
        <v>665</v>
      </c>
      <c r="F33" s="26" t="s">
        <v>475</v>
      </c>
      <c r="G33" s="49" t="s">
        <v>52</v>
      </c>
      <c r="H33" s="26" t="s">
        <v>547</v>
      </c>
      <c r="I33" s="26" t="s">
        <v>471</v>
      </c>
      <c r="J33" s="26" t="s">
        <v>666</v>
      </c>
    </row>
    <row r="34" ht="33.75" customHeight="1" spans="1:10">
      <c r="A34" s="26" t="s">
        <v>297</v>
      </c>
      <c r="B34" s="26" t="s">
        <v>664</v>
      </c>
      <c r="C34" s="26" t="s">
        <v>465</v>
      </c>
      <c r="D34" s="26" t="s">
        <v>466</v>
      </c>
      <c r="E34" s="26" t="s">
        <v>667</v>
      </c>
      <c r="F34" s="26" t="s">
        <v>468</v>
      </c>
      <c r="G34" s="49" t="s">
        <v>668</v>
      </c>
      <c r="H34" s="26" t="s">
        <v>470</v>
      </c>
      <c r="I34" s="26" t="s">
        <v>471</v>
      </c>
      <c r="J34" s="26" t="s">
        <v>669</v>
      </c>
    </row>
    <row r="35" ht="33.75" customHeight="1" spans="1:10">
      <c r="A35" s="26" t="s">
        <v>297</v>
      </c>
      <c r="B35" s="26" t="s">
        <v>664</v>
      </c>
      <c r="C35" s="26" t="s">
        <v>465</v>
      </c>
      <c r="D35" s="26" t="s">
        <v>473</v>
      </c>
      <c r="E35" s="26" t="s">
        <v>567</v>
      </c>
      <c r="F35" s="26" t="s">
        <v>475</v>
      </c>
      <c r="G35" s="49" t="s">
        <v>476</v>
      </c>
      <c r="H35" s="26" t="s">
        <v>477</v>
      </c>
      <c r="I35" s="26" t="s">
        <v>471</v>
      </c>
      <c r="J35" s="26" t="s">
        <v>568</v>
      </c>
    </row>
    <row r="36" ht="33.75" customHeight="1" spans="1:10">
      <c r="A36" s="26" t="s">
        <v>297</v>
      </c>
      <c r="B36" s="26" t="s">
        <v>664</v>
      </c>
      <c r="C36" s="26" t="s">
        <v>465</v>
      </c>
      <c r="D36" s="26" t="s">
        <v>519</v>
      </c>
      <c r="E36" s="26" t="s">
        <v>670</v>
      </c>
      <c r="F36" s="26" t="s">
        <v>475</v>
      </c>
      <c r="G36" s="49" t="s">
        <v>476</v>
      </c>
      <c r="H36" s="26" t="s">
        <v>477</v>
      </c>
      <c r="I36" s="26" t="s">
        <v>471</v>
      </c>
      <c r="J36" s="26" t="s">
        <v>671</v>
      </c>
    </row>
    <row r="37" ht="33.75" customHeight="1" spans="1:10">
      <c r="A37" s="26" t="s">
        <v>297</v>
      </c>
      <c r="B37" s="26" t="s">
        <v>664</v>
      </c>
      <c r="C37" s="26" t="s">
        <v>481</v>
      </c>
      <c r="D37" s="26" t="s">
        <v>482</v>
      </c>
      <c r="E37" s="26" t="s">
        <v>672</v>
      </c>
      <c r="F37" s="26" t="s">
        <v>468</v>
      </c>
      <c r="G37" s="49" t="s">
        <v>673</v>
      </c>
      <c r="H37" s="26" t="s">
        <v>477</v>
      </c>
      <c r="I37" s="26" t="s">
        <v>471</v>
      </c>
      <c r="J37" s="26" t="s">
        <v>674</v>
      </c>
    </row>
    <row r="38" ht="33.75" customHeight="1" spans="1:10">
      <c r="A38" s="26" t="s">
        <v>297</v>
      </c>
      <c r="B38" s="26" t="s">
        <v>664</v>
      </c>
      <c r="C38" s="26" t="s">
        <v>486</v>
      </c>
      <c r="D38" s="26" t="s">
        <v>487</v>
      </c>
      <c r="E38" s="26" t="s">
        <v>627</v>
      </c>
      <c r="F38" s="26" t="s">
        <v>468</v>
      </c>
      <c r="G38" s="49" t="s">
        <v>484</v>
      </c>
      <c r="H38" s="26" t="s">
        <v>477</v>
      </c>
      <c r="I38" s="26" t="s">
        <v>471</v>
      </c>
      <c r="J38" s="26" t="s">
        <v>675</v>
      </c>
    </row>
    <row r="39" ht="33.75" customHeight="1" spans="1:10">
      <c r="A39" s="26" t="s">
        <v>291</v>
      </c>
      <c r="B39" s="26" t="s">
        <v>687</v>
      </c>
      <c r="C39" s="26" t="s">
        <v>465</v>
      </c>
      <c r="D39" s="26" t="s">
        <v>466</v>
      </c>
      <c r="E39" s="26" t="s">
        <v>575</v>
      </c>
      <c r="F39" s="26" t="s">
        <v>468</v>
      </c>
      <c r="G39" s="49" t="s">
        <v>688</v>
      </c>
      <c r="H39" s="26" t="s">
        <v>470</v>
      </c>
      <c r="I39" s="26" t="s">
        <v>471</v>
      </c>
      <c r="J39" s="26" t="s">
        <v>689</v>
      </c>
    </row>
    <row r="40" ht="33.75" customHeight="1" spans="1:10">
      <c r="A40" s="26" t="s">
        <v>291</v>
      </c>
      <c r="B40" s="26" t="s">
        <v>687</v>
      </c>
      <c r="C40" s="26" t="s">
        <v>465</v>
      </c>
      <c r="D40" s="26" t="s">
        <v>473</v>
      </c>
      <c r="E40" s="26" t="s">
        <v>593</v>
      </c>
      <c r="F40" s="26" t="s">
        <v>475</v>
      </c>
      <c r="G40" s="49" t="s">
        <v>476</v>
      </c>
      <c r="H40" s="26" t="s">
        <v>477</v>
      </c>
      <c r="I40" s="26" t="s">
        <v>471</v>
      </c>
      <c r="J40" s="26" t="s">
        <v>594</v>
      </c>
    </row>
    <row r="41" ht="33.75" customHeight="1" spans="1:10">
      <c r="A41" s="26" t="s">
        <v>291</v>
      </c>
      <c r="B41" s="26" t="s">
        <v>687</v>
      </c>
      <c r="C41" s="26" t="s">
        <v>465</v>
      </c>
      <c r="D41" s="26" t="s">
        <v>519</v>
      </c>
      <c r="E41" s="26" t="s">
        <v>659</v>
      </c>
      <c r="F41" s="26" t="s">
        <v>475</v>
      </c>
      <c r="G41" s="49" t="s">
        <v>476</v>
      </c>
      <c r="H41" s="26" t="s">
        <v>477</v>
      </c>
      <c r="I41" s="26" t="s">
        <v>471</v>
      </c>
      <c r="J41" s="26" t="s">
        <v>690</v>
      </c>
    </row>
    <row r="42" ht="33.75" customHeight="1" spans="1:10">
      <c r="A42" s="26" t="s">
        <v>291</v>
      </c>
      <c r="B42" s="26" t="s">
        <v>687</v>
      </c>
      <c r="C42" s="26" t="s">
        <v>481</v>
      </c>
      <c r="D42" s="26" t="s">
        <v>482</v>
      </c>
      <c r="E42" s="26" t="s">
        <v>483</v>
      </c>
      <c r="F42" s="26" t="s">
        <v>468</v>
      </c>
      <c r="G42" s="49" t="s">
        <v>673</v>
      </c>
      <c r="H42" s="26" t="s">
        <v>477</v>
      </c>
      <c r="I42" s="26" t="s">
        <v>471</v>
      </c>
      <c r="J42" s="26" t="s">
        <v>512</v>
      </c>
    </row>
    <row r="43" ht="33.75" customHeight="1" spans="1:10">
      <c r="A43" s="26" t="s">
        <v>291</v>
      </c>
      <c r="B43" s="26" t="s">
        <v>687</v>
      </c>
      <c r="C43" s="26" t="s">
        <v>486</v>
      </c>
      <c r="D43" s="26" t="s">
        <v>487</v>
      </c>
      <c r="E43" s="26" t="s">
        <v>691</v>
      </c>
      <c r="F43" s="26" t="s">
        <v>468</v>
      </c>
      <c r="G43" s="49" t="s">
        <v>489</v>
      </c>
      <c r="H43" s="26" t="s">
        <v>477</v>
      </c>
      <c r="I43" s="26" t="s">
        <v>471</v>
      </c>
      <c r="J43" s="26" t="s">
        <v>692</v>
      </c>
    </row>
    <row r="44" ht="33.75" customHeight="1" spans="1:10">
      <c r="A44" s="26" t="s">
        <v>293</v>
      </c>
      <c r="B44" s="26" t="s">
        <v>693</v>
      </c>
      <c r="C44" s="26" t="s">
        <v>465</v>
      </c>
      <c r="D44" s="26" t="s">
        <v>466</v>
      </c>
      <c r="E44" s="26" t="s">
        <v>575</v>
      </c>
      <c r="F44" s="26" t="s">
        <v>468</v>
      </c>
      <c r="G44" s="49" t="s">
        <v>621</v>
      </c>
      <c r="H44" s="26" t="s">
        <v>470</v>
      </c>
      <c r="I44" s="26" t="s">
        <v>471</v>
      </c>
      <c r="J44" s="26" t="s">
        <v>694</v>
      </c>
    </row>
    <row r="45" ht="33.75" customHeight="1" spans="1:10">
      <c r="A45" s="26" t="s">
        <v>293</v>
      </c>
      <c r="B45" s="26" t="s">
        <v>693</v>
      </c>
      <c r="C45" s="26" t="s">
        <v>465</v>
      </c>
      <c r="D45" s="26" t="s">
        <v>473</v>
      </c>
      <c r="E45" s="26" t="s">
        <v>593</v>
      </c>
      <c r="F45" s="26" t="s">
        <v>475</v>
      </c>
      <c r="G45" s="49" t="s">
        <v>476</v>
      </c>
      <c r="H45" s="26" t="s">
        <v>477</v>
      </c>
      <c r="I45" s="26" t="s">
        <v>471</v>
      </c>
      <c r="J45" s="26" t="s">
        <v>695</v>
      </c>
    </row>
    <row r="46" ht="33.75" customHeight="1" spans="1:10">
      <c r="A46" s="26" t="s">
        <v>293</v>
      </c>
      <c r="B46" s="26" t="s">
        <v>693</v>
      </c>
      <c r="C46" s="26" t="s">
        <v>465</v>
      </c>
      <c r="D46" s="26" t="s">
        <v>519</v>
      </c>
      <c r="E46" s="26" t="s">
        <v>696</v>
      </c>
      <c r="F46" s="26" t="s">
        <v>475</v>
      </c>
      <c r="G46" s="49" t="s">
        <v>476</v>
      </c>
      <c r="H46" s="26" t="s">
        <v>477</v>
      </c>
      <c r="I46" s="26" t="s">
        <v>471</v>
      </c>
      <c r="J46" s="26" t="s">
        <v>671</v>
      </c>
    </row>
    <row r="47" ht="33.75" customHeight="1" spans="1:10">
      <c r="A47" s="26" t="s">
        <v>293</v>
      </c>
      <c r="B47" s="26" t="s">
        <v>693</v>
      </c>
      <c r="C47" s="26" t="s">
        <v>481</v>
      </c>
      <c r="D47" s="26" t="s">
        <v>482</v>
      </c>
      <c r="E47" s="26" t="s">
        <v>697</v>
      </c>
      <c r="F47" s="26" t="s">
        <v>475</v>
      </c>
      <c r="G47" s="49" t="s">
        <v>476</v>
      </c>
      <c r="H47" s="26" t="s">
        <v>477</v>
      </c>
      <c r="I47" s="26" t="s">
        <v>471</v>
      </c>
      <c r="J47" s="26" t="s">
        <v>698</v>
      </c>
    </row>
    <row r="48" ht="33.75" customHeight="1" spans="1:10">
      <c r="A48" s="26" t="s">
        <v>293</v>
      </c>
      <c r="B48" s="26" t="s">
        <v>693</v>
      </c>
      <c r="C48" s="26" t="s">
        <v>486</v>
      </c>
      <c r="D48" s="26" t="s">
        <v>487</v>
      </c>
      <c r="E48" s="26" t="s">
        <v>627</v>
      </c>
      <c r="F48" s="26" t="s">
        <v>468</v>
      </c>
      <c r="G48" s="49" t="s">
        <v>489</v>
      </c>
      <c r="H48" s="26" t="s">
        <v>477</v>
      </c>
      <c r="I48" s="26" t="s">
        <v>471</v>
      </c>
      <c r="J48" s="26" t="s">
        <v>699</v>
      </c>
    </row>
    <row r="49" ht="33.75" customHeight="1" spans="1:10">
      <c r="A49" s="26" t="s">
        <v>423</v>
      </c>
      <c r="B49" s="26" t="s">
        <v>714</v>
      </c>
      <c r="C49" s="26" t="s">
        <v>465</v>
      </c>
      <c r="D49" s="26" t="s">
        <v>466</v>
      </c>
      <c r="E49" s="26" t="s">
        <v>715</v>
      </c>
      <c r="F49" s="26" t="s">
        <v>468</v>
      </c>
      <c r="G49" s="49" t="s">
        <v>47</v>
      </c>
      <c r="H49" s="26" t="s">
        <v>547</v>
      </c>
      <c r="I49" s="26" t="s">
        <v>471</v>
      </c>
      <c r="J49" s="26" t="s">
        <v>716</v>
      </c>
    </row>
    <row r="50" ht="33.75" customHeight="1" spans="1:10">
      <c r="A50" s="26" t="s">
        <v>423</v>
      </c>
      <c r="B50" s="26" t="s">
        <v>714</v>
      </c>
      <c r="C50" s="26" t="s">
        <v>465</v>
      </c>
      <c r="D50" s="26" t="s">
        <v>466</v>
      </c>
      <c r="E50" s="26" t="s">
        <v>717</v>
      </c>
      <c r="F50" s="26" t="s">
        <v>468</v>
      </c>
      <c r="G50" s="49" t="s">
        <v>718</v>
      </c>
      <c r="H50" s="26" t="s">
        <v>470</v>
      </c>
      <c r="I50" s="26" t="s">
        <v>471</v>
      </c>
      <c r="J50" s="26" t="s">
        <v>719</v>
      </c>
    </row>
    <row r="51" ht="33.75" customHeight="1" spans="1:10">
      <c r="A51" s="26" t="s">
        <v>423</v>
      </c>
      <c r="B51" s="26" t="s">
        <v>714</v>
      </c>
      <c r="C51" s="26" t="s">
        <v>465</v>
      </c>
      <c r="D51" s="26" t="s">
        <v>473</v>
      </c>
      <c r="E51" s="26" t="s">
        <v>720</v>
      </c>
      <c r="F51" s="26" t="s">
        <v>468</v>
      </c>
      <c r="G51" s="49" t="s">
        <v>484</v>
      </c>
      <c r="H51" s="26" t="s">
        <v>477</v>
      </c>
      <c r="I51" s="26" t="s">
        <v>471</v>
      </c>
      <c r="J51" s="26" t="s">
        <v>721</v>
      </c>
    </row>
    <row r="52" ht="33.75" customHeight="1" spans="1:10">
      <c r="A52" s="26" t="s">
        <v>423</v>
      </c>
      <c r="B52" s="26" t="s">
        <v>714</v>
      </c>
      <c r="C52" s="26" t="s">
        <v>465</v>
      </c>
      <c r="D52" s="26" t="s">
        <v>519</v>
      </c>
      <c r="E52" s="26" t="s">
        <v>722</v>
      </c>
      <c r="F52" s="26" t="s">
        <v>468</v>
      </c>
      <c r="G52" s="49" t="s">
        <v>58</v>
      </c>
      <c r="H52" s="26" t="s">
        <v>723</v>
      </c>
      <c r="I52" s="26" t="s">
        <v>471</v>
      </c>
      <c r="J52" s="26" t="s">
        <v>724</v>
      </c>
    </row>
    <row r="53" ht="33.75" customHeight="1" spans="1:10">
      <c r="A53" s="26" t="s">
        <v>423</v>
      </c>
      <c r="B53" s="26" t="s">
        <v>714</v>
      </c>
      <c r="C53" s="26" t="s">
        <v>481</v>
      </c>
      <c r="D53" s="26" t="s">
        <v>482</v>
      </c>
      <c r="E53" s="26" t="s">
        <v>710</v>
      </c>
      <c r="F53" s="26" t="s">
        <v>468</v>
      </c>
      <c r="G53" s="49" t="s">
        <v>45</v>
      </c>
      <c r="H53" s="26" t="s">
        <v>505</v>
      </c>
      <c r="I53" s="26" t="s">
        <v>471</v>
      </c>
      <c r="J53" s="26" t="s">
        <v>725</v>
      </c>
    </row>
    <row r="54" ht="33.75" customHeight="1" spans="1:10">
      <c r="A54" s="26" t="s">
        <v>423</v>
      </c>
      <c r="B54" s="26" t="s">
        <v>714</v>
      </c>
      <c r="C54" s="26" t="s">
        <v>486</v>
      </c>
      <c r="D54" s="26" t="s">
        <v>487</v>
      </c>
      <c r="E54" s="26" t="s">
        <v>726</v>
      </c>
      <c r="F54" s="26" t="s">
        <v>468</v>
      </c>
      <c r="G54" s="49" t="s">
        <v>489</v>
      </c>
      <c r="H54" s="26" t="s">
        <v>477</v>
      </c>
      <c r="I54" s="26" t="s">
        <v>471</v>
      </c>
      <c r="J54" s="26" t="s">
        <v>727</v>
      </c>
    </row>
    <row r="55" ht="33.75" customHeight="1" spans="1:10">
      <c r="A55" s="26" t="s">
        <v>435</v>
      </c>
      <c r="B55" s="26" t="s">
        <v>728</v>
      </c>
      <c r="C55" s="26" t="s">
        <v>465</v>
      </c>
      <c r="D55" s="26" t="s">
        <v>466</v>
      </c>
      <c r="E55" s="26" t="s">
        <v>563</v>
      </c>
      <c r="F55" s="26" t="s">
        <v>468</v>
      </c>
      <c r="G55" s="49" t="s">
        <v>469</v>
      </c>
      <c r="H55" s="26" t="s">
        <v>470</v>
      </c>
      <c r="I55" s="26" t="s">
        <v>471</v>
      </c>
      <c r="J55" s="26" t="s">
        <v>729</v>
      </c>
    </row>
    <row r="56" ht="33.75" customHeight="1" spans="1:10">
      <c r="A56" s="26" t="s">
        <v>435</v>
      </c>
      <c r="B56" s="26" t="s">
        <v>728</v>
      </c>
      <c r="C56" s="26" t="s">
        <v>465</v>
      </c>
      <c r="D56" s="26" t="s">
        <v>473</v>
      </c>
      <c r="E56" s="26" t="s">
        <v>567</v>
      </c>
      <c r="F56" s="26" t="s">
        <v>475</v>
      </c>
      <c r="G56" s="49" t="s">
        <v>476</v>
      </c>
      <c r="H56" s="26" t="s">
        <v>477</v>
      </c>
      <c r="I56" s="26" t="s">
        <v>471</v>
      </c>
      <c r="J56" s="26" t="s">
        <v>568</v>
      </c>
    </row>
    <row r="57" ht="33.75" customHeight="1" spans="1:10">
      <c r="A57" s="26" t="s">
        <v>435</v>
      </c>
      <c r="B57" s="26" t="s">
        <v>728</v>
      </c>
      <c r="C57" s="26" t="s">
        <v>465</v>
      </c>
      <c r="D57" s="26" t="s">
        <v>473</v>
      </c>
      <c r="E57" s="26" t="s">
        <v>705</v>
      </c>
      <c r="F57" s="26" t="s">
        <v>475</v>
      </c>
      <c r="G57" s="49" t="s">
        <v>476</v>
      </c>
      <c r="H57" s="26" t="s">
        <v>477</v>
      </c>
      <c r="I57" s="26" t="s">
        <v>471</v>
      </c>
      <c r="J57" s="26" t="s">
        <v>730</v>
      </c>
    </row>
    <row r="58" ht="33.75" customHeight="1" spans="1:10">
      <c r="A58" s="26" t="s">
        <v>435</v>
      </c>
      <c r="B58" s="26" t="s">
        <v>728</v>
      </c>
      <c r="C58" s="26" t="s">
        <v>481</v>
      </c>
      <c r="D58" s="26" t="s">
        <v>482</v>
      </c>
      <c r="E58" s="26" t="s">
        <v>483</v>
      </c>
      <c r="F58" s="26" t="s">
        <v>468</v>
      </c>
      <c r="G58" s="49" t="s">
        <v>484</v>
      </c>
      <c r="H58" s="26" t="s">
        <v>477</v>
      </c>
      <c r="I58" s="26" t="s">
        <v>471</v>
      </c>
      <c r="J58" s="26" t="s">
        <v>512</v>
      </c>
    </row>
    <row r="59" ht="33.75" customHeight="1" spans="1:10">
      <c r="A59" s="26" t="s">
        <v>435</v>
      </c>
      <c r="B59" s="26" t="s">
        <v>728</v>
      </c>
      <c r="C59" s="26" t="s">
        <v>486</v>
      </c>
      <c r="D59" s="26" t="s">
        <v>487</v>
      </c>
      <c r="E59" s="26" t="s">
        <v>488</v>
      </c>
      <c r="F59" s="26" t="s">
        <v>468</v>
      </c>
      <c r="G59" s="49" t="s">
        <v>489</v>
      </c>
      <c r="H59" s="26" t="s">
        <v>477</v>
      </c>
      <c r="I59" s="26" t="s">
        <v>471</v>
      </c>
      <c r="J59" s="26" t="s">
        <v>513</v>
      </c>
    </row>
    <row r="60" ht="33.75" customHeight="1" spans="1:10">
      <c r="A60" s="26" t="s">
        <v>433</v>
      </c>
      <c r="B60" s="26" t="s">
        <v>731</v>
      </c>
      <c r="C60" s="26" t="s">
        <v>465</v>
      </c>
      <c r="D60" s="26" t="s">
        <v>466</v>
      </c>
      <c r="E60" s="26" t="s">
        <v>732</v>
      </c>
      <c r="F60" s="26" t="s">
        <v>468</v>
      </c>
      <c r="G60" s="49" t="s">
        <v>530</v>
      </c>
      <c r="H60" s="26" t="s">
        <v>648</v>
      </c>
      <c r="I60" s="26" t="s">
        <v>471</v>
      </c>
      <c r="J60" s="26" t="s">
        <v>733</v>
      </c>
    </row>
    <row r="61" ht="33.75" customHeight="1" spans="1:10">
      <c r="A61" s="26" t="s">
        <v>433</v>
      </c>
      <c r="B61" s="26" t="s">
        <v>731</v>
      </c>
      <c r="C61" s="26" t="s">
        <v>465</v>
      </c>
      <c r="D61" s="26" t="s">
        <v>466</v>
      </c>
      <c r="E61" s="26" t="s">
        <v>734</v>
      </c>
      <c r="F61" s="26" t="s">
        <v>468</v>
      </c>
      <c r="G61" s="49" t="s">
        <v>45</v>
      </c>
      <c r="H61" s="26" t="s">
        <v>547</v>
      </c>
      <c r="I61" s="26" t="s">
        <v>471</v>
      </c>
      <c r="J61" s="26" t="s">
        <v>735</v>
      </c>
    </row>
    <row r="62" ht="33.75" customHeight="1" spans="1:10">
      <c r="A62" s="26" t="s">
        <v>433</v>
      </c>
      <c r="B62" s="26" t="s">
        <v>731</v>
      </c>
      <c r="C62" s="26" t="s">
        <v>465</v>
      </c>
      <c r="D62" s="26" t="s">
        <v>473</v>
      </c>
      <c r="E62" s="26" t="s">
        <v>734</v>
      </c>
      <c r="F62" s="26" t="s">
        <v>468</v>
      </c>
      <c r="G62" s="49" t="s">
        <v>508</v>
      </c>
      <c r="H62" s="26" t="s">
        <v>477</v>
      </c>
      <c r="I62" s="26" t="s">
        <v>471</v>
      </c>
      <c r="J62" s="26" t="s">
        <v>736</v>
      </c>
    </row>
    <row r="63" ht="33.75" customHeight="1" spans="1:10">
      <c r="A63" s="26" t="s">
        <v>433</v>
      </c>
      <c r="B63" s="26" t="s">
        <v>731</v>
      </c>
      <c r="C63" s="26" t="s">
        <v>465</v>
      </c>
      <c r="D63" s="26" t="s">
        <v>519</v>
      </c>
      <c r="E63" s="26" t="s">
        <v>737</v>
      </c>
      <c r="F63" s="26" t="s">
        <v>475</v>
      </c>
      <c r="G63" s="49" t="s">
        <v>48</v>
      </c>
      <c r="H63" s="26" t="s">
        <v>723</v>
      </c>
      <c r="I63" s="26" t="s">
        <v>471</v>
      </c>
      <c r="J63" s="26" t="s">
        <v>738</v>
      </c>
    </row>
    <row r="64" ht="33.75" customHeight="1" spans="1:10">
      <c r="A64" s="26" t="s">
        <v>433</v>
      </c>
      <c r="B64" s="26" t="s">
        <v>731</v>
      </c>
      <c r="C64" s="26" t="s">
        <v>481</v>
      </c>
      <c r="D64" s="26" t="s">
        <v>482</v>
      </c>
      <c r="E64" s="26" t="s">
        <v>739</v>
      </c>
      <c r="F64" s="26" t="s">
        <v>475</v>
      </c>
      <c r="G64" s="49" t="s">
        <v>740</v>
      </c>
      <c r="H64" s="26"/>
      <c r="I64" s="26" t="s">
        <v>525</v>
      </c>
      <c r="J64" s="26" t="s">
        <v>741</v>
      </c>
    </row>
    <row r="65" ht="33.75" customHeight="1" spans="1:10">
      <c r="A65" s="26" t="s">
        <v>433</v>
      </c>
      <c r="B65" s="26" t="s">
        <v>731</v>
      </c>
      <c r="C65" s="26" t="s">
        <v>481</v>
      </c>
      <c r="D65" s="26" t="s">
        <v>482</v>
      </c>
      <c r="E65" s="26" t="s">
        <v>541</v>
      </c>
      <c r="F65" s="26" t="s">
        <v>468</v>
      </c>
      <c r="G65" s="49" t="s">
        <v>46</v>
      </c>
      <c r="H65" s="26" t="s">
        <v>505</v>
      </c>
      <c r="I65" s="26" t="s">
        <v>471</v>
      </c>
      <c r="J65" s="26" t="s">
        <v>742</v>
      </c>
    </row>
    <row r="66" ht="33.75" customHeight="1" spans="1:10">
      <c r="A66" s="26" t="s">
        <v>433</v>
      </c>
      <c r="B66" s="26" t="s">
        <v>731</v>
      </c>
      <c r="C66" s="26" t="s">
        <v>486</v>
      </c>
      <c r="D66" s="26" t="s">
        <v>487</v>
      </c>
      <c r="E66" s="26" t="s">
        <v>726</v>
      </c>
      <c r="F66" s="26" t="s">
        <v>468</v>
      </c>
      <c r="G66" s="49" t="s">
        <v>484</v>
      </c>
      <c r="H66" s="26" t="s">
        <v>477</v>
      </c>
      <c r="I66" s="26" t="s">
        <v>471</v>
      </c>
      <c r="J66" s="26" t="s">
        <v>743</v>
      </c>
    </row>
    <row r="67" ht="33.75" customHeight="1" spans="1:10">
      <c r="A67" s="26" t="s">
        <v>419</v>
      </c>
      <c r="B67" s="26" t="s">
        <v>744</v>
      </c>
      <c r="C67" s="26" t="s">
        <v>465</v>
      </c>
      <c r="D67" s="26" t="s">
        <v>466</v>
      </c>
      <c r="E67" s="26" t="s">
        <v>563</v>
      </c>
      <c r="F67" s="26" t="s">
        <v>475</v>
      </c>
      <c r="G67" s="49" t="s">
        <v>52</v>
      </c>
      <c r="H67" s="26" t="s">
        <v>547</v>
      </c>
      <c r="I67" s="26" t="s">
        <v>471</v>
      </c>
      <c r="J67" s="26" t="s">
        <v>745</v>
      </c>
    </row>
    <row r="68" ht="33.75" customHeight="1" spans="1:10">
      <c r="A68" s="26" t="s">
        <v>419</v>
      </c>
      <c r="B68" s="26" t="s">
        <v>744</v>
      </c>
      <c r="C68" s="26" t="s">
        <v>465</v>
      </c>
      <c r="D68" s="26" t="s">
        <v>466</v>
      </c>
      <c r="E68" s="26" t="s">
        <v>504</v>
      </c>
      <c r="F68" s="26" t="s">
        <v>468</v>
      </c>
      <c r="G68" s="49" t="s">
        <v>45</v>
      </c>
      <c r="H68" s="26" t="s">
        <v>470</v>
      </c>
      <c r="I68" s="26" t="s">
        <v>471</v>
      </c>
      <c r="J68" s="26" t="s">
        <v>746</v>
      </c>
    </row>
    <row r="69" ht="33.75" customHeight="1" spans="1:10">
      <c r="A69" s="26" t="s">
        <v>419</v>
      </c>
      <c r="B69" s="26" t="s">
        <v>744</v>
      </c>
      <c r="C69" s="26" t="s">
        <v>465</v>
      </c>
      <c r="D69" s="26" t="s">
        <v>473</v>
      </c>
      <c r="E69" s="26" t="s">
        <v>567</v>
      </c>
      <c r="F69" s="26" t="s">
        <v>475</v>
      </c>
      <c r="G69" s="49" t="s">
        <v>476</v>
      </c>
      <c r="H69" s="26" t="s">
        <v>477</v>
      </c>
      <c r="I69" s="26" t="s">
        <v>471</v>
      </c>
      <c r="J69" s="26" t="s">
        <v>568</v>
      </c>
    </row>
    <row r="70" ht="33.75" customHeight="1" spans="1:10">
      <c r="A70" s="26" t="s">
        <v>419</v>
      </c>
      <c r="B70" s="26" t="s">
        <v>744</v>
      </c>
      <c r="C70" s="26" t="s">
        <v>465</v>
      </c>
      <c r="D70" s="26" t="s">
        <v>519</v>
      </c>
      <c r="E70" s="26" t="s">
        <v>747</v>
      </c>
      <c r="F70" s="26" t="s">
        <v>468</v>
      </c>
      <c r="G70" s="49" t="s">
        <v>53</v>
      </c>
      <c r="H70" s="26" t="s">
        <v>748</v>
      </c>
      <c r="I70" s="26" t="s">
        <v>471</v>
      </c>
      <c r="J70" s="26" t="s">
        <v>749</v>
      </c>
    </row>
    <row r="71" ht="33.75" customHeight="1" spans="1:10">
      <c r="A71" s="26" t="s">
        <v>419</v>
      </c>
      <c r="B71" s="26" t="s">
        <v>744</v>
      </c>
      <c r="C71" s="26" t="s">
        <v>481</v>
      </c>
      <c r="D71" s="26" t="s">
        <v>482</v>
      </c>
      <c r="E71" s="26" t="s">
        <v>750</v>
      </c>
      <c r="F71" s="26" t="s">
        <v>475</v>
      </c>
      <c r="G71" s="49" t="s">
        <v>751</v>
      </c>
      <c r="H71" s="26"/>
      <c r="I71" s="26" t="s">
        <v>525</v>
      </c>
      <c r="J71" s="26" t="s">
        <v>752</v>
      </c>
    </row>
    <row r="72" ht="33.75" customHeight="1" spans="1:10">
      <c r="A72" s="26" t="s">
        <v>419</v>
      </c>
      <c r="B72" s="26" t="s">
        <v>744</v>
      </c>
      <c r="C72" s="26" t="s">
        <v>486</v>
      </c>
      <c r="D72" s="26" t="s">
        <v>487</v>
      </c>
      <c r="E72" s="26" t="s">
        <v>488</v>
      </c>
      <c r="F72" s="26" t="s">
        <v>468</v>
      </c>
      <c r="G72" s="49" t="s">
        <v>484</v>
      </c>
      <c r="H72" s="26" t="s">
        <v>477</v>
      </c>
      <c r="I72" s="26" t="s">
        <v>471</v>
      </c>
      <c r="J72" s="26" t="s">
        <v>513</v>
      </c>
    </row>
    <row r="73" ht="33.75" customHeight="1" spans="1:10">
      <c r="A73" s="26" t="s">
        <v>415</v>
      </c>
      <c r="B73" s="26" t="s">
        <v>799</v>
      </c>
      <c r="C73" s="26" t="s">
        <v>465</v>
      </c>
      <c r="D73" s="26" t="s">
        <v>466</v>
      </c>
      <c r="E73" s="26" t="s">
        <v>800</v>
      </c>
      <c r="F73" s="26" t="s">
        <v>468</v>
      </c>
      <c r="G73" s="49" t="s">
        <v>801</v>
      </c>
      <c r="H73" s="26" t="s">
        <v>470</v>
      </c>
      <c r="I73" s="26" t="s">
        <v>471</v>
      </c>
      <c r="J73" s="26" t="s">
        <v>802</v>
      </c>
    </row>
    <row r="74" ht="33.75" customHeight="1" spans="1:10">
      <c r="A74" s="26" t="s">
        <v>415</v>
      </c>
      <c r="B74" s="26" t="s">
        <v>799</v>
      </c>
      <c r="C74" s="26" t="s">
        <v>465</v>
      </c>
      <c r="D74" s="26" t="s">
        <v>466</v>
      </c>
      <c r="E74" s="26" t="s">
        <v>734</v>
      </c>
      <c r="F74" s="26" t="s">
        <v>475</v>
      </c>
      <c r="G74" s="49" t="s">
        <v>643</v>
      </c>
      <c r="H74" s="26" t="s">
        <v>547</v>
      </c>
      <c r="I74" s="26" t="s">
        <v>471</v>
      </c>
      <c r="J74" s="26" t="s">
        <v>803</v>
      </c>
    </row>
    <row r="75" ht="33.75" customHeight="1" spans="1:10">
      <c r="A75" s="26" t="s">
        <v>415</v>
      </c>
      <c r="B75" s="26" t="s">
        <v>799</v>
      </c>
      <c r="C75" s="26" t="s">
        <v>465</v>
      </c>
      <c r="D75" s="26" t="s">
        <v>519</v>
      </c>
      <c r="E75" s="26" t="s">
        <v>737</v>
      </c>
      <c r="F75" s="26" t="s">
        <v>468</v>
      </c>
      <c r="G75" s="49" t="s">
        <v>51</v>
      </c>
      <c r="H75" s="26" t="s">
        <v>723</v>
      </c>
      <c r="I75" s="26" t="s">
        <v>471</v>
      </c>
      <c r="J75" s="26" t="s">
        <v>804</v>
      </c>
    </row>
    <row r="76" ht="33.75" customHeight="1" spans="1:10">
      <c r="A76" s="26" t="s">
        <v>415</v>
      </c>
      <c r="B76" s="26" t="s">
        <v>799</v>
      </c>
      <c r="C76" s="26" t="s">
        <v>481</v>
      </c>
      <c r="D76" s="26" t="s">
        <v>482</v>
      </c>
      <c r="E76" s="26" t="s">
        <v>541</v>
      </c>
      <c r="F76" s="26" t="s">
        <v>468</v>
      </c>
      <c r="G76" s="49" t="s">
        <v>45</v>
      </c>
      <c r="H76" s="26" t="s">
        <v>505</v>
      </c>
      <c r="I76" s="26" t="s">
        <v>471</v>
      </c>
      <c r="J76" s="26" t="s">
        <v>805</v>
      </c>
    </row>
    <row r="77" ht="33.75" customHeight="1" spans="1:10">
      <c r="A77" s="26" t="s">
        <v>415</v>
      </c>
      <c r="B77" s="26" t="s">
        <v>799</v>
      </c>
      <c r="C77" s="26" t="s">
        <v>486</v>
      </c>
      <c r="D77" s="26" t="s">
        <v>487</v>
      </c>
      <c r="E77" s="26" t="s">
        <v>726</v>
      </c>
      <c r="F77" s="26" t="s">
        <v>468</v>
      </c>
      <c r="G77" s="49" t="s">
        <v>484</v>
      </c>
      <c r="H77" s="26" t="s">
        <v>477</v>
      </c>
      <c r="I77" s="26" t="s">
        <v>471</v>
      </c>
      <c r="J77" s="26" t="s">
        <v>806</v>
      </c>
    </row>
    <row r="78" ht="33.75" customHeight="1" spans="1:10">
      <c r="A78" s="26" t="s">
        <v>404</v>
      </c>
      <c r="B78" s="26" t="s">
        <v>807</v>
      </c>
      <c r="C78" s="26" t="s">
        <v>465</v>
      </c>
      <c r="D78" s="26" t="s">
        <v>466</v>
      </c>
      <c r="E78" s="26" t="s">
        <v>808</v>
      </c>
      <c r="F78" s="26" t="s">
        <v>475</v>
      </c>
      <c r="G78" s="49" t="s">
        <v>49</v>
      </c>
      <c r="H78" s="26" t="s">
        <v>547</v>
      </c>
      <c r="I78" s="26" t="s">
        <v>471</v>
      </c>
      <c r="J78" s="26" t="s">
        <v>809</v>
      </c>
    </row>
    <row r="79" ht="33.75" customHeight="1" spans="1:10">
      <c r="A79" s="26" t="s">
        <v>404</v>
      </c>
      <c r="B79" s="26" t="s">
        <v>807</v>
      </c>
      <c r="C79" s="26" t="s">
        <v>465</v>
      </c>
      <c r="D79" s="26" t="s">
        <v>466</v>
      </c>
      <c r="E79" s="26" t="s">
        <v>810</v>
      </c>
      <c r="F79" s="26" t="s">
        <v>468</v>
      </c>
      <c r="G79" s="49" t="s">
        <v>811</v>
      </c>
      <c r="H79" s="26" t="s">
        <v>470</v>
      </c>
      <c r="I79" s="26" t="s">
        <v>471</v>
      </c>
      <c r="J79" s="26" t="s">
        <v>812</v>
      </c>
    </row>
    <row r="80" ht="33.75" customHeight="1" spans="1:10">
      <c r="A80" s="26" t="s">
        <v>404</v>
      </c>
      <c r="B80" s="26" t="s">
        <v>807</v>
      </c>
      <c r="C80" s="26" t="s">
        <v>465</v>
      </c>
      <c r="D80" s="26" t="s">
        <v>473</v>
      </c>
      <c r="E80" s="26" t="s">
        <v>813</v>
      </c>
      <c r="F80" s="26" t="s">
        <v>468</v>
      </c>
      <c r="G80" s="49" t="s">
        <v>484</v>
      </c>
      <c r="H80" s="26" t="s">
        <v>477</v>
      </c>
      <c r="I80" s="26" t="s">
        <v>471</v>
      </c>
      <c r="J80" s="26" t="s">
        <v>814</v>
      </c>
    </row>
    <row r="81" ht="33.75" customHeight="1" spans="1:10">
      <c r="A81" s="26" t="s">
        <v>404</v>
      </c>
      <c r="B81" s="26" t="s">
        <v>807</v>
      </c>
      <c r="C81" s="26" t="s">
        <v>465</v>
      </c>
      <c r="D81" s="26" t="s">
        <v>473</v>
      </c>
      <c r="E81" s="26" t="s">
        <v>815</v>
      </c>
      <c r="F81" s="26" t="s">
        <v>468</v>
      </c>
      <c r="G81" s="49" t="s">
        <v>816</v>
      </c>
      <c r="H81" s="26" t="s">
        <v>477</v>
      </c>
      <c r="I81" s="26" t="s">
        <v>471</v>
      </c>
      <c r="J81" s="26" t="s">
        <v>817</v>
      </c>
    </row>
    <row r="82" ht="33.75" customHeight="1" spans="1:10">
      <c r="A82" s="26" t="s">
        <v>404</v>
      </c>
      <c r="B82" s="26" t="s">
        <v>807</v>
      </c>
      <c r="C82" s="26" t="s">
        <v>465</v>
      </c>
      <c r="D82" s="26" t="s">
        <v>519</v>
      </c>
      <c r="E82" s="26" t="s">
        <v>818</v>
      </c>
      <c r="F82" s="26" t="s">
        <v>475</v>
      </c>
      <c r="G82" s="49" t="s">
        <v>819</v>
      </c>
      <c r="H82" s="26" t="s">
        <v>758</v>
      </c>
      <c r="I82" s="26" t="s">
        <v>471</v>
      </c>
      <c r="J82" s="26" t="s">
        <v>820</v>
      </c>
    </row>
    <row r="83" ht="33.75" customHeight="1" spans="1:10">
      <c r="A83" s="26" t="s">
        <v>404</v>
      </c>
      <c r="B83" s="26" t="s">
        <v>807</v>
      </c>
      <c r="C83" s="26" t="s">
        <v>481</v>
      </c>
      <c r="D83" s="26" t="s">
        <v>482</v>
      </c>
      <c r="E83" s="26" t="s">
        <v>821</v>
      </c>
      <c r="F83" s="26" t="s">
        <v>468</v>
      </c>
      <c r="G83" s="49" t="s">
        <v>49</v>
      </c>
      <c r="H83" s="26" t="s">
        <v>505</v>
      </c>
      <c r="I83" s="26" t="s">
        <v>471</v>
      </c>
      <c r="J83" s="26" t="s">
        <v>822</v>
      </c>
    </row>
    <row r="84" ht="33.75" customHeight="1" spans="1:10">
      <c r="A84" s="26" t="s">
        <v>404</v>
      </c>
      <c r="B84" s="26" t="s">
        <v>807</v>
      </c>
      <c r="C84" s="26" t="s">
        <v>486</v>
      </c>
      <c r="D84" s="26" t="s">
        <v>487</v>
      </c>
      <c r="E84" s="26" t="s">
        <v>821</v>
      </c>
      <c r="F84" s="26" t="s">
        <v>468</v>
      </c>
      <c r="G84" s="49" t="s">
        <v>489</v>
      </c>
      <c r="H84" s="26" t="s">
        <v>477</v>
      </c>
      <c r="I84" s="26" t="s">
        <v>471</v>
      </c>
      <c r="J84" s="26" t="s">
        <v>823</v>
      </c>
    </row>
    <row r="85" ht="33.75" customHeight="1" spans="1:10">
      <c r="A85" s="26" t="s">
        <v>449</v>
      </c>
      <c r="B85" s="26" t="s">
        <v>824</v>
      </c>
      <c r="C85" s="26" t="s">
        <v>465</v>
      </c>
      <c r="D85" s="26" t="s">
        <v>466</v>
      </c>
      <c r="E85" s="26" t="s">
        <v>563</v>
      </c>
      <c r="F85" s="26" t="s">
        <v>475</v>
      </c>
      <c r="G85" s="49" t="s">
        <v>52</v>
      </c>
      <c r="H85" s="26" t="s">
        <v>547</v>
      </c>
      <c r="I85" s="26" t="s">
        <v>471</v>
      </c>
      <c r="J85" s="26" t="s">
        <v>825</v>
      </c>
    </row>
    <row r="86" ht="33.75" customHeight="1" spans="1:10">
      <c r="A86" s="26" t="s">
        <v>449</v>
      </c>
      <c r="B86" s="26" t="s">
        <v>824</v>
      </c>
      <c r="C86" s="26" t="s">
        <v>465</v>
      </c>
      <c r="D86" s="26" t="s">
        <v>466</v>
      </c>
      <c r="E86" s="26" t="s">
        <v>504</v>
      </c>
      <c r="F86" s="26" t="s">
        <v>468</v>
      </c>
      <c r="G86" s="49" t="s">
        <v>52</v>
      </c>
      <c r="H86" s="26" t="s">
        <v>505</v>
      </c>
      <c r="I86" s="26" t="s">
        <v>471</v>
      </c>
      <c r="J86" s="26" t="s">
        <v>506</v>
      </c>
    </row>
    <row r="87" ht="33.75" customHeight="1" spans="1:10">
      <c r="A87" s="26" t="s">
        <v>449</v>
      </c>
      <c r="B87" s="26" t="s">
        <v>824</v>
      </c>
      <c r="C87" s="26" t="s">
        <v>465</v>
      </c>
      <c r="D87" s="26" t="s">
        <v>473</v>
      </c>
      <c r="E87" s="26" t="s">
        <v>593</v>
      </c>
      <c r="F87" s="26" t="s">
        <v>475</v>
      </c>
      <c r="G87" s="49" t="s">
        <v>476</v>
      </c>
      <c r="H87" s="26" t="s">
        <v>477</v>
      </c>
      <c r="I87" s="26" t="s">
        <v>471</v>
      </c>
      <c r="J87" s="26" t="s">
        <v>594</v>
      </c>
    </row>
    <row r="88" ht="33.75" customHeight="1" spans="1:10">
      <c r="A88" s="26" t="s">
        <v>449</v>
      </c>
      <c r="B88" s="26" t="s">
        <v>824</v>
      </c>
      <c r="C88" s="26" t="s">
        <v>481</v>
      </c>
      <c r="D88" s="26" t="s">
        <v>482</v>
      </c>
      <c r="E88" s="26" t="s">
        <v>483</v>
      </c>
      <c r="F88" s="26" t="s">
        <v>468</v>
      </c>
      <c r="G88" s="49" t="s">
        <v>530</v>
      </c>
      <c r="H88" s="26" t="s">
        <v>648</v>
      </c>
      <c r="I88" s="26" t="s">
        <v>471</v>
      </c>
      <c r="J88" s="26" t="s">
        <v>826</v>
      </c>
    </row>
    <row r="89" ht="33.75" customHeight="1" spans="1:10">
      <c r="A89" s="26" t="s">
        <v>449</v>
      </c>
      <c r="B89" s="26" t="s">
        <v>824</v>
      </c>
      <c r="C89" s="26" t="s">
        <v>486</v>
      </c>
      <c r="D89" s="26" t="s">
        <v>487</v>
      </c>
      <c r="E89" s="26" t="s">
        <v>488</v>
      </c>
      <c r="F89" s="26" t="s">
        <v>468</v>
      </c>
      <c r="G89" s="49" t="s">
        <v>489</v>
      </c>
      <c r="H89" s="26" t="s">
        <v>477</v>
      </c>
      <c r="I89" s="26" t="s">
        <v>471</v>
      </c>
      <c r="J89" s="26" t="s">
        <v>827</v>
      </c>
    </row>
    <row r="90" ht="33.75" customHeight="1" spans="1:10">
      <c r="A90" s="26" t="s">
        <v>437</v>
      </c>
      <c r="B90" s="26" t="s">
        <v>890</v>
      </c>
      <c r="C90" s="26" t="s">
        <v>465</v>
      </c>
      <c r="D90" s="26" t="s">
        <v>466</v>
      </c>
      <c r="E90" s="26" t="s">
        <v>563</v>
      </c>
      <c r="F90" s="26" t="s">
        <v>468</v>
      </c>
      <c r="G90" s="49" t="s">
        <v>52</v>
      </c>
      <c r="H90" s="26" t="s">
        <v>470</v>
      </c>
      <c r="I90" s="26" t="s">
        <v>471</v>
      </c>
      <c r="J90" s="26" t="s">
        <v>891</v>
      </c>
    </row>
    <row r="91" ht="33.75" customHeight="1" spans="1:10">
      <c r="A91" s="26" t="s">
        <v>437</v>
      </c>
      <c r="B91" s="26" t="s">
        <v>890</v>
      </c>
      <c r="C91" s="26" t="s">
        <v>465</v>
      </c>
      <c r="D91" s="26" t="s">
        <v>466</v>
      </c>
      <c r="E91" s="26" t="s">
        <v>504</v>
      </c>
      <c r="F91" s="26" t="s">
        <v>468</v>
      </c>
      <c r="G91" s="49" t="s">
        <v>46</v>
      </c>
      <c r="H91" s="26" t="s">
        <v>505</v>
      </c>
      <c r="I91" s="26" t="s">
        <v>471</v>
      </c>
      <c r="J91" s="26" t="s">
        <v>506</v>
      </c>
    </row>
    <row r="92" ht="33.75" customHeight="1" spans="1:10">
      <c r="A92" s="26" t="s">
        <v>437</v>
      </c>
      <c r="B92" s="26" t="s">
        <v>890</v>
      </c>
      <c r="C92" s="26" t="s">
        <v>465</v>
      </c>
      <c r="D92" s="26" t="s">
        <v>473</v>
      </c>
      <c r="E92" s="26" t="s">
        <v>567</v>
      </c>
      <c r="F92" s="26" t="s">
        <v>475</v>
      </c>
      <c r="G92" s="49" t="s">
        <v>476</v>
      </c>
      <c r="H92" s="26" t="s">
        <v>477</v>
      </c>
      <c r="I92" s="26" t="s">
        <v>471</v>
      </c>
      <c r="J92" s="26" t="s">
        <v>568</v>
      </c>
    </row>
    <row r="93" ht="33.75" customHeight="1" spans="1:10">
      <c r="A93" s="26" t="s">
        <v>437</v>
      </c>
      <c r="B93" s="26" t="s">
        <v>890</v>
      </c>
      <c r="C93" s="26" t="s">
        <v>481</v>
      </c>
      <c r="D93" s="26" t="s">
        <v>482</v>
      </c>
      <c r="E93" s="26" t="s">
        <v>483</v>
      </c>
      <c r="F93" s="26" t="s">
        <v>468</v>
      </c>
      <c r="G93" s="49" t="s">
        <v>484</v>
      </c>
      <c r="H93" s="26" t="s">
        <v>477</v>
      </c>
      <c r="I93" s="26" t="s">
        <v>471</v>
      </c>
      <c r="J93" s="26" t="s">
        <v>512</v>
      </c>
    </row>
    <row r="94" ht="33.75" customHeight="1" spans="1:10">
      <c r="A94" s="26" t="s">
        <v>437</v>
      </c>
      <c r="B94" s="26" t="s">
        <v>890</v>
      </c>
      <c r="C94" s="26" t="s">
        <v>486</v>
      </c>
      <c r="D94" s="26" t="s">
        <v>487</v>
      </c>
      <c r="E94" s="26" t="s">
        <v>488</v>
      </c>
      <c r="F94" s="26" t="s">
        <v>468</v>
      </c>
      <c r="G94" s="49" t="s">
        <v>489</v>
      </c>
      <c r="H94" s="26" t="s">
        <v>477</v>
      </c>
      <c r="I94" s="26" t="s">
        <v>471</v>
      </c>
      <c r="J94" s="26" t="s">
        <v>892</v>
      </c>
    </row>
    <row r="95" ht="33.75" customHeight="1" spans="1:10">
      <c r="A95" s="26" t="s">
        <v>406</v>
      </c>
      <c r="B95" s="26" t="s">
        <v>903</v>
      </c>
      <c r="C95" s="26" t="s">
        <v>465</v>
      </c>
      <c r="D95" s="26" t="s">
        <v>466</v>
      </c>
      <c r="E95" s="26" t="s">
        <v>904</v>
      </c>
      <c r="F95" s="26" t="s">
        <v>468</v>
      </c>
      <c r="G95" s="49" t="s">
        <v>905</v>
      </c>
      <c r="H95" s="26" t="s">
        <v>533</v>
      </c>
      <c r="I95" s="26" t="s">
        <v>471</v>
      </c>
      <c r="J95" s="26" t="s">
        <v>906</v>
      </c>
    </row>
    <row r="96" ht="33.75" customHeight="1" spans="1:10">
      <c r="A96" s="26" t="s">
        <v>406</v>
      </c>
      <c r="B96" s="26" t="s">
        <v>903</v>
      </c>
      <c r="C96" s="26" t="s">
        <v>465</v>
      </c>
      <c r="D96" s="26" t="s">
        <v>466</v>
      </c>
      <c r="E96" s="26" t="s">
        <v>907</v>
      </c>
      <c r="F96" s="26" t="s">
        <v>475</v>
      </c>
      <c r="G96" s="49" t="s">
        <v>47</v>
      </c>
      <c r="H96" s="26" t="s">
        <v>547</v>
      </c>
      <c r="I96" s="26" t="s">
        <v>471</v>
      </c>
      <c r="J96" s="26" t="s">
        <v>908</v>
      </c>
    </row>
    <row r="97" ht="33.75" customHeight="1" spans="1:10">
      <c r="A97" s="26" t="s">
        <v>406</v>
      </c>
      <c r="B97" s="26" t="s">
        <v>903</v>
      </c>
      <c r="C97" s="26" t="s">
        <v>465</v>
      </c>
      <c r="D97" s="26" t="s">
        <v>473</v>
      </c>
      <c r="E97" s="26" t="s">
        <v>909</v>
      </c>
      <c r="F97" s="26" t="s">
        <v>475</v>
      </c>
      <c r="G97" s="49" t="s">
        <v>476</v>
      </c>
      <c r="H97" s="26" t="s">
        <v>477</v>
      </c>
      <c r="I97" s="26" t="s">
        <v>471</v>
      </c>
      <c r="J97" s="26" t="s">
        <v>910</v>
      </c>
    </row>
    <row r="98" ht="33.75" customHeight="1" spans="1:10">
      <c r="A98" s="26" t="s">
        <v>406</v>
      </c>
      <c r="B98" s="26" t="s">
        <v>903</v>
      </c>
      <c r="C98" s="26" t="s">
        <v>481</v>
      </c>
      <c r="D98" s="26" t="s">
        <v>482</v>
      </c>
      <c r="E98" s="26" t="s">
        <v>911</v>
      </c>
      <c r="F98" s="26" t="s">
        <v>475</v>
      </c>
      <c r="G98" s="49" t="s">
        <v>476</v>
      </c>
      <c r="H98" s="26" t="s">
        <v>477</v>
      </c>
      <c r="I98" s="26" t="s">
        <v>471</v>
      </c>
      <c r="J98" s="26" t="s">
        <v>912</v>
      </c>
    </row>
    <row r="99" ht="33.75" customHeight="1" spans="1:10">
      <c r="A99" s="26" t="s">
        <v>406</v>
      </c>
      <c r="B99" s="26" t="s">
        <v>903</v>
      </c>
      <c r="C99" s="26" t="s">
        <v>486</v>
      </c>
      <c r="D99" s="26" t="s">
        <v>487</v>
      </c>
      <c r="E99" s="26" t="s">
        <v>913</v>
      </c>
      <c r="F99" s="26" t="s">
        <v>468</v>
      </c>
      <c r="G99" s="49" t="s">
        <v>489</v>
      </c>
      <c r="H99" s="26" t="s">
        <v>477</v>
      </c>
      <c r="I99" s="26" t="s">
        <v>471</v>
      </c>
      <c r="J99" s="26" t="s">
        <v>914</v>
      </c>
    </row>
    <row r="100" ht="33.75" customHeight="1" spans="1:10">
      <c r="A100" s="26" t="s">
        <v>301</v>
      </c>
      <c r="B100" s="26" t="s">
        <v>915</v>
      </c>
      <c r="C100" s="26" t="s">
        <v>465</v>
      </c>
      <c r="D100" s="26" t="s">
        <v>466</v>
      </c>
      <c r="E100" s="26" t="s">
        <v>916</v>
      </c>
      <c r="F100" s="26" t="s">
        <v>468</v>
      </c>
      <c r="G100" s="49" t="s">
        <v>917</v>
      </c>
      <c r="H100" s="26" t="s">
        <v>470</v>
      </c>
      <c r="I100" s="26" t="s">
        <v>471</v>
      </c>
      <c r="J100" s="26" t="s">
        <v>918</v>
      </c>
    </row>
    <row r="101" ht="33.75" customHeight="1" spans="1:10">
      <c r="A101" s="26" t="s">
        <v>301</v>
      </c>
      <c r="B101" s="26" t="s">
        <v>915</v>
      </c>
      <c r="C101" s="26" t="s">
        <v>465</v>
      </c>
      <c r="D101" s="26" t="s">
        <v>473</v>
      </c>
      <c r="E101" s="26" t="s">
        <v>497</v>
      </c>
      <c r="F101" s="26" t="s">
        <v>475</v>
      </c>
      <c r="G101" s="49" t="s">
        <v>476</v>
      </c>
      <c r="H101" s="26" t="s">
        <v>477</v>
      </c>
      <c r="I101" s="26" t="s">
        <v>471</v>
      </c>
      <c r="J101" s="26" t="s">
        <v>919</v>
      </c>
    </row>
    <row r="102" ht="33.75" customHeight="1" spans="1:10">
      <c r="A102" s="26" t="s">
        <v>301</v>
      </c>
      <c r="B102" s="26" t="s">
        <v>915</v>
      </c>
      <c r="C102" s="26" t="s">
        <v>465</v>
      </c>
      <c r="D102" s="26" t="s">
        <v>519</v>
      </c>
      <c r="E102" s="26" t="s">
        <v>670</v>
      </c>
      <c r="F102" s="26" t="s">
        <v>475</v>
      </c>
      <c r="G102" s="49" t="s">
        <v>476</v>
      </c>
      <c r="H102" s="26" t="s">
        <v>477</v>
      </c>
      <c r="I102" s="26" t="s">
        <v>471</v>
      </c>
      <c r="J102" s="26" t="s">
        <v>920</v>
      </c>
    </row>
    <row r="103" ht="33.75" customHeight="1" spans="1:10">
      <c r="A103" s="26" t="s">
        <v>301</v>
      </c>
      <c r="B103" s="26" t="s">
        <v>915</v>
      </c>
      <c r="C103" s="26" t="s">
        <v>481</v>
      </c>
      <c r="D103" s="26" t="s">
        <v>482</v>
      </c>
      <c r="E103" s="26" t="s">
        <v>499</v>
      </c>
      <c r="F103" s="26" t="s">
        <v>468</v>
      </c>
      <c r="G103" s="49" t="s">
        <v>489</v>
      </c>
      <c r="H103" s="26" t="s">
        <v>477</v>
      </c>
      <c r="I103" s="26" t="s">
        <v>471</v>
      </c>
      <c r="J103" s="26" t="s">
        <v>921</v>
      </c>
    </row>
    <row r="104" ht="33.75" customHeight="1" spans="1:10">
      <c r="A104" s="26" t="s">
        <v>301</v>
      </c>
      <c r="B104" s="26" t="s">
        <v>915</v>
      </c>
      <c r="C104" s="26" t="s">
        <v>486</v>
      </c>
      <c r="D104" s="26" t="s">
        <v>487</v>
      </c>
      <c r="E104" s="26" t="s">
        <v>922</v>
      </c>
      <c r="F104" s="26" t="s">
        <v>468</v>
      </c>
      <c r="G104" s="49" t="s">
        <v>489</v>
      </c>
      <c r="H104" s="26" t="s">
        <v>477</v>
      </c>
      <c r="I104" s="26" t="s">
        <v>471</v>
      </c>
      <c r="J104" s="26" t="s">
        <v>923</v>
      </c>
    </row>
    <row r="105" ht="33.75" customHeight="1" spans="1:10">
      <c r="A105" s="26" t="s">
        <v>287</v>
      </c>
      <c r="B105" s="26" t="s">
        <v>936</v>
      </c>
      <c r="C105" s="26" t="s">
        <v>465</v>
      </c>
      <c r="D105" s="26" t="s">
        <v>466</v>
      </c>
      <c r="E105" s="26" t="s">
        <v>575</v>
      </c>
      <c r="F105" s="26" t="s">
        <v>468</v>
      </c>
      <c r="G105" s="49" t="s">
        <v>937</v>
      </c>
      <c r="H105" s="26" t="s">
        <v>470</v>
      </c>
      <c r="I105" s="26" t="s">
        <v>471</v>
      </c>
      <c r="J105" s="26" t="s">
        <v>938</v>
      </c>
    </row>
    <row r="106" ht="33.75" customHeight="1" spans="1:10">
      <c r="A106" s="26" t="s">
        <v>287</v>
      </c>
      <c r="B106" s="26" t="s">
        <v>936</v>
      </c>
      <c r="C106" s="26" t="s">
        <v>465</v>
      </c>
      <c r="D106" s="26" t="s">
        <v>473</v>
      </c>
      <c r="E106" s="26" t="s">
        <v>939</v>
      </c>
      <c r="F106" s="26" t="s">
        <v>475</v>
      </c>
      <c r="G106" s="49" t="s">
        <v>476</v>
      </c>
      <c r="H106" s="26" t="s">
        <v>477</v>
      </c>
      <c r="I106" s="26" t="s">
        <v>471</v>
      </c>
      <c r="J106" s="26" t="s">
        <v>940</v>
      </c>
    </row>
    <row r="107" ht="33.75" customHeight="1" spans="1:10">
      <c r="A107" s="26" t="s">
        <v>287</v>
      </c>
      <c r="B107" s="26" t="s">
        <v>936</v>
      </c>
      <c r="C107" s="26" t="s">
        <v>465</v>
      </c>
      <c r="D107" s="26" t="s">
        <v>519</v>
      </c>
      <c r="E107" s="26" t="s">
        <v>670</v>
      </c>
      <c r="F107" s="26" t="s">
        <v>475</v>
      </c>
      <c r="G107" s="49" t="s">
        <v>476</v>
      </c>
      <c r="H107" s="26" t="s">
        <v>477</v>
      </c>
      <c r="I107" s="26" t="s">
        <v>471</v>
      </c>
      <c r="J107" s="26" t="s">
        <v>941</v>
      </c>
    </row>
    <row r="108" ht="33.75" customHeight="1" spans="1:10">
      <c r="A108" s="26" t="s">
        <v>287</v>
      </c>
      <c r="B108" s="26" t="s">
        <v>936</v>
      </c>
      <c r="C108" s="26" t="s">
        <v>481</v>
      </c>
      <c r="D108" s="26" t="s">
        <v>482</v>
      </c>
      <c r="E108" s="26" t="s">
        <v>942</v>
      </c>
      <c r="F108" s="26" t="s">
        <v>468</v>
      </c>
      <c r="G108" s="49" t="s">
        <v>484</v>
      </c>
      <c r="H108" s="26" t="s">
        <v>477</v>
      </c>
      <c r="I108" s="26" t="s">
        <v>471</v>
      </c>
      <c r="J108" s="26" t="s">
        <v>943</v>
      </c>
    </row>
    <row r="109" ht="33.75" customHeight="1" spans="1:10">
      <c r="A109" s="26" t="s">
        <v>287</v>
      </c>
      <c r="B109" s="26" t="s">
        <v>936</v>
      </c>
      <c r="C109" s="26" t="s">
        <v>486</v>
      </c>
      <c r="D109" s="26" t="s">
        <v>487</v>
      </c>
      <c r="E109" s="26" t="s">
        <v>627</v>
      </c>
      <c r="F109" s="26" t="s">
        <v>468</v>
      </c>
      <c r="G109" s="49" t="s">
        <v>484</v>
      </c>
      <c r="H109" s="26" t="s">
        <v>477</v>
      </c>
      <c r="I109" s="26" t="s">
        <v>471</v>
      </c>
      <c r="J109" s="26" t="s">
        <v>944</v>
      </c>
    </row>
    <row r="110" ht="33.75" customHeight="1" spans="1:10">
      <c r="A110" s="26" t="s">
        <v>277</v>
      </c>
      <c r="B110" s="26" t="s">
        <v>945</v>
      </c>
      <c r="C110" s="26" t="s">
        <v>465</v>
      </c>
      <c r="D110" s="26" t="s">
        <v>466</v>
      </c>
      <c r="E110" s="26" t="s">
        <v>504</v>
      </c>
      <c r="F110" s="26" t="s">
        <v>468</v>
      </c>
      <c r="G110" s="49" t="s">
        <v>46</v>
      </c>
      <c r="H110" s="26" t="s">
        <v>505</v>
      </c>
      <c r="I110" s="26" t="s">
        <v>471</v>
      </c>
      <c r="J110" s="26" t="s">
        <v>506</v>
      </c>
    </row>
    <row r="111" ht="33.75" customHeight="1" spans="1:10">
      <c r="A111" s="26" t="s">
        <v>277</v>
      </c>
      <c r="B111" s="26" t="s">
        <v>945</v>
      </c>
      <c r="C111" s="26" t="s">
        <v>465</v>
      </c>
      <c r="D111" s="26" t="s">
        <v>466</v>
      </c>
      <c r="E111" s="26" t="s">
        <v>946</v>
      </c>
      <c r="F111" s="26" t="s">
        <v>475</v>
      </c>
      <c r="G111" s="49" t="s">
        <v>947</v>
      </c>
      <c r="H111" s="26" t="s">
        <v>648</v>
      </c>
      <c r="I111" s="26" t="s">
        <v>471</v>
      </c>
      <c r="J111" s="26" t="s">
        <v>948</v>
      </c>
    </row>
    <row r="112" ht="33.75" customHeight="1" spans="1:10">
      <c r="A112" s="26" t="s">
        <v>277</v>
      </c>
      <c r="B112" s="26" t="s">
        <v>945</v>
      </c>
      <c r="C112" s="26" t="s">
        <v>465</v>
      </c>
      <c r="D112" s="26" t="s">
        <v>473</v>
      </c>
      <c r="E112" s="26" t="s">
        <v>949</v>
      </c>
      <c r="F112" s="26" t="s">
        <v>475</v>
      </c>
      <c r="G112" s="49" t="s">
        <v>476</v>
      </c>
      <c r="H112" s="26" t="s">
        <v>477</v>
      </c>
      <c r="I112" s="26" t="s">
        <v>471</v>
      </c>
      <c r="J112" s="26" t="s">
        <v>950</v>
      </c>
    </row>
    <row r="113" ht="33.75" customHeight="1" spans="1:10">
      <c r="A113" s="26" t="s">
        <v>277</v>
      </c>
      <c r="B113" s="26" t="s">
        <v>945</v>
      </c>
      <c r="C113" s="26" t="s">
        <v>481</v>
      </c>
      <c r="D113" s="26" t="s">
        <v>482</v>
      </c>
      <c r="E113" s="26" t="s">
        <v>483</v>
      </c>
      <c r="F113" s="26" t="s">
        <v>468</v>
      </c>
      <c r="G113" s="49" t="s">
        <v>484</v>
      </c>
      <c r="H113" s="26" t="s">
        <v>477</v>
      </c>
      <c r="I113" s="26" t="s">
        <v>471</v>
      </c>
      <c r="J113" s="26" t="s">
        <v>951</v>
      </c>
    </row>
    <row r="114" ht="33.75" customHeight="1" spans="1:10">
      <c r="A114" s="26" t="s">
        <v>277</v>
      </c>
      <c r="B114" s="26" t="s">
        <v>945</v>
      </c>
      <c r="C114" s="26" t="s">
        <v>486</v>
      </c>
      <c r="D114" s="26" t="s">
        <v>487</v>
      </c>
      <c r="E114" s="26" t="s">
        <v>952</v>
      </c>
      <c r="F114" s="26" t="s">
        <v>468</v>
      </c>
      <c r="G114" s="49" t="s">
        <v>484</v>
      </c>
      <c r="H114" s="26" t="s">
        <v>477</v>
      </c>
      <c r="I114" s="26" t="s">
        <v>471</v>
      </c>
      <c r="J114" s="26" t="s">
        <v>953</v>
      </c>
    </row>
  </sheetData>
  <mergeCells count="43">
    <mergeCell ref="A1:J1"/>
    <mergeCell ref="A2:J2"/>
    <mergeCell ref="A3:H3"/>
    <mergeCell ref="A7:A11"/>
    <mergeCell ref="A12:A17"/>
    <mergeCell ref="A18:A22"/>
    <mergeCell ref="A23:A27"/>
    <mergeCell ref="A28:A32"/>
    <mergeCell ref="A33:A38"/>
    <mergeCell ref="A39:A43"/>
    <mergeCell ref="A44:A48"/>
    <mergeCell ref="A49:A54"/>
    <mergeCell ref="A55:A59"/>
    <mergeCell ref="A60:A66"/>
    <mergeCell ref="A67:A72"/>
    <mergeCell ref="A73:A77"/>
    <mergeCell ref="A78:A84"/>
    <mergeCell ref="A85:A89"/>
    <mergeCell ref="A90:A94"/>
    <mergeCell ref="A95:A99"/>
    <mergeCell ref="A100:A104"/>
    <mergeCell ref="A105:A109"/>
    <mergeCell ref="A110:A114"/>
    <mergeCell ref="B7:B11"/>
    <mergeCell ref="B12:B17"/>
    <mergeCell ref="B18:B22"/>
    <mergeCell ref="B23:B27"/>
    <mergeCell ref="B28:B32"/>
    <mergeCell ref="B33:B38"/>
    <mergeCell ref="B39:B43"/>
    <mergeCell ref="B44:B48"/>
    <mergeCell ref="B49:B54"/>
    <mergeCell ref="B55:B59"/>
    <mergeCell ref="B60:B66"/>
    <mergeCell ref="B67:B72"/>
    <mergeCell ref="B73:B77"/>
    <mergeCell ref="B78:B84"/>
    <mergeCell ref="B85:B89"/>
    <mergeCell ref="B90:B94"/>
    <mergeCell ref="B95:B99"/>
    <mergeCell ref="B100:B104"/>
    <mergeCell ref="B105:B109"/>
    <mergeCell ref="B110:B114"/>
  </mergeCells>
  <pageMargins left="0.75" right="0.75" top="1" bottom="1" header="0.5" footer="0.5"/>
  <pageSetup paperSize="9" scale="67"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8"/>
  <sheetViews>
    <sheetView showZeros="0" workbookViewId="0">
      <selection activeCell="C13" sqref="C13"/>
    </sheetView>
  </sheetViews>
  <sheetFormatPr defaultColWidth="8.85" defaultRowHeight="15" customHeight="1" outlineLevelRow="7"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5" t="s">
        <v>1005</v>
      </c>
      <c r="B1" s="55"/>
      <c r="C1" s="55"/>
      <c r="D1" s="55"/>
      <c r="E1" s="55"/>
      <c r="F1" s="55"/>
      <c r="G1" s="55"/>
      <c r="H1" s="55" t="s">
        <v>1005</v>
      </c>
    </row>
    <row r="2" ht="28.5" customHeight="1" spans="1:8">
      <c r="A2" s="56" t="s">
        <v>1006</v>
      </c>
      <c r="B2" s="56"/>
      <c r="C2" s="56"/>
      <c r="D2" s="56"/>
      <c r="E2" s="56"/>
      <c r="F2" s="56"/>
      <c r="G2" s="56"/>
      <c r="H2" s="56"/>
    </row>
    <row r="3" ht="18.75" customHeight="1" spans="1:8">
      <c r="A3" s="57" t="str">
        <f>"单位名称："&amp;"玉溪市教育体育局"</f>
        <v>单位名称：玉溪市教育体育局</v>
      </c>
      <c r="B3" s="57"/>
      <c r="C3" s="57"/>
      <c r="D3" s="57"/>
      <c r="E3" s="57"/>
      <c r="F3" s="57"/>
      <c r="G3" s="57"/>
      <c r="H3" s="57"/>
    </row>
    <row r="4" ht="18.75" customHeight="1" spans="1:8">
      <c r="A4" s="58" t="s">
        <v>145</v>
      </c>
      <c r="B4" s="58" t="s">
        <v>1007</v>
      </c>
      <c r="C4" s="58" t="s">
        <v>1008</v>
      </c>
      <c r="D4" s="58" t="s">
        <v>1009</v>
      </c>
      <c r="E4" s="58" t="s">
        <v>1010</v>
      </c>
      <c r="F4" s="58" t="s">
        <v>1011</v>
      </c>
      <c r="G4" s="58"/>
      <c r="H4" s="58"/>
    </row>
    <row r="5" ht="18.75" customHeight="1" spans="1:8">
      <c r="A5" s="58"/>
      <c r="B5" s="58"/>
      <c r="C5" s="58"/>
      <c r="D5" s="58"/>
      <c r="E5" s="58"/>
      <c r="F5" s="58" t="s">
        <v>967</v>
      </c>
      <c r="G5" s="58" t="s">
        <v>1012</v>
      </c>
      <c r="H5" s="58" t="s">
        <v>1013</v>
      </c>
    </row>
    <row r="6" ht="18.75" customHeight="1" spans="1:8">
      <c r="A6" s="59" t="s">
        <v>44</v>
      </c>
      <c r="B6" s="59" t="s">
        <v>45</v>
      </c>
      <c r="C6" s="59" t="s">
        <v>46</v>
      </c>
      <c r="D6" s="59" t="s">
        <v>47</v>
      </c>
      <c r="E6" s="59" t="s">
        <v>48</v>
      </c>
      <c r="F6" s="59" t="s">
        <v>49</v>
      </c>
      <c r="G6" s="59" t="s">
        <v>50</v>
      </c>
      <c r="H6" s="59" t="s">
        <v>51</v>
      </c>
    </row>
    <row r="7" ht="18" customHeight="1" spans="1:8">
      <c r="A7" s="60" t="s">
        <v>64</v>
      </c>
      <c r="B7" s="60" t="s">
        <v>1014</v>
      </c>
      <c r="C7" s="60" t="s">
        <v>1015</v>
      </c>
      <c r="D7" s="60" t="s">
        <v>1016</v>
      </c>
      <c r="E7" s="61" t="s">
        <v>974</v>
      </c>
      <c r="F7" s="62">
        <v>2</v>
      </c>
      <c r="G7" s="63">
        <v>3500</v>
      </c>
      <c r="H7" s="63">
        <v>7000</v>
      </c>
    </row>
    <row r="8" ht="18" customHeight="1" spans="1:8">
      <c r="A8" s="61" t="s">
        <v>30</v>
      </c>
      <c r="B8" s="61"/>
      <c r="C8" s="61"/>
      <c r="D8" s="61"/>
      <c r="E8" s="61"/>
      <c r="F8" s="62">
        <v>2</v>
      </c>
      <c r="G8" s="63"/>
      <c r="H8" s="63">
        <v>7000</v>
      </c>
    </row>
  </sheetData>
  <mergeCells count="10">
    <mergeCell ref="A1:H1"/>
    <mergeCell ref="A2:H2"/>
    <mergeCell ref="A3:H3"/>
    <mergeCell ref="F4:H4"/>
    <mergeCell ref="A8:E8"/>
    <mergeCell ref="A4:A5"/>
    <mergeCell ref="B4:B5"/>
    <mergeCell ref="C4:C5"/>
    <mergeCell ref="D4:D5"/>
    <mergeCell ref="E4:E5"/>
  </mergeCells>
  <pageMargins left="0.75" right="0.75" top="1" bottom="1" header="0.5" footer="0.5"/>
  <pageSetup paperSize="1" scale="71" fitToHeight="0"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6" sqref="A16"/>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0" t="s">
        <v>1017</v>
      </c>
      <c r="B1" s="30"/>
      <c r="C1" s="30"/>
      <c r="D1" s="31"/>
      <c r="E1" s="31"/>
      <c r="F1" s="31"/>
      <c r="G1" s="31"/>
      <c r="H1" s="30"/>
      <c r="I1" s="30"/>
      <c r="J1" s="30"/>
      <c r="K1" s="32"/>
    </row>
    <row r="2" ht="28.5" customHeight="1" spans="1:11">
      <c r="A2" s="33" t="s">
        <v>1018</v>
      </c>
      <c r="B2" s="33"/>
      <c r="C2" s="33"/>
      <c r="D2" s="33"/>
      <c r="E2" s="33"/>
      <c r="F2" s="33"/>
      <c r="G2" s="33"/>
      <c r="H2" s="33"/>
      <c r="I2" s="33"/>
      <c r="J2" s="33"/>
      <c r="K2" s="33"/>
    </row>
    <row r="3" ht="13.5" customHeight="1" spans="1:11">
      <c r="A3" s="5" t="str">
        <f>"单位名称："&amp;"玉溪市教育体育局"</f>
        <v>单位名称：玉溪市教育体育局</v>
      </c>
      <c r="B3" s="6"/>
      <c r="C3" s="6"/>
      <c r="D3" s="6"/>
      <c r="E3" s="6"/>
      <c r="F3" s="6"/>
      <c r="G3" s="6"/>
      <c r="H3" s="7"/>
      <c r="I3" s="7"/>
      <c r="J3" s="7"/>
      <c r="K3" s="34" t="s">
        <v>2</v>
      </c>
    </row>
    <row r="4" ht="21.75" customHeight="1" spans="1:11">
      <c r="A4" s="35" t="s">
        <v>269</v>
      </c>
      <c r="B4" s="35" t="s">
        <v>147</v>
      </c>
      <c r="C4" s="35" t="s">
        <v>270</v>
      </c>
      <c r="D4" s="36" t="s">
        <v>148</v>
      </c>
      <c r="E4" s="36" t="s">
        <v>149</v>
      </c>
      <c r="F4" s="36" t="s">
        <v>150</v>
      </c>
      <c r="G4" s="36" t="s">
        <v>151</v>
      </c>
      <c r="H4" s="37" t="s">
        <v>30</v>
      </c>
      <c r="I4" s="38" t="s">
        <v>1019</v>
      </c>
      <c r="J4" s="39"/>
      <c r="K4" s="40"/>
    </row>
    <row r="5" ht="21.75" customHeight="1" spans="1:11">
      <c r="A5" s="41"/>
      <c r="B5" s="41"/>
      <c r="C5" s="41"/>
      <c r="D5" s="42"/>
      <c r="E5" s="42"/>
      <c r="F5" s="42"/>
      <c r="G5" s="42"/>
      <c r="H5" s="43"/>
      <c r="I5" s="36" t="s">
        <v>33</v>
      </c>
      <c r="J5" s="36" t="s">
        <v>34</v>
      </c>
      <c r="K5" s="36" t="s">
        <v>35</v>
      </c>
    </row>
    <row r="6" ht="40.5" customHeight="1" spans="1:11">
      <c r="A6" s="44"/>
      <c r="B6" s="44"/>
      <c r="C6" s="44"/>
      <c r="D6" s="45"/>
      <c r="E6" s="45"/>
      <c r="F6" s="45"/>
      <c r="G6" s="45"/>
      <c r="H6" s="46"/>
      <c r="I6" s="45" t="s">
        <v>32</v>
      </c>
      <c r="J6" s="45"/>
      <c r="K6" s="45"/>
    </row>
    <row r="7" ht="15" customHeight="1" spans="1:11">
      <c r="A7" s="47">
        <v>1</v>
      </c>
      <c r="B7" s="47">
        <v>2</v>
      </c>
      <c r="C7" s="47">
        <v>3</v>
      </c>
      <c r="D7" s="47">
        <v>4</v>
      </c>
      <c r="E7" s="47">
        <v>5</v>
      </c>
      <c r="F7" s="47">
        <v>6</v>
      </c>
      <c r="G7" s="47">
        <v>7</v>
      </c>
      <c r="H7" s="47">
        <v>8</v>
      </c>
      <c r="I7" s="47">
        <v>9</v>
      </c>
      <c r="J7" s="48">
        <v>10</v>
      </c>
      <c r="K7" s="48">
        <v>11</v>
      </c>
    </row>
    <row r="8" ht="30.65" customHeight="1" spans="1:11">
      <c r="A8" s="49"/>
      <c r="B8" s="50"/>
      <c r="C8" s="49"/>
      <c r="D8" s="49"/>
      <c r="E8" s="49"/>
      <c r="F8" s="49"/>
      <c r="G8" s="49"/>
      <c r="H8" s="51"/>
      <c r="I8" s="51"/>
      <c r="J8" s="51"/>
      <c r="K8" s="51"/>
    </row>
    <row r="9" ht="30.65" customHeight="1" spans="1:11">
      <c r="A9" s="50"/>
      <c r="B9" s="50"/>
      <c r="C9" s="50"/>
      <c r="D9" s="50"/>
      <c r="E9" s="50"/>
      <c r="F9" s="50"/>
      <c r="G9" s="50"/>
      <c r="H9" s="51"/>
      <c r="I9" s="51"/>
      <c r="J9" s="51"/>
      <c r="K9" s="51"/>
    </row>
    <row r="10" ht="18.75" customHeight="1" spans="1:11">
      <c r="A10" s="52" t="s">
        <v>451</v>
      </c>
      <c r="B10" s="53"/>
      <c r="C10" s="53"/>
      <c r="D10" s="53"/>
      <c r="E10" s="53"/>
      <c r="F10" s="53"/>
      <c r="G10" s="54"/>
      <c r="H10" s="51"/>
      <c r="I10" s="51"/>
      <c r="J10" s="51"/>
      <c r="K10" s="51"/>
    </row>
    <row r="11" customHeight="1" spans="1:11">
      <c r="A11" t="s">
        <v>1020</v>
      </c>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tabSelected="1" topLeftCell="A14" workbookViewId="0">
      <selection activeCell="C20" sqref="C20"/>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1021</v>
      </c>
      <c r="B1" s="1"/>
      <c r="C1" s="1"/>
      <c r="D1" s="2"/>
      <c r="E1" s="1"/>
      <c r="F1" s="1"/>
      <c r="G1" s="3"/>
    </row>
    <row r="2" ht="27.75" customHeight="1" spans="1:7">
      <c r="A2" s="4" t="s">
        <v>1022</v>
      </c>
      <c r="B2" s="4"/>
      <c r="C2" s="4"/>
      <c r="D2" s="4"/>
      <c r="E2" s="4"/>
      <c r="F2" s="4"/>
      <c r="G2" s="4"/>
    </row>
    <row r="3" ht="13.5" customHeight="1" spans="1:7">
      <c r="A3" s="5" t="str">
        <f>"单位名称："&amp;"玉溪市教育体育局"</f>
        <v>单位名称：玉溪市教育体育局</v>
      </c>
      <c r="B3" s="6"/>
      <c r="C3" s="6"/>
      <c r="D3" s="6"/>
      <c r="E3" s="7"/>
      <c r="F3" s="7"/>
      <c r="G3" s="8" t="s">
        <v>2</v>
      </c>
    </row>
    <row r="4" ht="21.75" customHeight="1" spans="1:7">
      <c r="A4" s="9" t="s">
        <v>270</v>
      </c>
      <c r="B4" s="9" t="s">
        <v>269</v>
      </c>
      <c r="C4" s="9" t="s">
        <v>147</v>
      </c>
      <c r="D4" s="10" t="s">
        <v>1023</v>
      </c>
      <c r="E4" s="11" t="s">
        <v>33</v>
      </c>
      <c r="F4" s="12"/>
      <c r="G4" s="13"/>
    </row>
    <row r="5" ht="21.75" customHeight="1" spans="1:7">
      <c r="A5" s="14"/>
      <c r="B5" s="14"/>
      <c r="C5" s="14"/>
      <c r="D5" s="15"/>
      <c r="E5" s="16" t="s">
        <v>1024</v>
      </c>
      <c r="F5" s="10" t="s">
        <v>1025</v>
      </c>
      <c r="G5" s="10" t="s">
        <v>1026</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37111266</v>
      </c>
      <c r="F8" s="24">
        <v>156000</v>
      </c>
      <c r="G8" s="24">
        <v>50000</v>
      </c>
    </row>
    <row r="9" ht="21" customHeight="1" spans="1:7">
      <c r="A9" s="21"/>
      <c r="B9" s="21" t="s">
        <v>1027</v>
      </c>
      <c r="C9" s="21" t="s">
        <v>326</v>
      </c>
      <c r="D9" s="25" t="s">
        <v>1028</v>
      </c>
      <c r="E9" s="24">
        <v>2185200</v>
      </c>
      <c r="F9" s="24"/>
      <c r="G9" s="24"/>
    </row>
    <row r="10" ht="21" customHeight="1" spans="1:7">
      <c r="A10" s="26"/>
      <c r="B10" s="21" t="s">
        <v>1029</v>
      </c>
      <c r="C10" s="21" t="s">
        <v>299</v>
      </c>
      <c r="D10" s="25" t="s">
        <v>1030</v>
      </c>
      <c r="E10" s="24">
        <v>201200</v>
      </c>
      <c r="F10" s="24"/>
      <c r="G10" s="24"/>
    </row>
    <row r="11" ht="21" customHeight="1" spans="1:7">
      <c r="A11" s="26"/>
      <c r="B11" s="21" t="s">
        <v>1029</v>
      </c>
      <c r="C11" s="21" t="s">
        <v>303</v>
      </c>
      <c r="D11" s="25" t="s">
        <v>1030</v>
      </c>
      <c r="E11" s="24">
        <v>18934700</v>
      </c>
      <c r="F11" s="24"/>
      <c r="G11" s="24"/>
    </row>
    <row r="12" ht="21" customHeight="1" spans="1:7">
      <c r="A12" s="26"/>
      <c r="B12" s="21" t="s">
        <v>1029</v>
      </c>
      <c r="C12" s="21" t="s">
        <v>289</v>
      </c>
      <c r="D12" s="25" t="s">
        <v>1030</v>
      </c>
      <c r="E12" s="24">
        <v>6096600</v>
      </c>
      <c r="F12" s="24"/>
      <c r="G12" s="24"/>
    </row>
    <row r="13" ht="21" customHeight="1" spans="1:7">
      <c r="A13" s="26"/>
      <c r="B13" s="21" t="s">
        <v>1029</v>
      </c>
      <c r="C13" s="21" t="s">
        <v>295</v>
      </c>
      <c r="D13" s="25" t="s">
        <v>1030</v>
      </c>
      <c r="E13" s="24">
        <v>362200</v>
      </c>
      <c r="F13" s="24"/>
      <c r="G13" s="24"/>
    </row>
    <row r="14" ht="21" customHeight="1" spans="1:7">
      <c r="A14" s="26"/>
      <c r="B14" s="21" t="s">
        <v>1031</v>
      </c>
      <c r="C14" s="21" t="s">
        <v>443</v>
      </c>
      <c r="D14" s="25" t="s">
        <v>1028</v>
      </c>
      <c r="E14" s="24">
        <v>50000</v>
      </c>
      <c r="F14" s="24"/>
      <c r="G14" s="24"/>
    </row>
    <row r="15" ht="21" customHeight="1" spans="1:7">
      <c r="A15" s="26"/>
      <c r="B15" s="21" t="s">
        <v>1027</v>
      </c>
      <c r="C15" s="21" t="s">
        <v>314</v>
      </c>
      <c r="D15" s="25" t="s">
        <v>1028</v>
      </c>
      <c r="E15" s="24">
        <v>36000</v>
      </c>
      <c r="F15" s="24">
        <v>36000</v>
      </c>
      <c r="G15" s="24"/>
    </row>
    <row r="16" ht="21" customHeight="1" spans="1:7">
      <c r="A16" s="26"/>
      <c r="B16" s="21" t="s">
        <v>1029</v>
      </c>
      <c r="C16" s="21" t="s">
        <v>297</v>
      </c>
      <c r="D16" s="25" t="s">
        <v>1030</v>
      </c>
      <c r="E16" s="24">
        <v>129500</v>
      </c>
      <c r="F16" s="24"/>
      <c r="G16" s="24"/>
    </row>
    <row r="17" ht="21" customHeight="1" spans="1:7">
      <c r="A17" s="26"/>
      <c r="B17" s="21" t="s">
        <v>1029</v>
      </c>
      <c r="C17" s="21" t="s">
        <v>291</v>
      </c>
      <c r="D17" s="25" t="s">
        <v>1030</v>
      </c>
      <c r="E17" s="24">
        <v>118500</v>
      </c>
      <c r="F17" s="24"/>
      <c r="G17" s="24"/>
    </row>
    <row r="18" ht="21" customHeight="1" spans="1:7">
      <c r="A18" s="26"/>
      <c r="B18" s="21" t="s">
        <v>1029</v>
      </c>
      <c r="C18" s="21" t="s">
        <v>293</v>
      </c>
      <c r="D18" s="25" t="s">
        <v>1030</v>
      </c>
      <c r="E18" s="24">
        <v>75400</v>
      </c>
      <c r="F18" s="24"/>
      <c r="G18" s="24"/>
    </row>
    <row r="19" ht="21" customHeight="1" spans="1:7">
      <c r="A19" s="26"/>
      <c r="B19" s="21" t="s">
        <v>1029</v>
      </c>
      <c r="C19" s="21" t="s">
        <v>435</v>
      </c>
      <c r="D19" s="25" t="s">
        <v>1030</v>
      </c>
      <c r="E19" s="24">
        <v>1989600</v>
      </c>
      <c r="F19" s="24"/>
      <c r="G19" s="24"/>
    </row>
    <row r="20" ht="21" customHeight="1" spans="1:7">
      <c r="A20" s="26"/>
      <c r="B20" s="21" t="s">
        <v>1031</v>
      </c>
      <c r="C20" s="21" t="s">
        <v>439</v>
      </c>
      <c r="D20" s="25" t="s">
        <v>1028</v>
      </c>
      <c r="E20" s="24">
        <v>300000</v>
      </c>
      <c r="F20" s="24"/>
      <c r="G20" s="24"/>
    </row>
    <row r="21" ht="21" customHeight="1" spans="1:7">
      <c r="A21" s="26"/>
      <c r="B21" s="21" t="s">
        <v>1031</v>
      </c>
      <c r="C21" s="21" t="s">
        <v>441</v>
      </c>
      <c r="D21" s="25" t="s">
        <v>1028</v>
      </c>
      <c r="E21" s="24">
        <v>600000</v>
      </c>
      <c r="F21" s="24"/>
      <c r="G21" s="24"/>
    </row>
    <row r="22" ht="21" customHeight="1" spans="1:7">
      <c r="A22" s="26"/>
      <c r="B22" s="21" t="s">
        <v>1031</v>
      </c>
      <c r="C22" s="21" t="s">
        <v>274</v>
      </c>
      <c r="D22" s="25" t="s">
        <v>1028</v>
      </c>
      <c r="E22" s="24">
        <v>50000</v>
      </c>
      <c r="F22" s="24">
        <v>50000</v>
      </c>
      <c r="G22" s="24">
        <v>50000</v>
      </c>
    </row>
    <row r="23" ht="21" customHeight="1" spans="1:7">
      <c r="A23" s="26"/>
      <c r="B23" s="21" t="s">
        <v>1032</v>
      </c>
      <c r="C23" s="21" t="s">
        <v>437</v>
      </c>
      <c r="D23" s="25" t="s">
        <v>1030</v>
      </c>
      <c r="E23" s="24">
        <v>400000</v>
      </c>
      <c r="F23" s="24"/>
      <c r="G23" s="24"/>
    </row>
    <row r="24" ht="21" customHeight="1" spans="1:7">
      <c r="A24" s="26"/>
      <c r="B24" s="21" t="s">
        <v>1029</v>
      </c>
      <c r="C24" s="21" t="s">
        <v>301</v>
      </c>
      <c r="D24" s="25" t="s">
        <v>1030</v>
      </c>
      <c r="E24" s="24">
        <v>405600</v>
      </c>
      <c r="F24" s="24"/>
      <c r="G24" s="24"/>
    </row>
    <row r="25" ht="21" customHeight="1" spans="1:7">
      <c r="A25" s="26"/>
      <c r="B25" s="21" t="s">
        <v>1029</v>
      </c>
      <c r="C25" s="21" t="s">
        <v>287</v>
      </c>
      <c r="D25" s="25" t="s">
        <v>1030</v>
      </c>
      <c r="E25" s="24">
        <v>5077100</v>
      </c>
      <c r="F25" s="24"/>
      <c r="G25" s="24"/>
    </row>
    <row r="26" ht="21" customHeight="1" spans="1:7">
      <c r="A26" s="26"/>
      <c r="B26" s="21" t="s">
        <v>1029</v>
      </c>
      <c r="C26" s="21" t="s">
        <v>277</v>
      </c>
      <c r="D26" s="25" t="s">
        <v>1030</v>
      </c>
      <c r="E26" s="24">
        <v>99666</v>
      </c>
      <c r="F26" s="24">
        <v>70000</v>
      </c>
      <c r="G26" s="24"/>
    </row>
    <row r="27" ht="21" customHeight="1" spans="1:7">
      <c r="A27" s="27" t="s">
        <v>30</v>
      </c>
      <c r="B27" s="28" t="s">
        <v>1033</v>
      </c>
      <c r="C27" s="28"/>
      <c r="D27" s="29"/>
      <c r="E27" s="24">
        <v>37111266</v>
      </c>
      <c r="F27" s="24">
        <v>156000</v>
      </c>
      <c r="G27" s="24">
        <v>50000</v>
      </c>
    </row>
  </sheetData>
  <mergeCells count="12">
    <mergeCell ref="A1:G1"/>
    <mergeCell ref="A2:G2"/>
    <mergeCell ref="A3:D3"/>
    <mergeCell ref="E4:G4"/>
    <mergeCell ref="A27:D27"/>
    <mergeCell ref="A4:A6"/>
    <mergeCell ref="B4:B6"/>
    <mergeCell ref="C4:C6"/>
    <mergeCell ref="D4:D6"/>
    <mergeCell ref="E5:E6"/>
    <mergeCell ref="F5:F6"/>
    <mergeCell ref="G5:G6"/>
  </mergeCells>
  <pageMargins left="0.75" right="0.75" top="1" bottom="1" header="0.5" footer="0.5"/>
  <pageSetup paperSize="9" scale="7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C8" sqref="C8"/>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55" t="s">
        <v>26</v>
      </c>
      <c r="B1" s="155"/>
      <c r="C1" s="155"/>
      <c r="D1" s="155"/>
      <c r="E1" s="155"/>
      <c r="F1" s="155"/>
      <c r="G1" s="155"/>
      <c r="H1" s="155"/>
      <c r="I1" s="155"/>
      <c r="J1" s="155"/>
      <c r="K1" s="155"/>
      <c r="L1" s="155"/>
      <c r="M1" s="155"/>
      <c r="N1" s="155"/>
      <c r="O1" s="155"/>
      <c r="P1" s="155"/>
      <c r="Q1" s="155"/>
      <c r="R1" s="155"/>
      <c r="S1" s="155"/>
    </row>
    <row r="2" ht="28.5" customHeight="1" spans="1:19">
      <c r="A2" s="149" t="s">
        <v>27</v>
      </c>
      <c r="B2" s="149"/>
      <c r="C2" s="149"/>
      <c r="D2" s="149"/>
      <c r="E2" s="149"/>
      <c r="F2" s="149"/>
      <c r="G2" s="149"/>
      <c r="H2" s="149"/>
      <c r="I2" s="149"/>
      <c r="J2" s="149"/>
      <c r="K2" s="149"/>
      <c r="L2" s="149"/>
      <c r="M2" s="149"/>
      <c r="N2" s="149"/>
      <c r="O2" s="149"/>
      <c r="P2" s="149"/>
      <c r="Q2" s="149"/>
      <c r="R2" s="149"/>
      <c r="S2" s="149"/>
    </row>
    <row r="3" ht="20.25" customHeight="1" spans="1:19">
      <c r="A3" s="150" t="str">
        <f>"单位名称："&amp;"玉溪市教育体育局"</f>
        <v>单位名称：玉溪市教育体育局</v>
      </c>
      <c r="B3" s="150"/>
      <c r="C3" s="150"/>
      <c r="D3" s="150"/>
      <c r="E3" s="150"/>
      <c r="F3" s="150"/>
      <c r="G3" s="150"/>
      <c r="H3" s="150"/>
      <c r="I3" s="150"/>
      <c r="J3" s="150"/>
      <c r="K3" s="150"/>
      <c r="L3" s="156"/>
      <c r="M3" s="156"/>
      <c r="N3" s="156"/>
      <c r="O3" s="156"/>
      <c r="P3" s="156"/>
      <c r="Q3" s="156"/>
      <c r="R3" s="156"/>
      <c r="S3" s="156" t="s">
        <v>2</v>
      </c>
    </row>
    <row r="4" ht="27" customHeight="1" spans="1:19">
      <c r="A4" s="151" t="s">
        <v>28</v>
      </c>
      <c r="B4" s="151" t="s">
        <v>29</v>
      </c>
      <c r="C4" s="151" t="s">
        <v>30</v>
      </c>
      <c r="D4" s="151" t="s">
        <v>31</v>
      </c>
      <c r="E4" s="151"/>
      <c r="F4" s="151"/>
      <c r="G4" s="151"/>
      <c r="H4" s="151"/>
      <c r="I4" s="151"/>
      <c r="J4" s="151"/>
      <c r="K4" s="151"/>
      <c r="L4" s="151"/>
      <c r="M4" s="151"/>
      <c r="N4" s="151"/>
      <c r="O4" s="151" t="s">
        <v>20</v>
      </c>
      <c r="P4" s="151"/>
      <c r="Q4" s="151"/>
      <c r="R4" s="151"/>
      <c r="S4" s="151"/>
    </row>
    <row r="5" ht="27" customHeight="1" spans="1:19">
      <c r="A5" s="151"/>
      <c r="B5" s="151"/>
      <c r="C5" s="151"/>
      <c r="D5" s="151" t="s">
        <v>32</v>
      </c>
      <c r="E5" s="151" t="s">
        <v>33</v>
      </c>
      <c r="F5" s="151" t="s">
        <v>34</v>
      </c>
      <c r="G5" s="151" t="s">
        <v>35</v>
      </c>
      <c r="H5" s="151" t="s">
        <v>36</v>
      </c>
      <c r="I5" s="151" t="s">
        <v>37</v>
      </c>
      <c r="J5" s="151"/>
      <c r="K5" s="151"/>
      <c r="L5" s="151"/>
      <c r="M5" s="151"/>
      <c r="N5" s="151"/>
      <c r="O5" s="151" t="s">
        <v>32</v>
      </c>
      <c r="P5" s="151" t="s">
        <v>33</v>
      </c>
      <c r="Q5" s="151" t="s">
        <v>34</v>
      </c>
      <c r="R5" s="151" t="s">
        <v>35</v>
      </c>
      <c r="S5" s="151" t="s">
        <v>38</v>
      </c>
    </row>
    <row r="6" ht="27" customHeight="1" spans="1:19">
      <c r="A6" s="151"/>
      <c r="B6" s="151"/>
      <c r="C6" s="151"/>
      <c r="D6" s="151"/>
      <c r="E6" s="151"/>
      <c r="F6" s="151"/>
      <c r="G6" s="151"/>
      <c r="H6" s="151"/>
      <c r="I6" s="151" t="s">
        <v>32</v>
      </c>
      <c r="J6" s="151" t="s">
        <v>39</v>
      </c>
      <c r="K6" s="151" t="s">
        <v>40</v>
      </c>
      <c r="L6" s="151" t="s">
        <v>41</v>
      </c>
      <c r="M6" s="151" t="s">
        <v>42</v>
      </c>
      <c r="N6" s="151" t="s">
        <v>43</v>
      </c>
      <c r="O6" s="151"/>
      <c r="P6" s="151"/>
      <c r="Q6" s="151"/>
      <c r="R6" s="151"/>
      <c r="S6" s="151"/>
    </row>
    <row r="7" ht="20.25" customHeight="1" spans="1:19">
      <c r="A7" s="154" t="s">
        <v>44</v>
      </c>
      <c r="B7" s="154" t="s">
        <v>45</v>
      </c>
      <c r="C7" s="154" t="s">
        <v>46</v>
      </c>
      <c r="D7" s="154" t="s">
        <v>47</v>
      </c>
      <c r="E7" s="154" t="s">
        <v>48</v>
      </c>
      <c r="F7" s="154" t="s">
        <v>49</v>
      </c>
      <c r="G7" s="154" t="s">
        <v>50</v>
      </c>
      <c r="H7" s="154" t="s">
        <v>51</v>
      </c>
      <c r="I7" s="154" t="s">
        <v>52</v>
      </c>
      <c r="J7" s="154" t="s">
        <v>53</v>
      </c>
      <c r="K7" s="154" t="s">
        <v>54</v>
      </c>
      <c r="L7" s="154" t="s">
        <v>55</v>
      </c>
      <c r="M7" s="154" t="s">
        <v>56</v>
      </c>
      <c r="N7" s="154" t="s">
        <v>57</v>
      </c>
      <c r="O7" s="154" t="s">
        <v>58</v>
      </c>
      <c r="P7" s="154" t="s">
        <v>59</v>
      </c>
      <c r="Q7" s="154" t="s">
        <v>60</v>
      </c>
      <c r="R7" s="154" t="s">
        <v>61</v>
      </c>
      <c r="S7" s="154" t="s">
        <v>62</v>
      </c>
    </row>
    <row r="8" ht="20.25" customHeight="1" spans="1:19">
      <c r="A8" s="150" t="s">
        <v>63</v>
      </c>
      <c r="B8" s="150" t="s">
        <v>64</v>
      </c>
      <c r="C8" s="153">
        <v>209858033.84</v>
      </c>
      <c r="D8" s="153">
        <v>123685198.48</v>
      </c>
      <c r="E8" s="63">
        <v>60805198.48</v>
      </c>
      <c r="F8" s="63">
        <v>58080000</v>
      </c>
      <c r="G8" s="63"/>
      <c r="H8" s="63"/>
      <c r="I8" s="63">
        <v>4800000</v>
      </c>
      <c r="J8" s="63"/>
      <c r="K8" s="63"/>
      <c r="L8" s="63"/>
      <c r="M8" s="63"/>
      <c r="N8" s="63">
        <v>4800000</v>
      </c>
      <c r="O8" s="153">
        <v>86172835.36</v>
      </c>
      <c r="P8" s="153">
        <v>77394476.06</v>
      </c>
      <c r="Q8" s="153">
        <v>8778359.3</v>
      </c>
      <c r="R8" s="153"/>
      <c r="S8" s="153"/>
    </row>
    <row r="9" ht="20.25" customHeight="1" spans="1:19">
      <c r="A9" s="152" t="s">
        <v>30</v>
      </c>
      <c r="B9" s="150"/>
      <c r="C9" s="153">
        <v>209858033.84</v>
      </c>
      <c r="D9" s="153">
        <v>123685198.48</v>
      </c>
      <c r="E9" s="153">
        <v>60805198.48</v>
      </c>
      <c r="F9" s="153">
        <v>58080000</v>
      </c>
      <c r="G9" s="153"/>
      <c r="H9" s="153"/>
      <c r="I9" s="153">
        <v>4800000</v>
      </c>
      <c r="J9" s="153"/>
      <c r="K9" s="153"/>
      <c r="L9" s="153"/>
      <c r="M9" s="153"/>
      <c r="N9" s="153">
        <v>4800000</v>
      </c>
      <c r="O9" s="153">
        <v>86172835.36</v>
      </c>
      <c r="P9" s="153">
        <v>77394476.06</v>
      </c>
      <c r="Q9" s="153">
        <v>8778359.3</v>
      </c>
      <c r="R9" s="153"/>
      <c r="S9" s="153"/>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scale="35"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8"/>
  <sheetViews>
    <sheetView showZeros="0" workbookViewId="0">
      <selection activeCell="H61" sqref="H61"/>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55" t="s">
        <v>65</v>
      </c>
      <c r="B1" s="155"/>
      <c r="C1" s="155"/>
      <c r="D1" s="155"/>
      <c r="E1" s="155"/>
      <c r="F1" s="155"/>
      <c r="G1" s="155"/>
      <c r="H1" s="155"/>
      <c r="I1" s="155"/>
      <c r="J1" s="155"/>
      <c r="K1" s="155"/>
      <c r="L1" s="155"/>
      <c r="M1" s="155"/>
      <c r="N1" s="155"/>
      <c r="O1" s="155"/>
    </row>
    <row r="2" ht="28.5" customHeight="1" spans="1:15">
      <c r="A2" s="149" t="s">
        <v>66</v>
      </c>
      <c r="B2" s="149"/>
      <c r="C2" s="149"/>
      <c r="D2" s="149"/>
      <c r="E2" s="149"/>
      <c r="F2" s="149"/>
      <c r="G2" s="149"/>
      <c r="H2" s="149"/>
      <c r="I2" s="149"/>
      <c r="J2" s="149"/>
      <c r="K2" s="149"/>
      <c r="L2" s="149"/>
      <c r="M2" s="149"/>
      <c r="N2" s="149"/>
      <c r="O2" s="149"/>
    </row>
    <row r="3" ht="20.25" customHeight="1" spans="1:15">
      <c r="A3" s="150" t="str">
        <f>"单位名称："&amp;"玉溪市教育体育局"</f>
        <v>单位名称：玉溪市教育体育局</v>
      </c>
      <c r="B3" s="150"/>
      <c r="C3" s="150"/>
      <c r="D3" s="150"/>
      <c r="E3" s="150"/>
      <c r="F3" s="150"/>
      <c r="G3" s="150"/>
      <c r="H3" s="150"/>
      <c r="I3" s="150"/>
      <c r="J3" s="156"/>
      <c r="K3" s="156"/>
      <c r="L3" s="156"/>
      <c r="M3" s="156"/>
      <c r="N3" s="156"/>
      <c r="O3" s="156" t="s">
        <v>2</v>
      </c>
    </row>
    <row r="4" ht="27" customHeight="1" spans="1:15">
      <c r="A4" s="151" t="s">
        <v>67</v>
      </c>
      <c r="B4" s="151" t="s">
        <v>68</v>
      </c>
      <c r="C4" s="151" t="s">
        <v>30</v>
      </c>
      <c r="D4" s="151" t="s">
        <v>33</v>
      </c>
      <c r="E4" s="151"/>
      <c r="F4" s="151"/>
      <c r="G4" s="151" t="s">
        <v>34</v>
      </c>
      <c r="H4" s="151" t="s">
        <v>35</v>
      </c>
      <c r="I4" s="151" t="s">
        <v>69</v>
      </c>
      <c r="J4" s="151" t="s">
        <v>70</v>
      </c>
      <c r="K4" s="151"/>
      <c r="L4" s="151"/>
      <c r="M4" s="151"/>
      <c r="N4" s="151"/>
      <c r="O4" s="151"/>
    </row>
    <row r="5" ht="27" customHeight="1" spans="1:15">
      <c r="A5" s="151"/>
      <c r="B5" s="151"/>
      <c r="C5" s="151"/>
      <c r="D5" s="151" t="s">
        <v>32</v>
      </c>
      <c r="E5" s="151" t="s">
        <v>71</v>
      </c>
      <c r="F5" s="151" t="s">
        <v>72</v>
      </c>
      <c r="G5" s="151"/>
      <c r="H5" s="151"/>
      <c r="I5" s="151"/>
      <c r="J5" s="151" t="s">
        <v>32</v>
      </c>
      <c r="K5" s="151" t="s">
        <v>73</v>
      </c>
      <c r="L5" s="151" t="s">
        <v>74</v>
      </c>
      <c r="M5" s="151" t="s">
        <v>75</v>
      </c>
      <c r="N5" s="151" t="s">
        <v>76</v>
      </c>
      <c r="O5" s="151" t="s">
        <v>77</v>
      </c>
    </row>
    <row r="6" ht="20.25" customHeight="1" spans="1:15">
      <c r="A6" s="154" t="s">
        <v>44</v>
      </c>
      <c r="B6" s="154" t="s">
        <v>45</v>
      </c>
      <c r="C6" s="154" t="s">
        <v>46</v>
      </c>
      <c r="D6" s="154" t="s">
        <v>47</v>
      </c>
      <c r="E6" s="154" t="s">
        <v>48</v>
      </c>
      <c r="F6" s="154" t="s">
        <v>49</v>
      </c>
      <c r="G6" s="154" t="s">
        <v>50</v>
      </c>
      <c r="H6" s="154" t="s">
        <v>51</v>
      </c>
      <c r="I6" s="154" t="s">
        <v>52</v>
      </c>
      <c r="J6" s="154" t="s">
        <v>53</v>
      </c>
      <c r="K6" s="154" t="s">
        <v>54</v>
      </c>
      <c r="L6" s="154" t="s">
        <v>55</v>
      </c>
      <c r="M6" s="154" t="s">
        <v>56</v>
      </c>
      <c r="N6" s="154" t="s">
        <v>57</v>
      </c>
      <c r="O6" s="154" t="s">
        <v>58</v>
      </c>
    </row>
    <row r="7" ht="20.25" hidden="1" customHeight="1" spans="1:15">
      <c r="A7" s="150" t="s">
        <v>78</v>
      </c>
      <c r="B7" s="150" t="str">
        <f>"        "&amp;"教育支出"</f>
        <v>        教育支出</v>
      </c>
      <c r="C7" s="63">
        <v>98793536</v>
      </c>
      <c r="D7" s="63">
        <v>95193536</v>
      </c>
      <c r="E7" s="63">
        <v>11683859.94</v>
      </c>
      <c r="F7" s="63">
        <v>83509676.06</v>
      </c>
      <c r="G7" s="63"/>
      <c r="H7" s="63"/>
      <c r="I7" s="63"/>
      <c r="J7" s="63">
        <v>3600000</v>
      </c>
      <c r="K7" s="63"/>
      <c r="L7" s="63"/>
      <c r="M7" s="63"/>
      <c r="N7" s="63"/>
      <c r="O7" s="63">
        <v>3600000</v>
      </c>
    </row>
    <row r="8" ht="20.25" hidden="1" customHeight="1" spans="1:15">
      <c r="A8" s="157" t="s">
        <v>79</v>
      </c>
      <c r="B8" s="157" t="str">
        <f>"        "&amp;"教育管理事务"</f>
        <v>        教育管理事务</v>
      </c>
      <c r="C8" s="63">
        <v>91728495.14</v>
      </c>
      <c r="D8" s="63">
        <v>88128495.14</v>
      </c>
      <c r="E8" s="63">
        <v>11683859.94</v>
      </c>
      <c r="F8" s="63">
        <v>76444635.2</v>
      </c>
      <c r="G8" s="63"/>
      <c r="H8" s="63"/>
      <c r="I8" s="63"/>
      <c r="J8" s="63">
        <v>3600000</v>
      </c>
      <c r="K8" s="63"/>
      <c r="L8" s="63"/>
      <c r="M8" s="63"/>
      <c r="N8" s="63"/>
      <c r="O8" s="63">
        <v>3600000</v>
      </c>
    </row>
    <row r="9" ht="20.25" hidden="1" customHeight="1" spans="1:15">
      <c r="A9" s="158" t="s">
        <v>80</v>
      </c>
      <c r="B9" s="158" t="str">
        <f>"        "&amp;"行政运行"</f>
        <v>        行政运行</v>
      </c>
      <c r="C9" s="63">
        <v>9531222.82</v>
      </c>
      <c r="D9" s="63">
        <v>9521222.82</v>
      </c>
      <c r="E9" s="63">
        <v>6021222.82</v>
      </c>
      <c r="F9" s="63">
        <v>3500000</v>
      </c>
      <c r="G9" s="63"/>
      <c r="H9" s="63"/>
      <c r="I9" s="63"/>
      <c r="J9" s="63">
        <v>10000</v>
      </c>
      <c r="K9" s="63"/>
      <c r="L9" s="63"/>
      <c r="M9" s="63"/>
      <c r="N9" s="63"/>
      <c r="O9" s="63">
        <v>10000</v>
      </c>
    </row>
    <row r="10" ht="20.25" hidden="1" customHeight="1" spans="1:15">
      <c r="A10" s="158" t="s">
        <v>81</v>
      </c>
      <c r="B10" s="158" t="str">
        <f>"        "&amp;"一般行政管理事务"</f>
        <v>        一般行政管理事务</v>
      </c>
      <c r="C10" s="63">
        <v>20387000</v>
      </c>
      <c r="D10" s="63">
        <v>16797000</v>
      </c>
      <c r="E10" s="63">
        <v>1447000</v>
      </c>
      <c r="F10" s="63">
        <v>15350000</v>
      </c>
      <c r="G10" s="63"/>
      <c r="H10" s="63"/>
      <c r="I10" s="63"/>
      <c r="J10" s="63">
        <v>3590000</v>
      </c>
      <c r="K10" s="63"/>
      <c r="L10" s="63"/>
      <c r="M10" s="63"/>
      <c r="N10" s="63"/>
      <c r="O10" s="63">
        <v>3590000</v>
      </c>
    </row>
    <row r="11" ht="20.25" hidden="1" customHeight="1" spans="1:15">
      <c r="A11" s="158" t="s">
        <v>82</v>
      </c>
      <c r="B11" s="158" t="str">
        <f>"        "&amp;"其他教育管理事务支出"</f>
        <v>        其他教育管理事务支出</v>
      </c>
      <c r="C11" s="63">
        <v>61810272.32</v>
      </c>
      <c r="D11" s="63">
        <v>61810272.32</v>
      </c>
      <c r="E11" s="63">
        <v>4215637.12</v>
      </c>
      <c r="F11" s="63">
        <v>57594635.2</v>
      </c>
      <c r="G11" s="63"/>
      <c r="H11" s="63"/>
      <c r="I11" s="63"/>
      <c r="J11" s="63"/>
      <c r="K11" s="63"/>
      <c r="L11" s="63"/>
      <c r="M11" s="63"/>
      <c r="N11" s="63"/>
      <c r="O11" s="63"/>
    </row>
    <row r="12" ht="20.25" hidden="1" customHeight="1" spans="1:15">
      <c r="A12" s="157" t="s">
        <v>83</v>
      </c>
      <c r="B12" s="157" t="str">
        <f>"        "&amp;"普通教育"</f>
        <v>        普通教育</v>
      </c>
      <c r="C12" s="63">
        <v>7065040.86</v>
      </c>
      <c r="D12" s="63">
        <v>7065040.86</v>
      </c>
      <c r="E12" s="63"/>
      <c r="F12" s="63">
        <v>7065040.86</v>
      </c>
      <c r="G12" s="63"/>
      <c r="H12" s="63"/>
      <c r="I12" s="63"/>
      <c r="J12" s="63"/>
      <c r="K12" s="63"/>
      <c r="L12" s="63"/>
      <c r="M12" s="63"/>
      <c r="N12" s="63"/>
      <c r="O12" s="63"/>
    </row>
    <row r="13" ht="20.25" hidden="1" customHeight="1" spans="1:15">
      <c r="A13" s="158" t="s">
        <v>84</v>
      </c>
      <c r="B13" s="158" t="str">
        <f>"        "&amp;"学前教育"</f>
        <v>        学前教育</v>
      </c>
      <c r="C13" s="63">
        <v>60415.46</v>
      </c>
      <c r="D13" s="63">
        <v>60415.46</v>
      </c>
      <c r="E13" s="63"/>
      <c r="F13" s="63">
        <v>60415.46</v>
      </c>
      <c r="G13" s="63"/>
      <c r="H13" s="63"/>
      <c r="I13" s="63"/>
      <c r="J13" s="63"/>
      <c r="K13" s="63"/>
      <c r="L13" s="63"/>
      <c r="M13" s="63"/>
      <c r="N13" s="63"/>
      <c r="O13" s="63"/>
    </row>
    <row r="14" ht="20.25" hidden="1" customHeight="1" spans="1:15">
      <c r="A14" s="158" t="s">
        <v>85</v>
      </c>
      <c r="B14" s="158" t="str">
        <f>"        "&amp;"小学教育"</f>
        <v>        小学教育</v>
      </c>
      <c r="C14" s="63">
        <v>1956073.4</v>
      </c>
      <c r="D14" s="63">
        <v>1956073.4</v>
      </c>
      <c r="E14" s="63"/>
      <c r="F14" s="63">
        <v>1956073.4</v>
      </c>
      <c r="G14" s="63"/>
      <c r="H14" s="63"/>
      <c r="I14" s="63"/>
      <c r="J14" s="63"/>
      <c r="K14" s="63"/>
      <c r="L14" s="63"/>
      <c r="M14" s="63"/>
      <c r="N14" s="63"/>
      <c r="O14" s="63"/>
    </row>
    <row r="15" ht="20.25" hidden="1" customHeight="1" spans="1:15">
      <c r="A15" s="158" t="s">
        <v>86</v>
      </c>
      <c r="B15" s="158" t="str">
        <f>"        "&amp;"其他普通教育支出"</f>
        <v>        其他普通教育支出</v>
      </c>
      <c r="C15" s="63">
        <v>5048552</v>
      </c>
      <c r="D15" s="63">
        <v>5048552</v>
      </c>
      <c r="E15" s="63"/>
      <c r="F15" s="63">
        <v>5048552</v>
      </c>
      <c r="G15" s="63"/>
      <c r="H15" s="63"/>
      <c r="I15" s="63"/>
      <c r="J15" s="63"/>
      <c r="K15" s="63"/>
      <c r="L15" s="63"/>
      <c r="M15" s="63"/>
      <c r="N15" s="63"/>
      <c r="O15" s="63"/>
    </row>
    <row r="16" ht="20.25" hidden="1" customHeight="1" spans="1:15">
      <c r="A16" s="150" t="s">
        <v>87</v>
      </c>
      <c r="B16" s="150" t="str">
        <f>"        "&amp;"文化旅游体育与传媒支出"</f>
        <v>        文化旅游体育与传媒支出</v>
      </c>
      <c r="C16" s="63">
        <v>3821952.32</v>
      </c>
      <c r="D16" s="63">
        <v>2621952.32</v>
      </c>
      <c r="E16" s="63">
        <v>2221952.32</v>
      </c>
      <c r="F16" s="63">
        <v>400000</v>
      </c>
      <c r="G16" s="63"/>
      <c r="H16" s="63"/>
      <c r="I16" s="63"/>
      <c r="J16" s="63">
        <v>1200000</v>
      </c>
      <c r="K16" s="63"/>
      <c r="L16" s="63"/>
      <c r="M16" s="63"/>
      <c r="N16" s="63"/>
      <c r="O16" s="63">
        <v>1200000</v>
      </c>
    </row>
    <row r="17" ht="20.25" hidden="1" customHeight="1" spans="1:15">
      <c r="A17" s="157" t="s">
        <v>88</v>
      </c>
      <c r="B17" s="157" t="str">
        <f>"        "&amp;"体育"</f>
        <v>        体育</v>
      </c>
      <c r="C17" s="63">
        <v>3821952.32</v>
      </c>
      <c r="D17" s="63">
        <v>2621952.32</v>
      </c>
      <c r="E17" s="63">
        <v>2221952.32</v>
      </c>
      <c r="F17" s="63">
        <v>400000</v>
      </c>
      <c r="G17" s="63"/>
      <c r="H17" s="63"/>
      <c r="I17" s="63"/>
      <c r="J17" s="63">
        <v>1200000</v>
      </c>
      <c r="K17" s="63"/>
      <c r="L17" s="63"/>
      <c r="M17" s="63"/>
      <c r="N17" s="63"/>
      <c r="O17" s="63">
        <v>1200000</v>
      </c>
    </row>
    <row r="18" ht="20.25" hidden="1" customHeight="1" spans="1:15">
      <c r="A18" s="158" t="s">
        <v>89</v>
      </c>
      <c r="B18" s="158" t="str">
        <f>"        "&amp;"行政运行"</f>
        <v>        行政运行</v>
      </c>
      <c r="C18" s="63">
        <v>2221952.32</v>
      </c>
      <c r="D18" s="63">
        <v>2221952.32</v>
      </c>
      <c r="E18" s="63">
        <v>2221952.32</v>
      </c>
      <c r="F18" s="63"/>
      <c r="G18" s="63"/>
      <c r="H18" s="63"/>
      <c r="I18" s="63"/>
      <c r="J18" s="63"/>
      <c r="K18" s="63"/>
      <c r="L18" s="63"/>
      <c r="M18" s="63"/>
      <c r="N18" s="63"/>
      <c r="O18" s="63"/>
    </row>
    <row r="19" ht="20.25" hidden="1" customHeight="1" spans="1:15">
      <c r="A19" s="158" t="s">
        <v>90</v>
      </c>
      <c r="B19" s="158" t="str">
        <f>"        "&amp;"一般行政管理事务"</f>
        <v>        一般行政管理事务</v>
      </c>
      <c r="C19" s="63">
        <v>1200000</v>
      </c>
      <c r="D19" s="63"/>
      <c r="E19" s="63"/>
      <c r="F19" s="63"/>
      <c r="G19" s="63"/>
      <c r="H19" s="63"/>
      <c r="I19" s="63"/>
      <c r="J19" s="63">
        <v>1200000</v>
      </c>
      <c r="K19" s="63"/>
      <c r="L19" s="63"/>
      <c r="M19" s="63"/>
      <c r="N19" s="63"/>
      <c r="O19" s="63">
        <v>1200000</v>
      </c>
    </row>
    <row r="20" ht="20.25" hidden="1" customHeight="1" spans="1:15">
      <c r="A20" s="158" t="s">
        <v>91</v>
      </c>
      <c r="B20" s="158" t="str">
        <f>"        "&amp;"体育竞赛"</f>
        <v>        体育竞赛</v>
      </c>
      <c r="C20" s="63">
        <v>400000</v>
      </c>
      <c r="D20" s="63">
        <v>400000</v>
      </c>
      <c r="E20" s="63"/>
      <c r="F20" s="63">
        <v>400000</v>
      </c>
      <c r="G20" s="63"/>
      <c r="H20" s="63"/>
      <c r="I20" s="63"/>
      <c r="J20" s="63"/>
      <c r="K20" s="63"/>
      <c r="L20" s="63"/>
      <c r="M20" s="63"/>
      <c r="N20" s="63"/>
      <c r="O20" s="63"/>
    </row>
    <row r="21" ht="20.25" hidden="1" customHeight="1" spans="1:15">
      <c r="A21" s="150" t="s">
        <v>92</v>
      </c>
      <c r="B21" s="150" t="str">
        <f>"        "&amp;"社会保障和就业支出"</f>
        <v>        社会保障和就业支出</v>
      </c>
      <c r="C21" s="63">
        <v>3712760.96</v>
      </c>
      <c r="D21" s="63">
        <v>3712760.96</v>
      </c>
      <c r="E21" s="63">
        <v>3676760.96</v>
      </c>
      <c r="F21" s="63">
        <v>36000</v>
      </c>
      <c r="G21" s="63"/>
      <c r="H21" s="63"/>
      <c r="I21" s="63"/>
      <c r="J21" s="63"/>
      <c r="K21" s="63"/>
      <c r="L21" s="63"/>
      <c r="M21" s="63"/>
      <c r="N21" s="63"/>
      <c r="O21" s="63"/>
    </row>
    <row r="22" ht="20.25" hidden="1" customHeight="1" spans="1:15">
      <c r="A22" s="157" t="s">
        <v>93</v>
      </c>
      <c r="B22" s="157" t="str">
        <f>"        "&amp;"行政事业单位养老支出"</f>
        <v>        行政事业单位养老支出</v>
      </c>
      <c r="C22" s="63">
        <v>3676760.96</v>
      </c>
      <c r="D22" s="63">
        <v>3676760.96</v>
      </c>
      <c r="E22" s="63">
        <v>3676760.96</v>
      </c>
      <c r="F22" s="63"/>
      <c r="G22" s="63"/>
      <c r="H22" s="63"/>
      <c r="I22" s="63"/>
      <c r="J22" s="63"/>
      <c r="K22" s="63"/>
      <c r="L22" s="63"/>
      <c r="M22" s="63"/>
      <c r="N22" s="63"/>
      <c r="O22" s="63"/>
    </row>
    <row r="23" ht="20.25" hidden="1" customHeight="1" spans="1:15">
      <c r="A23" s="158" t="s">
        <v>94</v>
      </c>
      <c r="B23" s="158" t="str">
        <f>"        "&amp;"行政单位离退休"</f>
        <v>        行政单位离退休</v>
      </c>
      <c r="C23" s="63">
        <v>1854424</v>
      </c>
      <c r="D23" s="63">
        <v>1854424</v>
      </c>
      <c r="E23" s="63">
        <v>1854424</v>
      </c>
      <c r="F23" s="63"/>
      <c r="G23" s="63"/>
      <c r="H23" s="63"/>
      <c r="I23" s="63"/>
      <c r="J23" s="63"/>
      <c r="K23" s="63"/>
      <c r="L23" s="63"/>
      <c r="M23" s="63"/>
      <c r="N23" s="63"/>
      <c r="O23" s="63"/>
    </row>
    <row r="24" ht="20.25" hidden="1" customHeight="1" spans="1:15">
      <c r="A24" s="158" t="s">
        <v>95</v>
      </c>
      <c r="B24" s="158" t="str">
        <f>"        "&amp;"事业单位离退休"</f>
        <v>        事业单位离退休</v>
      </c>
      <c r="C24" s="63">
        <v>351000</v>
      </c>
      <c r="D24" s="63">
        <v>351000</v>
      </c>
      <c r="E24" s="63">
        <v>351000</v>
      </c>
      <c r="F24" s="63"/>
      <c r="G24" s="63"/>
      <c r="H24" s="63"/>
      <c r="I24" s="63"/>
      <c r="J24" s="63"/>
      <c r="K24" s="63"/>
      <c r="L24" s="63"/>
      <c r="M24" s="63"/>
      <c r="N24" s="63"/>
      <c r="O24" s="63"/>
    </row>
    <row r="25" ht="20.25" hidden="1" customHeight="1" spans="1:15">
      <c r="A25" s="158" t="s">
        <v>96</v>
      </c>
      <c r="B25" s="158" t="str">
        <f>"        "&amp;"机关事业单位基本养老保险缴费支出"</f>
        <v>        机关事业单位基本养老保险缴费支出</v>
      </c>
      <c r="C25" s="63">
        <v>1471336.96</v>
      </c>
      <c r="D25" s="63">
        <v>1471336.96</v>
      </c>
      <c r="E25" s="63">
        <v>1471336.96</v>
      </c>
      <c r="F25" s="63"/>
      <c r="G25" s="63"/>
      <c r="H25" s="63"/>
      <c r="I25" s="63"/>
      <c r="J25" s="63"/>
      <c r="K25" s="63"/>
      <c r="L25" s="63"/>
      <c r="M25" s="63"/>
      <c r="N25" s="63"/>
      <c r="O25" s="63"/>
    </row>
    <row r="26" ht="20.25" hidden="1" customHeight="1" spans="1:15">
      <c r="A26" s="157" t="s">
        <v>97</v>
      </c>
      <c r="B26" s="157" t="str">
        <f>"        "&amp;"抚恤"</f>
        <v>        抚恤</v>
      </c>
      <c r="C26" s="63">
        <v>36000</v>
      </c>
      <c r="D26" s="63">
        <v>36000</v>
      </c>
      <c r="E26" s="63"/>
      <c r="F26" s="63">
        <v>36000</v>
      </c>
      <c r="G26" s="63"/>
      <c r="H26" s="63"/>
      <c r="I26" s="63"/>
      <c r="J26" s="63"/>
      <c r="K26" s="63"/>
      <c r="L26" s="63"/>
      <c r="M26" s="63"/>
      <c r="N26" s="63"/>
      <c r="O26" s="63"/>
    </row>
    <row r="27" ht="20.25" hidden="1" customHeight="1" spans="1:15">
      <c r="A27" s="158" t="s">
        <v>98</v>
      </c>
      <c r="B27" s="158" t="str">
        <f>"        "&amp;"死亡抚恤"</f>
        <v>        死亡抚恤</v>
      </c>
      <c r="C27" s="63">
        <v>36000</v>
      </c>
      <c r="D27" s="63">
        <v>36000</v>
      </c>
      <c r="E27" s="63"/>
      <c r="F27" s="63">
        <v>36000</v>
      </c>
      <c r="G27" s="63"/>
      <c r="H27" s="63"/>
      <c r="I27" s="63"/>
      <c r="J27" s="63"/>
      <c r="K27" s="63"/>
      <c r="L27" s="63"/>
      <c r="M27" s="63"/>
      <c r="N27" s="63"/>
      <c r="O27" s="63"/>
    </row>
    <row r="28" ht="20.25" hidden="1" customHeight="1" spans="1:15">
      <c r="A28" s="150" t="s">
        <v>99</v>
      </c>
      <c r="B28" s="150" t="str">
        <f>"        "&amp;"卫生健康支出"</f>
        <v>        卫生健康支出</v>
      </c>
      <c r="C28" s="63">
        <v>1554275.26</v>
      </c>
      <c r="D28" s="63">
        <v>1554275.26</v>
      </c>
      <c r="E28" s="63">
        <v>1554275.26</v>
      </c>
      <c r="F28" s="63"/>
      <c r="G28" s="63"/>
      <c r="H28" s="63"/>
      <c r="I28" s="63"/>
      <c r="J28" s="63"/>
      <c r="K28" s="63"/>
      <c r="L28" s="63"/>
      <c r="M28" s="63"/>
      <c r="N28" s="63"/>
      <c r="O28" s="63"/>
    </row>
    <row r="29" ht="20.25" hidden="1" customHeight="1" spans="1:15">
      <c r="A29" s="157" t="s">
        <v>100</v>
      </c>
      <c r="B29" s="157" t="str">
        <f>"        "&amp;"行政事业单位医疗"</f>
        <v>        行政事业单位医疗</v>
      </c>
      <c r="C29" s="63">
        <v>1554275.26</v>
      </c>
      <c r="D29" s="63">
        <v>1554275.26</v>
      </c>
      <c r="E29" s="63">
        <v>1554275.26</v>
      </c>
      <c r="F29" s="63"/>
      <c r="G29" s="63"/>
      <c r="H29" s="63"/>
      <c r="I29" s="63"/>
      <c r="J29" s="63"/>
      <c r="K29" s="63"/>
      <c r="L29" s="63"/>
      <c r="M29" s="63"/>
      <c r="N29" s="63"/>
      <c r="O29" s="63"/>
    </row>
    <row r="30" ht="20.25" hidden="1" customHeight="1" spans="1:15">
      <c r="A30" s="158" t="s">
        <v>101</v>
      </c>
      <c r="B30" s="158" t="str">
        <f>"        "&amp;"行政单位医疗"</f>
        <v>        行政单位医疗</v>
      </c>
      <c r="C30" s="63">
        <v>541626.01</v>
      </c>
      <c r="D30" s="63">
        <v>541626.01</v>
      </c>
      <c r="E30" s="63">
        <v>541626.01</v>
      </c>
      <c r="F30" s="63"/>
      <c r="G30" s="63"/>
      <c r="H30" s="63"/>
      <c r="I30" s="63"/>
      <c r="J30" s="63"/>
      <c r="K30" s="63"/>
      <c r="L30" s="63"/>
      <c r="M30" s="63"/>
      <c r="N30" s="63"/>
      <c r="O30" s="63"/>
    </row>
    <row r="31" ht="20.25" hidden="1" customHeight="1" spans="1:15">
      <c r="A31" s="158" t="s">
        <v>102</v>
      </c>
      <c r="B31" s="158" t="str">
        <f>"        "&amp;"事业单位医疗"</f>
        <v>        事业单位医疗</v>
      </c>
      <c r="C31" s="63">
        <v>276630.04</v>
      </c>
      <c r="D31" s="63">
        <v>276630.04</v>
      </c>
      <c r="E31" s="63">
        <v>276630.04</v>
      </c>
      <c r="F31" s="63"/>
      <c r="G31" s="63"/>
      <c r="H31" s="63"/>
      <c r="I31" s="63"/>
      <c r="J31" s="63"/>
      <c r="K31" s="63"/>
      <c r="L31" s="63"/>
      <c r="M31" s="63"/>
      <c r="N31" s="63"/>
      <c r="O31" s="63"/>
    </row>
    <row r="32" ht="20.25" hidden="1" customHeight="1" spans="1:15">
      <c r="A32" s="158" t="s">
        <v>103</v>
      </c>
      <c r="B32" s="158" t="str">
        <f>"        "&amp;"公务员医疗补助"</f>
        <v>        公务员医疗补助</v>
      </c>
      <c r="C32" s="63">
        <v>647100.2</v>
      </c>
      <c r="D32" s="63">
        <v>647100.2</v>
      </c>
      <c r="E32" s="63">
        <v>647100.2</v>
      </c>
      <c r="F32" s="63"/>
      <c r="G32" s="63"/>
      <c r="H32" s="63"/>
      <c r="I32" s="63"/>
      <c r="J32" s="63"/>
      <c r="K32" s="63"/>
      <c r="L32" s="63"/>
      <c r="M32" s="63"/>
      <c r="N32" s="63"/>
      <c r="O32" s="63"/>
    </row>
    <row r="33" ht="20.25" hidden="1" customHeight="1" spans="1:15">
      <c r="A33" s="158" t="s">
        <v>104</v>
      </c>
      <c r="B33" s="158" t="str">
        <f>"        "&amp;"其他行政事业单位医疗支出"</f>
        <v>        其他行政事业单位医疗支出</v>
      </c>
      <c r="C33" s="63">
        <v>88919.01</v>
      </c>
      <c r="D33" s="63">
        <v>88919.01</v>
      </c>
      <c r="E33" s="63">
        <v>88919.01</v>
      </c>
      <c r="F33" s="63"/>
      <c r="G33" s="63"/>
      <c r="H33" s="63"/>
      <c r="I33" s="63"/>
      <c r="J33" s="63"/>
      <c r="K33" s="63"/>
      <c r="L33" s="63"/>
      <c r="M33" s="63"/>
      <c r="N33" s="63"/>
      <c r="O33" s="63"/>
    </row>
    <row r="34" ht="20.25" hidden="1" customHeight="1" spans="1:15">
      <c r="A34" s="150" t="s">
        <v>105</v>
      </c>
      <c r="B34" s="150" t="str">
        <f>"        "&amp;"城乡社区支出"</f>
        <v>        城乡社区支出</v>
      </c>
      <c r="C34" s="63">
        <v>28000000</v>
      </c>
      <c r="D34" s="63"/>
      <c r="E34" s="63"/>
      <c r="F34" s="63"/>
      <c r="G34" s="63">
        <v>28000000</v>
      </c>
      <c r="H34" s="63"/>
      <c r="I34" s="63"/>
      <c r="J34" s="63"/>
      <c r="K34" s="63"/>
      <c r="L34" s="63"/>
      <c r="M34" s="63"/>
      <c r="N34" s="63"/>
      <c r="O34" s="63"/>
    </row>
    <row r="35" ht="20.25" hidden="1" customHeight="1" spans="1:15">
      <c r="A35" s="157" t="s">
        <v>106</v>
      </c>
      <c r="B35" s="157" t="str">
        <f>"        "&amp;"国有土地使用权出让收入安排的支出"</f>
        <v>        国有土地使用权出让收入安排的支出</v>
      </c>
      <c r="C35" s="63">
        <v>28000000</v>
      </c>
      <c r="D35" s="63"/>
      <c r="E35" s="63"/>
      <c r="F35" s="63"/>
      <c r="G35" s="63">
        <v>28000000</v>
      </c>
      <c r="H35" s="63"/>
      <c r="I35" s="63"/>
      <c r="J35" s="63"/>
      <c r="K35" s="63"/>
      <c r="L35" s="63"/>
      <c r="M35" s="63"/>
      <c r="N35" s="63"/>
      <c r="O35" s="63"/>
    </row>
    <row r="36" ht="20.25" hidden="1" customHeight="1" spans="1:15">
      <c r="A36" s="158" t="s">
        <v>107</v>
      </c>
      <c r="B36" s="158" t="str">
        <f>"        "&amp;"其他国有土地使用权出让收入安排的支出"</f>
        <v>        其他国有土地使用权出让收入安排的支出</v>
      </c>
      <c r="C36" s="63">
        <v>28000000</v>
      </c>
      <c r="D36" s="63"/>
      <c r="E36" s="63"/>
      <c r="F36" s="63"/>
      <c r="G36" s="63">
        <v>28000000</v>
      </c>
      <c r="H36" s="63"/>
      <c r="I36" s="63"/>
      <c r="J36" s="63"/>
      <c r="K36" s="63"/>
      <c r="L36" s="63"/>
      <c r="M36" s="63"/>
      <c r="N36" s="63"/>
      <c r="O36" s="63"/>
    </row>
    <row r="37" ht="20.25" hidden="1" customHeight="1" spans="1:15">
      <c r="A37" s="150" t="s">
        <v>108</v>
      </c>
      <c r="B37" s="150" t="str">
        <f>"        "&amp;"住房保障支出"</f>
        <v>        住房保障支出</v>
      </c>
      <c r="C37" s="63">
        <v>1227084</v>
      </c>
      <c r="D37" s="63">
        <v>1227084</v>
      </c>
      <c r="E37" s="63">
        <v>1227084</v>
      </c>
      <c r="F37" s="63"/>
      <c r="G37" s="63"/>
      <c r="H37" s="63"/>
      <c r="I37" s="63"/>
      <c r="J37" s="63"/>
      <c r="K37" s="63"/>
      <c r="L37" s="63"/>
      <c r="M37" s="63"/>
      <c r="N37" s="63"/>
      <c r="O37" s="63"/>
    </row>
    <row r="38" ht="20.25" hidden="1" customHeight="1" spans="1:15">
      <c r="A38" s="157" t="s">
        <v>109</v>
      </c>
      <c r="B38" s="157" t="str">
        <f>"        "&amp;"住房改革支出"</f>
        <v>        住房改革支出</v>
      </c>
      <c r="C38" s="63">
        <v>1227084</v>
      </c>
      <c r="D38" s="63">
        <v>1227084</v>
      </c>
      <c r="E38" s="63">
        <v>1227084</v>
      </c>
      <c r="F38" s="63"/>
      <c r="G38" s="63"/>
      <c r="H38" s="63"/>
      <c r="I38" s="63"/>
      <c r="J38" s="63"/>
      <c r="K38" s="63"/>
      <c r="L38" s="63"/>
      <c r="M38" s="63"/>
      <c r="N38" s="63"/>
      <c r="O38" s="63"/>
    </row>
    <row r="39" ht="20.25" hidden="1" customHeight="1" spans="1:15">
      <c r="A39" s="158" t="s">
        <v>110</v>
      </c>
      <c r="B39" s="158" t="str">
        <f>"        "&amp;"住房公积金"</f>
        <v>        住房公积金</v>
      </c>
      <c r="C39" s="63">
        <v>1168668</v>
      </c>
      <c r="D39" s="63">
        <v>1168668</v>
      </c>
      <c r="E39" s="63">
        <v>1168668</v>
      </c>
      <c r="F39" s="63"/>
      <c r="G39" s="63"/>
      <c r="H39" s="63"/>
      <c r="I39" s="63"/>
      <c r="J39" s="63"/>
      <c r="K39" s="63"/>
      <c r="L39" s="63"/>
      <c r="M39" s="63"/>
      <c r="N39" s="63"/>
      <c r="O39" s="63"/>
    </row>
    <row r="40" ht="20.25" hidden="1" customHeight="1" spans="1:15">
      <c r="A40" s="158" t="s">
        <v>111</v>
      </c>
      <c r="B40" s="158" t="str">
        <f>"        "&amp;"购房补贴"</f>
        <v>        购房补贴</v>
      </c>
      <c r="C40" s="63">
        <v>58416</v>
      </c>
      <c r="D40" s="63">
        <v>58416</v>
      </c>
      <c r="E40" s="63">
        <v>58416</v>
      </c>
      <c r="F40" s="63"/>
      <c r="G40" s="63"/>
      <c r="H40" s="63"/>
      <c r="I40" s="63"/>
      <c r="J40" s="63"/>
      <c r="K40" s="63"/>
      <c r="L40" s="63"/>
      <c r="M40" s="63"/>
      <c r="N40" s="63"/>
      <c r="O40" s="63"/>
    </row>
    <row r="41" ht="20.25" hidden="1" customHeight="1" spans="1:15">
      <c r="A41" s="150" t="s">
        <v>112</v>
      </c>
      <c r="B41" s="150" t="str">
        <f>"        "&amp;"其他支出"</f>
        <v>        其他支出</v>
      </c>
      <c r="C41" s="63">
        <v>38858359.3</v>
      </c>
      <c r="D41" s="63"/>
      <c r="E41" s="63"/>
      <c r="F41" s="63"/>
      <c r="G41" s="63">
        <v>38858359.3</v>
      </c>
      <c r="H41" s="63"/>
      <c r="I41" s="63"/>
      <c r="J41" s="63"/>
      <c r="K41" s="63"/>
      <c r="L41" s="63"/>
      <c r="M41" s="63"/>
      <c r="N41" s="63"/>
      <c r="O41" s="63"/>
    </row>
    <row r="42" ht="20.25" hidden="1" customHeight="1" spans="1:15">
      <c r="A42" s="157" t="s">
        <v>113</v>
      </c>
      <c r="B42" s="157" t="str">
        <f>"        "&amp;"彩票公益金安排的支出"</f>
        <v>        彩票公益金安排的支出</v>
      </c>
      <c r="C42" s="63">
        <v>38858359.3</v>
      </c>
      <c r="D42" s="63"/>
      <c r="E42" s="63"/>
      <c r="F42" s="63"/>
      <c r="G42" s="63">
        <v>38858359.3</v>
      </c>
      <c r="H42" s="63"/>
      <c r="I42" s="63"/>
      <c r="J42" s="63"/>
      <c r="K42" s="63"/>
      <c r="L42" s="63"/>
      <c r="M42" s="63"/>
      <c r="N42" s="63"/>
      <c r="O42" s="63"/>
    </row>
    <row r="43" ht="20.25" hidden="1" customHeight="1" spans="1:15">
      <c r="A43" s="158" t="s">
        <v>114</v>
      </c>
      <c r="B43" s="158" t="str">
        <f>"        "&amp;"用于体育事业的彩票公益金支出"</f>
        <v>        用于体育事业的彩票公益金支出</v>
      </c>
      <c r="C43" s="63">
        <v>38824985.3</v>
      </c>
      <c r="D43" s="63"/>
      <c r="E43" s="63"/>
      <c r="F43" s="63"/>
      <c r="G43" s="63">
        <v>38824985.3</v>
      </c>
      <c r="H43" s="63"/>
      <c r="I43" s="63"/>
      <c r="J43" s="63"/>
      <c r="K43" s="63"/>
      <c r="L43" s="63"/>
      <c r="M43" s="63"/>
      <c r="N43" s="63"/>
      <c r="O43" s="63"/>
    </row>
    <row r="44" ht="20.25" hidden="1" customHeight="1" spans="1:15">
      <c r="A44" s="158" t="s">
        <v>115</v>
      </c>
      <c r="B44" s="158" t="str">
        <f>"        "&amp;"用于其他社会公益事业的彩票公益金支出"</f>
        <v>        用于其他社会公益事业的彩票公益金支出</v>
      </c>
      <c r="C44" s="63">
        <v>33374</v>
      </c>
      <c r="D44" s="63"/>
      <c r="E44" s="63"/>
      <c r="F44" s="63"/>
      <c r="G44" s="63">
        <v>33374</v>
      </c>
      <c r="H44" s="63"/>
      <c r="I44" s="63"/>
      <c r="J44" s="63"/>
      <c r="K44" s="63"/>
      <c r="L44" s="63"/>
      <c r="M44" s="63"/>
      <c r="N44" s="63"/>
      <c r="O44" s="63"/>
    </row>
    <row r="45" ht="20.25" hidden="1" customHeight="1" spans="1:15">
      <c r="A45" s="150" t="s">
        <v>116</v>
      </c>
      <c r="B45" s="150" t="str">
        <f>"        "&amp;"转移性支出"</f>
        <v>        转移性支出</v>
      </c>
      <c r="C45" s="63">
        <v>33890066</v>
      </c>
      <c r="D45" s="63">
        <v>33890066</v>
      </c>
      <c r="E45" s="63"/>
      <c r="F45" s="63">
        <v>33890066</v>
      </c>
      <c r="G45" s="63"/>
      <c r="H45" s="63"/>
      <c r="I45" s="63"/>
      <c r="J45" s="63"/>
      <c r="K45" s="63"/>
      <c r="L45" s="63"/>
      <c r="M45" s="63"/>
      <c r="N45" s="63"/>
      <c r="O45" s="63"/>
    </row>
    <row r="46" ht="20.25" hidden="1" customHeight="1" spans="1:15">
      <c r="A46" s="157" t="s">
        <v>117</v>
      </c>
      <c r="B46" s="157" t="str">
        <f>"        "&amp;"一般性转移支付"</f>
        <v>        一般性转移支付</v>
      </c>
      <c r="C46" s="63">
        <v>33890066</v>
      </c>
      <c r="D46" s="63">
        <v>33890066</v>
      </c>
      <c r="E46" s="63"/>
      <c r="F46" s="63">
        <v>33890066</v>
      </c>
      <c r="G46" s="63"/>
      <c r="H46" s="63"/>
      <c r="I46" s="63"/>
      <c r="J46" s="63"/>
      <c r="K46" s="63"/>
      <c r="L46" s="63"/>
      <c r="M46" s="63"/>
      <c r="N46" s="63"/>
      <c r="O46" s="63"/>
    </row>
    <row r="47" ht="20.25" hidden="1" customHeight="1" spans="1:15">
      <c r="A47" s="158" t="s">
        <v>118</v>
      </c>
      <c r="B47" s="158" t="str">
        <f>"        "&amp;"教育共同财政事权转移支付支出"</f>
        <v>        教育共同财政事权转移支付支出</v>
      </c>
      <c r="C47" s="63">
        <v>33890066</v>
      </c>
      <c r="D47" s="63">
        <v>33890066</v>
      </c>
      <c r="E47" s="63"/>
      <c r="F47" s="63">
        <v>33890066</v>
      </c>
      <c r="G47" s="63"/>
      <c r="H47" s="63"/>
      <c r="I47" s="63"/>
      <c r="J47" s="63"/>
      <c r="K47" s="63"/>
      <c r="L47" s="63"/>
      <c r="M47" s="63"/>
      <c r="N47" s="63"/>
      <c r="O47" s="63"/>
    </row>
    <row r="48" ht="20.25" customHeight="1" spans="1:15">
      <c r="A48" s="152" t="s">
        <v>30</v>
      </c>
      <c r="B48" s="150"/>
      <c r="C48" s="153">
        <v>209858033.84</v>
      </c>
      <c r="D48" s="153">
        <v>138199674.54</v>
      </c>
      <c r="E48" s="153">
        <v>20363932.48</v>
      </c>
      <c r="F48" s="153">
        <v>117835742.06</v>
      </c>
      <c r="G48" s="153">
        <v>66858359.3</v>
      </c>
      <c r="H48" s="153"/>
      <c r="I48" s="153"/>
      <c r="J48" s="153">
        <v>4800000</v>
      </c>
      <c r="K48" s="153"/>
      <c r="L48" s="153"/>
      <c r="M48" s="153"/>
      <c r="N48" s="153"/>
      <c r="O48" s="153">
        <v>4800000</v>
      </c>
    </row>
  </sheetData>
  <mergeCells count="12">
    <mergeCell ref="A1:O1"/>
    <mergeCell ref="A2:O2"/>
    <mergeCell ref="A3:N3"/>
    <mergeCell ref="D4:F4"/>
    <mergeCell ref="J4:O4"/>
    <mergeCell ref="A48:B48"/>
    <mergeCell ref="A4:A5"/>
    <mergeCell ref="B4:B5"/>
    <mergeCell ref="C4:C5"/>
    <mergeCell ref="G4:G5"/>
    <mergeCell ref="H4:H5"/>
    <mergeCell ref="I4:I5"/>
  </mergeCells>
  <pageMargins left="0.75" right="0.75" top="1" bottom="1" header="0.5" footer="0.5"/>
  <pageSetup paperSize="1" scale="46"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C12" sqref="C12"/>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8" t="s">
        <v>119</v>
      </c>
      <c r="B1" s="159"/>
      <c r="C1" s="159"/>
      <c r="D1" s="159"/>
    </row>
    <row r="2" ht="28.5" customHeight="1" spans="1:4">
      <c r="A2" s="160" t="s">
        <v>120</v>
      </c>
      <c r="B2" s="160"/>
      <c r="C2" s="160"/>
      <c r="D2" s="160"/>
    </row>
    <row r="3" ht="18.75" customHeight="1" spans="1:4">
      <c r="A3" s="150" t="str">
        <f>"单位名称："&amp;"玉溪市教育体育局"</f>
        <v>单位名称：玉溪市教育体育局</v>
      </c>
      <c r="B3" s="150"/>
      <c r="C3" s="150"/>
      <c r="D3" s="148" t="s">
        <v>2</v>
      </c>
    </row>
    <row r="4" ht="18.75" customHeight="1" spans="1:4">
      <c r="A4" s="58" t="s">
        <v>3</v>
      </c>
      <c r="B4" s="58"/>
      <c r="C4" s="58" t="s">
        <v>4</v>
      </c>
      <c r="D4" s="58"/>
    </row>
    <row r="5" ht="18.75" customHeight="1" spans="1:4">
      <c r="A5" s="58" t="s">
        <v>5</v>
      </c>
      <c r="B5" s="58" t="s">
        <v>6</v>
      </c>
      <c r="C5" s="58" t="s">
        <v>121</v>
      </c>
      <c r="D5" s="58" t="s">
        <v>6</v>
      </c>
    </row>
    <row r="6" ht="18.75" customHeight="1" spans="1:4">
      <c r="A6" s="161" t="s">
        <v>122</v>
      </c>
      <c r="B6" s="162"/>
      <c r="C6" s="163" t="s">
        <v>123</v>
      </c>
      <c r="D6" s="162"/>
    </row>
    <row r="7" ht="18.75" customHeight="1" spans="1:4">
      <c r="A7" s="150" t="s">
        <v>124</v>
      </c>
      <c r="B7" s="164">
        <v>60805198.48</v>
      </c>
      <c r="C7" s="165" t="str">
        <f>"（一）"&amp;"教育支出"</f>
        <v>（一）教育支出</v>
      </c>
      <c r="D7" s="164">
        <v>95193536</v>
      </c>
    </row>
    <row r="8" ht="18.75" customHeight="1" spans="1:4">
      <c r="A8" s="150" t="s">
        <v>125</v>
      </c>
      <c r="B8" s="164">
        <v>58080000</v>
      </c>
      <c r="C8" s="165" t="str">
        <f>"（二）"&amp;"文化旅游体育与传媒支出"</f>
        <v>（二）文化旅游体育与传媒支出</v>
      </c>
      <c r="D8" s="164">
        <v>2621952.32</v>
      </c>
    </row>
    <row r="9" ht="18.75" customHeight="1" spans="1:4">
      <c r="A9" s="150" t="s">
        <v>126</v>
      </c>
      <c r="B9" s="164"/>
      <c r="C9" s="165" t="str">
        <f>"（三）"&amp;"社会保障和就业支出"</f>
        <v>（三）社会保障和就业支出</v>
      </c>
      <c r="D9" s="164">
        <v>3712760.96</v>
      </c>
    </row>
    <row r="10" ht="18.75" customHeight="1" spans="1:4">
      <c r="A10" s="150" t="s">
        <v>127</v>
      </c>
      <c r="B10" s="164"/>
      <c r="C10" s="165" t="str">
        <f>"（四）"&amp;"卫生健康支出"</f>
        <v>（四）卫生健康支出</v>
      </c>
      <c r="D10" s="164">
        <v>1554275.26</v>
      </c>
    </row>
    <row r="11" ht="18.75" customHeight="1" spans="1:4">
      <c r="A11" s="60" t="s">
        <v>124</v>
      </c>
      <c r="B11" s="164">
        <v>77394476.06</v>
      </c>
      <c r="C11" s="165" t="str">
        <f>"（五）"&amp;"城乡社区支出"</f>
        <v>（五）城乡社区支出</v>
      </c>
      <c r="D11" s="164">
        <v>28000000</v>
      </c>
    </row>
    <row r="12" ht="18.75" customHeight="1" spans="1:4">
      <c r="A12" s="60" t="s">
        <v>125</v>
      </c>
      <c r="B12" s="164">
        <v>8778359.3</v>
      </c>
      <c r="C12" s="165" t="str">
        <f>"（六）"&amp;"住房保障支出"</f>
        <v>（六）住房保障支出</v>
      </c>
      <c r="D12" s="164">
        <v>1227084</v>
      </c>
    </row>
    <row r="13" ht="18.75" customHeight="1" spans="1:4">
      <c r="A13" s="60" t="s">
        <v>126</v>
      </c>
      <c r="B13" s="164"/>
      <c r="C13" s="165" t="str">
        <f>"（七）"&amp;"其他支出"</f>
        <v>（七）其他支出</v>
      </c>
      <c r="D13" s="164">
        <v>38858359.3</v>
      </c>
    </row>
    <row r="14" ht="18.75" customHeight="1" spans="1:4">
      <c r="A14" s="150"/>
      <c r="B14" s="150"/>
      <c r="C14" s="165" t="str">
        <f>"（八）"&amp;"转移性支出"</f>
        <v>（八）转移性支出</v>
      </c>
      <c r="D14" s="164">
        <v>33890066</v>
      </c>
    </row>
    <row r="15" ht="18.75" customHeight="1" spans="1:4">
      <c r="A15" s="150"/>
      <c r="B15" s="150"/>
      <c r="C15" s="150" t="s">
        <v>128</v>
      </c>
      <c r="D15" s="150"/>
    </row>
    <row r="16" ht="18.75" customHeight="1" spans="1:4">
      <c r="A16" s="166" t="s">
        <v>24</v>
      </c>
      <c r="B16" s="164">
        <v>205058033.84</v>
      </c>
      <c r="C16" s="166" t="s">
        <v>25</v>
      </c>
      <c r="D16" s="164">
        <v>205058033.84</v>
      </c>
    </row>
  </sheetData>
  <mergeCells count="5">
    <mergeCell ref="A1:D1"/>
    <mergeCell ref="A2:D2"/>
    <mergeCell ref="A3:C3"/>
    <mergeCell ref="A4:B4"/>
    <mergeCell ref="C4:D4"/>
  </mergeCells>
  <pageMargins left="0.75" right="0.75" top="1" bottom="1" header="0.5" footer="0.5"/>
  <pageSetup paperSize="1"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0"/>
  <sheetViews>
    <sheetView showZeros="0" workbookViewId="0">
      <selection activeCell="A1" sqref="A1:G1"/>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55" t="s">
        <v>129</v>
      </c>
      <c r="B1" s="155"/>
      <c r="C1" s="155"/>
      <c r="D1" s="155"/>
      <c r="E1" s="155"/>
      <c r="F1" s="155"/>
      <c r="G1" s="155"/>
    </row>
    <row r="2" ht="28.5" customHeight="1" spans="1:7">
      <c r="A2" s="149" t="s">
        <v>130</v>
      </c>
      <c r="B2" s="149"/>
      <c r="C2" s="149"/>
      <c r="D2" s="149"/>
      <c r="E2" s="149"/>
      <c r="F2" s="149"/>
      <c r="G2" s="149"/>
    </row>
    <row r="3" ht="20.25" customHeight="1" spans="1:7">
      <c r="A3" s="150" t="str">
        <f>"单位名称："&amp;"玉溪市教育体育局"</f>
        <v>单位名称：玉溪市教育体育局</v>
      </c>
      <c r="B3" s="150"/>
      <c r="C3" s="150"/>
      <c r="D3" s="150"/>
      <c r="E3" s="150"/>
      <c r="F3" s="150"/>
      <c r="G3" s="156" t="s">
        <v>2</v>
      </c>
    </row>
    <row r="4" ht="27" customHeight="1" spans="1:7">
      <c r="A4" s="151" t="s">
        <v>131</v>
      </c>
      <c r="B4" s="151"/>
      <c r="C4" s="151" t="s">
        <v>30</v>
      </c>
      <c r="D4" s="151" t="s">
        <v>33</v>
      </c>
      <c r="E4" s="151"/>
      <c r="F4" s="151"/>
      <c r="G4" s="151" t="s">
        <v>72</v>
      </c>
    </row>
    <row r="5" ht="27" customHeight="1" spans="1:7">
      <c r="A5" s="151" t="s">
        <v>67</v>
      </c>
      <c r="B5" s="151" t="s">
        <v>68</v>
      </c>
      <c r="C5" s="151"/>
      <c r="D5" s="151" t="s">
        <v>32</v>
      </c>
      <c r="E5" s="151" t="s">
        <v>132</v>
      </c>
      <c r="F5" s="151" t="s">
        <v>133</v>
      </c>
      <c r="G5" s="151"/>
    </row>
    <row r="6" ht="20.25" customHeight="1" spans="1:7">
      <c r="A6" s="154" t="s">
        <v>44</v>
      </c>
      <c r="B6" s="154" t="s">
        <v>45</v>
      </c>
      <c r="C6" s="154" t="s">
        <v>46</v>
      </c>
      <c r="D6" s="154" t="s">
        <v>47</v>
      </c>
      <c r="E6" s="154" t="s">
        <v>48</v>
      </c>
      <c r="F6" s="154" t="s">
        <v>49</v>
      </c>
      <c r="G6" s="154">
        <v>7</v>
      </c>
    </row>
    <row r="7" ht="20.25" customHeight="1" spans="1:7">
      <c r="A7" s="150" t="s">
        <v>78</v>
      </c>
      <c r="B7" s="150" t="str">
        <f>"        "&amp;"教育支出"</f>
        <v>        教育支出</v>
      </c>
      <c r="C7" s="63">
        <v>95193536</v>
      </c>
      <c r="D7" s="153">
        <v>11683859.94</v>
      </c>
      <c r="E7" s="63">
        <v>8721219.46</v>
      </c>
      <c r="F7" s="63">
        <v>2962640.48</v>
      </c>
      <c r="G7" s="63">
        <v>83509676.06</v>
      </c>
    </row>
    <row r="8" ht="20.25" customHeight="1" spans="1:7">
      <c r="A8" s="157" t="s">
        <v>79</v>
      </c>
      <c r="B8" s="157" t="str">
        <f>"        "&amp;"教育管理事务"</f>
        <v>        教育管理事务</v>
      </c>
      <c r="C8" s="63">
        <v>88128495.14</v>
      </c>
      <c r="D8" s="153">
        <v>11683859.94</v>
      </c>
      <c r="E8" s="63">
        <v>8721219.46</v>
      </c>
      <c r="F8" s="63">
        <v>2962640.48</v>
      </c>
      <c r="G8" s="63">
        <v>76444635.2</v>
      </c>
    </row>
    <row r="9" ht="20.25" customHeight="1" spans="1:7">
      <c r="A9" s="158" t="s">
        <v>80</v>
      </c>
      <c r="B9" s="158" t="str">
        <f>"        "&amp;"行政运行"</f>
        <v>        行政运行</v>
      </c>
      <c r="C9" s="63">
        <v>9521222.82</v>
      </c>
      <c r="D9" s="153">
        <v>6021222.82</v>
      </c>
      <c r="E9" s="63">
        <v>4888987.62</v>
      </c>
      <c r="F9" s="63">
        <v>1132235.2</v>
      </c>
      <c r="G9" s="63">
        <v>3500000</v>
      </c>
    </row>
    <row r="10" ht="20.25" customHeight="1" spans="1:7">
      <c r="A10" s="158" t="s">
        <v>81</v>
      </c>
      <c r="B10" s="158" t="str">
        <f>"        "&amp;"一般行政管理事务"</f>
        <v>        一般行政管理事务</v>
      </c>
      <c r="C10" s="63">
        <v>16797000</v>
      </c>
      <c r="D10" s="153">
        <v>1447000</v>
      </c>
      <c r="E10" s="63"/>
      <c r="F10" s="63">
        <v>1447000</v>
      </c>
      <c r="G10" s="63">
        <v>15350000</v>
      </c>
    </row>
    <row r="11" ht="20.25" customHeight="1" spans="1:7">
      <c r="A11" s="158" t="s">
        <v>82</v>
      </c>
      <c r="B11" s="158" t="str">
        <f>"        "&amp;"其他教育管理事务支出"</f>
        <v>        其他教育管理事务支出</v>
      </c>
      <c r="C11" s="63">
        <v>61810272.32</v>
      </c>
      <c r="D11" s="153">
        <v>4215637.12</v>
      </c>
      <c r="E11" s="63">
        <v>3832231.84</v>
      </c>
      <c r="F11" s="63">
        <v>383405.28</v>
      </c>
      <c r="G11" s="63">
        <v>57594635.2</v>
      </c>
    </row>
    <row r="12" ht="20.25" customHeight="1" spans="1:7">
      <c r="A12" s="157" t="s">
        <v>83</v>
      </c>
      <c r="B12" s="157" t="str">
        <f>"        "&amp;"普通教育"</f>
        <v>        普通教育</v>
      </c>
      <c r="C12" s="63">
        <v>7065040.86</v>
      </c>
      <c r="D12" s="153"/>
      <c r="E12" s="63"/>
      <c r="F12" s="63"/>
      <c r="G12" s="63">
        <v>7065040.86</v>
      </c>
    </row>
    <row r="13" ht="20.25" customHeight="1" spans="1:7">
      <c r="A13" s="158" t="s">
        <v>84</v>
      </c>
      <c r="B13" s="158" t="str">
        <f>"        "&amp;"学前教育"</f>
        <v>        学前教育</v>
      </c>
      <c r="C13" s="63">
        <v>60415.46</v>
      </c>
      <c r="D13" s="153"/>
      <c r="E13" s="63"/>
      <c r="F13" s="63"/>
      <c r="G13" s="63">
        <v>60415.46</v>
      </c>
    </row>
    <row r="14" ht="20.25" customHeight="1" spans="1:7">
      <c r="A14" s="158" t="s">
        <v>85</v>
      </c>
      <c r="B14" s="158" t="str">
        <f>"        "&amp;"小学教育"</f>
        <v>        小学教育</v>
      </c>
      <c r="C14" s="63">
        <v>1956073.4</v>
      </c>
      <c r="D14" s="153"/>
      <c r="E14" s="63"/>
      <c r="F14" s="63"/>
      <c r="G14" s="63">
        <v>1956073.4</v>
      </c>
    </row>
    <row r="15" ht="20.25" customHeight="1" spans="1:7">
      <c r="A15" s="158" t="s">
        <v>86</v>
      </c>
      <c r="B15" s="158" t="str">
        <f>"        "&amp;"其他普通教育支出"</f>
        <v>        其他普通教育支出</v>
      </c>
      <c r="C15" s="63">
        <v>5048552</v>
      </c>
      <c r="D15" s="153"/>
      <c r="E15" s="63"/>
      <c r="F15" s="63"/>
      <c r="G15" s="63">
        <v>5048552</v>
      </c>
    </row>
    <row r="16" ht="20.25" customHeight="1" spans="1:7">
      <c r="A16" s="150" t="s">
        <v>87</v>
      </c>
      <c r="B16" s="150" t="str">
        <f>"        "&amp;"文化旅游体育与传媒支出"</f>
        <v>        文化旅游体育与传媒支出</v>
      </c>
      <c r="C16" s="63">
        <v>2621952.32</v>
      </c>
      <c r="D16" s="153">
        <v>2221952.32</v>
      </c>
      <c r="E16" s="63">
        <v>1889842</v>
      </c>
      <c r="F16" s="63">
        <v>332110.32</v>
      </c>
      <c r="G16" s="63">
        <v>400000</v>
      </c>
    </row>
    <row r="17" ht="20.25" customHeight="1" spans="1:7">
      <c r="A17" s="157" t="s">
        <v>88</v>
      </c>
      <c r="B17" s="157" t="str">
        <f>"        "&amp;"体育"</f>
        <v>        体育</v>
      </c>
      <c r="C17" s="63">
        <v>2621952.32</v>
      </c>
      <c r="D17" s="153">
        <v>2221952.32</v>
      </c>
      <c r="E17" s="63">
        <v>1889842</v>
      </c>
      <c r="F17" s="63">
        <v>332110.32</v>
      </c>
      <c r="G17" s="63">
        <v>400000</v>
      </c>
    </row>
    <row r="18" ht="20.25" customHeight="1" spans="1:7">
      <c r="A18" s="158" t="s">
        <v>89</v>
      </c>
      <c r="B18" s="158" t="str">
        <f>"        "&amp;"行政运行"</f>
        <v>        行政运行</v>
      </c>
      <c r="C18" s="63">
        <v>2221952.32</v>
      </c>
      <c r="D18" s="153">
        <v>2221952.32</v>
      </c>
      <c r="E18" s="63">
        <v>1889842</v>
      </c>
      <c r="F18" s="63">
        <v>332110.32</v>
      </c>
      <c r="G18" s="63"/>
    </row>
    <row r="19" ht="20.25" customHeight="1" spans="1:7">
      <c r="A19" s="158" t="s">
        <v>91</v>
      </c>
      <c r="B19" s="158" t="str">
        <f>"        "&amp;"体育竞赛"</f>
        <v>        体育竞赛</v>
      </c>
      <c r="C19" s="63">
        <v>400000</v>
      </c>
      <c r="D19" s="153"/>
      <c r="E19" s="63"/>
      <c r="F19" s="63"/>
      <c r="G19" s="63">
        <v>400000</v>
      </c>
    </row>
    <row r="20" ht="20.25" customHeight="1" spans="1:7">
      <c r="A20" s="150" t="s">
        <v>92</v>
      </c>
      <c r="B20" s="150" t="str">
        <f>"        "&amp;"社会保障和就业支出"</f>
        <v>        社会保障和就业支出</v>
      </c>
      <c r="C20" s="63">
        <v>3712760.96</v>
      </c>
      <c r="D20" s="153">
        <v>3676760.96</v>
      </c>
      <c r="E20" s="63">
        <v>3634960.96</v>
      </c>
      <c r="F20" s="63">
        <v>41800</v>
      </c>
      <c r="G20" s="63">
        <v>36000</v>
      </c>
    </row>
    <row r="21" ht="20.25" customHeight="1" spans="1:7">
      <c r="A21" s="157" t="s">
        <v>93</v>
      </c>
      <c r="B21" s="157" t="str">
        <f>"        "&amp;"行政事业单位养老支出"</f>
        <v>        行政事业单位养老支出</v>
      </c>
      <c r="C21" s="63">
        <v>3676760.96</v>
      </c>
      <c r="D21" s="153">
        <v>3676760.96</v>
      </c>
      <c r="E21" s="63">
        <v>3634960.96</v>
      </c>
      <c r="F21" s="63">
        <v>41800</v>
      </c>
      <c r="G21" s="63"/>
    </row>
    <row r="22" ht="20.25" customHeight="1" spans="1:7">
      <c r="A22" s="158" t="s">
        <v>94</v>
      </c>
      <c r="B22" s="158" t="str">
        <f>"        "&amp;"行政单位离退休"</f>
        <v>        行政单位离退休</v>
      </c>
      <c r="C22" s="63">
        <v>1854424</v>
      </c>
      <c r="D22" s="153">
        <v>1854424</v>
      </c>
      <c r="E22" s="63">
        <v>1820424</v>
      </c>
      <c r="F22" s="63">
        <v>34000</v>
      </c>
      <c r="G22" s="63"/>
    </row>
    <row r="23" ht="20.25" customHeight="1" spans="1:7">
      <c r="A23" s="158" t="s">
        <v>95</v>
      </c>
      <c r="B23" s="158" t="str">
        <f>"        "&amp;"事业单位离退休"</f>
        <v>        事业单位离退休</v>
      </c>
      <c r="C23" s="63">
        <v>351000</v>
      </c>
      <c r="D23" s="153">
        <v>351000</v>
      </c>
      <c r="E23" s="63">
        <v>343200</v>
      </c>
      <c r="F23" s="63">
        <v>7800</v>
      </c>
      <c r="G23" s="63"/>
    </row>
    <row r="24" ht="20.25" customHeight="1" spans="1:7">
      <c r="A24" s="158" t="s">
        <v>96</v>
      </c>
      <c r="B24" s="158" t="str">
        <f>"        "&amp;"机关事业单位基本养老保险缴费支出"</f>
        <v>        机关事业单位基本养老保险缴费支出</v>
      </c>
      <c r="C24" s="63">
        <v>1471336.96</v>
      </c>
      <c r="D24" s="153">
        <v>1471336.96</v>
      </c>
      <c r="E24" s="63">
        <v>1471336.96</v>
      </c>
      <c r="F24" s="63"/>
      <c r="G24" s="63"/>
    </row>
    <row r="25" ht="20.25" customHeight="1" spans="1:7">
      <c r="A25" s="157" t="s">
        <v>97</v>
      </c>
      <c r="B25" s="157" t="str">
        <f>"        "&amp;"抚恤"</f>
        <v>        抚恤</v>
      </c>
      <c r="C25" s="63">
        <v>36000</v>
      </c>
      <c r="D25" s="153"/>
      <c r="E25" s="63"/>
      <c r="F25" s="63"/>
      <c r="G25" s="63">
        <v>36000</v>
      </c>
    </row>
    <row r="26" ht="20.25" customHeight="1" spans="1:7">
      <c r="A26" s="158" t="s">
        <v>98</v>
      </c>
      <c r="B26" s="158" t="str">
        <f>"        "&amp;"死亡抚恤"</f>
        <v>        死亡抚恤</v>
      </c>
      <c r="C26" s="63">
        <v>36000</v>
      </c>
      <c r="D26" s="153"/>
      <c r="E26" s="63"/>
      <c r="F26" s="63"/>
      <c r="G26" s="63">
        <v>36000</v>
      </c>
    </row>
    <row r="27" ht="20.25" customHeight="1" spans="1:7">
      <c r="A27" s="150" t="s">
        <v>99</v>
      </c>
      <c r="B27" s="150" t="str">
        <f>"        "&amp;"卫生健康支出"</f>
        <v>        卫生健康支出</v>
      </c>
      <c r="C27" s="63">
        <v>1554275.26</v>
      </c>
      <c r="D27" s="153">
        <v>1554275.26</v>
      </c>
      <c r="E27" s="63">
        <v>1554275.26</v>
      </c>
      <c r="F27" s="63"/>
      <c r="G27" s="63"/>
    </row>
    <row r="28" ht="20.25" customHeight="1" spans="1:7">
      <c r="A28" s="157" t="s">
        <v>100</v>
      </c>
      <c r="B28" s="157" t="str">
        <f>"        "&amp;"行政事业单位医疗"</f>
        <v>        行政事业单位医疗</v>
      </c>
      <c r="C28" s="63">
        <v>1554275.26</v>
      </c>
      <c r="D28" s="153">
        <v>1554275.26</v>
      </c>
      <c r="E28" s="63">
        <v>1554275.26</v>
      </c>
      <c r="F28" s="63"/>
      <c r="G28" s="63"/>
    </row>
    <row r="29" ht="20.25" customHeight="1" spans="1:7">
      <c r="A29" s="158" t="s">
        <v>101</v>
      </c>
      <c r="B29" s="158" t="str">
        <f>"        "&amp;"行政单位医疗"</f>
        <v>        行政单位医疗</v>
      </c>
      <c r="C29" s="63">
        <v>541626.01</v>
      </c>
      <c r="D29" s="153">
        <v>541626.01</v>
      </c>
      <c r="E29" s="63">
        <v>541626.01</v>
      </c>
      <c r="F29" s="63"/>
      <c r="G29" s="63"/>
    </row>
    <row r="30" ht="20.25" customHeight="1" spans="1:7">
      <c r="A30" s="158" t="s">
        <v>102</v>
      </c>
      <c r="B30" s="158" t="str">
        <f>"        "&amp;"事业单位医疗"</f>
        <v>        事业单位医疗</v>
      </c>
      <c r="C30" s="63">
        <v>276630.04</v>
      </c>
      <c r="D30" s="153">
        <v>276630.04</v>
      </c>
      <c r="E30" s="63">
        <v>276630.04</v>
      </c>
      <c r="F30" s="63"/>
      <c r="G30" s="63"/>
    </row>
    <row r="31" ht="20.25" customHeight="1" spans="1:7">
      <c r="A31" s="158" t="s">
        <v>103</v>
      </c>
      <c r="B31" s="158" t="str">
        <f>"        "&amp;"公务员医疗补助"</f>
        <v>        公务员医疗补助</v>
      </c>
      <c r="C31" s="63">
        <v>647100.2</v>
      </c>
      <c r="D31" s="153">
        <v>647100.2</v>
      </c>
      <c r="E31" s="63">
        <v>647100.2</v>
      </c>
      <c r="F31" s="63"/>
      <c r="G31" s="63"/>
    </row>
    <row r="32" ht="20.25" customHeight="1" spans="1:7">
      <c r="A32" s="158" t="s">
        <v>104</v>
      </c>
      <c r="B32" s="158" t="str">
        <f>"        "&amp;"其他行政事业单位医疗支出"</f>
        <v>        其他行政事业单位医疗支出</v>
      </c>
      <c r="C32" s="63">
        <v>88919.01</v>
      </c>
      <c r="D32" s="153">
        <v>88919.01</v>
      </c>
      <c r="E32" s="63">
        <v>88919.01</v>
      </c>
      <c r="F32" s="63"/>
      <c r="G32" s="63"/>
    </row>
    <row r="33" ht="20.25" customHeight="1" spans="1:7">
      <c r="A33" s="150" t="s">
        <v>108</v>
      </c>
      <c r="B33" s="150" t="str">
        <f>"        "&amp;"住房保障支出"</f>
        <v>        住房保障支出</v>
      </c>
      <c r="C33" s="63">
        <v>1227084</v>
      </c>
      <c r="D33" s="153">
        <v>1227084</v>
      </c>
      <c r="E33" s="63">
        <v>1227084</v>
      </c>
      <c r="F33" s="63"/>
      <c r="G33" s="63"/>
    </row>
    <row r="34" ht="20.25" customHeight="1" spans="1:7">
      <c r="A34" s="157" t="s">
        <v>109</v>
      </c>
      <c r="B34" s="157" t="str">
        <f>"        "&amp;"住房改革支出"</f>
        <v>        住房改革支出</v>
      </c>
      <c r="C34" s="63">
        <v>1227084</v>
      </c>
      <c r="D34" s="153">
        <v>1227084</v>
      </c>
      <c r="E34" s="63">
        <v>1227084</v>
      </c>
      <c r="F34" s="63"/>
      <c r="G34" s="63"/>
    </row>
    <row r="35" ht="20.25" customHeight="1" spans="1:7">
      <c r="A35" s="158" t="s">
        <v>110</v>
      </c>
      <c r="B35" s="158" t="str">
        <f>"        "&amp;"住房公积金"</f>
        <v>        住房公积金</v>
      </c>
      <c r="C35" s="63">
        <v>1168668</v>
      </c>
      <c r="D35" s="153">
        <v>1168668</v>
      </c>
      <c r="E35" s="63">
        <v>1168668</v>
      </c>
      <c r="F35" s="63"/>
      <c r="G35" s="63"/>
    </row>
    <row r="36" ht="20.25" customHeight="1" spans="1:7">
      <c r="A36" s="158" t="s">
        <v>111</v>
      </c>
      <c r="B36" s="158" t="str">
        <f>"        "&amp;"购房补贴"</f>
        <v>        购房补贴</v>
      </c>
      <c r="C36" s="63">
        <v>58416</v>
      </c>
      <c r="D36" s="153">
        <v>58416</v>
      </c>
      <c r="E36" s="63">
        <v>58416</v>
      </c>
      <c r="F36" s="63"/>
      <c r="G36" s="63"/>
    </row>
    <row r="37" ht="20.25" customHeight="1" spans="1:7">
      <c r="A37" s="150" t="s">
        <v>116</v>
      </c>
      <c r="B37" s="150" t="str">
        <f>"        "&amp;"转移性支出"</f>
        <v>        转移性支出</v>
      </c>
      <c r="C37" s="63">
        <v>33890066</v>
      </c>
      <c r="D37" s="153"/>
      <c r="E37" s="63"/>
      <c r="F37" s="63"/>
      <c r="G37" s="63">
        <v>33890066</v>
      </c>
    </row>
    <row r="38" ht="20.25" customHeight="1" spans="1:7">
      <c r="A38" s="157" t="s">
        <v>117</v>
      </c>
      <c r="B38" s="157" t="str">
        <f>"        "&amp;"一般性转移支付"</f>
        <v>        一般性转移支付</v>
      </c>
      <c r="C38" s="63">
        <v>33890066</v>
      </c>
      <c r="D38" s="153"/>
      <c r="E38" s="63"/>
      <c r="F38" s="63"/>
      <c r="G38" s="63">
        <v>33890066</v>
      </c>
    </row>
    <row r="39" ht="20.25" customHeight="1" spans="1:7">
      <c r="A39" s="158" t="s">
        <v>118</v>
      </c>
      <c r="B39" s="158" t="str">
        <f>"        "&amp;"教育共同财政事权转移支付支出"</f>
        <v>        教育共同财政事权转移支付支出</v>
      </c>
      <c r="C39" s="63">
        <v>33890066</v>
      </c>
      <c r="D39" s="153"/>
      <c r="E39" s="63"/>
      <c r="F39" s="63"/>
      <c r="G39" s="63">
        <v>33890066</v>
      </c>
    </row>
    <row r="40" ht="20.25" customHeight="1" spans="1:7">
      <c r="A40" s="152" t="s">
        <v>30</v>
      </c>
      <c r="B40" s="150"/>
      <c r="C40" s="153">
        <v>138199674.54</v>
      </c>
      <c r="D40" s="153">
        <v>20363932.48</v>
      </c>
      <c r="E40" s="153">
        <v>17027381.68</v>
      </c>
      <c r="F40" s="153">
        <v>3336550.8</v>
      </c>
      <c r="G40" s="153">
        <v>117835742.06</v>
      </c>
    </row>
  </sheetData>
  <mergeCells count="8">
    <mergeCell ref="A1:G1"/>
    <mergeCell ref="A2:G2"/>
    <mergeCell ref="A3:F3"/>
    <mergeCell ref="A4:B4"/>
    <mergeCell ref="D4:F4"/>
    <mergeCell ref="A40:B40"/>
    <mergeCell ref="C4:C5"/>
    <mergeCell ref="G4:G5"/>
  </mergeCells>
  <pageMargins left="0.75" right="0.75" top="1" bottom="1" header="0.5" footer="0.5"/>
  <pageSetup paperSize="1" scale="84" fitToHeight="0"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F1"/>
    </sheetView>
  </sheetViews>
  <sheetFormatPr defaultColWidth="8.85" defaultRowHeight="15" customHeight="1" outlineLevelRow="6" outlineLevelCol="5"/>
  <cols>
    <col min="1" max="6" width="25.1333333333333" customWidth="1"/>
  </cols>
  <sheetData>
    <row r="1" customHeight="1" spans="1:6">
      <c r="A1" s="148" t="s">
        <v>134</v>
      </c>
      <c r="B1" s="148"/>
      <c r="C1" s="148"/>
      <c r="D1" s="148"/>
      <c r="E1" s="148"/>
      <c r="F1" s="148"/>
    </row>
    <row r="2" ht="28.5" customHeight="1" spans="1:6">
      <c r="A2" s="149" t="s">
        <v>135</v>
      </c>
      <c r="B2" s="149"/>
      <c r="C2" s="149"/>
      <c r="D2" s="149"/>
      <c r="E2" s="149"/>
      <c r="F2" s="149"/>
    </row>
    <row r="3" ht="20.25" customHeight="1" spans="1:6">
      <c r="A3" s="150" t="str">
        <f>"单位名称："&amp;"玉溪市教育体育局"</f>
        <v>单位名称：玉溪市教育体育局</v>
      </c>
      <c r="B3" s="150"/>
      <c r="C3" s="150"/>
      <c r="D3" s="150"/>
      <c r="E3" s="150"/>
      <c r="F3" s="148" t="s">
        <v>2</v>
      </c>
    </row>
    <row r="4" ht="20.25" customHeight="1" spans="1:6">
      <c r="A4" s="151" t="s">
        <v>136</v>
      </c>
      <c r="B4" s="151" t="s">
        <v>137</v>
      </c>
      <c r="C4" s="151" t="s">
        <v>138</v>
      </c>
      <c r="D4" s="151"/>
      <c r="E4" s="151"/>
      <c r="F4" s="151"/>
    </row>
    <row r="5" ht="35.25" customHeight="1" spans="1:6">
      <c r="A5" s="151"/>
      <c r="B5" s="151"/>
      <c r="C5" s="151" t="s">
        <v>32</v>
      </c>
      <c r="D5" s="151" t="s">
        <v>139</v>
      </c>
      <c r="E5" s="151" t="s">
        <v>140</v>
      </c>
      <c r="F5" s="151" t="s">
        <v>141</v>
      </c>
    </row>
    <row r="6" ht="20.25" customHeight="1" spans="1:6">
      <c r="A6" s="154" t="s">
        <v>44</v>
      </c>
      <c r="B6" s="154">
        <v>2</v>
      </c>
      <c r="C6" s="154">
        <v>3</v>
      </c>
      <c r="D6" s="154">
        <v>4</v>
      </c>
      <c r="E6" s="154">
        <v>5</v>
      </c>
      <c r="F6" s="154">
        <v>6</v>
      </c>
    </row>
    <row r="7" ht="20.25" customHeight="1" spans="1:6">
      <c r="A7" s="63">
        <v>92800</v>
      </c>
      <c r="B7" s="63"/>
      <c r="C7" s="63">
        <v>52000</v>
      </c>
      <c r="D7" s="63"/>
      <c r="E7" s="153">
        <v>52000</v>
      </c>
      <c r="F7" s="63">
        <v>40800</v>
      </c>
    </row>
  </sheetData>
  <mergeCells count="6">
    <mergeCell ref="A1:F1"/>
    <mergeCell ref="A2:F2"/>
    <mergeCell ref="A3:E3"/>
    <mergeCell ref="C4:E4"/>
    <mergeCell ref="A4:A5"/>
    <mergeCell ref="B4:B5"/>
  </mergeCells>
  <pageMargins left="0.75" right="0.75" top="1" bottom="1" header="0.5" footer="0.5"/>
  <pageSetup paperSize="1" scale="82"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80"/>
  <sheetViews>
    <sheetView showZeros="0" workbookViewId="0">
      <selection activeCell="A1" sqref="A1:W1"/>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48" t="s">
        <v>142</v>
      </c>
      <c r="B1" s="148"/>
      <c r="C1" s="148"/>
      <c r="D1" s="148"/>
      <c r="E1" s="148"/>
      <c r="F1" s="148"/>
      <c r="G1" s="148"/>
      <c r="H1" s="148"/>
      <c r="I1" s="148"/>
      <c r="J1" s="148"/>
      <c r="K1" s="148"/>
      <c r="L1" s="148"/>
      <c r="M1" s="148"/>
      <c r="N1" s="148"/>
      <c r="O1" s="148"/>
      <c r="P1" s="148"/>
      <c r="Q1" s="148"/>
      <c r="R1" s="148"/>
      <c r="S1" s="148"/>
      <c r="T1" s="148"/>
      <c r="U1" s="148"/>
      <c r="V1" s="148"/>
      <c r="W1" s="148"/>
    </row>
    <row r="2" ht="28.5" customHeight="1" spans="1:23">
      <c r="A2" s="149" t="s">
        <v>143</v>
      </c>
      <c r="B2" s="149"/>
      <c r="C2" s="149" t="s">
        <v>144</v>
      </c>
      <c r="D2" s="149"/>
      <c r="E2" s="149"/>
      <c r="F2" s="149"/>
      <c r="G2" s="149"/>
      <c r="H2" s="149"/>
      <c r="I2" s="149"/>
      <c r="J2" s="149"/>
      <c r="K2" s="149"/>
      <c r="L2" s="149"/>
      <c r="M2" s="149"/>
      <c r="N2" s="149"/>
      <c r="O2" s="149"/>
      <c r="P2" s="149"/>
      <c r="Q2" s="149"/>
      <c r="R2" s="149"/>
      <c r="S2" s="149"/>
      <c r="T2" s="149"/>
      <c r="U2" s="149"/>
      <c r="V2" s="149"/>
      <c r="W2" s="149"/>
    </row>
    <row r="3" ht="19.5" customHeight="1" spans="1:23">
      <c r="A3" s="150" t="str">
        <f>"单位名称："&amp;"玉溪市教育体育局"</f>
        <v>单位名称：玉溪市教育体育局</v>
      </c>
      <c r="B3" s="150"/>
      <c r="C3" s="150"/>
      <c r="D3" s="150"/>
      <c r="E3" s="150"/>
      <c r="F3" s="150"/>
      <c r="G3" s="150"/>
      <c r="H3" s="150"/>
      <c r="I3" s="150"/>
      <c r="J3" s="150"/>
      <c r="K3" s="150"/>
      <c r="L3" s="150"/>
      <c r="M3" s="150"/>
      <c r="N3" s="150"/>
      <c r="O3" s="150"/>
      <c r="P3" s="150"/>
      <c r="Q3" s="150"/>
      <c r="R3" s="148"/>
      <c r="S3" s="148"/>
      <c r="T3" s="148"/>
      <c r="U3" s="148"/>
      <c r="V3" s="148"/>
      <c r="W3" s="148" t="s">
        <v>2</v>
      </c>
    </row>
    <row r="4" ht="19.5" customHeight="1" spans="1:23">
      <c r="A4" s="151" t="s">
        <v>145</v>
      </c>
      <c r="B4" s="151" t="s">
        <v>146</v>
      </c>
      <c r="C4" s="151" t="s">
        <v>147</v>
      </c>
      <c r="D4" s="151" t="s">
        <v>148</v>
      </c>
      <c r="E4" s="151" t="s">
        <v>149</v>
      </c>
      <c r="F4" s="151" t="s">
        <v>150</v>
      </c>
      <c r="G4" s="151" t="s">
        <v>151</v>
      </c>
      <c r="H4" s="151" t="s">
        <v>152</v>
      </c>
      <c r="I4" s="151"/>
      <c r="J4" s="151"/>
      <c r="K4" s="151"/>
      <c r="L4" s="151"/>
      <c r="M4" s="151"/>
      <c r="N4" s="151"/>
      <c r="O4" s="151"/>
      <c r="P4" s="151"/>
      <c r="Q4" s="151"/>
      <c r="R4" s="151"/>
      <c r="S4" s="151"/>
      <c r="T4" s="151"/>
      <c r="U4" s="151"/>
      <c r="V4" s="151"/>
      <c r="W4" s="151"/>
    </row>
    <row r="5" ht="19.5" customHeight="1" spans="1:23">
      <c r="A5" s="151"/>
      <c r="B5" s="151"/>
      <c r="C5" s="151"/>
      <c r="D5" s="151"/>
      <c r="E5" s="151"/>
      <c r="F5" s="151"/>
      <c r="G5" s="151"/>
      <c r="H5" s="151" t="s">
        <v>30</v>
      </c>
      <c r="I5" s="151" t="s">
        <v>33</v>
      </c>
      <c r="J5" s="151"/>
      <c r="K5" s="151"/>
      <c r="L5" s="151"/>
      <c r="M5" s="151"/>
      <c r="N5" s="151" t="s">
        <v>153</v>
      </c>
      <c r="O5" s="151"/>
      <c r="P5" s="151"/>
      <c r="Q5" s="151" t="s">
        <v>36</v>
      </c>
      <c r="R5" s="151" t="s">
        <v>70</v>
      </c>
      <c r="S5" s="151"/>
      <c r="T5" s="151"/>
      <c r="U5" s="151"/>
      <c r="V5" s="151"/>
      <c r="W5" s="151"/>
    </row>
    <row r="6" ht="41.25" customHeight="1" spans="1:23">
      <c r="A6" s="151"/>
      <c r="B6" s="151"/>
      <c r="C6" s="151"/>
      <c r="D6" s="151"/>
      <c r="E6" s="151"/>
      <c r="F6" s="151"/>
      <c r="G6" s="151"/>
      <c r="H6" s="151"/>
      <c r="I6" s="151" t="s">
        <v>154</v>
      </c>
      <c r="J6" s="151" t="s">
        <v>155</v>
      </c>
      <c r="K6" s="151" t="s">
        <v>156</v>
      </c>
      <c r="L6" s="151" t="s">
        <v>157</v>
      </c>
      <c r="M6" s="151" t="s">
        <v>158</v>
      </c>
      <c r="N6" s="151" t="s">
        <v>33</v>
      </c>
      <c r="O6" s="151" t="s">
        <v>34</v>
      </c>
      <c r="P6" s="151" t="s">
        <v>35</v>
      </c>
      <c r="Q6" s="151"/>
      <c r="R6" s="151" t="s">
        <v>32</v>
      </c>
      <c r="S6" s="151" t="s">
        <v>39</v>
      </c>
      <c r="T6" s="151" t="s">
        <v>159</v>
      </c>
      <c r="U6" s="151" t="s">
        <v>41</v>
      </c>
      <c r="V6" s="151" t="s">
        <v>42</v>
      </c>
      <c r="W6" s="151" t="s">
        <v>43</v>
      </c>
    </row>
    <row r="7" ht="20.25" customHeight="1" spans="1:23">
      <c r="A7" s="152" t="s">
        <v>44</v>
      </c>
      <c r="B7" s="152" t="s">
        <v>45</v>
      </c>
      <c r="C7" s="152" t="s">
        <v>46</v>
      </c>
      <c r="D7" s="152" t="s">
        <v>47</v>
      </c>
      <c r="E7" s="152" t="s">
        <v>48</v>
      </c>
      <c r="F7" s="152" t="s">
        <v>49</v>
      </c>
      <c r="G7" s="152" t="s">
        <v>50</v>
      </c>
      <c r="H7" s="152" t="s">
        <v>51</v>
      </c>
      <c r="I7" s="152" t="s">
        <v>52</v>
      </c>
      <c r="J7" s="152" t="s">
        <v>53</v>
      </c>
      <c r="K7" s="152" t="s">
        <v>54</v>
      </c>
      <c r="L7" s="152" t="s">
        <v>55</v>
      </c>
      <c r="M7" s="152" t="s">
        <v>56</v>
      </c>
      <c r="N7" s="152" t="s">
        <v>57</v>
      </c>
      <c r="O7" s="152" t="s">
        <v>58</v>
      </c>
      <c r="P7" s="152" t="s">
        <v>59</v>
      </c>
      <c r="Q7" s="152" t="s">
        <v>60</v>
      </c>
      <c r="R7" s="152" t="s">
        <v>61</v>
      </c>
      <c r="S7" s="152" t="s">
        <v>62</v>
      </c>
      <c r="T7" s="152" t="s">
        <v>160</v>
      </c>
      <c r="U7" s="152" t="s">
        <v>161</v>
      </c>
      <c r="V7" s="152" t="s">
        <v>162</v>
      </c>
      <c r="W7" s="152" t="s">
        <v>163</v>
      </c>
    </row>
    <row r="8" ht="20.25" customHeight="1" spans="1:23">
      <c r="A8" t="s">
        <v>64</v>
      </c>
      <c r="C8" s="150"/>
      <c r="D8" s="150"/>
      <c r="E8" s="150"/>
      <c r="G8" s="150"/>
      <c r="H8" s="153">
        <v>20363932.48</v>
      </c>
      <c r="I8" s="63">
        <v>20363932.48</v>
      </c>
      <c r="J8" s="63">
        <v>3992252.42</v>
      </c>
      <c r="K8" s="63"/>
      <c r="L8" s="63">
        <v>16371680.06</v>
      </c>
      <c r="M8" s="63"/>
      <c r="N8" s="63"/>
      <c r="O8" s="63"/>
      <c r="P8" s="63"/>
      <c r="Q8" s="63"/>
      <c r="R8" s="63"/>
      <c r="S8" s="63"/>
      <c r="T8" s="63"/>
      <c r="U8" s="63"/>
      <c r="V8" s="63"/>
      <c r="W8" s="63"/>
    </row>
    <row r="9" ht="20.25" customHeight="1" spans="1:23">
      <c r="A9" t="str">
        <f t="shared" ref="A9:A72" si="0">"       "&amp;"玉溪市教育体育局"</f>
        <v>       玉溪市教育体育局</v>
      </c>
      <c r="B9" s="150" t="s">
        <v>164</v>
      </c>
      <c r="C9" s="150" t="s">
        <v>165</v>
      </c>
      <c r="D9" s="150" t="s">
        <v>80</v>
      </c>
      <c r="E9" s="150" t="s">
        <v>166</v>
      </c>
      <c r="F9" s="150" t="s">
        <v>167</v>
      </c>
      <c r="G9" s="150" t="s">
        <v>168</v>
      </c>
      <c r="H9" s="153">
        <v>1570104</v>
      </c>
      <c r="I9" s="63">
        <v>1570104</v>
      </c>
      <c r="J9" s="63">
        <v>392526</v>
      </c>
      <c r="K9" s="63"/>
      <c r="L9" s="63">
        <v>1177578</v>
      </c>
      <c r="M9" s="63"/>
      <c r="N9" s="63"/>
      <c r="O9" s="63"/>
      <c r="P9" s="63"/>
      <c r="Q9" s="63"/>
      <c r="R9" s="63"/>
      <c r="S9" s="63"/>
      <c r="T9" s="63"/>
      <c r="U9" s="63"/>
      <c r="V9" s="63"/>
      <c r="W9" s="63"/>
    </row>
    <row r="10" ht="20.25" customHeight="1" spans="1:23">
      <c r="A10" s="150" t="str">
        <f t="shared" si="0"/>
        <v>       玉溪市教育体育局</v>
      </c>
      <c r="B10" s="150" t="s">
        <v>164</v>
      </c>
      <c r="C10" s="150" t="s">
        <v>165</v>
      </c>
      <c r="D10" s="150" t="s">
        <v>80</v>
      </c>
      <c r="E10" s="150" t="s">
        <v>166</v>
      </c>
      <c r="F10" s="150" t="s">
        <v>169</v>
      </c>
      <c r="G10" s="150" t="s">
        <v>170</v>
      </c>
      <c r="H10" s="153">
        <v>1747704</v>
      </c>
      <c r="I10" s="63">
        <v>1747704</v>
      </c>
      <c r="J10" s="63">
        <v>436926</v>
      </c>
      <c r="K10" s="150"/>
      <c r="L10" s="63">
        <v>1310778</v>
      </c>
      <c r="M10" s="150"/>
      <c r="N10" s="63"/>
      <c r="O10" s="63"/>
      <c r="P10" s="150"/>
      <c r="Q10" s="63"/>
      <c r="R10" s="63"/>
      <c r="S10" s="63"/>
      <c r="T10" s="63"/>
      <c r="U10" s="63"/>
      <c r="V10" s="63"/>
      <c r="W10" s="63"/>
    </row>
    <row r="11" ht="20.25" customHeight="1" spans="1:23">
      <c r="A11" s="150" t="str">
        <f t="shared" si="0"/>
        <v>       玉溪市教育体育局</v>
      </c>
      <c r="B11" s="150" t="s">
        <v>164</v>
      </c>
      <c r="C11" s="150" t="s">
        <v>165</v>
      </c>
      <c r="D11" s="150" t="s">
        <v>89</v>
      </c>
      <c r="E11" s="150" t="s">
        <v>166</v>
      </c>
      <c r="F11" s="150" t="s">
        <v>167</v>
      </c>
      <c r="G11" s="150" t="s">
        <v>168</v>
      </c>
      <c r="H11" s="153">
        <v>675768</v>
      </c>
      <c r="I11" s="63">
        <v>675768</v>
      </c>
      <c r="J11" s="63">
        <v>168942</v>
      </c>
      <c r="K11" s="150"/>
      <c r="L11" s="63">
        <v>506826</v>
      </c>
      <c r="M11" s="150"/>
      <c r="N11" s="63"/>
      <c r="O11" s="63"/>
      <c r="P11" s="150"/>
      <c r="Q11" s="63"/>
      <c r="R11" s="63"/>
      <c r="S11" s="63"/>
      <c r="T11" s="63"/>
      <c r="U11" s="63"/>
      <c r="V11" s="63"/>
      <c r="W11" s="63"/>
    </row>
    <row r="12" ht="20.25" customHeight="1" spans="1:23">
      <c r="A12" s="150" t="str">
        <f t="shared" si="0"/>
        <v>       玉溪市教育体育局</v>
      </c>
      <c r="B12" s="150" t="s">
        <v>164</v>
      </c>
      <c r="C12" s="150" t="s">
        <v>165</v>
      </c>
      <c r="D12" s="150" t="s">
        <v>89</v>
      </c>
      <c r="E12" s="150" t="s">
        <v>166</v>
      </c>
      <c r="F12" s="150" t="s">
        <v>169</v>
      </c>
      <c r="G12" s="150" t="s">
        <v>170</v>
      </c>
      <c r="H12" s="153">
        <v>748440</v>
      </c>
      <c r="I12" s="63">
        <v>748440</v>
      </c>
      <c r="J12" s="63">
        <v>187110</v>
      </c>
      <c r="K12" s="150"/>
      <c r="L12" s="63">
        <v>561330</v>
      </c>
      <c r="M12" s="150"/>
      <c r="N12" s="63"/>
      <c r="O12" s="63"/>
      <c r="P12" s="150"/>
      <c r="Q12" s="63"/>
      <c r="R12" s="63"/>
      <c r="S12" s="63"/>
      <c r="T12" s="63"/>
      <c r="U12" s="63"/>
      <c r="V12" s="63"/>
      <c r="W12" s="63"/>
    </row>
    <row r="13" ht="20.25" customHeight="1" spans="1:23">
      <c r="A13" s="150" t="str">
        <f t="shared" si="0"/>
        <v>       玉溪市教育体育局</v>
      </c>
      <c r="B13" s="150" t="s">
        <v>164</v>
      </c>
      <c r="C13" s="150" t="s">
        <v>165</v>
      </c>
      <c r="D13" s="150" t="s">
        <v>111</v>
      </c>
      <c r="E13" s="150" t="s">
        <v>171</v>
      </c>
      <c r="F13" s="150" t="s">
        <v>169</v>
      </c>
      <c r="G13" s="150" t="s">
        <v>170</v>
      </c>
      <c r="H13" s="153">
        <v>46260</v>
      </c>
      <c r="I13" s="63">
        <v>46260</v>
      </c>
      <c r="J13" s="63">
        <v>11565</v>
      </c>
      <c r="K13" s="150"/>
      <c r="L13" s="63">
        <v>34695</v>
      </c>
      <c r="M13" s="150"/>
      <c r="N13" s="63"/>
      <c r="O13" s="63"/>
      <c r="P13" s="150"/>
      <c r="Q13" s="63"/>
      <c r="R13" s="63"/>
      <c r="S13" s="63"/>
      <c r="T13" s="63"/>
      <c r="U13" s="63"/>
      <c r="V13" s="63"/>
      <c r="W13" s="63"/>
    </row>
    <row r="14" ht="20.25" customHeight="1" spans="1:23">
      <c r="A14" s="150" t="str">
        <f t="shared" si="0"/>
        <v>       玉溪市教育体育局</v>
      </c>
      <c r="B14" s="150" t="s">
        <v>172</v>
      </c>
      <c r="C14" s="150" t="s">
        <v>173</v>
      </c>
      <c r="D14" s="150" t="s">
        <v>82</v>
      </c>
      <c r="E14" s="150" t="s">
        <v>174</v>
      </c>
      <c r="F14" s="150" t="s">
        <v>167</v>
      </c>
      <c r="G14" s="150" t="s">
        <v>168</v>
      </c>
      <c r="H14" s="153">
        <v>1531872</v>
      </c>
      <c r="I14" s="63">
        <v>1531872</v>
      </c>
      <c r="J14" s="63">
        <v>382968</v>
      </c>
      <c r="K14" s="150"/>
      <c r="L14" s="63">
        <v>1148904</v>
      </c>
      <c r="M14" s="150"/>
      <c r="N14" s="63"/>
      <c r="O14" s="63"/>
      <c r="P14" s="150"/>
      <c r="Q14" s="63"/>
      <c r="R14" s="63"/>
      <c r="S14" s="63"/>
      <c r="T14" s="63"/>
      <c r="U14" s="63"/>
      <c r="V14" s="63"/>
      <c r="W14" s="63"/>
    </row>
    <row r="15" ht="20.25" customHeight="1" spans="1:23">
      <c r="A15" s="150" t="str">
        <f t="shared" si="0"/>
        <v>       玉溪市教育体育局</v>
      </c>
      <c r="B15" s="150" t="s">
        <v>172</v>
      </c>
      <c r="C15" s="150" t="s">
        <v>173</v>
      </c>
      <c r="D15" s="150" t="s">
        <v>82</v>
      </c>
      <c r="E15" s="150" t="s">
        <v>174</v>
      </c>
      <c r="F15" s="150" t="s">
        <v>169</v>
      </c>
      <c r="G15" s="150" t="s">
        <v>170</v>
      </c>
      <c r="H15" s="153">
        <v>216</v>
      </c>
      <c r="I15" s="63">
        <v>216</v>
      </c>
      <c r="J15" s="63">
        <v>54</v>
      </c>
      <c r="K15" s="150"/>
      <c r="L15" s="63">
        <v>162</v>
      </c>
      <c r="M15" s="150"/>
      <c r="N15" s="63"/>
      <c r="O15" s="63"/>
      <c r="P15" s="150"/>
      <c r="Q15" s="63"/>
      <c r="R15" s="63"/>
      <c r="S15" s="63"/>
      <c r="T15" s="63"/>
      <c r="U15" s="63"/>
      <c r="V15" s="63"/>
      <c r="W15" s="63"/>
    </row>
    <row r="16" ht="20.25" customHeight="1" spans="1:23">
      <c r="A16" s="150" t="str">
        <f t="shared" si="0"/>
        <v>       玉溪市教育体育局</v>
      </c>
      <c r="B16" s="150" t="s">
        <v>172</v>
      </c>
      <c r="C16" s="150" t="s">
        <v>173</v>
      </c>
      <c r="D16" s="150" t="s">
        <v>82</v>
      </c>
      <c r="E16" s="150" t="s">
        <v>174</v>
      </c>
      <c r="F16" s="150" t="s">
        <v>175</v>
      </c>
      <c r="G16" s="150" t="s">
        <v>176</v>
      </c>
      <c r="H16" s="153">
        <v>415920</v>
      </c>
      <c r="I16" s="63">
        <v>415920</v>
      </c>
      <c r="J16" s="63">
        <v>103980</v>
      </c>
      <c r="K16" s="150"/>
      <c r="L16" s="63">
        <v>311940</v>
      </c>
      <c r="M16" s="150"/>
      <c r="N16" s="63"/>
      <c r="O16" s="63"/>
      <c r="P16" s="150"/>
      <c r="Q16" s="63"/>
      <c r="R16" s="63"/>
      <c r="S16" s="63"/>
      <c r="T16" s="63"/>
      <c r="U16" s="63"/>
      <c r="V16" s="63"/>
      <c r="W16" s="63"/>
    </row>
    <row r="17" ht="20.25" customHeight="1" spans="1:23">
      <c r="A17" s="150" t="str">
        <f t="shared" si="0"/>
        <v>       玉溪市教育体育局</v>
      </c>
      <c r="B17" s="150" t="s">
        <v>172</v>
      </c>
      <c r="C17" s="150" t="s">
        <v>173</v>
      </c>
      <c r="D17" s="150" t="s">
        <v>111</v>
      </c>
      <c r="E17" s="150" t="s">
        <v>171</v>
      </c>
      <c r="F17" s="150" t="s">
        <v>169</v>
      </c>
      <c r="G17" s="150" t="s">
        <v>170</v>
      </c>
      <c r="H17" s="153">
        <v>12156</v>
      </c>
      <c r="I17" s="63">
        <v>12156</v>
      </c>
      <c r="J17" s="63">
        <v>3039</v>
      </c>
      <c r="K17" s="150"/>
      <c r="L17" s="63">
        <v>9117</v>
      </c>
      <c r="M17" s="150"/>
      <c r="N17" s="63"/>
      <c r="O17" s="63"/>
      <c r="P17" s="150"/>
      <c r="Q17" s="63"/>
      <c r="R17" s="63"/>
      <c r="S17" s="63"/>
      <c r="T17" s="63"/>
      <c r="U17" s="63"/>
      <c r="V17" s="63"/>
      <c r="W17" s="63"/>
    </row>
    <row r="18" ht="20.25" customHeight="1" spans="1:23">
      <c r="A18" s="150" t="str">
        <f t="shared" si="0"/>
        <v>       玉溪市教育体育局</v>
      </c>
      <c r="B18" s="150" t="s">
        <v>177</v>
      </c>
      <c r="C18" s="150" t="s">
        <v>178</v>
      </c>
      <c r="D18" s="150" t="s">
        <v>80</v>
      </c>
      <c r="E18" s="150" t="s">
        <v>166</v>
      </c>
      <c r="F18" s="150" t="s">
        <v>179</v>
      </c>
      <c r="G18" s="150" t="s">
        <v>180</v>
      </c>
      <c r="H18" s="153">
        <v>825.62</v>
      </c>
      <c r="I18" s="63">
        <v>825.62</v>
      </c>
      <c r="J18" s="63">
        <v>206.41</v>
      </c>
      <c r="K18" s="150"/>
      <c r="L18" s="63">
        <v>619.21</v>
      </c>
      <c r="M18" s="150"/>
      <c r="N18" s="63"/>
      <c r="O18" s="63"/>
      <c r="P18" s="150"/>
      <c r="Q18" s="63"/>
      <c r="R18" s="63"/>
      <c r="S18" s="63"/>
      <c r="T18" s="63"/>
      <c r="U18" s="63"/>
      <c r="V18" s="63"/>
      <c r="W18" s="63"/>
    </row>
    <row r="19" ht="20.25" customHeight="1" spans="1:23">
      <c r="A19" s="150" t="str">
        <f t="shared" si="0"/>
        <v>       玉溪市教育体育局</v>
      </c>
      <c r="B19" s="150" t="s">
        <v>177</v>
      </c>
      <c r="C19" s="150" t="s">
        <v>178</v>
      </c>
      <c r="D19" s="150" t="s">
        <v>82</v>
      </c>
      <c r="E19" s="150" t="s">
        <v>174</v>
      </c>
      <c r="F19" s="150" t="s">
        <v>179</v>
      </c>
      <c r="G19" s="150" t="s">
        <v>180</v>
      </c>
      <c r="H19" s="153">
        <v>24223.84</v>
      </c>
      <c r="I19" s="63">
        <v>24223.84</v>
      </c>
      <c r="J19" s="63">
        <v>6055.96</v>
      </c>
      <c r="K19" s="150"/>
      <c r="L19" s="63">
        <v>18167.88</v>
      </c>
      <c r="M19" s="150"/>
      <c r="N19" s="63"/>
      <c r="O19" s="63"/>
      <c r="P19" s="150"/>
      <c r="Q19" s="63"/>
      <c r="R19" s="63"/>
      <c r="S19" s="63"/>
      <c r="T19" s="63"/>
      <c r="U19" s="63"/>
      <c r="V19" s="63"/>
      <c r="W19" s="63"/>
    </row>
    <row r="20" ht="20.25" customHeight="1" spans="1:23">
      <c r="A20" s="150" t="str">
        <f t="shared" si="0"/>
        <v>       玉溪市教育体育局</v>
      </c>
      <c r="B20" s="150" t="s">
        <v>177</v>
      </c>
      <c r="C20" s="150" t="s">
        <v>178</v>
      </c>
      <c r="D20" s="150" t="s">
        <v>96</v>
      </c>
      <c r="E20" s="150" t="s">
        <v>181</v>
      </c>
      <c r="F20" s="150" t="s">
        <v>182</v>
      </c>
      <c r="G20" s="150" t="s">
        <v>183</v>
      </c>
      <c r="H20" s="153">
        <v>1471336.96</v>
      </c>
      <c r="I20" s="63">
        <v>1471336.96</v>
      </c>
      <c r="J20" s="63">
        <v>367834.24</v>
      </c>
      <c r="K20" s="150"/>
      <c r="L20" s="63">
        <v>1103502.72</v>
      </c>
      <c r="M20" s="150"/>
      <c r="N20" s="63"/>
      <c r="O20" s="63"/>
      <c r="P20" s="150"/>
      <c r="Q20" s="63"/>
      <c r="R20" s="63"/>
      <c r="S20" s="63"/>
      <c r="T20" s="63"/>
      <c r="U20" s="63"/>
      <c r="V20" s="63"/>
      <c r="W20" s="63"/>
    </row>
    <row r="21" ht="20.25" customHeight="1" spans="1:23">
      <c r="A21" s="150" t="str">
        <f t="shared" si="0"/>
        <v>       玉溪市教育体育局</v>
      </c>
      <c r="B21" s="150" t="s">
        <v>177</v>
      </c>
      <c r="C21" s="150" t="s">
        <v>178</v>
      </c>
      <c r="D21" s="150" t="s">
        <v>101</v>
      </c>
      <c r="E21" s="150" t="s">
        <v>184</v>
      </c>
      <c r="F21" s="150" t="s">
        <v>185</v>
      </c>
      <c r="G21" s="150" t="s">
        <v>186</v>
      </c>
      <c r="H21" s="153">
        <v>486626.01</v>
      </c>
      <c r="I21" s="63">
        <v>486626.01</v>
      </c>
      <c r="J21" s="63">
        <v>121656.5</v>
      </c>
      <c r="K21" s="150"/>
      <c r="L21" s="63">
        <v>364969.51</v>
      </c>
      <c r="M21" s="150"/>
      <c r="N21" s="63"/>
      <c r="O21" s="63"/>
      <c r="P21" s="150"/>
      <c r="Q21" s="63"/>
      <c r="R21" s="63"/>
      <c r="S21" s="63"/>
      <c r="T21" s="63"/>
      <c r="U21" s="63"/>
      <c r="V21" s="63"/>
      <c r="W21" s="63"/>
    </row>
    <row r="22" ht="20.25" customHeight="1" spans="1:23">
      <c r="A22" s="150" t="str">
        <f t="shared" si="0"/>
        <v>       玉溪市教育体育局</v>
      </c>
      <c r="B22" s="150" t="s">
        <v>177</v>
      </c>
      <c r="C22" s="150" t="s">
        <v>178</v>
      </c>
      <c r="D22" s="150" t="s">
        <v>101</v>
      </c>
      <c r="E22" s="150" t="s">
        <v>184</v>
      </c>
      <c r="F22" s="150" t="s">
        <v>187</v>
      </c>
      <c r="G22" s="150" t="s">
        <v>188</v>
      </c>
      <c r="H22" s="153">
        <v>55000</v>
      </c>
      <c r="I22" s="63">
        <v>55000</v>
      </c>
      <c r="J22" s="63">
        <v>55000</v>
      </c>
      <c r="K22" s="150"/>
      <c r="L22" s="63"/>
      <c r="M22" s="150"/>
      <c r="N22" s="63"/>
      <c r="O22" s="63"/>
      <c r="P22" s="150"/>
      <c r="Q22" s="63"/>
      <c r="R22" s="63"/>
      <c r="S22" s="63"/>
      <c r="T22" s="63"/>
      <c r="U22" s="63"/>
      <c r="V22" s="63"/>
      <c r="W22" s="63"/>
    </row>
    <row r="23" ht="20.25" customHeight="1" spans="1:23">
      <c r="A23" s="150" t="str">
        <f t="shared" si="0"/>
        <v>       玉溪市教育体育局</v>
      </c>
      <c r="B23" s="150" t="s">
        <v>177</v>
      </c>
      <c r="C23" s="150" t="s">
        <v>178</v>
      </c>
      <c r="D23" s="150" t="s">
        <v>102</v>
      </c>
      <c r="E23" s="150" t="s">
        <v>189</v>
      </c>
      <c r="F23" s="150" t="s">
        <v>185</v>
      </c>
      <c r="G23" s="150" t="s">
        <v>186</v>
      </c>
      <c r="H23" s="153">
        <v>276630.04</v>
      </c>
      <c r="I23" s="63">
        <v>276630.04</v>
      </c>
      <c r="J23" s="63">
        <v>69157.51</v>
      </c>
      <c r="K23" s="150"/>
      <c r="L23" s="63">
        <v>207472.53</v>
      </c>
      <c r="M23" s="150"/>
      <c r="N23" s="63"/>
      <c r="O23" s="63"/>
      <c r="P23" s="150"/>
      <c r="Q23" s="63"/>
      <c r="R23" s="63"/>
      <c r="S23" s="63"/>
      <c r="T23" s="63"/>
      <c r="U23" s="63"/>
      <c r="V23" s="63"/>
      <c r="W23" s="63"/>
    </row>
    <row r="24" ht="20.25" customHeight="1" spans="1:23">
      <c r="A24" s="150" t="str">
        <f t="shared" si="0"/>
        <v>       玉溪市教育体育局</v>
      </c>
      <c r="B24" s="150" t="s">
        <v>177</v>
      </c>
      <c r="C24" s="150" t="s">
        <v>178</v>
      </c>
      <c r="D24" s="150" t="s">
        <v>103</v>
      </c>
      <c r="E24" s="150" t="s">
        <v>190</v>
      </c>
      <c r="F24" s="150" t="s">
        <v>191</v>
      </c>
      <c r="G24" s="150" t="s">
        <v>192</v>
      </c>
      <c r="H24" s="153">
        <v>647100.2</v>
      </c>
      <c r="I24" s="63">
        <v>647100.2</v>
      </c>
      <c r="J24" s="63">
        <v>161775.05</v>
      </c>
      <c r="K24" s="150"/>
      <c r="L24" s="63">
        <v>485325.15</v>
      </c>
      <c r="M24" s="150"/>
      <c r="N24" s="63"/>
      <c r="O24" s="63"/>
      <c r="P24" s="150"/>
      <c r="Q24" s="63"/>
      <c r="R24" s="63"/>
      <c r="S24" s="63"/>
      <c r="T24" s="63"/>
      <c r="U24" s="63"/>
      <c r="V24" s="63"/>
      <c r="W24" s="63"/>
    </row>
    <row r="25" ht="20.25" customHeight="1" spans="1:23">
      <c r="A25" s="150" t="str">
        <f t="shared" si="0"/>
        <v>       玉溪市教育体育局</v>
      </c>
      <c r="B25" s="150" t="s">
        <v>177</v>
      </c>
      <c r="C25" s="150" t="s">
        <v>178</v>
      </c>
      <c r="D25" s="150" t="s">
        <v>104</v>
      </c>
      <c r="E25" s="150" t="s">
        <v>193</v>
      </c>
      <c r="F25" s="150" t="s">
        <v>179</v>
      </c>
      <c r="G25" s="150" t="s">
        <v>180</v>
      </c>
      <c r="H25" s="153">
        <v>88919.01</v>
      </c>
      <c r="I25" s="63">
        <v>88919.01</v>
      </c>
      <c r="J25" s="63">
        <v>60641.75</v>
      </c>
      <c r="K25" s="150"/>
      <c r="L25" s="63">
        <v>28277.26</v>
      </c>
      <c r="M25" s="150"/>
      <c r="N25" s="63"/>
      <c r="O25" s="63"/>
      <c r="P25" s="150"/>
      <c r="Q25" s="63"/>
      <c r="R25" s="63"/>
      <c r="S25" s="63"/>
      <c r="T25" s="63"/>
      <c r="U25" s="63"/>
      <c r="V25" s="63"/>
      <c r="W25" s="63"/>
    </row>
    <row r="26" ht="20.25" customHeight="1" spans="1:23">
      <c r="A26" s="150" t="str">
        <f t="shared" si="0"/>
        <v>       玉溪市教育体育局</v>
      </c>
      <c r="B26" s="150" t="s">
        <v>194</v>
      </c>
      <c r="C26" s="150" t="s">
        <v>195</v>
      </c>
      <c r="D26" s="150" t="s">
        <v>110</v>
      </c>
      <c r="E26" s="150" t="s">
        <v>195</v>
      </c>
      <c r="F26" s="150" t="s">
        <v>196</v>
      </c>
      <c r="G26" s="150" t="s">
        <v>195</v>
      </c>
      <c r="H26" s="153">
        <v>1168668</v>
      </c>
      <c r="I26" s="63">
        <v>1168668</v>
      </c>
      <c r="J26" s="63">
        <v>292167</v>
      </c>
      <c r="K26" s="150"/>
      <c r="L26" s="63">
        <v>876501</v>
      </c>
      <c r="M26" s="150"/>
      <c r="N26" s="63"/>
      <c r="O26" s="63"/>
      <c r="P26" s="150"/>
      <c r="Q26" s="63"/>
      <c r="R26" s="63"/>
      <c r="S26" s="63"/>
      <c r="T26" s="63"/>
      <c r="U26" s="63"/>
      <c r="V26" s="63"/>
      <c r="W26" s="63"/>
    </row>
    <row r="27" ht="20.25" customHeight="1" spans="1:23">
      <c r="A27" s="150" t="str">
        <f t="shared" si="0"/>
        <v>       玉溪市教育体育局</v>
      </c>
      <c r="B27" s="150" t="s">
        <v>197</v>
      </c>
      <c r="C27" s="150" t="s">
        <v>198</v>
      </c>
      <c r="D27" s="150" t="s">
        <v>94</v>
      </c>
      <c r="E27" s="150" t="s">
        <v>199</v>
      </c>
      <c r="F27" s="150" t="s">
        <v>200</v>
      </c>
      <c r="G27" s="150" t="s">
        <v>201</v>
      </c>
      <c r="H27" s="153">
        <v>152424</v>
      </c>
      <c r="I27" s="63">
        <v>152424</v>
      </c>
      <c r="J27" s="63"/>
      <c r="K27" s="150"/>
      <c r="L27" s="63">
        <v>152424</v>
      </c>
      <c r="M27" s="150"/>
      <c r="N27" s="63"/>
      <c r="O27" s="63"/>
      <c r="P27" s="150"/>
      <c r="Q27" s="63"/>
      <c r="R27" s="63"/>
      <c r="S27" s="63"/>
      <c r="T27" s="63"/>
      <c r="U27" s="63"/>
      <c r="V27" s="63"/>
      <c r="W27" s="63"/>
    </row>
    <row r="28" ht="20.25" customHeight="1" spans="1:23">
      <c r="A28" s="150" t="str">
        <f t="shared" si="0"/>
        <v>       玉溪市教育体育局</v>
      </c>
      <c r="B28" s="150" t="s">
        <v>197</v>
      </c>
      <c r="C28" s="150" t="s">
        <v>198</v>
      </c>
      <c r="D28" s="150" t="s">
        <v>94</v>
      </c>
      <c r="E28" s="150" t="s">
        <v>199</v>
      </c>
      <c r="F28" s="150" t="s">
        <v>202</v>
      </c>
      <c r="G28" s="150" t="s">
        <v>203</v>
      </c>
      <c r="H28" s="153">
        <v>1668000</v>
      </c>
      <c r="I28" s="63">
        <v>1668000</v>
      </c>
      <c r="J28" s="63">
        <v>333600</v>
      </c>
      <c r="K28" s="150"/>
      <c r="L28" s="63">
        <v>1334400</v>
      </c>
      <c r="M28" s="150"/>
      <c r="N28" s="63"/>
      <c r="O28" s="63"/>
      <c r="P28" s="150"/>
      <c r="Q28" s="63"/>
      <c r="R28" s="63"/>
      <c r="S28" s="63"/>
      <c r="T28" s="63"/>
      <c r="U28" s="63"/>
      <c r="V28" s="63"/>
      <c r="W28" s="63"/>
    </row>
    <row r="29" ht="20.25" customHeight="1" spans="1:23">
      <c r="A29" s="150" t="str">
        <f t="shared" si="0"/>
        <v>       玉溪市教育体育局</v>
      </c>
      <c r="B29" s="150" t="s">
        <v>197</v>
      </c>
      <c r="C29" s="150" t="s">
        <v>198</v>
      </c>
      <c r="D29" s="150" t="s">
        <v>95</v>
      </c>
      <c r="E29" s="150" t="s">
        <v>204</v>
      </c>
      <c r="F29" s="150" t="s">
        <v>202</v>
      </c>
      <c r="G29" s="150" t="s">
        <v>203</v>
      </c>
      <c r="H29" s="153">
        <v>343200</v>
      </c>
      <c r="I29" s="63">
        <v>343200</v>
      </c>
      <c r="J29" s="63">
        <v>68640</v>
      </c>
      <c r="K29" s="150"/>
      <c r="L29" s="63">
        <v>274560</v>
      </c>
      <c r="M29" s="150"/>
      <c r="N29" s="63"/>
      <c r="O29" s="63"/>
      <c r="P29" s="150"/>
      <c r="Q29" s="63"/>
      <c r="R29" s="63"/>
      <c r="S29" s="63"/>
      <c r="T29" s="63"/>
      <c r="U29" s="63"/>
      <c r="V29" s="63"/>
      <c r="W29" s="63"/>
    </row>
    <row r="30" ht="20.25" customHeight="1" spans="1:23">
      <c r="A30" s="150" t="str">
        <f t="shared" si="0"/>
        <v>       玉溪市教育体育局</v>
      </c>
      <c r="B30" s="150" t="s">
        <v>205</v>
      </c>
      <c r="C30" s="150" t="s">
        <v>206</v>
      </c>
      <c r="D30" s="150" t="s">
        <v>80</v>
      </c>
      <c r="E30" s="150" t="s">
        <v>166</v>
      </c>
      <c r="F30" s="150" t="s">
        <v>207</v>
      </c>
      <c r="G30" s="150" t="s">
        <v>208</v>
      </c>
      <c r="H30" s="153">
        <v>1007512</v>
      </c>
      <c r="I30" s="63">
        <v>1007512</v>
      </c>
      <c r="J30" s="63">
        <v>251878</v>
      </c>
      <c r="K30" s="150"/>
      <c r="L30" s="63">
        <v>755634</v>
      </c>
      <c r="M30" s="150"/>
      <c r="N30" s="63"/>
      <c r="O30" s="63"/>
      <c r="P30" s="150"/>
      <c r="Q30" s="63"/>
      <c r="R30" s="63"/>
      <c r="S30" s="63"/>
      <c r="T30" s="63"/>
      <c r="U30" s="63"/>
      <c r="V30" s="63"/>
      <c r="W30" s="63"/>
    </row>
    <row r="31" ht="20.25" customHeight="1" spans="1:23">
      <c r="A31" s="150" t="str">
        <f t="shared" si="0"/>
        <v>       玉溪市教育体育局</v>
      </c>
      <c r="B31" s="150" t="s">
        <v>205</v>
      </c>
      <c r="C31" s="150" t="s">
        <v>206</v>
      </c>
      <c r="D31" s="150" t="s">
        <v>89</v>
      </c>
      <c r="E31" s="150" t="s">
        <v>166</v>
      </c>
      <c r="F31" s="150" t="s">
        <v>207</v>
      </c>
      <c r="G31" s="150" t="s">
        <v>208</v>
      </c>
      <c r="H31" s="153">
        <v>409320</v>
      </c>
      <c r="I31" s="63">
        <v>409320</v>
      </c>
      <c r="J31" s="63">
        <v>102330</v>
      </c>
      <c r="K31" s="150"/>
      <c r="L31" s="63">
        <v>306990</v>
      </c>
      <c r="M31" s="150"/>
      <c r="N31" s="63"/>
      <c r="O31" s="63"/>
      <c r="P31" s="150"/>
      <c r="Q31" s="63"/>
      <c r="R31" s="63"/>
      <c r="S31" s="63"/>
      <c r="T31" s="63"/>
      <c r="U31" s="63"/>
      <c r="V31" s="63"/>
      <c r="W31" s="63"/>
    </row>
    <row r="32" ht="20.25" customHeight="1" spans="1:23">
      <c r="A32" s="150" t="str">
        <f t="shared" si="0"/>
        <v>       玉溪市教育体育局</v>
      </c>
      <c r="B32" s="150" t="s">
        <v>209</v>
      </c>
      <c r="C32" s="150" t="s">
        <v>210</v>
      </c>
      <c r="D32" s="150" t="s">
        <v>80</v>
      </c>
      <c r="E32" s="150" t="s">
        <v>166</v>
      </c>
      <c r="F32" s="150" t="s">
        <v>211</v>
      </c>
      <c r="G32" s="150" t="s">
        <v>212</v>
      </c>
      <c r="H32" s="153">
        <v>52000</v>
      </c>
      <c r="I32" s="63">
        <v>52000</v>
      </c>
      <c r="J32" s="63"/>
      <c r="K32" s="150"/>
      <c r="L32" s="63">
        <v>52000</v>
      </c>
      <c r="M32" s="150"/>
      <c r="N32" s="63"/>
      <c r="O32" s="63"/>
      <c r="P32" s="150"/>
      <c r="Q32" s="63"/>
      <c r="R32" s="63"/>
      <c r="S32" s="63"/>
      <c r="T32" s="63"/>
      <c r="U32" s="63"/>
      <c r="V32" s="63"/>
      <c r="W32" s="63"/>
    </row>
    <row r="33" ht="20.25" customHeight="1" spans="1:23">
      <c r="A33" s="150" t="str">
        <f t="shared" si="0"/>
        <v>       玉溪市教育体育局</v>
      </c>
      <c r="B33" s="150" t="s">
        <v>213</v>
      </c>
      <c r="C33" s="150" t="s">
        <v>214</v>
      </c>
      <c r="D33" s="150" t="s">
        <v>80</v>
      </c>
      <c r="E33" s="150" t="s">
        <v>166</v>
      </c>
      <c r="F33" s="150" t="s">
        <v>215</v>
      </c>
      <c r="G33" s="150" t="s">
        <v>216</v>
      </c>
      <c r="H33" s="153">
        <v>303000</v>
      </c>
      <c r="I33" s="63">
        <v>303000</v>
      </c>
      <c r="J33" s="63">
        <v>75750</v>
      </c>
      <c r="K33" s="150"/>
      <c r="L33" s="63">
        <v>227250</v>
      </c>
      <c r="M33" s="150"/>
      <c r="N33" s="63"/>
      <c r="O33" s="63"/>
      <c r="P33" s="150"/>
      <c r="Q33" s="63"/>
      <c r="R33" s="63"/>
      <c r="S33" s="63"/>
      <c r="T33" s="63"/>
      <c r="U33" s="63"/>
      <c r="V33" s="63"/>
      <c r="W33" s="63"/>
    </row>
    <row r="34" ht="20.25" customHeight="1" spans="1:23">
      <c r="A34" s="150" t="str">
        <f t="shared" si="0"/>
        <v>       玉溪市教育体育局</v>
      </c>
      <c r="B34" s="150" t="s">
        <v>213</v>
      </c>
      <c r="C34" s="150" t="s">
        <v>214</v>
      </c>
      <c r="D34" s="150" t="s">
        <v>89</v>
      </c>
      <c r="E34" s="150" t="s">
        <v>166</v>
      </c>
      <c r="F34" s="150" t="s">
        <v>215</v>
      </c>
      <c r="G34" s="150" t="s">
        <v>216</v>
      </c>
      <c r="H34" s="153">
        <v>118800</v>
      </c>
      <c r="I34" s="63">
        <v>118800</v>
      </c>
      <c r="J34" s="63">
        <v>29700</v>
      </c>
      <c r="K34" s="150"/>
      <c r="L34" s="63">
        <v>89100</v>
      </c>
      <c r="M34" s="150"/>
      <c r="N34" s="63"/>
      <c r="O34" s="63"/>
      <c r="P34" s="150"/>
      <c r="Q34" s="63"/>
      <c r="R34" s="63"/>
      <c r="S34" s="63"/>
      <c r="T34" s="63"/>
      <c r="U34" s="63"/>
      <c r="V34" s="63"/>
      <c r="W34" s="63"/>
    </row>
    <row r="35" ht="20.25" customHeight="1" spans="1:23">
      <c r="A35" s="150" t="str">
        <f t="shared" si="0"/>
        <v>       玉溪市教育体育局</v>
      </c>
      <c r="B35" s="150" t="s">
        <v>217</v>
      </c>
      <c r="C35" s="150" t="s">
        <v>218</v>
      </c>
      <c r="D35" s="150" t="s">
        <v>80</v>
      </c>
      <c r="E35" s="150" t="s">
        <v>166</v>
      </c>
      <c r="F35" s="150" t="s">
        <v>219</v>
      </c>
      <c r="G35" s="150" t="s">
        <v>218</v>
      </c>
      <c r="H35" s="153">
        <v>67135.2</v>
      </c>
      <c r="I35" s="63">
        <v>67135.2</v>
      </c>
      <c r="J35" s="63"/>
      <c r="K35" s="150"/>
      <c r="L35" s="63">
        <v>67135.2</v>
      </c>
      <c r="M35" s="150"/>
      <c r="N35" s="63"/>
      <c r="O35" s="63"/>
      <c r="P35" s="150"/>
      <c r="Q35" s="63"/>
      <c r="R35" s="63"/>
      <c r="S35" s="63"/>
      <c r="T35" s="63"/>
      <c r="U35" s="63"/>
      <c r="V35" s="63"/>
      <c r="W35" s="63"/>
    </row>
    <row r="36" ht="20.25" customHeight="1" spans="1:23">
      <c r="A36" s="150" t="str">
        <f t="shared" si="0"/>
        <v>       玉溪市教育体育局</v>
      </c>
      <c r="B36" s="150" t="s">
        <v>217</v>
      </c>
      <c r="C36" s="150" t="s">
        <v>218</v>
      </c>
      <c r="D36" s="150" t="s">
        <v>82</v>
      </c>
      <c r="E36" s="150" t="s">
        <v>174</v>
      </c>
      <c r="F36" s="150" t="s">
        <v>219</v>
      </c>
      <c r="G36" s="150" t="s">
        <v>218</v>
      </c>
      <c r="H36" s="153">
        <v>54905.28</v>
      </c>
      <c r="I36" s="63">
        <v>54905.28</v>
      </c>
      <c r="J36" s="63"/>
      <c r="K36" s="150"/>
      <c r="L36" s="63">
        <v>54905.28</v>
      </c>
      <c r="M36" s="150"/>
      <c r="N36" s="63"/>
      <c r="O36" s="63"/>
      <c r="P36" s="150"/>
      <c r="Q36" s="63"/>
      <c r="R36" s="63"/>
      <c r="S36" s="63"/>
      <c r="T36" s="63"/>
      <c r="U36" s="63"/>
      <c r="V36" s="63"/>
      <c r="W36" s="63"/>
    </row>
    <row r="37" ht="20.25" customHeight="1" spans="1:23">
      <c r="A37" s="150" t="str">
        <f t="shared" si="0"/>
        <v>       玉溪市教育体育局</v>
      </c>
      <c r="B37" s="150" t="s">
        <v>217</v>
      </c>
      <c r="C37" s="150" t="s">
        <v>218</v>
      </c>
      <c r="D37" s="150" t="s">
        <v>89</v>
      </c>
      <c r="E37" s="150" t="s">
        <v>166</v>
      </c>
      <c r="F37" s="150" t="s">
        <v>219</v>
      </c>
      <c r="G37" s="150" t="s">
        <v>218</v>
      </c>
      <c r="H37" s="153">
        <v>28630.32</v>
      </c>
      <c r="I37" s="63">
        <v>28630.32</v>
      </c>
      <c r="J37" s="63"/>
      <c r="K37" s="150"/>
      <c r="L37" s="63">
        <v>28630.32</v>
      </c>
      <c r="M37" s="150"/>
      <c r="N37" s="63"/>
      <c r="O37" s="63"/>
      <c r="P37" s="150"/>
      <c r="Q37" s="63"/>
      <c r="R37" s="63"/>
      <c r="S37" s="63"/>
      <c r="T37" s="63"/>
      <c r="U37" s="63"/>
      <c r="V37" s="63"/>
      <c r="W37" s="63"/>
    </row>
    <row r="38" ht="20.25" customHeight="1" spans="1:23">
      <c r="A38" s="150" t="str">
        <f t="shared" si="0"/>
        <v>       玉溪市教育体育局</v>
      </c>
      <c r="B38" s="150" t="s">
        <v>220</v>
      </c>
      <c r="C38" s="150" t="s">
        <v>221</v>
      </c>
      <c r="D38" s="150" t="s">
        <v>80</v>
      </c>
      <c r="E38" s="150" t="s">
        <v>166</v>
      </c>
      <c r="F38" s="150" t="s">
        <v>222</v>
      </c>
      <c r="G38" s="150" t="s">
        <v>223</v>
      </c>
      <c r="H38" s="153">
        <v>88360</v>
      </c>
      <c r="I38" s="63">
        <v>88360</v>
      </c>
      <c r="J38" s="63"/>
      <c r="K38" s="150"/>
      <c r="L38" s="63">
        <v>88360</v>
      </c>
      <c r="M38" s="150"/>
      <c r="N38" s="63"/>
      <c r="O38" s="63"/>
      <c r="P38" s="150"/>
      <c r="Q38" s="63"/>
      <c r="R38" s="63"/>
      <c r="S38" s="63"/>
      <c r="T38" s="63"/>
      <c r="U38" s="63"/>
      <c r="V38" s="63"/>
      <c r="W38" s="63"/>
    </row>
    <row r="39" ht="20.25" customHeight="1" spans="1:23">
      <c r="A39" s="150" t="str">
        <f t="shared" si="0"/>
        <v>       玉溪市教育体育局</v>
      </c>
      <c r="B39" s="150" t="s">
        <v>220</v>
      </c>
      <c r="C39" s="150" t="s">
        <v>221</v>
      </c>
      <c r="D39" s="150" t="s">
        <v>80</v>
      </c>
      <c r="E39" s="150" t="s">
        <v>166</v>
      </c>
      <c r="F39" s="150" t="s">
        <v>224</v>
      </c>
      <c r="G39" s="150" t="s">
        <v>225</v>
      </c>
      <c r="H39" s="153">
        <v>61200</v>
      </c>
      <c r="I39" s="63">
        <v>61200</v>
      </c>
      <c r="J39" s="63"/>
      <c r="K39" s="150"/>
      <c r="L39" s="63">
        <v>61200</v>
      </c>
      <c r="M39" s="150"/>
      <c r="N39" s="63"/>
      <c r="O39" s="63"/>
      <c r="P39" s="150"/>
      <c r="Q39" s="63"/>
      <c r="R39" s="63"/>
      <c r="S39" s="63"/>
      <c r="T39" s="63"/>
      <c r="U39" s="63"/>
      <c r="V39" s="63"/>
      <c r="W39" s="63"/>
    </row>
    <row r="40" ht="20.25" customHeight="1" spans="1:23">
      <c r="A40" s="150" t="str">
        <f t="shared" si="0"/>
        <v>       玉溪市教育体育局</v>
      </c>
      <c r="B40" s="150" t="s">
        <v>220</v>
      </c>
      <c r="C40" s="150" t="s">
        <v>221</v>
      </c>
      <c r="D40" s="150" t="s">
        <v>80</v>
      </c>
      <c r="E40" s="150" t="s">
        <v>166</v>
      </c>
      <c r="F40" s="150" t="s">
        <v>226</v>
      </c>
      <c r="G40" s="150" t="s">
        <v>227</v>
      </c>
      <c r="H40" s="153">
        <v>29240</v>
      </c>
      <c r="I40" s="63">
        <v>29240</v>
      </c>
      <c r="J40" s="63"/>
      <c r="K40" s="150"/>
      <c r="L40" s="63">
        <v>29240</v>
      </c>
      <c r="M40" s="150"/>
      <c r="N40" s="63"/>
      <c r="O40" s="63"/>
      <c r="P40" s="150"/>
      <c r="Q40" s="63"/>
      <c r="R40" s="63"/>
      <c r="S40" s="63"/>
      <c r="T40" s="63"/>
      <c r="U40" s="63"/>
      <c r="V40" s="63"/>
      <c r="W40" s="63"/>
    </row>
    <row r="41" ht="20.25" customHeight="1" spans="1:23">
      <c r="A41" s="150" t="str">
        <f t="shared" si="0"/>
        <v>       玉溪市教育体育局</v>
      </c>
      <c r="B41" s="150" t="s">
        <v>220</v>
      </c>
      <c r="C41" s="150" t="s">
        <v>221</v>
      </c>
      <c r="D41" s="150" t="s">
        <v>80</v>
      </c>
      <c r="E41" s="150" t="s">
        <v>166</v>
      </c>
      <c r="F41" s="150" t="s">
        <v>228</v>
      </c>
      <c r="G41" s="150" t="s">
        <v>229</v>
      </c>
      <c r="H41" s="153">
        <v>25000</v>
      </c>
      <c r="I41" s="63">
        <v>25000</v>
      </c>
      <c r="J41" s="63"/>
      <c r="K41" s="150"/>
      <c r="L41" s="63">
        <v>25000</v>
      </c>
      <c r="M41" s="150"/>
      <c r="N41" s="63"/>
      <c r="O41" s="63"/>
      <c r="P41" s="150"/>
      <c r="Q41" s="63"/>
      <c r="R41" s="63"/>
      <c r="S41" s="63"/>
      <c r="T41" s="63"/>
      <c r="U41" s="63"/>
      <c r="V41" s="63"/>
      <c r="W41" s="63"/>
    </row>
    <row r="42" ht="20.25" customHeight="1" spans="1:23">
      <c r="A42" s="150" t="str">
        <f t="shared" si="0"/>
        <v>       玉溪市教育体育局</v>
      </c>
      <c r="B42" s="150" t="s">
        <v>220</v>
      </c>
      <c r="C42" s="150" t="s">
        <v>221</v>
      </c>
      <c r="D42" s="150" t="s">
        <v>80</v>
      </c>
      <c r="E42" s="150" t="s">
        <v>166</v>
      </c>
      <c r="F42" s="150" t="s">
        <v>230</v>
      </c>
      <c r="G42" s="150" t="s">
        <v>231</v>
      </c>
      <c r="H42" s="153">
        <v>25000</v>
      </c>
      <c r="I42" s="63">
        <v>25000</v>
      </c>
      <c r="J42" s="63"/>
      <c r="K42" s="150"/>
      <c r="L42" s="63">
        <v>25000</v>
      </c>
      <c r="M42" s="150"/>
      <c r="N42" s="63"/>
      <c r="O42" s="63"/>
      <c r="P42" s="150"/>
      <c r="Q42" s="63"/>
      <c r="R42" s="63"/>
      <c r="S42" s="63"/>
      <c r="T42" s="63"/>
      <c r="U42" s="63"/>
      <c r="V42" s="63"/>
      <c r="W42" s="63"/>
    </row>
    <row r="43" ht="20.25" customHeight="1" spans="1:23">
      <c r="A43" s="150" t="str">
        <f t="shared" si="0"/>
        <v>       玉溪市教育体育局</v>
      </c>
      <c r="B43" s="150" t="s">
        <v>220</v>
      </c>
      <c r="C43" s="150" t="s">
        <v>221</v>
      </c>
      <c r="D43" s="150" t="s">
        <v>80</v>
      </c>
      <c r="E43" s="150" t="s">
        <v>166</v>
      </c>
      <c r="F43" s="150" t="s">
        <v>215</v>
      </c>
      <c r="G43" s="150" t="s">
        <v>216</v>
      </c>
      <c r="H43" s="153">
        <v>30300</v>
      </c>
      <c r="I43" s="63">
        <v>30300</v>
      </c>
      <c r="J43" s="63"/>
      <c r="K43" s="150"/>
      <c r="L43" s="63">
        <v>30300</v>
      </c>
      <c r="M43" s="150"/>
      <c r="N43" s="63"/>
      <c r="O43" s="63"/>
      <c r="P43" s="150"/>
      <c r="Q43" s="63"/>
      <c r="R43" s="63"/>
      <c r="S43" s="63"/>
      <c r="T43" s="63"/>
      <c r="U43" s="63"/>
      <c r="V43" s="63"/>
      <c r="W43" s="63"/>
    </row>
    <row r="44" ht="20.25" customHeight="1" spans="1:23">
      <c r="A44" s="150" t="str">
        <f t="shared" si="0"/>
        <v>       玉溪市教育体育局</v>
      </c>
      <c r="B44" s="150" t="s">
        <v>220</v>
      </c>
      <c r="C44" s="150" t="s">
        <v>221</v>
      </c>
      <c r="D44" s="150" t="s">
        <v>80</v>
      </c>
      <c r="E44" s="150" t="s">
        <v>166</v>
      </c>
      <c r="F44" s="150" t="s">
        <v>232</v>
      </c>
      <c r="G44" s="150" t="s">
        <v>233</v>
      </c>
      <c r="H44" s="153">
        <v>139000</v>
      </c>
      <c r="I44" s="63">
        <v>139000</v>
      </c>
      <c r="J44" s="63"/>
      <c r="K44" s="150"/>
      <c r="L44" s="63">
        <v>139000</v>
      </c>
      <c r="M44" s="150"/>
      <c r="N44" s="63"/>
      <c r="O44" s="63"/>
      <c r="P44" s="150"/>
      <c r="Q44" s="63"/>
      <c r="R44" s="63"/>
      <c r="S44" s="63"/>
      <c r="T44" s="63"/>
      <c r="U44" s="63"/>
      <c r="V44" s="63"/>
      <c r="W44" s="63"/>
    </row>
    <row r="45" ht="20.25" customHeight="1" spans="1:23">
      <c r="A45" s="150" t="str">
        <f t="shared" si="0"/>
        <v>       玉溪市教育体育局</v>
      </c>
      <c r="B45" s="150" t="s">
        <v>220</v>
      </c>
      <c r="C45" s="150" t="s">
        <v>221</v>
      </c>
      <c r="D45" s="150" t="s">
        <v>82</v>
      </c>
      <c r="E45" s="150" t="s">
        <v>174</v>
      </c>
      <c r="F45" s="150" t="s">
        <v>222</v>
      </c>
      <c r="G45" s="150" t="s">
        <v>223</v>
      </c>
      <c r="H45" s="153">
        <v>50000</v>
      </c>
      <c r="I45" s="63">
        <v>50000</v>
      </c>
      <c r="J45" s="63"/>
      <c r="K45" s="150"/>
      <c r="L45" s="63">
        <v>50000</v>
      </c>
      <c r="M45" s="150"/>
      <c r="N45" s="63"/>
      <c r="O45" s="63"/>
      <c r="P45" s="150"/>
      <c r="Q45" s="63"/>
      <c r="R45" s="63"/>
      <c r="S45" s="63"/>
      <c r="T45" s="63"/>
      <c r="U45" s="63"/>
      <c r="V45" s="63"/>
      <c r="W45" s="63"/>
    </row>
    <row r="46" ht="20.25" customHeight="1" spans="1:23">
      <c r="A46" s="150" t="str">
        <f t="shared" si="0"/>
        <v>       玉溪市教育体育局</v>
      </c>
      <c r="B46" s="150" t="s">
        <v>220</v>
      </c>
      <c r="C46" s="150" t="s">
        <v>221</v>
      </c>
      <c r="D46" s="150" t="s">
        <v>82</v>
      </c>
      <c r="E46" s="150" t="s">
        <v>174</v>
      </c>
      <c r="F46" s="150" t="s">
        <v>224</v>
      </c>
      <c r="G46" s="150" t="s">
        <v>225</v>
      </c>
      <c r="H46" s="153">
        <v>103000</v>
      </c>
      <c r="I46" s="63">
        <v>103000</v>
      </c>
      <c r="J46" s="63"/>
      <c r="K46" s="150"/>
      <c r="L46" s="63">
        <v>103000</v>
      </c>
      <c r="M46" s="150"/>
      <c r="N46" s="63"/>
      <c r="O46" s="63"/>
      <c r="P46" s="150"/>
      <c r="Q46" s="63"/>
      <c r="R46" s="63"/>
      <c r="S46" s="63"/>
      <c r="T46" s="63"/>
      <c r="U46" s="63"/>
      <c r="V46" s="63"/>
      <c r="W46" s="63"/>
    </row>
    <row r="47" ht="20.25" customHeight="1" spans="1:23">
      <c r="A47" s="150" t="str">
        <f t="shared" si="0"/>
        <v>       玉溪市教育体育局</v>
      </c>
      <c r="B47" s="150" t="s">
        <v>220</v>
      </c>
      <c r="C47" s="150" t="s">
        <v>221</v>
      </c>
      <c r="D47" s="150" t="s">
        <v>82</v>
      </c>
      <c r="E47" s="150" t="s">
        <v>174</v>
      </c>
      <c r="F47" s="150" t="s">
        <v>226</v>
      </c>
      <c r="G47" s="150" t="s">
        <v>227</v>
      </c>
      <c r="H47" s="153">
        <v>60000</v>
      </c>
      <c r="I47" s="63">
        <v>60000</v>
      </c>
      <c r="J47" s="63"/>
      <c r="K47" s="150"/>
      <c r="L47" s="63">
        <v>60000</v>
      </c>
      <c r="M47" s="150"/>
      <c r="N47" s="63"/>
      <c r="O47" s="63"/>
      <c r="P47" s="150"/>
      <c r="Q47" s="63"/>
      <c r="R47" s="63"/>
      <c r="S47" s="63"/>
      <c r="T47" s="63"/>
      <c r="U47" s="63"/>
      <c r="V47" s="63"/>
      <c r="W47" s="63"/>
    </row>
    <row r="48" ht="20.25" customHeight="1" spans="1:23">
      <c r="A48" s="150" t="str">
        <f t="shared" si="0"/>
        <v>       玉溪市教育体育局</v>
      </c>
      <c r="B48" s="150" t="s">
        <v>220</v>
      </c>
      <c r="C48" s="150" t="s">
        <v>221</v>
      </c>
      <c r="D48" s="150" t="s">
        <v>82</v>
      </c>
      <c r="E48" s="150" t="s">
        <v>174</v>
      </c>
      <c r="F48" s="150" t="s">
        <v>228</v>
      </c>
      <c r="G48" s="150" t="s">
        <v>229</v>
      </c>
      <c r="H48" s="153">
        <v>24500</v>
      </c>
      <c r="I48" s="63">
        <v>24500</v>
      </c>
      <c r="J48" s="63"/>
      <c r="K48" s="150"/>
      <c r="L48" s="63">
        <v>24500</v>
      </c>
      <c r="M48" s="150"/>
      <c r="N48" s="63"/>
      <c r="O48" s="63"/>
      <c r="P48" s="150"/>
      <c r="Q48" s="63"/>
      <c r="R48" s="63"/>
      <c r="S48" s="63"/>
      <c r="T48" s="63"/>
      <c r="U48" s="63"/>
      <c r="V48" s="63"/>
      <c r="W48" s="63"/>
    </row>
    <row r="49" ht="20.25" customHeight="1" spans="1:23">
      <c r="A49" s="150" t="str">
        <f t="shared" si="0"/>
        <v>       玉溪市教育体育局</v>
      </c>
      <c r="B49" s="150" t="s">
        <v>220</v>
      </c>
      <c r="C49" s="150" t="s">
        <v>221</v>
      </c>
      <c r="D49" s="150" t="s">
        <v>82</v>
      </c>
      <c r="E49" s="150" t="s">
        <v>174</v>
      </c>
      <c r="F49" s="150" t="s">
        <v>230</v>
      </c>
      <c r="G49" s="150" t="s">
        <v>231</v>
      </c>
      <c r="H49" s="153">
        <v>25000</v>
      </c>
      <c r="I49" s="63">
        <v>25000</v>
      </c>
      <c r="J49" s="63"/>
      <c r="K49" s="150"/>
      <c r="L49" s="63">
        <v>25000</v>
      </c>
      <c r="M49" s="150"/>
      <c r="N49" s="63"/>
      <c r="O49" s="63"/>
      <c r="P49" s="150"/>
      <c r="Q49" s="63"/>
      <c r="R49" s="63"/>
      <c r="S49" s="63"/>
      <c r="T49" s="63"/>
      <c r="U49" s="63"/>
      <c r="V49" s="63"/>
      <c r="W49" s="63"/>
    </row>
    <row r="50" ht="20.25" customHeight="1" spans="1:23">
      <c r="A50" s="150" t="str">
        <f t="shared" si="0"/>
        <v>       玉溪市教育体育局</v>
      </c>
      <c r="B50" s="150" t="s">
        <v>220</v>
      </c>
      <c r="C50" s="150" t="s">
        <v>221</v>
      </c>
      <c r="D50" s="150" t="s">
        <v>82</v>
      </c>
      <c r="E50" s="150" t="s">
        <v>174</v>
      </c>
      <c r="F50" s="150" t="s">
        <v>232</v>
      </c>
      <c r="G50" s="150" t="s">
        <v>233</v>
      </c>
      <c r="H50" s="153">
        <v>25000</v>
      </c>
      <c r="I50" s="63">
        <v>25000</v>
      </c>
      <c r="J50" s="63"/>
      <c r="K50" s="150"/>
      <c r="L50" s="63">
        <v>25000</v>
      </c>
      <c r="M50" s="150"/>
      <c r="N50" s="63"/>
      <c r="O50" s="63"/>
      <c r="P50" s="150"/>
      <c r="Q50" s="63"/>
      <c r="R50" s="63"/>
      <c r="S50" s="63"/>
      <c r="T50" s="63"/>
      <c r="U50" s="63"/>
      <c r="V50" s="63"/>
      <c r="W50" s="63"/>
    </row>
    <row r="51" ht="20.25" customHeight="1" spans="1:23">
      <c r="A51" s="150" t="str">
        <f t="shared" si="0"/>
        <v>       玉溪市教育体育局</v>
      </c>
      <c r="B51" s="150" t="s">
        <v>220</v>
      </c>
      <c r="C51" s="150" t="s">
        <v>221</v>
      </c>
      <c r="D51" s="150" t="s">
        <v>89</v>
      </c>
      <c r="E51" s="150" t="s">
        <v>166</v>
      </c>
      <c r="F51" s="150" t="s">
        <v>222</v>
      </c>
      <c r="G51" s="150" t="s">
        <v>223</v>
      </c>
      <c r="H51" s="153">
        <v>53000</v>
      </c>
      <c r="I51" s="63">
        <v>53000</v>
      </c>
      <c r="J51" s="63"/>
      <c r="K51" s="150"/>
      <c r="L51" s="63">
        <v>53000</v>
      </c>
      <c r="M51" s="150"/>
      <c r="N51" s="63"/>
      <c r="O51" s="63"/>
      <c r="P51" s="150"/>
      <c r="Q51" s="63"/>
      <c r="R51" s="63"/>
      <c r="S51" s="63"/>
      <c r="T51" s="63"/>
      <c r="U51" s="63"/>
      <c r="V51" s="63"/>
      <c r="W51" s="63"/>
    </row>
    <row r="52" ht="20.25" customHeight="1" spans="1:23">
      <c r="A52" s="150" t="str">
        <f t="shared" si="0"/>
        <v>       玉溪市教育体育局</v>
      </c>
      <c r="B52" s="150" t="s">
        <v>220</v>
      </c>
      <c r="C52" s="150" t="s">
        <v>221</v>
      </c>
      <c r="D52" s="150" t="s">
        <v>89</v>
      </c>
      <c r="E52" s="150" t="s">
        <v>166</v>
      </c>
      <c r="F52" s="150" t="s">
        <v>234</v>
      </c>
      <c r="G52" s="150" t="s">
        <v>235</v>
      </c>
      <c r="H52" s="153">
        <v>15000</v>
      </c>
      <c r="I52" s="63">
        <v>15000</v>
      </c>
      <c r="J52" s="63"/>
      <c r="K52" s="150"/>
      <c r="L52" s="63">
        <v>15000</v>
      </c>
      <c r="M52" s="150"/>
      <c r="N52" s="63"/>
      <c r="O52" s="63"/>
      <c r="P52" s="150"/>
      <c r="Q52" s="63"/>
      <c r="R52" s="63"/>
      <c r="S52" s="63"/>
      <c r="T52" s="63"/>
      <c r="U52" s="63"/>
      <c r="V52" s="63"/>
      <c r="W52" s="63"/>
    </row>
    <row r="53" ht="20.25" customHeight="1" spans="1:23">
      <c r="A53" s="150" t="str">
        <f t="shared" si="0"/>
        <v>       玉溪市教育体育局</v>
      </c>
      <c r="B53" s="150" t="s">
        <v>220</v>
      </c>
      <c r="C53" s="150" t="s">
        <v>221</v>
      </c>
      <c r="D53" s="150" t="s">
        <v>89</v>
      </c>
      <c r="E53" s="150" t="s">
        <v>166</v>
      </c>
      <c r="F53" s="150" t="s">
        <v>236</v>
      </c>
      <c r="G53" s="150" t="s">
        <v>237</v>
      </c>
      <c r="H53" s="153">
        <v>20000</v>
      </c>
      <c r="I53" s="63">
        <v>20000</v>
      </c>
      <c r="J53" s="63"/>
      <c r="K53" s="150"/>
      <c r="L53" s="63">
        <v>20000</v>
      </c>
      <c r="M53" s="150"/>
      <c r="N53" s="63"/>
      <c r="O53" s="63"/>
      <c r="P53" s="150"/>
      <c r="Q53" s="63"/>
      <c r="R53" s="63"/>
      <c r="S53" s="63"/>
      <c r="T53" s="63"/>
      <c r="U53" s="63"/>
      <c r="V53" s="63"/>
      <c r="W53" s="63"/>
    </row>
    <row r="54" ht="20.25" customHeight="1" spans="1:23">
      <c r="A54" s="150" t="str">
        <f t="shared" si="0"/>
        <v>       玉溪市教育体育局</v>
      </c>
      <c r="B54" s="150" t="s">
        <v>220</v>
      </c>
      <c r="C54" s="150" t="s">
        <v>221</v>
      </c>
      <c r="D54" s="150" t="s">
        <v>89</v>
      </c>
      <c r="E54" s="150" t="s">
        <v>166</v>
      </c>
      <c r="F54" s="150" t="s">
        <v>238</v>
      </c>
      <c r="G54" s="150" t="s">
        <v>239</v>
      </c>
      <c r="H54" s="153">
        <v>10000</v>
      </c>
      <c r="I54" s="63">
        <v>10000</v>
      </c>
      <c r="J54" s="63"/>
      <c r="K54" s="150"/>
      <c r="L54" s="63">
        <v>10000</v>
      </c>
      <c r="M54" s="150"/>
      <c r="N54" s="63"/>
      <c r="O54" s="63"/>
      <c r="P54" s="150"/>
      <c r="Q54" s="63"/>
      <c r="R54" s="63"/>
      <c r="S54" s="63"/>
      <c r="T54" s="63"/>
      <c r="U54" s="63"/>
      <c r="V54" s="63"/>
      <c r="W54" s="63"/>
    </row>
    <row r="55" ht="20.25" customHeight="1" spans="1:23">
      <c r="A55" s="150" t="str">
        <f t="shared" si="0"/>
        <v>       玉溪市教育体育局</v>
      </c>
      <c r="B55" s="150" t="s">
        <v>220</v>
      </c>
      <c r="C55" s="150" t="s">
        <v>221</v>
      </c>
      <c r="D55" s="150" t="s">
        <v>89</v>
      </c>
      <c r="E55" s="150" t="s">
        <v>166</v>
      </c>
      <c r="F55" s="150" t="s">
        <v>226</v>
      </c>
      <c r="G55" s="150" t="s">
        <v>227</v>
      </c>
      <c r="H55" s="153">
        <v>15000</v>
      </c>
      <c r="I55" s="63">
        <v>15000</v>
      </c>
      <c r="J55" s="63"/>
      <c r="K55" s="150"/>
      <c r="L55" s="63">
        <v>15000</v>
      </c>
      <c r="M55" s="150"/>
      <c r="N55" s="63"/>
      <c r="O55" s="63"/>
      <c r="P55" s="150"/>
      <c r="Q55" s="63"/>
      <c r="R55" s="63"/>
      <c r="S55" s="63"/>
      <c r="T55" s="63"/>
      <c r="U55" s="63"/>
      <c r="V55" s="63"/>
      <c r="W55" s="63"/>
    </row>
    <row r="56" ht="20.25" customHeight="1" spans="1:23">
      <c r="A56" s="150" t="str">
        <f t="shared" si="0"/>
        <v>       玉溪市教育体育局</v>
      </c>
      <c r="B56" s="150" t="s">
        <v>220</v>
      </c>
      <c r="C56" s="150" t="s">
        <v>221</v>
      </c>
      <c r="D56" s="150" t="s">
        <v>89</v>
      </c>
      <c r="E56" s="150" t="s">
        <v>166</v>
      </c>
      <c r="F56" s="150" t="s">
        <v>228</v>
      </c>
      <c r="G56" s="150" t="s">
        <v>229</v>
      </c>
      <c r="H56" s="153">
        <v>14000</v>
      </c>
      <c r="I56" s="63">
        <v>14000</v>
      </c>
      <c r="J56" s="63"/>
      <c r="K56" s="150"/>
      <c r="L56" s="63">
        <v>14000</v>
      </c>
      <c r="M56" s="150"/>
      <c r="N56" s="63"/>
      <c r="O56" s="63"/>
      <c r="P56" s="150"/>
      <c r="Q56" s="63"/>
      <c r="R56" s="63"/>
      <c r="S56" s="63"/>
      <c r="T56" s="63"/>
      <c r="U56" s="63"/>
      <c r="V56" s="63"/>
      <c r="W56" s="63"/>
    </row>
    <row r="57" ht="20.25" customHeight="1" spans="1:23">
      <c r="A57" s="150" t="str">
        <f t="shared" si="0"/>
        <v>       玉溪市教育体育局</v>
      </c>
      <c r="B57" s="150" t="s">
        <v>220</v>
      </c>
      <c r="C57" s="150" t="s">
        <v>221</v>
      </c>
      <c r="D57" s="150" t="s">
        <v>89</v>
      </c>
      <c r="E57" s="150" t="s">
        <v>166</v>
      </c>
      <c r="F57" s="150" t="s">
        <v>230</v>
      </c>
      <c r="G57" s="150" t="s">
        <v>231</v>
      </c>
      <c r="H57" s="153">
        <v>10000</v>
      </c>
      <c r="I57" s="63">
        <v>10000</v>
      </c>
      <c r="J57" s="63"/>
      <c r="K57" s="150"/>
      <c r="L57" s="63">
        <v>10000</v>
      </c>
      <c r="M57" s="150"/>
      <c r="N57" s="63"/>
      <c r="O57" s="63"/>
      <c r="P57" s="150"/>
      <c r="Q57" s="63"/>
      <c r="R57" s="63"/>
      <c r="S57" s="63"/>
      <c r="T57" s="63"/>
      <c r="U57" s="63"/>
      <c r="V57" s="63"/>
      <c r="W57" s="63"/>
    </row>
    <row r="58" ht="20.25" customHeight="1" spans="1:23">
      <c r="A58" s="150" t="str">
        <f t="shared" si="0"/>
        <v>       玉溪市教育体育局</v>
      </c>
      <c r="B58" s="150" t="s">
        <v>220</v>
      </c>
      <c r="C58" s="150" t="s">
        <v>221</v>
      </c>
      <c r="D58" s="150" t="s">
        <v>89</v>
      </c>
      <c r="E58" s="150" t="s">
        <v>166</v>
      </c>
      <c r="F58" s="150" t="s">
        <v>215</v>
      </c>
      <c r="G58" s="150" t="s">
        <v>216</v>
      </c>
      <c r="H58" s="153">
        <v>11880</v>
      </c>
      <c r="I58" s="63">
        <v>11880</v>
      </c>
      <c r="J58" s="63"/>
      <c r="K58" s="150"/>
      <c r="L58" s="63">
        <v>11880</v>
      </c>
      <c r="M58" s="150"/>
      <c r="N58" s="63"/>
      <c r="O58" s="63"/>
      <c r="P58" s="150"/>
      <c r="Q58" s="63"/>
      <c r="R58" s="63"/>
      <c r="S58" s="63"/>
      <c r="T58" s="63"/>
      <c r="U58" s="63"/>
      <c r="V58" s="63"/>
      <c r="W58" s="63"/>
    </row>
    <row r="59" ht="20.25" customHeight="1" spans="1:23">
      <c r="A59" s="150" t="str">
        <f t="shared" si="0"/>
        <v>       玉溪市教育体育局</v>
      </c>
      <c r="B59" s="150" t="s">
        <v>220</v>
      </c>
      <c r="C59" s="150" t="s">
        <v>221</v>
      </c>
      <c r="D59" s="150" t="s">
        <v>89</v>
      </c>
      <c r="E59" s="150" t="s">
        <v>166</v>
      </c>
      <c r="F59" s="150" t="s">
        <v>232</v>
      </c>
      <c r="G59" s="150" t="s">
        <v>233</v>
      </c>
      <c r="H59" s="153">
        <v>12000</v>
      </c>
      <c r="I59" s="63">
        <v>12000</v>
      </c>
      <c r="J59" s="63"/>
      <c r="K59" s="150"/>
      <c r="L59" s="63">
        <v>12000</v>
      </c>
      <c r="M59" s="150"/>
      <c r="N59" s="63"/>
      <c r="O59" s="63"/>
      <c r="P59" s="150"/>
      <c r="Q59" s="63"/>
      <c r="R59" s="63"/>
      <c r="S59" s="63"/>
      <c r="T59" s="63"/>
      <c r="U59" s="63"/>
      <c r="V59" s="63"/>
      <c r="W59" s="63"/>
    </row>
    <row r="60" ht="20.25" customHeight="1" spans="1:23">
      <c r="A60" s="150" t="str">
        <f t="shared" si="0"/>
        <v>       玉溪市教育体育局</v>
      </c>
      <c r="B60" s="150" t="s">
        <v>220</v>
      </c>
      <c r="C60" s="150" t="s">
        <v>221</v>
      </c>
      <c r="D60" s="150" t="s">
        <v>89</v>
      </c>
      <c r="E60" s="150" t="s">
        <v>166</v>
      </c>
      <c r="F60" s="150" t="s">
        <v>240</v>
      </c>
      <c r="G60" s="150" t="s">
        <v>241</v>
      </c>
      <c r="H60" s="153">
        <v>7000</v>
      </c>
      <c r="I60" s="63">
        <v>7000</v>
      </c>
      <c r="J60" s="63"/>
      <c r="K60" s="150"/>
      <c r="L60" s="63">
        <v>7000</v>
      </c>
      <c r="M60" s="150"/>
      <c r="N60" s="63"/>
      <c r="O60" s="63"/>
      <c r="P60" s="150"/>
      <c r="Q60" s="63"/>
      <c r="R60" s="63"/>
      <c r="S60" s="63"/>
      <c r="T60" s="63"/>
      <c r="U60" s="63"/>
      <c r="V60" s="63"/>
      <c r="W60" s="63"/>
    </row>
    <row r="61" ht="20.25" customHeight="1" spans="1:23">
      <c r="A61" s="150" t="str">
        <f t="shared" si="0"/>
        <v>       玉溪市教育体育局</v>
      </c>
      <c r="B61" s="150" t="s">
        <v>220</v>
      </c>
      <c r="C61" s="150" t="s">
        <v>221</v>
      </c>
      <c r="D61" s="150" t="s">
        <v>94</v>
      </c>
      <c r="E61" s="150" t="s">
        <v>199</v>
      </c>
      <c r="F61" s="150" t="s">
        <v>232</v>
      </c>
      <c r="G61" s="150" t="s">
        <v>233</v>
      </c>
      <c r="H61" s="153">
        <v>34000</v>
      </c>
      <c r="I61" s="63">
        <v>34000</v>
      </c>
      <c r="J61" s="63"/>
      <c r="K61" s="150"/>
      <c r="L61" s="63">
        <v>34000</v>
      </c>
      <c r="M61" s="150"/>
      <c r="N61" s="63"/>
      <c r="O61" s="63"/>
      <c r="P61" s="150"/>
      <c r="Q61" s="63"/>
      <c r="R61" s="63"/>
      <c r="S61" s="63"/>
      <c r="T61" s="63"/>
      <c r="U61" s="63"/>
      <c r="V61" s="63"/>
      <c r="W61" s="63"/>
    </row>
    <row r="62" ht="20.25" customHeight="1" spans="1:23">
      <c r="A62" s="150" t="str">
        <f t="shared" si="0"/>
        <v>       玉溪市教育体育局</v>
      </c>
      <c r="B62" s="150" t="s">
        <v>220</v>
      </c>
      <c r="C62" s="150" t="s">
        <v>221</v>
      </c>
      <c r="D62" s="150" t="s">
        <v>95</v>
      </c>
      <c r="E62" s="150" t="s">
        <v>204</v>
      </c>
      <c r="F62" s="150" t="s">
        <v>232</v>
      </c>
      <c r="G62" s="150" t="s">
        <v>233</v>
      </c>
      <c r="H62" s="153">
        <v>7800</v>
      </c>
      <c r="I62" s="63">
        <v>7800</v>
      </c>
      <c r="J62" s="63"/>
      <c r="K62" s="150"/>
      <c r="L62" s="63">
        <v>7800</v>
      </c>
      <c r="M62" s="150"/>
      <c r="N62" s="63"/>
      <c r="O62" s="63"/>
      <c r="P62" s="150"/>
      <c r="Q62" s="63"/>
      <c r="R62" s="63"/>
      <c r="S62" s="63"/>
      <c r="T62" s="63"/>
      <c r="U62" s="63"/>
      <c r="V62" s="63"/>
      <c r="W62" s="63"/>
    </row>
    <row r="63" ht="20.25" customHeight="1" spans="1:23">
      <c r="A63" s="150" t="str">
        <f t="shared" si="0"/>
        <v>       玉溪市教育体育局</v>
      </c>
      <c r="B63" s="150" t="s">
        <v>242</v>
      </c>
      <c r="C63" s="150" t="s">
        <v>141</v>
      </c>
      <c r="D63" s="150" t="s">
        <v>80</v>
      </c>
      <c r="E63" s="150" t="s">
        <v>166</v>
      </c>
      <c r="F63" s="150" t="s">
        <v>243</v>
      </c>
      <c r="G63" s="150" t="s">
        <v>141</v>
      </c>
      <c r="H63" s="153">
        <v>24000</v>
      </c>
      <c r="I63" s="63">
        <v>24000</v>
      </c>
      <c r="J63" s="63"/>
      <c r="K63" s="150"/>
      <c r="L63" s="63">
        <v>24000</v>
      </c>
      <c r="M63" s="150"/>
      <c r="N63" s="63"/>
      <c r="O63" s="63"/>
      <c r="P63" s="150"/>
      <c r="Q63" s="63"/>
      <c r="R63" s="63"/>
      <c r="S63" s="63"/>
      <c r="T63" s="63"/>
      <c r="U63" s="63"/>
      <c r="V63" s="63"/>
      <c r="W63" s="63"/>
    </row>
    <row r="64" ht="20.25" customHeight="1" spans="1:23">
      <c r="A64" s="150" t="str">
        <f t="shared" si="0"/>
        <v>       玉溪市教育体育局</v>
      </c>
      <c r="B64" s="150" t="s">
        <v>242</v>
      </c>
      <c r="C64" s="150" t="s">
        <v>141</v>
      </c>
      <c r="D64" s="150" t="s">
        <v>89</v>
      </c>
      <c r="E64" s="150" t="s">
        <v>166</v>
      </c>
      <c r="F64" s="150" t="s">
        <v>243</v>
      </c>
      <c r="G64" s="150" t="s">
        <v>141</v>
      </c>
      <c r="H64" s="153">
        <v>16800</v>
      </c>
      <c r="I64" s="63">
        <v>16800</v>
      </c>
      <c r="J64" s="63"/>
      <c r="K64" s="150"/>
      <c r="L64" s="63">
        <v>16800</v>
      </c>
      <c r="M64" s="150"/>
      <c r="N64" s="63"/>
      <c r="O64" s="63"/>
      <c r="P64" s="150"/>
      <c r="Q64" s="63"/>
      <c r="R64" s="63"/>
      <c r="S64" s="63"/>
      <c r="T64" s="63"/>
      <c r="U64" s="63"/>
      <c r="V64" s="63"/>
      <c r="W64" s="63"/>
    </row>
    <row r="65" ht="20.25" customHeight="1" spans="1:23">
      <c r="A65" s="150" t="str">
        <f t="shared" si="0"/>
        <v>       玉溪市教育体育局</v>
      </c>
      <c r="B65" s="150" t="s">
        <v>244</v>
      </c>
      <c r="C65" s="150" t="s">
        <v>245</v>
      </c>
      <c r="D65" s="150" t="s">
        <v>80</v>
      </c>
      <c r="E65" s="150" t="s">
        <v>166</v>
      </c>
      <c r="F65" s="150" t="s">
        <v>246</v>
      </c>
      <c r="G65" s="150" t="s">
        <v>206</v>
      </c>
      <c r="H65" s="153">
        <v>432000</v>
      </c>
      <c r="I65" s="63">
        <v>432000</v>
      </c>
      <c r="J65" s="63"/>
      <c r="K65" s="150"/>
      <c r="L65" s="63">
        <v>432000</v>
      </c>
      <c r="M65" s="150"/>
      <c r="N65" s="63"/>
      <c r="O65" s="63"/>
      <c r="P65" s="150"/>
      <c r="Q65" s="63"/>
      <c r="R65" s="63"/>
      <c r="S65" s="63"/>
      <c r="T65" s="63"/>
      <c r="U65" s="63"/>
      <c r="V65" s="63"/>
      <c r="W65" s="63"/>
    </row>
    <row r="66" ht="20.25" customHeight="1" spans="1:23">
      <c r="A66" s="150" t="str">
        <f t="shared" si="0"/>
        <v>       玉溪市教育体育局</v>
      </c>
      <c r="B66" s="150" t="s">
        <v>247</v>
      </c>
      <c r="C66" s="150" t="s">
        <v>248</v>
      </c>
      <c r="D66" s="150" t="s">
        <v>81</v>
      </c>
      <c r="E66" s="150" t="s">
        <v>249</v>
      </c>
      <c r="F66" s="150" t="s">
        <v>222</v>
      </c>
      <c r="G66" s="150" t="s">
        <v>223</v>
      </c>
      <c r="H66" s="153">
        <v>849400</v>
      </c>
      <c r="I66" s="63">
        <v>849400</v>
      </c>
      <c r="J66" s="63"/>
      <c r="K66" s="150"/>
      <c r="L66" s="63">
        <v>849400</v>
      </c>
      <c r="M66" s="150"/>
      <c r="N66" s="63"/>
      <c r="O66" s="63"/>
      <c r="P66" s="150"/>
      <c r="Q66" s="63"/>
      <c r="R66" s="63"/>
      <c r="S66" s="63"/>
      <c r="T66" s="63"/>
      <c r="U66" s="63"/>
      <c r="V66" s="63"/>
      <c r="W66" s="63"/>
    </row>
    <row r="67" ht="20.25" customHeight="1" spans="1:23">
      <c r="A67" s="150" t="str">
        <f t="shared" si="0"/>
        <v>       玉溪市教育体育局</v>
      </c>
      <c r="B67" s="150" t="s">
        <v>247</v>
      </c>
      <c r="C67" s="150" t="s">
        <v>248</v>
      </c>
      <c r="D67" s="150" t="s">
        <v>81</v>
      </c>
      <c r="E67" s="150" t="s">
        <v>249</v>
      </c>
      <c r="F67" s="150" t="s">
        <v>238</v>
      </c>
      <c r="G67" s="150" t="s">
        <v>239</v>
      </c>
      <c r="H67" s="153">
        <v>40000</v>
      </c>
      <c r="I67" s="63">
        <v>40000</v>
      </c>
      <c r="J67" s="63"/>
      <c r="K67" s="150"/>
      <c r="L67" s="63">
        <v>40000</v>
      </c>
      <c r="M67" s="150"/>
      <c r="N67" s="63"/>
      <c r="O67" s="63"/>
      <c r="P67" s="150"/>
      <c r="Q67" s="63"/>
      <c r="R67" s="63"/>
      <c r="S67" s="63"/>
      <c r="T67" s="63"/>
      <c r="U67" s="63"/>
      <c r="V67" s="63"/>
      <c r="W67" s="63"/>
    </row>
    <row r="68" ht="20.25" customHeight="1" spans="1:23">
      <c r="A68" s="150" t="str">
        <f t="shared" si="0"/>
        <v>       玉溪市教育体育局</v>
      </c>
      <c r="B68" s="150" t="s">
        <v>247</v>
      </c>
      <c r="C68" s="150" t="s">
        <v>248</v>
      </c>
      <c r="D68" s="150" t="s">
        <v>81</v>
      </c>
      <c r="E68" s="150" t="s">
        <v>249</v>
      </c>
      <c r="F68" s="150" t="s">
        <v>224</v>
      </c>
      <c r="G68" s="150" t="s">
        <v>225</v>
      </c>
      <c r="H68" s="153">
        <v>110000</v>
      </c>
      <c r="I68" s="63">
        <v>110000</v>
      </c>
      <c r="J68" s="63"/>
      <c r="K68" s="150"/>
      <c r="L68" s="63">
        <v>110000</v>
      </c>
      <c r="M68" s="150"/>
      <c r="N68" s="63"/>
      <c r="O68" s="63"/>
      <c r="P68" s="150"/>
      <c r="Q68" s="63"/>
      <c r="R68" s="63"/>
      <c r="S68" s="63"/>
      <c r="T68" s="63"/>
      <c r="U68" s="63"/>
      <c r="V68" s="63"/>
      <c r="W68" s="63"/>
    </row>
    <row r="69" ht="20.25" customHeight="1" spans="1:23">
      <c r="A69" s="150" t="str">
        <f t="shared" si="0"/>
        <v>       玉溪市教育体育局</v>
      </c>
      <c r="B69" s="150" t="s">
        <v>247</v>
      </c>
      <c r="C69" s="150" t="s">
        <v>248</v>
      </c>
      <c r="D69" s="150" t="s">
        <v>81</v>
      </c>
      <c r="E69" s="150" t="s">
        <v>249</v>
      </c>
      <c r="F69" s="150" t="s">
        <v>226</v>
      </c>
      <c r="G69" s="150" t="s">
        <v>227</v>
      </c>
      <c r="H69" s="153">
        <v>60000</v>
      </c>
      <c r="I69" s="63">
        <v>60000</v>
      </c>
      <c r="J69" s="63"/>
      <c r="K69" s="150"/>
      <c r="L69" s="63">
        <v>60000</v>
      </c>
      <c r="M69" s="150"/>
      <c r="N69" s="63"/>
      <c r="O69" s="63"/>
      <c r="P69" s="150"/>
      <c r="Q69" s="63"/>
      <c r="R69" s="63"/>
      <c r="S69" s="63"/>
      <c r="T69" s="63"/>
      <c r="U69" s="63"/>
      <c r="V69" s="63"/>
      <c r="W69" s="63"/>
    </row>
    <row r="70" ht="20.25" customHeight="1" spans="1:23">
      <c r="A70" s="150" t="str">
        <f t="shared" si="0"/>
        <v>       玉溪市教育体育局</v>
      </c>
      <c r="B70" s="150" t="s">
        <v>247</v>
      </c>
      <c r="C70" s="150" t="s">
        <v>248</v>
      </c>
      <c r="D70" s="150" t="s">
        <v>81</v>
      </c>
      <c r="E70" s="150" t="s">
        <v>249</v>
      </c>
      <c r="F70" s="150" t="s">
        <v>250</v>
      </c>
      <c r="G70" s="150" t="s">
        <v>251</v>
      </c>
      <c r="H70" s="153">
        <v>40000</v>
      </c>
      <c r="I70" s="63">
        <v>40000</v>
      </c>
      <c r="J70" s="63"/>
      <c r="K70" s="150"/>
      <c r="L70" s="63">
        <v>40000</v>
      </c>
      <c r="M70" s="150"/>
      <c r="N70" s="63"/>
      <c r="O70" s="63"/>
      <c r="P70" s="150"/>
      <c r="Q70" s="63"/>
      <c r="R70" s="63"/>
      <c r="S70" s="63"/>
      <c r="T70" s="63"/>
      <c r="U70" s="63"/>
      <c r="V70" s="63"/>
      <c r="W70" s="63"/>
    </row>
    <row r="71" ht="20.25" customHeight="1" spans="1:23">
      <c r="A71" s="150" t="str">
        <f t="shared" si="0"/>
        <v>       玉溪市教育体育局</v>
      </c>
      <c r="B71" s="150" t="s">
        <v>247</v>
      </c>
      <c r="C71" s="150" t="s">
        <v>248</v>
      </c>
      <c r="D71" s="150" t="s">
        <v>81</v>
      </c>
      <c r="E71" s="150" t="s">
        <v>249</v>
      </c>
      <c r="F71" s="150" t="s">
        <v>232</v>
      </c>
      <c r="G71" s="150" t="s">
        <v>233</v>
      </c>
      <c r="H71" s="153">
        <v>20000</v>
      </c>
      <c r="I71" s="63">
        <v>20000</v>
      </c>
      <c r="J71" s="63"/>
      <c r="K71" s="150"/>
      <c r="L71" s="63">
        <v>20000</v>
      </c>
      <c r="M71" s="150"/>
      <c r="N71" s="63"/>
      <c r="O71" s="63"/>
      <c r="P71" s="150"/>
      <c r="Q71" s="63"/>
      <c r="R71" s="63"/>
      <c r="S71" s="63"/>
      <c r="T71" s="63"/>
      <c r="U71" s="63"/>
      <c r="V71" s="63"/>
      <c r="W71" s="63"/>
    </row>
    <row r="72" ht="20.25" customHeight="1" spans="1:23">
      <c r="A72" s="150" t="str">
        <f t="shared" si="0"/>
        <v>       玉溪市教育体育局</v>
      </c>
      <c r="B72" s="150" t="s">
        <v>252</v>
      </c>
      <c r="C72" s="150" t="s">
        <v>253</v>
      </c>
      <c r="D72" s="150" t="s">
        <v>82</v>
      </c>
      <c r="E72" s="150" t="s">
        <v>174</v>
      </c>
      <c r="F72" s="150" t="s">
        <v>175</v>
      </c>
      <c r="G72" s="150" t="s">
        <v>176</v>
      </c>
      <c r="H72" s="153">
        <v>1235000</v>
      </c>
      <c r="I72" s="63">
        <v>1235000</v>
      </c>
      <c r="J72" s="63">
        <v>308750</v>
      </c>
      <c r="K72" s="150"/>
      <c r="L72" s="63">
        <v>926250</v>
      </c>
      <c r="M72" s="150"/>
      <c r="N72" s="63"/>
      <c r="O72" s="63"/>
      <c r="P72" s="150"/>
      <c r="Q72" s="63"/>
      <c r="R72" s="63"/>
      <c r="S72" s="63"/>
      <c r="T72" s="63"/>
      <c r="U72" s="63"/>
      <c r="V72" s="63"/>
      <c r="W72" s="63"/>
    </row>
    <row r="73" ht="20.25" customHeight="1" spans="1:23">
      <c r="A73" s="150" t="str">
        <f t="shared" ref="A73:A79" si="1">"       "&amp;"玉溪市教育体育局"</f>
        <v>       玉溪市教育体育局</v>
      </c>
      <c r="B73" s="150" t="s">
        <v>254</v>
      </c>
      <c r="C73" s="150" t="s">
        <v>255</v>
      </c>
      <c r="D73" s="150" t="s">
        <v>82</v>
      </c>
      <c r="E73" s="150" t="s">
        <v>174</v>
      </c>
      <c r="F73" s="150" t="s">
        <v>175</v>
      </c>
      <c r="G73" s="150" t="s">
        <v>176</v>
      </c>
      <c r="H73" s="153">
        <v>625000</v>
      </c>
      <c r="I73" s="63">
        <v>625000</v>
      </c>
      <c r="J73" s="63"/>
      <c r="K73" s="150"/>
      <c r="L73" s="63">
        <v>625000</v>
      </c>
      <c r="M73" s="150"/>
      <c r="N73" s="63"/>
      <c r="O73" s="63"/>
      <c r="P73" s="150"/>
      <c r="Q73" s="63"/>
      <c r="R73" s="63"/>
      <c r="S73" s="63"/>
      <c r="T73" s="63"/>
      <c r="U73" s="63"/>
      <c r="V73" s="63"/>
      <c r="W73" s="63"/>
    </row>
    <row r="74" ht="20.25" customHeight="1" spans="1:23">
      <c r="A74" s="150" t="str">
        <f t="shared" si="1"/>
        <v>       玉溪市教育体育局</v>
      </c>
      <c r="B74" s="150" t="s">
        <v>256</v>
      </c>
      <c r="C74" s="150" t="s">
        <v>257</v>
      </c>
      <c r="D74" s="150" t="s">
        <v>80</v>
      </c>
      <c r="E74" s="150" t="s">
        <v>166</v>
      </c>
      <c r="F74" s="150" t="s">
        <v>250</v>
      </c>
      <c r="G74" s="150" t="s">
        <v>251</v>
      </c>
      <c r="H74" s="153">
        <v>288000</v>
      </c>
      <c r="I74" s="63">
        <v>288000</v>
      </c>
      <c r="J74" s="63"/>
      <c r="K74" s="150"/>
      <c r="L74" s="63">
        <v>288000</v>
      </c>
      <c r="M74" s="150"/>
      <c r="N74" s="63"/>
      <c r="O74" s="63"/>
      <c r="P74" s="150"/>
      <c r="Q74" s="63"/>
      <c r="R74" s="63"/>
      <c r="S74" s="63"/>
      <c r="T74" s="63"/>
      <c r="U74" s="63"/>
      <c r="V74" s="63"/>
      <c r="W74" s="63"/>
    </row>
    <row r="75" ht="20.25" customHeight="1" spans="1:23">
      <c r="A75" s="150" t="str">
        <f t="shared" si="1"/>
        <v>       玉溪市教育体育局</v>
      </c>
      <c r="B75" s="150" t="s">
        <v>258</v>
      </c>
      <c r="C75" s="150" t="s">
        <v>259</v>
      </c>
      <c r="D75" s="150" t="s">
        <v>80</v>
      </c>
      <c r="E75" s="150" t="s">
        <v>166</v>
      </c>
      <c r="F75" s="150" t="s">
        <v>207</v>
      </c>
      <c r="G75" s="150" t="s">
        <v>208</v>
      </c>
      <c r="H75" s="153">
        <v>130842</v>
      </c>
      <c r="I75" s="63">
        <v>130842</v>
      </c>
      <c r="J75" s="63"/>
      <c r="K75" s="150"/>
      <c r="L75" s="63">
        <v>130842</v>
      </c>
      <c r="M75" s="150"/>
      <c r="N75" s="63"/>
      <c r="O75" s="63"/>
      <c r="P75" s="150"/>
      <c r="Q75" s="63"/>
      <c r="R75" s="63"/>
      <c r="S75" s="63"/>
      <c r="T75" s="63"/>
      <c r="U75" s="63"/>
      <c r="V75" s="63"/>
      <c r="W75" s="63"/>
    </row>
    <row r="76" ht="20.25" customHeight="1" spans="1:23">
      <c r="A76" s="150" t="str">
        <f t="shared" si="1"/>
        <v>       玉溪市教育体育局</v>
      </c>
      <c r="B76" s="150" t="s">
        <v>258</v>
      </c>
      <c r="C76" s="150" t="s">
        <v>259</v>
      </c>
      <c r="D76" s="150" t="s">
        <v>89</v>
      </c>
      <c r="E76" s="150" t="s">
        <v>166</v>
      </c>
      <c r="F76" s="150" t="s">
        <v>207</v>
      </c>
      <c r="G76" s="150" t="s">
        <v>208</v>
      </c>
      <c r="H76" s="153">
        <v>56314</v>
      </c>
      <c r="I76" s="63">
        <v>56314</v>
      </c>
      <c r="J76" s="63"/>
      <c r="K76" s="150"/>
      <c r="L76" s="63">
        <v>56314</v>
      </c>
      <c r="M76" s="150"/>
      <c r="N76" s="63"/>
      <c r="O76" s="63"/>
      <c r="P76" s="150"/>
      <c r="Q76" s="63"/>
      <c r="R76" s="63"/>
      <c r="S76" s="63"/>
      <c r="T76" s="63"/>
      <c r="U76" s="63"/>
      <c r="V76" s="63"/>
      <c r="W76" s="63"/>
    </row>
    <row r="77" ht="20.25" customHeight="1" spans="1:23">
      <c r="A77" s="150" t="str">
        <f t="shared" si="1"/>
        <v>       玉溪市教育体育局</v>
      </c>
      <c r="B77" s="150" t="s">
        <v>260</v>
      </c>
      <c r="C77" s="150" t="s">
        <v>261</v>
      </c>
      <c r="D77" s="150" t="s">
        <v>81</v>
      </c>
      <c r="E77" s="150" t="s">
        <v>249</v>
      </c>
      <c r="F77" s="150" t="s">
        <v>262</v>
      </c>
      <c r="G77" s="150" t="s">
        <v>261</v>
      </c>
      <c r="H77" s="153">
        <v>327600</v>
      </c>
      <c r="I77" s="63">
        <v>327600</v>
      </c>
      <c r="J77" s="63"/>
      <c r="K77" s="150"/>
      <c r="L77" s="63">
        <v>327600</v>
      </c>
      <c r="M77" s="150"/>
      <c r="N77" s="63"/>
      <c r="O77" s="63"/>
      <c r="P77" s="150"/>
      <c r="Q77" s="63"/>
      <c r="R77" s="63"/>
      <c r="S77" s="63"/>
      <c r="T77" s="63"/>
      <c r="U77" s="63"/>
      <c r="V77" s="63"/>
      <c r="W77" s="63"/>
    </row>
    <row r="78" ht="20.25" customHeight="1" spans="1:23">
      <c r="A78" s="150" t="str">
        <f t="shared" si="1"/>
        <v>       玉溪市教育体育局</v>
      </c>
      <c r="B78" s="150" t="s">
        <v>263</v>
      </c>
      <c r="C78" s="150" t="s">
        <v>264</v>
      </c>
      <c r="D78" s="150" t="s">
        <v>82</v>
      </c>
      <c r="E78" s="150" t="s">
        <v>174</v>
      </c>
      <c r="F78" s="150" t="s">
        <v>262</v>
      </c>
      <c r="G78" s="150" t="s">
        <v>261</v>
      </c>
      <c r="H78" s="153">
        <v>3780</v>
      </c>
      <c r="I78" s="63">
        <v>3780</v>
      </c>
      <c r="J78" s="63"/>
      <c r="K78" s="150"/>
      <c r="L78" s="63">
        <v>3780</v>
      </c>
      <c r="M78" s="150"/>
      <c r="N78" s="63"/>
      <c r="O78" s="63"/>
      <c r="P78" s="150"/>
      <c r="Q78" s="63"/>
      <c r="R78" s="63"/>
      <c r="S78" s="63"/>
      <c r="T78" s="63"/>
      <c r="U78" s="63"/>
      <c r="V78" s="63"/>
      <c r="W78" s="63"/>
    </row>
    <row r="79" ht="20.25" customHeight="1" spans="1:23">
      <c r="A79" s="150" t="str">
        <f t="shared" si="1"/>
        <v>       玉溪市教育体育局</v>
      </c>
      <c r="B79" s="150" t="s">
        <v>263</v>
      </c>
      <c r="C79" s="150" t="s">
        <v>264</v>
      </c>
      <c r="D79" s="150" t="s">
        <v>82</v>
      </c>
      <c r="E79" s="150" t="s">
        <v>174</v>
      </c>
      <c r="F79" s="150" t="s">
        <v>265</v>
      </c>
      <c r="G79" s="150" t="s">
        <v>266</v>
      </c>
      <c r="H79" s="153">
        <v>37220</v>
      </c>
      <c r="I79" s="63">
        <v>37220</v>
      </c>
      <c r="J79" s="63"/>
      <c r="K79" s="150"/>
      <c r="L79" s="63">
        <v>37220</v>
      </c>
      <c r="M79" s="150"/>
      <c r="N79" s="63"/>
      <c r="O79" s="63"/>
      <c r="P79" s="150"/>
      <c r="Q79" s="63"/>
      <c r="R79" s="63"/>
      <c r="S79" s="63"/>
      <c r="T79" s="63"/>
      <c r="U79" s="63"/>
      <c r="V79" s="63"/>
      <c r="W79" s="63"/>
    </row>
    <row r="80" ht="20.25" customHeight="1" spans="1:23">
      <c r="A80" s="152" t="s">
        <v>30</v>
      </c>
      <c r="B80" s="152"/>
      <c r="C80" s="152"/>
      <c r="D80" s="152"/>
      <c r="E80" s="152"/>
      <c r="F80" s="152"/>
      <c r="G80" s="152"/>
      <c r="H80" s="63">
        <v>20363932.48</v>
      </c>
      <c r="I80" s="63">
        <v>20363932.48</v>
      </c>
      <c r="J80" s="63">
        <v>3992252.42</v>
      </c>
      <c r="K80" s="63"/>
      <c r="L80" s="63">
        <v>16371680.06</v>
      </c>
      <c r="M80" s="63"/>
      <c r="N80" s="63"/>
      <c r="O80" s="63"/>
      <c r="P80" s="63"/>
      <c r="Q80" s="63"/>
      <c r="R80" s="63"/>
      <c r="S80" s="63"/>
      <c r="T80" s="63"/>
      <c r="U80" s="63"/>
      <c r="V80" s="63"/>
      <c r="W80" s="63"/>
    </row>
  </sheetData>
  <mergeCells count="17">
    <mergeCell ref="A1:W1"/>
    <mergeCell ref="A2:W2"/>
    <mergeCell ref="A3:V3"/>
    <mergeCell ref="H4:W4"/>
    <mergeCell ref="I5:M5"/>
    <mergeCell ref="N5:P5"/>
    <mergeCell ref="R5:W5"/>
    <mergeCell ref="A80:G80"/>
    <mergeCell ref="A4:A6"/>
    <mergeCell ref="B4:B6"/>
    <mergeCell ref="C4:C6"/>
    <mergeCell ref="D4:D6"/>
    <mergeCell ref="E4:E6"/>
    <mergeCell ref="F4:F6"/>
    <mergeCell ref="G4:G6"/>
    <mergeCell ref="H5:H6"/>
    <mergeCell ref="Q5:Q6"/>
  </mergeCells>
  <pageMargins left="0.75" right="0.75" top="1" bottom="1" header="0.5" footer="0.5"/>
  <pageSetup paperSize="1" scale="30" fitToHeight="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0"/>
  <sheetViews>
    <sheetView showZeros="0" workbookViewId="0">
      <selection activeCell="A1" sqref="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B1" s="130"/>
      <c r="E1" s="142"/>
      <c r="F1" s="142"/>
      <c r="G1" s="142"/>
      <c r="H1" s="142"/>
      <c r="K1" s="130"/>
      <c r="N1" s="130"/>
      <c r="O1" s="130"/>
      <c r="P1" s="130"/>
      <c r="U1" s="143"/>
      <c r="W1" s="131" t="s">
        <v>267</v>
      </c>
    </row>
    <row r="2" ht="27.75" customHeight="1" spans="1:23">
      <c r="A2" s="33" t="s">
        <v>268</v>
      </c>
      <c r="B2" s="33"/>
      <c r="C2" s="33"/>
      <c r="D2" s="33"/>
      <c r="E2" s="33"/>
      <c r="F2" s="33"/>
      <c r="G2" s="33"/>
      <c r="H2" s="33"/>
      <c r="I2" s="33"/>
      <c r="J2" s="33"/>
      <c r="K2" s="33"/>
      <c r="L2" s="33"/>
      <c r="M2" s="33"/>
      <c r="N2" s="33"/>
      <c r="O2" s="33"/>
      <c r="P2" s="33"/>
      <c r="Q2" s="33"/>
      <c r="R2" s="33"/>
      <c r="S2" s="33"/>
      <c r="T2" s="33"/>
      <c r="U2" s="33"/>
      <c r="V2" s="33"/>
      <c r="W2" s="33"/>
    </row>
    <row r="3" ht="13.5" customHeight="1" spans="1:23">
      <c r="A3" s="5" t="str">
        <f>"单位名称："&amp;"玉溪市教育体育局"</f>
        <v>单位名称：玉溪市教育体育局</v>
      </c>
      <c r="B3" s="144" t="str">
        <f>"单位名称："&amp;"玉溪市教育体育局"</f>
        <v>单位名称：玉溪市教育体育局</v>
      </c>
      <c r="C3" s="144"/>
      <c r="D3" s="144"/>
      <c r="E3" s="144"/>
      <c r="F3" s="144"/>
      <c r="G3" s="144"/>
      <c r="H3" s="144"/>
      <c r="I3" s="144"/>
      <c r="J3" s="7"/>
      <c r="K3" s="7"/>
      <c r="L3" s="7"/>
      <c r="M3" s="7"/>
      <c r="N3" s="7"/>
      <c r="O3" s="7"/>
      <c r="P3" s="7"/>
      <c r="Q3" s="7"/>
      <c r="U3" s="143"/>
      <c r="W3" s="134" t="s">
        <v>2</v>
      </c>
    </row>
    <row r="4" ht="21.75" customHeight="1" spans="1:23">
      <c r="A4" s="9" t="s">
        <v>269</v>
      </c>
      <c r="B4" s="9" t="s">
        <v>146</v>
      </c>
      <c r="C4" s="9" t="s">
        <v>147</v>
      </c>
      <c r="D4" s="9" t="s">
        <v>270</v>
      </c>
      <c r="E4" s="10" t="s">
        <v>148</v>
      </c>
      <c r="F4" s="10" t="s">
        <v>149</v>
      </c>
      <c r="G4" s="10" t="s">
        <v>150</v>
      </c>
      <c r="H4" s="10" t="s">
        <v>151</v>
      </c>
      <c r="I4" s="20" t="s">
        <v>30</v>
      </c>
      <c r="J4" s="20" t="s">
        <v>271</v>
      </c>
      <c r="K4" s="20"/>
      <c r="L4" s="20"/>
      <c r="M4" s="20"/>
      <c r="N4" s="20" t="s">
        <v>153</v>
      </c>
      <c r="O4" s="20"/>
      <c r="P4" s="20"/>
      <c r="Q4" s="10" t="s">
        <v>36</v>
      </c>
      <c r="R4" s="11" t="s">
        <v>272</v>
      </c>
      <c r="S4" s="12"/>
      <c r="T4" s="12"/>
      <c r="U4" s="12"/>
      <c r="V4" s="12"/>
      <c r="W4" s="13"/>
    </row>
    <row r="5" ht="21.75" customHeight="1" spans="1:23">
      <c r="A5" s="14"/>
      <c r="B5" s="14"/>
      <c r="C5" s="14"/>
      <c r="D5" s="14"/>
      <c r="E5" s="15"/>
      <c r="F5" s="15"/>
      <c r="G5" s="15"/>
      <c r="H5" s="15"/>
      <c r="I5" s="20"/>
      <c r="J5" s="145" t="s">
        <v>33</v>
      </c>
      <c r="K5" s="145"/>
      <c r="L5" s="145" t="s">
        <v>34</v>
      </c>
      <c r="M5" s="145" t="s">
        <v>35</v>
      </c>
      <c r="N5" s="10" t="s">
        <v>33</v>
      </c>
      <c r="O5" s="10" t="s">
        <v>34</v>
      </c>
      <c r="P5" s="10" t="s">
        <v>35</v>
      </c>
      <c r="Q5" s="15"/>
      <c r="R5" s="10" t="s">
        <v>32</v>
      </c>
      <c r="S5" s="10" t="s">
        <v>39</v>
      </c>
      <c r="T5" s="10" t="s">
        <v>159</v>
      </c>
      <c r="U5" s="10" t="s">
        <v>41</v>
      </c>
      <c r="V5" s="10" t="s">
        <v>42</v>
      </c>
      <c r="W5" s="10" t="s">
        <v>43</v>
      </c>
    </row>
    <row r="6" ht="40.5" customHeight="1" spans="1:23">
      <c r="A6" s="17"/>
      <c r="B6" s="17"/>
      <c r="C6" s="17"/>
      <c r="D6" s="17"/>
      <c r="E6" s="18"/>
      <c r="F6" s="18"/>
      <c r="G6" s="18"/>
      <c r="H6" s="18"/>
      <c r="I6" s="20"/>
      <c r="J6" s="145" t="s">
        <v>32</v>
      </c>
      <c r="K6" s="145" t="s">
        <v>273</v>
      </c>
      <c r="L6" s="145"/>
      <c r="M6" s="145"/>
      <c r="N6" s="18"/>
      <c r="O6" s="18"/>
      <c r="P6" s="18"/>
      <c r="Q6" s="18"/>
      <c r="R6" s="18"/>
      <c r="S6" s="18"/>
      <c r="T6" s="18"/>
      <c r="U6" s="19"/>
      <c r="V6" s="18"/>
      <c r="W6" s="18"/>
    </row>
    <row r="7" ht="15" customHeight="1" spans="1:23">
      <c r="A7" s="146">
        <v>1</v>
      </c>
      <c r="B7" s="146">
        <v>2</v>
      </c>
      <c r="C7" s="146">
        <v>3</v>
      </c>
      <c r="D7" s="146">
        <v>4</v>
      </c>
      <c r="E7" s="146">
        <v>5</v>
      </c>
      <c r="F7" s="146">
        <v>6</v>
      </c>
      <c r="G7" s="146">
        <v>7</v>
      </c>
      <c r="H7" s="146">
        <v>8</v>
      </c>
      <c r="I7" s="146">
        <v>9</v>
      </c>
      <c r="J7" s="146">
        <v>10</v>
      </c>
      <c r="K7" s="146">
        <v>11</v>
      </c>
      <c r="L7" s="146">
        <v>12</v>
      </c>
      <c r="M7" s="146">
        <v>13</v>
      </c>
      <c r="N7" s="146">
        <v>14</v>
      </c>
      <c r="O7" s="146">
        <v>15</v>
      </c>
      <c r="P7" s="146">
        <v>16</v>
      </c>
      <c r="Q7" s="146">
        <v>17</v>
      </c>
      <c r="R7" s="146">
        <v>18</v>
      </c>
      <c r="S7" s="146">
        <v>19</v>
      </c>
      <c r="T7" s="146">
        <v>20</v>
      </c>
      <c r="U7" s="146">
        <v>21</v>
      </c>
      <c r="V7" s="146">
        <v>22</v>
      </c>
      <c r="W7" s="146">
        <v>23</v>
      </c>
    </row>
    <row r="8" ht="32.9" customHeight="1" spans="1:23">
      <c r="A8" s="26"/>
      <c r="B8" s="147"/>
      <c r="C8" s="26" t="s">
        <v>274</v>
      </c>
      <c r="D8" s="26"/>
      <c r="E8" s="26"/>
      <c r="F8" s="26"/>
      <c r="G8" s="26"/>
      <c r="H8" s="26"/>
      <c r="I8" s="51">
        <v>50000</v>
      </c>
      <c r="J8" s="51">
        <v>50000</v>
      </c>
      <c r="K8" s="51">
        <v>50000</v>
      </c>
      <c r="L8" s="51"/>
      <c r="M8" s="51"/>
      <c r="N8" s="51"/>
      <c r="O8" s="51"/>
      <c r="P8" s="51"/>
      <c r="Q8" s="51"/>
      <c r="R8" s="51"/>
      <c r="S8" s="51"/>
      <c r="T8" s="51"/>
      <c r="U8" s="51"/>
      <c r="V8" s="51"/>
      <c r="W8" s="51"/>
    </row>
    <row r="9" ht="32.9" customHeight="1" spans="1:23">
      <c r="A9" s="26" t="s">
        <v>275</v>
      </c>
      <c r="B9" s="147" t="s">
        <v>276</v>
      </c>
      <c r="C9" s="26" t="s">
        <v>274</v>
      </c>
      <c r="D9" s="26" t="s">
        <v>64</v>
      </c>
      <c r="E9" s="26" t="s">
        <v>81</v>
      </c>
      <c r="F9" s="26" t="s">
        <v>249</v>
      </c>
      <c r="G9" s="26" t="s">
        <v>222</v>
      </c>
      <c r="H9" s="26" t="s">
        <v>223</v>
      </c>
      <c r="I9" s="51">
        <v>50000</v>
      </c>
      <c r="J9" s="51">
        <v>50000</v>
      </c>
      <c r="K9" s="51">
        <v>50000</v>
      </c>
      <c r="L9" s="51"/>
      <c r="M9" s="51"/>
      <c r="N9" s="51"/>
      <c r="O9" s="51"/>
      <c r="P9" s="51"/>
      <c r="Q9" s="51"/>
      <c r="R9" s="51"/>
      <c r="S9" s="51"/>
      <c r="T9" s="51"/>
      <c r="U9" s="51"/>
      <c r="V9" s="51"/>
      <c r="W9" s="51"/>
    </row>
    <row r="10" ht="32.9" customHeight="1" spans="1:23">
      <c r="A10" s="26"/>
      <c r="B10" s="26"/>
      <c r="C10" s="26" t="s">
        <v>277</v>
      </c>
      <c r="D10" s="26"/>
      <c r="E10" s="26"/>
      <c r="F10" s="26"/>
      <c r="G10" s="26"/>
      <c r="H10" s="26"/>
      <c r="I10" s="51">
        <v>99666</v>
      </c>
      <c r="J10" s="51">
        <v>99666</v>
      </c>
      <c r="K10" s="51">
        <v>99666</v>
      </c>
      <c r="L10" s="51"/>
      <c r="M10" s="51"/>
      <c r="N10" s="51"/>
      <c r="O10" s="51"/>
      <c r="P10" s="51"/>
      <c r="Q10" s="51"/>
      <c r="R10" s="51"/>
      <c r="S10" s="51"/>
      <c r="T10" s="51"/>
      <c r="U10" s="51"/>
      <c r="V10" s="51"/>
      <c r="W10" s="51"/>
    </row>
    <row r="11" ht="32.9" customHeight="1" spans="1:23">
      <c r="A11" s="26" t="s">
        <v>278</v>
      </c>
      <c r="B11" s="147" t="s">
        <v>279</v>
      </c>
      <c r="C11" s="26" t="s">
        <v>277</v>
      </c>
      <c r="D11" s="26" t="s">
        <v>64</v>
      </c>
      <c r="E11" s="26" t="s">
        <v>118</v>
      </c>
      <c r="F11" s="26" t="s">
        <v>280</v>
      </c>
      <c r="G11" s="26" t="s">
        <v>281</v>
      </c>
      <c r="H11" s="26" t="s">
        <v>77</v>
      </c>
      <c r="I11" s="51">
        <v>99666</v>
      </c>
      <c r="J11" s="51">
        <v>99666</v>
      </c>
      <c r="K11" s="51">
        <v>99666</v>
      </c>
      <c r="L11" s="51"/>
      <c r="M11" s="51"/>
      <c r="N11" s="51"/>
      <c r="O11" s="51"/>
      <c r="P11" s="51"/>
      <c r="Q11" s="51"/>
      <c r="R11" s="51"/>
      <c r="S11" s="51"/>
      <c r="T11" s="51"/>
      <c r="U11" s="51"/>
      <c r="V11" s="51"/>
      <c r="W11" s="51"/>
    </row>
    <row r="12" ht="32.9" customHeight="1" spans="1:23">
      <c r="A12" s="26"/>
      <c r="B12" s="26"/>
      <c r="C12" s="26" t="s">
        <v>282</v>
      </c>
      <c r="D12" s="26"/>
      <c r="E12" s="26"/>
      <c r="F12" s="26"/>
      <c r="G12" s="26"/>
      <c r="H12" s="26"/>
      <c r="I12" s="51">
        <v>3400000</v>
      </c>
      <c r="J12" s="51"/>
      <c r="K12" s="51"/>
      <c r="L12" s="51">
        <v>3400000</v>
      </c>
      <c r="M12" s="51"/>
      <c r="N12" s="51"/>
      <c r="O12" s="51"/>
      <c r="P12" s="51"/>
      <c r="Q12" s="51"/>
      <c r="R12" s="51"/>
      <c r="S12" s="51"/>
      <c r="T12" s="51"/>
      <c r="U12" s="51"/>
      <c r="V12" s="51"/>
      <c r="W12" s="51"/>
    </row>
    <row r="13" ht="32.9" customHeight="1" spans="1:23">
      <c r="A13" s="26" t="s">
        <v>275</v>
      </c>
      <c r="B13" s="147" t="s">
        <v>283</v>
      </c>
      <c r="C13" s="26" t="s">
        <v>282</v>
      </c>
      <c r="D13" s="26" t="s">
        <v>64</v>
      </c>
      <c r="E13" s="26" t="s">
        <v>114</v>
      </c>
      <c r="F13" s="26" t="s">
        <v>284</v>
      </c>
      <c r="G13" s="26" t="s">
        <v>250</v>
      </c>
      <c r="H13" s="26" t="s">
        <v>251</v>
      </c>
      <c r="I13" s="51">
        <v>3400000</v>
      </c>
      <c r="J13" s="51"/>
      <c r="K13" s="51"/>
      <c r="L13" s="51">
        <v>3400000</v>
      </c>
      <c r="M13" s="51"/>
      <c r="N13" s="51"/>
      <c r="O13" s="51"/>
      <c r="P13" s="51"/>
      <c r="Q13" s="51"/>
      <c r="R13" s="51"/>
      <c r="S13" s="51"/>
      <c r="T13" s="51"/>
      <c r="U13" s="51"/>
      <c r="V13" s="51"/>
      <c r="W13" s="51"/>
    </row>
    <row r="14" ht="32.9" customHeight="1" spans="1:23">
      <c r="A14" s="26"/>
      <c r="B14" s="26"/>
      <c r="C14" s="26" t="s">
        <v>285</v>
      </c>
      <c r="D14" s="26"/>
      <c r="E14" s="26"/>
      <c r="F14" s="26"/>
      <c r="G14" s="26"/>
      <c r="H14" s="26"/>
      <c r="I14" s="51">
        <v>580000</v>
      </c>
      <c r="J14" s="51"/>
      <c r="K14" s="51"/>
      <c r="L14" s="51">
        <v>580000</v>
      </c>
      <c r="M14" s="51"/>
      <c r="N14" s="51"/>
      <c r="O14" s="51"/>
      <c r="P14" s="51"/>
      <c r="Q14" s="51"/>
      <c r="R14" s="51"/>
      <c r="S14" s="51"/>
      <c r="T14" s="51"/>
      <c r="U14" s="51"/>
      <c r="V14" s="51"/>
      <c r="W14" s="51"/>
    </row>
    <row r="15" ht="32.9" customHeight="1" spans="1:23">
      <c r="A15" s="26" t="s">
        <v>275</v>
      </c>
      <c r="B15" s="147" t="s">
        <v>286</v>
      </c>
      <c r="C15" s="26" t="s">
        <v>285</v>
      </c>
      <c r="D15" s="26" t="s">
        <v>64</v>
      </c>
      <c r="E15" s="26" t="s">
        <v>114</v>
      </c>
      <c r="F15" s="26" t="s">
        <v>284</v>
      </c>
      <c r="G15" s="26" t="s">
        <v>250</v>
      </c>
      <c r="H15" s="26" t="s">
        <v>251</v>
      </c>
      <c r="I15" s="51">
        <v>580000</v>
      </c>
      <c r="J15" s="51"/>
      <c r="K15" s="51"/>
      <c r="L15" s="51">
        <v>580000</v>
      </c>
      <c r="M15" s="51"/>
      <c r="N15" s="51"/>
      <c r="O15" s="51"/>
      <c r="P15" s="51"/>
      <c r="Q15" s="51"/>
      <c r="R15" s="51"/>
      <c r="S15" s="51"/>
      <c r="T15" s="51"/>
      <c r="U15" s="51"/>
      <c r="V15" s="51"/>
      <c r="W15" s="51"/>
    </row>
    <row r="16" ht="32.9" customHeight="1" spans="1:23">
      <c r="A16" s="26"/>
      <c r="B16" s="26"/>
      <c r="C16" s="26" t="s">
        <v>287</v>
      </c>
      <c r="D16" s="26"/>
      <c r="E16" s="26"/>
      <c r="F16" s="26"/>
      <c r="G16" s="26"/>
      <c r="H16" s="26"/>
      <c r="I16" s="51">
        <v>5077100</v>
      </c>
      <c r="J16" s="51">
        <v>5077100</v>
      </c>
      <c r="K16" s="51">
        <v>5077100</v>
      </c>
      <c r="L16" s="51"/>
      <c r="M16" s="51"/>
      <c r="N16" s="51"/>
      <c r="O16" s="51"/>
      <c r="P16" s="51"/>
      <c r="Q16" s="51"/>
      <c r="R16" s="51"/>
      <c r="S16" s="51"/>
      <c r="T16" s="51"/>
      <c r="U16" s="51"/>
      <c r="V16" s="51"/>
      <c r="W16" s="51"/>
    </row>
    <row r="17" ht="32.9" customHeight="1" spans="1:23">
      <c r="A17" s="26" t="s">
        <v>278</v>
      </c>
      <c r="B17" s="147" t="s">
        <v>288</v>
      </c>
      <c r="C17" s="26" t="s">
        <v>287</v>
      </c>
      <c r="D17" s="26" t="s">
        <v>64</v>
      </c>
      <c r="E17" s="26" t="s">
        <v>118</v>
      </c>
      <c r="F17" s="26" t="s">
        <v>280</v>
      </c>
      <c r="G17" s="26" t="s">
        <v>281</v>
      </c>
      <c r="H17" s="26" t="s">
        <v>77</v>
      </c>
      <c r="I17" s="51">
        <v>5077100</v>
      </c>
      <c r="J17" s="51">
        <v>5077100</v>
      </c>
      <c r="K17" s="51">
        <v>5077100</v>
      </c>
      <c r="L17" s="51"/>
      <c r="M17" s="51"/>
      <c r="N17" s="51"/>
      <c r="O17" s="51"/>
      <c r="P17" s="51"/>
      <c r="Q17" s="51"/>
      <c r="R17" s="51"/>
      <c r="S17" s="51"/>
      <c r="T17" s="51"/>
      <c r="U17" s="51"/>
      <c r="V17" s="51"/>
      <c r="W17" s="51"/>
    </row>
    <row r="18" ht="32.9" customHeight="1" spans="1:23">
      <c r="A18" s="26"/>
      <c r="B18" s="26"/>
      <c r="C18" s="26" t="s">
        <v>289</v>
      </c>
      <c r="D18" s="26"/>
      <c r="E18" s="26"/>
      <c r="F18" s="26"/>
      <c r="G18" s="26"/>
      <c r="H18" s="26"/>
      <c r="I18" s="51">
        <v>6096600</v>
      </c>
      <c r="J18" s="51">
        <v>6096600</v>
      </c>
      <c r="K18" s="51">
        <v>6096600</v>
      </c>
      <c r="L18" s="51"/>
      <c r="M18" s="51"/>
      <c r="N18" s="51"/>
      <c r="O18" s="51"/>
      <c r="P18" s="51"/>
      <c r="Q18" s="51"/>
      <c r="R18" s="51"/>
      <c r="S18" s="51"/>
      <c r="T18" s="51"/>
      <c r="U18" s="51"/>
      <c r="V18" s="51"/>
      <c r="W18" s="51"/>
    </row>
    <row r="19" ht="32.9" customHeight="1" spans="1:23">
      <c r="A19" s="26" t="s">
        <v>278</v>
      </c>
      <c r="B19" s="147" t="s">
        <v>290</v>
      </c>
      <c r="C19" s="26" t="s">
        <v>289</v>
      </c>
      <c r="D19" s="26" t="s">
        <v>64</v>
      </c>
      <c r="E19" s="26" t="s">
        <v>118</v>
      </c>
      <c r="F19" s="26" t="s">
        <v>280</v>
      </c>
      <c r="G19" s="26" t="s">
        <v>281</v>
      </c>
      <c r="H19" s="26" t="s">
        <v>77</v>
      </c>
      <c r="I19" s="51">
        <v>6096600</v>
      </c>
      <c r="J19" s="51">
        <v>6096600</v>
      </c>
      <c r="K19" s="51">
        <v>6096600</v>
      </c>
      <c r="L19" s="51"/>
      <c r="M19" s="51"/>
      <c r="N19" s="51"/>
      <c r="O19" s="51"/>
      <c r="P19" s="51"/>
      <c r="Q19" s="51"/>
      <c r="R19" s="51"/>
      <c r="S19" s="51"/>
      <c r="T19" s="51"/>
      <c r="U19" s="51"/>
      <c r="V19" s="51"/>
      <c r="W19" s="51"/>
    </row>
    <row r="20" ht="32.9" customHeight="1" spans="1:23">
      <c r="A20" s="26"/>
      <c r="B20" s="26"/>
      <c r="C20" s="26" t="s">
        <v>291</v>
      </c>
      <c r="D20" s="26"/>
      <c r="E20" s="26"/>
      <c r="F20" s="26"/>
      <c r="G20" s="26"/>
      <c r="H20" s="26"/>
      <c r="I20" s="51">
        <v>118500</v>
      </c>
      <c r="J20" s="51">
        <v>118500</v>
      </c>
      <c r="K20" s="51">
        <v>118500</v>
      </c>
      <c r="L20" s="51"/>
      <c r="M20" s="51"/>
      <c r="N20" s="51"/>
      <c r="O20" s="51"/>
      <c r="P20" s="51"/>
      <c r="Q20" s="51"/>
      <c r="R20" s="51"/>
      <c r="S20" s="51"/>
      <c r="T20" s="51"/>
      <c r="U20" s="51"/>
      <c r="V20" s="51"/>
      <c r="W20" s="51"/>
    </row>
    <row r="21" ht="32.9" customHeight="1" spans="1:23">
      <c r="A21" s="26" t="s">
        <v>278</v>
      </c>
      <c r="B21" s="147" t="s">
        <v>292</v>
      </c>
      <c r="C21" s="26" t="s">
        <v>291</v>
      </c>
      <c r="D21" s="26" t="s">
        <v>64</v>
      </c>
      <c r="E21" s="26" t="s">
        <v>118</v>
      </c>
      <c r="F21" s="26" t="s">
        <v>280</v>
      </c>
      <c r="G21" s="26" t="s">
        <v>281</v>
      </c>
      <c r="H21" s="26" t="s">
        <v>77</v>
      </c>
      <c r="I21" s="51">
        <v>118500</v>
      </c>
      <c r="J21" s="51">
        <v>118500</v>
      </c>
      <c r="K21" s="51">
        <v>118500</v>
      </c>
      <c r="L21" s="51"/>
      <c r="M21" s="51"/>
      <c r="N21" s="51"/>
      <c r="O21" s="51"/>
      <c r="P21" s="51"/>
      <c r="Q21" s="51"/>
      <c r="R21" s="51"/>
      <c r="S21" s="51"/>
      <c r="T21" s="51"/>
      <c r="U21" s="51"/>
      <c r="V21" s="51"/>
      <c r="W21" s="51"/>
    </row>
    <row r="22" ht="32.9" customHeight="1" spans="1:23">
      <c r="A22" s="26"/>
      <c r="B22" s="26"/>
      <c r="C22" s="26" t="s">
        <v>293</v>
      </c>
      <c r="D22" s="26"/>
      <c r="E22" s="26"/>
      <c r="F22" s="26"/>
      <c r="G22" s="26"/>
      <c r="H22" s="26"/>
      <c r="I22" s="51">
        <v>75400</v>
      </c>
      <c r="J22" s="51">
        <v>75400</v>
      </c>
      <c r="K22" s="51">
        <v>75400</v>
      </c>
      <c r="L22" s="51"/>
      <c r="M22" s="51"/>
      <c r="N22" s="51"/>
      <c r="O22" s="51"/>
      <c r="P22" s="51"/>
      <c r="Q22" s="51"/>
      <c r="R22" s="51"/>
      <c r="S22" s="51"/>
      <c r="T22" s="51"/>
      <c r="U22" s="51"/>
      <c r="V22" s="51"/>
      <c r="W22" s="51"/>
    </row>
    <row r="23" ht="32.9" customHeight="1" spans="1:23">
      <c r="A23" s="26" t="s">
        <v>278</v>
      </c>
      <c r="B23" s="147" t="s">
        <v>294</v>
      </c>
      <c r="C23" s="26" t="s">
        <v>293</v>
      </c>
      <c r="D23" s="26" t="s">
        <v>64</v>
      </c>
      <c r="E23" s="26" t="s">
        <v>118</v>
      </c>
      <c r="F23" s="26" t="s">
        <v>280</v>
      </c>
      <c r="G23" s="26" t="s">
        <v>281</v>
      </c>
      <c r="H23" s="26" t="s">
        <v>77</v>
      </c>
      <c r="I23" s="51">
        <v>75400</v>
      </c>
      <c r="J23" s="51">
        <v>75400</v>
      </c>
      <c r="K23" s="51">
        <v>75400</v>
      </c>
      <c r="L23" s="51"/>
      <c r="M23" s="51"/>
      <c r="N23" s="51"/>
      <c r="O23" s="51"/>
      <c r="P23" s="51"/>
      <c r="Q23" s="51"/>
      <c r="R23" s="51"/>
      <c r="S23" s="51"/>
      <c r="T23" s="51"/>
      <c r="U23" s="51"/>
      <c r="V23" s="51"/>
      <c r="W23" s="51"/>
    </row>
    <row r="24" ht="32.9" customHeight="1" spans="1:23">
      <c r="A24" s="26"/>
      <c r="B24" s="26"/>
      <c r="C24" s="26" t="s">
        <v>295</v>
      </c>
      <c r="D24" s="26"/>
      <c r="E24" s="26"/>
      <c r="F24" s="26"/>
      <c r="G24" s="26"/>
      <c r="H24" s="26"/>
      <c r="I24" s="51">
        <v>362200</v>
      </c>
      <c r="J24" s="51">
        <v>362200</v>
      </c>
      <c r="K24" s="51">
        <v>362200</v>
      </c>
      <c r="L24" s="51"/>
      <c r="M24" s="51"/>
      <c r="N24" s="51"/>
      <c r="O24" s="51"/>
      <c r="P24" s="51"/>
      <c r="Q24" s="51"/>
      <c r="R24" s="51"/>
      <c r="S24" s="51"/>
      <c r="T24" s="51"/>
      <c r="U24" s="51"/>
      <c r="V24" s="51"/>
      <c r="W24" s="51"/>
    </row>
    <row r="25" ht="32.9" customHeight="1" spans="1:23">
      <c r="A25" s="26" t="s">
        <v>278</v>
      </c>
      <c r="B25" s="147" t="s">
        <v>296</v>
      </c>
      <c r="C25" s="26" t="s">
        <v>295</v>
      </c>
      <c r="D25" s="26" t="s">
        <v>64</v>
      </c>
      <c r="E25" s="26" t="s">
        <v>118</v>
      </c>
      <c r="F25" s="26" t="s">
        <v>280</v>
      </c>
      <c r="G25" s="26" t="s">
        <v>281</v>
      </c>
      <c r="H25" s="26" t="s">
        <v>77</v>
      </c>
      <c r="I25" s="51">
        <v>362200</v>
      </c>
      <c r="J25" s="51">
        <v>362200</v>
      </c>
      <c r="K25" s="51">
        <v>362200</v>
      </c>
      <c r="L25" s="51"/>
      <c r="M25" s="51"/>
      <c r="N25" s="51"/>
      <c r="O25" s="51"/>
      <c r="P25" s="51"/>
      <c r="Q25" s="51"/>
      <c r="R25" s="51"/>
      <c r="S25" s="51"/>
      <c r="T25" s="51"/>
      <c r="U25" s="51"/>
      <c r="V25" s="51"/>
      <c r="W25" s="51"/>
    </row>
    <row r="26" ht="32.9" customHeight="1" spans="1:23">
      <c r="A26" s="26"/>
      <c r="B26" s="26"/>
      <c r="C26" s="26" t="s">
        <v>297</v>
      </c>
      <c r="D26" s="26"/>
      <c r="E26" s="26"/>
      <c r="F26" s="26"/>
      <c r="G26" s="26"/>
      <c r="H26" s="26"/>
      <c r="I26" s="51">
        <v>129500</v>
      </c>
      <c r="J26" s="51">
        <v>129500</v>
      </c>
      <c r="K26" s="51">
        <v>129500</v>
      </c>
      <c r="L26" s="51"/>
      <c r="M26" s="51"/>
      <c r="N26" s="51"/>
      <c r="O26" s="51"/>
      <c r="P26" s="51"/>
      <c r="Q26" s="51"/>
      <c r="R26" s="51"/>
      <c r="S26" s="51"/>
      <c r="T26" s="51"/>
      <c r="U26" s="51"/>
      <c r="V26" s="51"/>
      <c r="W26" s="51"/>
    </row>
    <row r="27" ht="32.9" customHeight="1" spans="1:23">
      <c r="A27" s="26" t="s">
        <v>278</v>
      </c>
      <c r="B27" s="147" t="s">
        <v>298</v>
      </c>
      <c r="C27" s="26" t="s">
        <v>297</v>
      </c>
      <c r="D27" s="26" t="s">
        <v>64</v>
      </c>
      <c r="E27" s="26" t="s">
        <v>118</v>
      </c>
      <c r="F27" s="26" t="s">
        <v>280</v>
      </c>
      <c r="G27" s="26" t="s">
        <v>281</v>
      </c>
      <c r="H27" s="26" t="s">
        <v>77</v>
      </c>
      <c r="I27" s="51">
        <v>129500</v>
      </c>
      <c r="J27" s="51">
        <v>129500</v>
      </c>
      <c r="K27" s="51">
        <v>129500</v>
      </c>
      <c r="L27" s="51"/>
      <c r="M27" s="51"/>
      <c r="N27" s="51"/>
      <c r="O27" s="51"/>
      <c r="P27" s="51"/>
      <c r="Q27" s="51"/>
      <c r="R27" s="51"/>
      <c r="S27" s="51"/>
      <c r="T27" s="51"/>
      <c r="U27" s="51"/>
      <c r="V27" s="51"/>
      <c r="W27" s="51"/>
    </row>
    <row r="28" ht="32.9" customHeight="1" spans="1:23">
      <c r="A28" s="26"/>
      <c r="B28" s="26"/>
      <c r="C28" s="26" t="s">
        <v>299</v>
      </c>
      <c r="D28" s="26"/>
      <c r="E28" s="26"/>
      <c r="F28" s="26"/>
      <c r="G28" s="26"/>
      <c r="H28" s="26"/>
      <c r="I28" s="51">
        <v>201200</v>
      </c>
      <c r="J28" s="51">
        <v>201200</v>
      </c>
      <c r="K28" s="51">
        <v>201200</v>
      </c>
      <c r="L28" s="51"/>
      <c r="M28" s="51"/>
      <c r="N28" s="51"/>
      <c r="O28" s="51"/>
      <c r="P28" s="51"/>
      <c r="Q28" s="51"/>
      <c r="R28" s="51"/>
      <c r="S28" s="51"/>
      <c r="T28" s="51"/>
      <c r="U28" s="51"/>
      <c r="V28" s="51"/>
      <c r="W28" s="51"/>
    </row>
    <row r="29" ht="32.9" customHeight="1" spans="1:23">
      <c r="A29" s="26" t="s">
        <v>278</v>
      </c>
      <c r="B29" s="147" t="s">
        <v>300</v>
      </c>
      <c r="C29" s="26" t="s">
        <v>299</v>
      </c>
      <c r="D29" s="26" t="s">
        <v>64</v>
      </c>
      <c r="E29" s="26" t="s">
        <v>118</v>
      </c>
      <c r="F29" s="26" t="s">
        <v>280</v>
      </c>
      <c r="G29" s="26" t="s">
        <v>281</v>
      </c>
      <c r="H29" s="26" t="s">
        <v>77</v>
      </c>
      <c r="I29" s="51">
        <v>201200</v>
      </c>
      <c r="J29" s="51">
        <v>201200</v>
      </c>
      <c r="K29" s="51">
        <v>201200</v>
      </c>
      <c r="L29" s="51"/>
      <c r="M29" s="51"/>
      <c r="N29" s="51"/>
      <c r="O29" s="51"/>
      <c r="P29" s="51"/>
      <c r="Q29" s="51"/>
      <c r="R29" s="51"/>
      <c r="S29" s="51"/>
      <c r="T29" s="51"/>
      <c r="U29" s="51"/>
      <c r="V29" s="51"/>
      <c r="W29" s="51"/>
    </row>
    <row r="30" ht="32.9" customHeight="1" spans="1:23">
      <c r="A30" s="26"/>
      <c r="B30" s="26"/>
      <c r="C30" s="26" t="s">
        <v>301</v>
      </c>
      <c r="D30" s="26"/>
      <c r="E30" s="26"/>
      <c r="F30" s="26"/>
      <c r="G30" s="26"/>
      <c r="H30" s="26"/>
      <c r="I30" s="51">
        <v>405600</v>
      </c>
      <c r="J30" s="51">
        <v>405600</v>
      </c>
      <c r="K30" s="51">
        <v>405600</v>
      </c>
      <c r="L30" s="51"/>
      <c r="M30" s="51"/>
      <c r="N30" s="51"/>
      <c r="O30" s="51"/>
      <c r="P30" s="51"/>
      <c r="Q30" s="51"/>
      <c r="R30" s="51"/>
      <c r="S30" s="51"/>
      <c r="T30" s="51"/>
      <c r="U30" s="51"/>
      <c r="V30" s="51"/>
      <c r="W30" s="51"/>
    </row>
    <row r="31" ht="32.9" customHeight="1" spans="1:23">
      <c r="A31" s="26" t="s">
        <v>278</v>
      </c>
      <c r="B31" s="147" t="s">
        <v>302</v>
      </c>
      <c r="C31" s="26" t="s">
        <v>301</v>
      </c>
      <c r="D31" s="26" t="s">
        <v>64</v>
      </c>
      <c r="E31" s="26" t="s">
        <v>118</v>
      </c>
      <c r="F31" s="26" t="s">
        <v>280</v>
      </c>
      <c r="G31" s="26" t="s">
        <v>281</v>
      </c>
      <c r="H31" s="26" t="s">
        <v>77</v>
      </c>
      <c r="I31" s="51">
        <v>405600</v>
      </c>
      <c r="J31" s="51">
        <v>405600</v>
      </c>
      <c r="K31" s="51">
        <v>405600</v>
      </c>
      <c r="L31" s="51"/>
      <c r="M31" s="51"/>
      <c r="N31" s="51"/>
      <c r="O31" s="51"/>
      <c r="P31" s="51"/>
      <c r="Q31" s="51"/>
      <c r="R31" s="51"/>
      <c r="S31" s="51"/>
      <c r="T31" s="51"/>
      <c r="U31" s="51"/>
      <c r="V31" s="51"/>
      <c r="W31" s="51"/>
    </row>
    <row r="32" ht="32.9" customHeight="1" spans="1:23">
      <c r="A32" s="26"/>
      <c r="B32" s="26"/>
      <c r="C32" s="26" t="s">
        <v>303</v>
      </c>
      <c r="D32" s="26"/>
      <c r="E32" s="26"/>
      <c r="F32" s="26"/>
      <c r="G32" s="26"/>
      <c r="H32" s="26"/>
      <c r="I32" s="51">
        <v>18934700</v>
      </c>
      <c r="J32" s="51">
        <v>18934700</v>
      </c>
      <c r="K32" s="51">
        <v>18934700</v>
      </c>
      <c r="L32" s="51"/>
      <c r="M32" s="51"/>
      <c r="N32" s="51"/>
      <c r="O32" s="51"/>
      <c r="P32" s="51"/>
      <c r="Q32" s="51"/>
      <c r="R32" s="51"/>
      <c r="S32" s="51"/>
      <c r="T32" s="51"/>
      <c r="U32" s="51"/>
      <c r="V32" s="51"/>
      <c r="W32" s="51"/>
    </row>
    <row r="33" ht="32.9" customHeight="1" spans="1:23">
      <c r="A33" s="26" t="s">
        <v>278</v>
      </c>
      <c r="B33" s="147" t="s">
        <v>304</v>
      </c>
      <c r="C33" s="26" t="s">
        <v>303</v>
      </c>
      <c r="D33" s="26" t="s">
        <v>64</v>
      </c>
      <c r="E33" s="26" t="s">
        <v>118</v>
      </c>
      <c r="F33" s="26" t="s">
        <v>280</v>
      </c>
      <c r="G33" s="26" t="s">
        <v>281</v>
      </c>
      <c r="H33" s="26" t="s">
        <v>77</v>
      </c>
      <c r="I33" s="51">
        <v>18934700</v>
      </c>
      <c r="J33" s="51">
        <v>18934700</v>
      </c>
      <c r="K33" s="51">
        <v>18934700</v>
      </c>
      <c r="L33" s="51"/>
      <c r="M33" s="51"/>
      <c r="N33" s="51"/>
      <c r="O33" s="51"/>
      <c r="P33" s="51"/>
      <c r="Q33" s="51"/>
      <c r="R33" s="51"/>
      <c r="S33" s="51"/>
      <c r="T33" s="51"/>
      <c r="U33" s="51"/>
      <c r="V33" s="51"/>
      <c r="W33" s="51"/>
    </row>
    <row r="34" ht="32.9" customHeight="1" spans="1:23">
      <c r="A34" s="26"/>
      <c r="B34" s="26"/>
      <c r="C34" s="26" t="s">
        <v>305</v>
      </c>
      <c r="D34" s="26"/>
      <c r="E34" s="26"/>
      <c r="F34" s="26"/>
      <c r="G34" s="26"/>
      <c r="H34" s="26"/>
      <c r="I34" s="51">
        <v>60415.46</v>
      </c>
      <c r="J34" s="51"/>
      <c r="K34" s="51"/>
      <c r="L34" s="51"/>
      <c r="M34" s="51"/>
      <c r="N34" s="51">
        <v>60415.46</v>
      </c>
      <c r="O34" s="51"/>
      <c r="P34" s="51"/>
      <c r="Q34" s="51"/>
      <c r="R34" s="51"/>
      <c r="S34" s="51"/>
      <c r="T34" s="51"/>
      <c r="U34" s="51"/>
      <c r="V34" s="51"/>
      <c r="W34" s="51"/>
    </row>
    <row r="35" ht="32.9" customHeight="1" spans="1:23">
      <c r="A35" s="26" t="s">
        <v>278</v>
      </c>
      <c r="B35" s="147" t="s">
        <v>306</v>
      </c>
      <c r="C35" s="26" t="s">
        <v>305</v>
      </c>
      <c r="D35" s="26" t="s">
        <v>64</v>
      </c>
      <c r="E35" s="26" t="s">
        <v>84</v>
      </c>
      <c r="F35" s="26" t="s">
        <v>307</v>
      </c>
      <c r="G35" s="26" t="s">
        <v>222</v>
      </c>
      <c r="H35" s="26" t="s">
        <v>223</v>
      </c>
      <c r="I35" s="51">
        <v>41111.76</v>
      </c>
      <c r="J35" s="51"/>
      <c r="K35" s="51"/>
      <c r="L35" s="51"/>
      <c r="M35" s="51"/>
      <c r="N35" s="51">
        <v>41111.76</v>
      </c>
      <c r="O35" s="51"/>
      <c r="P35" s="51"/>
      <c r="Q35" s="51"/>
      <c r="R35" s="51"/>
      <c r="S35" s="51"/>
      <c r="T35" s="51"/>
      <c r="U35" s="51"/>
      <c r="V35" s="51"/>
      <c r="W35" s="51"/>
    </row>
    <row r="36" ht="32.9" customHeight="1" spans="1:23">
      <c r="A36" s="26" t="s">
        <v>278</v>
      </c>
      <c r="B36" s="147" t="s">
        <v>306</v>
      </c>
      <c r="C36" s="26" t="s">
        <v>305</v>
      </c>
      <c r="D36" s="26" t="s">
        <v>64</v>
      </c>
      <c r="E36" s="26" t="s">
        <v>84</v>
      </c>
      <c r="F36" s="26" t="s">
        <v>307</v>
      </c>
      <c r="G36" s="26" t="s">
        <v>230</v>
      </c>
      <c r="H36" s="26" t="s">
        <v>231</v>
      </c>
      <c r="I36" s="51">
        <v>19303.7</v>
      </c>
      <c r="J36" s="51"/>
      <c r="K36" s="51"/>
      <c r="L36" s="51"/>
      <c r="M36" s="51"/>
      <c r="N36" s="51">
        <v>19303.7</v>
      </c>
      <c r="O36" s="51"/>
      <c r="P36" s="51"/>
      <c r="Q36" s="51"/>
      <c r="R36" s="51"/>
      <c r="S36" s="51"/>
      <c r="T36" s="51"/>
      <c r="U36" s="51"/>
      <c r="V36" s="51"/>
      <c r="W36" s="51"/>
    </row>
    <row r="37" ht="32.9" customHeight="1" spans="1:23">
      <c r="A37" s="26"/>
      <c r="B37" s="26"/>
      <c r="C37" s="26" t="s">
        <v>308</v>
      </c>
      <c r="D37" s="26"/>
      <c r="E37" s="26"/>
      <c r="F37" s="26"/>
      <c r="G37" s="26"/>
      <c r="H37" s="26"/>
      <c r="I37" s="51">
        <v>2030000</v>
      </c>
      <c r="J37" s="51">
        <v>2030000</v>
      </c>
      <c r="K37" s="51">
        <v>2030000</v>
      </c>
      <c r="L37" s="51"/>
      <c r="M37" s="51"/>
      <c r="N37" s="51"/>
      <c r="O37" s="51"/>
      <c r="P37" s="51"/>
      <c r="Q37" s="51"/>
      <c r="R37" s="51"/>
      <c r="S37" s="51"/>
      <c r="T37" s="51"/>
      <c r="U37" s="51"/>
      <c r="V37" s="51"/>
      <c r="W37" s="51"/>
    </row>
    <row r="38" ht="32.9" customHeight="1" spans="1:23">
      <c r="A38" s="26" t="s">
        <v>275</v>
      </c>
      <c r="B38" s="147" t="s">
        <v>309</v>
      </c>
      <c r="C38" s="26" t="s">
        <v>308</v>
      </c>
      <c r="D38" s="26" t="s">
        <v>64</v>
      </c>
      <c r="E38" s="26" t="s">
        <v>82</v>
      </c>
      <c r="F38" s="26" t="s">
        <v>174</v>
      </c>
      <c r="G38" s="26" t="s">
        <v>222</v>
      </c>
      <c r="H38" s="26" t="s">
        <v>223</v>
      </c>
      <c r="I38" s="51">
        <v>100000</v>
      </c>
      <c r="J38" s="51">
        <v>100000</v>
      </c>
      <c r="K38" s="51">
        <v>100000</v>
      </c>
      <c r="L38" s="51"/>
      <c r="M38" s="51"/>
      <c r="N38" s="51"/>
      <c r="O38" s="51"/>
      <c r="P38" s="51"/>
      <c r="Q38" s="51"/>
      <c r="R38" s="51"/>
      <c r="S38" s="51"/>
      <c r="T38" s="51"/>
      <c r="U38" s="51"/>
      <c r="V38" s="51"/>
      <c r="W38" s="51"/>
    </row>
    <row r="39" ht="32.9" customHeight="1" spans="1:23">
      <c r="A39" s="26" t="s">
        <v>275</v>
      </c>
      <c r="B39" s="147" t="s">
        <v>309</v>
      </c>
      <c r="C39" s="26" t="s">
        <v>308</v>
      </c>
      <c r="D39" s="26" t="s">
        <v>64</v>
      </c>
      <c r="E39" s="26" t="s">
        <v>82</v>
      </c>
      <c r="F39" s="26" t="s">
        <v>174</v>
      </c>
      <c r="G39" s="26" t="s">
        <v>310</v>
      </c>
      <c r="H39" s="26" t="s">
        <v>311</v>
      </c>
      <c r="I39" s="51">
        <v>250000</v>
      </c>
      <c r="J39" s="51">
        <v>250000</v>
      </c>
      <c r="K39" s="51">
        <v>250000</v>
      </c>
      <c r="L39" s="51"/>
      <c r="M39" s="51"/>
      <c r="N39" s="51"/>
      <c r="O39" s="51"/>
      <c r="P39" s="51"/>
      <c r="Q39" s="51"/>
      <c r="R39" s="51"/>
      <c r="S39" s="51"/>
      <c r="T39" s="51"/>
      <c r="U39" s="51"/>
      <c r="V39" s="51"/>
      <c r="W39" s="51"/>
    </row>
    <row r="40" ht="32.9" customHeight="1" spans="1:23">
      <c r="A40" s="26" t="s">
        <v>275</v>
      </c>
      <c r="B40" s="147" t="s">
        <v>309</v>
      </c>
      <c r="C40" s="26" t="s">
        <v>308</v>
      </c>
      <c r="D40" s="26" t="s">
        <v>64</v>
      </c>
      <c r="E40" s="26" t="s">
        <v>82</v>
      </c>
      <c r="F40" s="26" t="s">
        <v>174</v>
      </c>
      <c r="G40" s="26" t="s">
        <v>224</v>
      </c>
      <c r="H40" s="26" t="s">
        <v>225</v>
      </c>
      <c r="I40" s="51">
        <v>100000</v>
      </c>
      <c r="J40" s="51">
        <v>100000</v>
      </c>
      <c r="K40" s="51">
        <v>100000</v>
      </c>
      <c r="L40" s="51"/>
      <c r="M40" s="51"/>
      <c r="N40" s="51"/>
      <c r="O40" s="51"/>
      <c r="P40" s="51"/>
      <c r="Q40" s="51"/>
      <c r="R40" s="51"/>
      <c r="S40" s="51"/>
      <c r="T40" s="51"/>
      <c r="U40" s="51"/>
      <c r="V40" s="51"/>
      <c r="W40" s="51"/>
    </row>
    <row r="41" ht="32.9" customHeight="1" spans="1:23">
      <c r="A41" s="26" t="s">
        <v>275</v>
      </c>
      <c r="B41" s="147" t="s">
        <v>309</v>
      </c>
      <c r="C41" s="26" t="s">
        <v>308</v>
      </c>
      <c r="D41" s="26" t="s">
        <v>64</v>
      </c>
      <c r="E41" s="26" t="s">
        <v>82</v>
      </c>
      <c r="F41" s="26" t="s">
        <v>174</v>
      </c>
      <c r="G41" s="26" t="s">
        <v>228</v>
      </c>
      <c r="H41" s="26" t="s">
        <v>229</v>
      </c>
      <c r="I41" s="51">
        <v>5000</v>
      </c>
      <c r="J41" s="51">
        <v>5000</v>
      </c>
      <c r="K41" s="51">
        <v>5000</v>
      </c>
      <c r="L41" s="51"/>
      <c r="M41" s="51"/>
      <c r="N41" s="51"/>
      <c r="O41" s="51"/>
      <c r="P41" s="51"/>
      <c r="Q41" s="51"/>
      <c r="R41" s="51"/>
      <c r="S41" s="51"/>
      <c r="T41" s="51"/>
      <c r="U41" s="51"/>
      <c r="V41" s="51"/>
      <c r="W41" s="51"/>
    </row>
    <row r="42" ht="32.9" customHeight="1" spans="1:23">
      <c r="A42" s="26" t="s">
        <v>275</v>
      </c>
      <c r="B42" s="147" t="s">
        <v>309</v>
      </c>
      <c r="C42" s="26" t="s">
        <v>308</v>
      </c>
      <c r="D42" s="26" t="s">
        <v>64</v>
      </c>
      <c r="E42" s="26" t="s">
        <v>82</v>
      </c>
      <c r="F42" s="26" t="s">
        <v>174</v>
      </c>
      <c r="G42" s="26" t="s">
        <v>230</v>
      </c>
      <c r="H42" s="26" t="s">
        <v>231</v>
      </c>
      <c r="I42" s="51">
        <v>25000</v>
      </c>
      <c r="J42" s="51">
        <v>25000</v>
      </c>
      <c r="K42" s="51">
        <v>25000</v>
      </c>
      <c r="L42" s="51"/>
      <c r="M42" s="51"/>
      <c r="N42" s="51"/>
      <c r="O42" s="51"/>
      <c r="P42" s="51"/>
      <c r="Q42" s="51"/>
      <c r="R42" s="51"/>
      <c r="S42" s="51"/>
      <c r="T42" s="51"/>
      <c r="U42" s="51"/>
      <c r="V42" s="51"/>
      <c r="W42" s="51"/>
    </row>
    <row r="43" ht="32.9" customHeight="1" spans="1:23">
      <c r="A43" s="26" t="s">
        <v>275</v>
      </c>
      <c r="B43" s="147" t="s">
        <v>309</v>
      </c>
      <c r="C43" s="26" t="s">
        <v>308</v>
      </c>
      <c r="D43" s="26" t="s">
        <v>64</v>
      </c>
      <c r="E43" s="26" t="s">
        <v>82</v>
      </c>
      <c r="F43" s="26" t="s">
        <v>174</v>
      </c>
      <c r="G43" s="26" t="s">
        <v>312</v>
      </c>
      <c r="H43" s="26" t="s">
        <v>313</v>
      </c>
      <c r="I43" s="51">
        <v>1550000</v>
      </c>
      <c r="J43" s="51">
        <v>1550000</v>
      </c>
      <c r="K43" s="51">
        <v>1550000</v>
      </c>
      <c r="L43" s="51"/>
      <c r="M43" s="51"/>
      <c r="N43" s="51"/>
      <c r="O43" s="51"/>
      <c r="P43" s="51"/>
      <c r="Q43" s="51"/>
      <c r="R43" s="51"/>
      <c r="S43" s="51"/>
      <c r="T43" s="51"/>
      <c r="U43" s="51"/>
      <c r="V43" s="51"/>
      <c r="W43" s="51"/>
    </row>
    <row r="44" ht="32.9" customHeight="1" spans="1:23">
      <c r="A44" s="26"/>
      <c r="B44" s="26"/>
      <c r="C44" s="26" t="s">
        <v>314</v>
      </c>
      <c r="D44" s="26"/>
      <c r="E44" s="26"/>
      <c r="F44" s="26"/>
      <c r="G44" s="26"/>
      <c r="H44" s="26"/>
      <c r="I44" s="51">
        <v>36000</v>
      </c>
      <c r="J44" s="51">
        <v>36000</v>
      </c>
      <c r="K44" s="51">
        <v>36000</v>
      </c>
      <c r="L44" s="51"/>
      <c r="M44" s="51"/>
      <c r="N44" s="51"/>
      <c r="O44" s="51"/>
      <c r="P44" s="51"/>
      <c r="Q44" s="51"/>
      <c r="R44" s="51"/>
      <c r="S44" s="51"/>
      <c r="T44" s="51"/>
      <c r="U44" s="51"/>
      <c r="V44" s="51"/>
      <c r="W44" s="51"/>
    </row>
    <row r="45" ht="32.9" customHeight="1" spans="1:23">
      <c r="A45" s="26" t="s">
        <v>278</v>
      </c>
      <c r="B45" s="147" t="s">
        <v>315</v>
      </c>
      <c r="C45" s="26" t="s">
        <v>314</v>
      </c>
      <c r="D45" s="26" t="s">
        <v>64</v>
      </c>
      <c r="E45" s="26" t="s">
        <v>98</v>
      </c>
      <c r="F45" s="26" t="s">
        <v>316</v>
      </c>
      <c r="G45" s="26" t="s">
        <v>202</v>
      </c>
      <c r="H45" s="26" t="s">
        <v>203</v>
      </c>
      <c r="I45" s="51">
        <v>36000</v>
      </c>
      <c r="J45" s="51">
        <v>36000</v>
      </c>
      <c r="K45" s="51">
        <v>36000</v>
      </c>
      <c r="L45" s="51"/>
      <c r="M45" s="51"/>
      <c r="N45" s="51"/>
      <c r="O45" s="51"/>
      <c r="P45" s="51"/>
      <c r="Q45" s="51"/>
      <c r="R45" s="51"/>
      <c r="S45" s="51"/>
      <c r="T45" s="51"/>
      <c r="U45" s="51"/>
      <c r="V45" s="51"/>
      <c r="W45" s="51"/>
    </row>
    <row r="46" ht="32.9" customHeight="1" spans="1:23">
      <c r="A46" s="26"/>
      <c r="B46" s="26"/>
      <c r="C46" s="26" t="s">
        <v>317</v>
      </c>
      <c r="D46" s="26"/>
      <c r="E46" s="26"/>
      <c r="F46" s="26"/>
      <c r="G46" s="26"/>
      <c r="H46" s="26"/>
      <c r="I46" s="51">
        <v>800000</v>
      </c>
      <c r="J46" s="51"/>
      <c r="K46" s="51"/>
      <c r="L46" s="51"/>
      <c r="M46" s="51"/>
      <c r="N46" s="51"/>
      <c r="O46" s="51"/>
      <c r="P46" s="51"/>
      <c r="Q46" s="51"/>
      <c r="R46" s="51">
        <v>800000</v>
      </c>
      <c r="S46" s="51"/>
      <c r="T46" s="51"/>
      <c r="U46" s="51"/>
      <c r="V46" s="51"/>
      <c r="W46" s="51">
        <v>800000</v>
      </c>
    </row>
    <row r="47" ht="32.9" customHeight="1" spans="1:23">
      <c r="A47" s="26" t="s">
        <v>275</v>
      </c>
      <c r="B47" s="147" t="s">
        <v>318</v>
      </c>
      <c r="C47" s="26" t="s">
        <v>317</v>
      </c>
      <c r="D47" s="26" t="s">
        <v>64</v>
      </c>
      <c r="E47" s="26" t="s">
        <v>81</v>
      </c>
      <c r="F47" s="26" t="s">
        <v>249</v>
      </c>
      <c r="G47" s="26" t="s">
        <v>222</v>
      </c>
      <c r="H47" s="26" t="s">
        <v>223</v>
      </c>
      <c r="I47" s="51">
        <v>800000</v>
      </c>
      <c r="J47" s="51"/>
      <c r="K47" s="51"/>
      <c r="L47" s="51"/>
      <c r="M47" s="51"/>
      <c r="N47" s="51"/>
      <c r="O47" s="51"/>
      <c r="P47" s="51"/>
      <c r="Q47" s="51"/>
      <c r="R47" s="51">
        <v>800000</v>
      </c>
      <c r="S47" s="51"/>
      <c r="T47" s="51"/>
      <c r="U47" s="51"/>
      <c r="V47" s="51"/>
      <c r="W47" s="51">
        <v>800000</v>
      </c>
    </row>
    <row r="48" ht="32.9" customHeight="1" spans="1:23">
      <c r="A48" s="26"/>
      <c r="B48" s="26"/>
      <c r="C48" s="26" t="s">
        <v>319</v>
      </c>
      <c r="D48" s="26"/>
      <c r="E48" s="26"/>
      <c r="F48" s="26"/>
      <c r="G48" s="26"/>
      <c r="H48" s="26"/>
      <c r="I48" s="51">
        <v>276195.2</v>
      </c>
      <c r="J48" s="51"/>
      <c r="K48" s="51"/>
      <c r="L48" s="51"/>
      <c r="M48" s="51"/>
      <c r="N48" s="51">
        <v>276195.2</v>
      </c>
      <c r="O48" s="51"/>
      <c r="P48" s="51"/>
      <c r="Q48" s="51"/>
      <c r="R48" s="51"/>
      <c r="S48" s="51"/>
      <c r="T48" s="51"/>
      <c r="U48" s="51"/>
      <c r="V48" s="51"/>
      <c r="W48" s="51"/>
    </row>
    <row r="49" ht="32.9" customHeight="1" spans="1:23">
      <c r="A49" s="26" t="s">
        <v>275</v>
      </c>
      <c r="B49" s="147" t="s">
        <v>320</v>
      </c>
      <c r="C49" s="26" t="s">
        <v>319</v>
      </c>
      <c r="D49" s="26" t="s">
        <v>64</v>
      </c>
      <c r="E49" s="26" t="s">
        <v>82</v>
      </c>
      <c r="F49" s="26" t="s">
        <v>174</v>
      </c>
      <c r="G49" s="26" t="s">
        <v>250</v>
      </c>
      <c r="H49" s="26" t="s">
        <v>251</v>
      </c>
      <c r="I49" s="51">
        <v>276195.2</v>
      </c>
      <c r="J49" s="51"/>
      <c r="K49" s="51"/>
      <c r="L49" s="51"/>
      <c r="M49" s="51"/>
      <c r="N49" s="51">
        <v>276195.2</v>
      </c>
      <c r="O49" s="51"/>
      <c r="P49" s="51"/>
      <c r="Q49" s="51"/>
      <c r="R49" s="51"/>
      <c r="S49" s="51"/>
      <c r="T49" s="51"/>
      <c r="U49" s="51"/>
      <c r="V49" s="51"/>
      <c r="W49" s="51"/>
    </row>
    <row r="50" ht="32.9" customHeight="1" spans="1:23">
      <c r="A50" s="26"/>
      <c r="B50" s="26"/>
      <c r="C50" s="26" t="s">
        <v>321</v>
      </c>
      <c r="D50" s="26"/>
      <c r="E50" s="26"/>
      <c r="F50" s="26"/>
      <c r="G50" s="26"/>
      <c r="H50" s="26"/>
      <c r="I50" s="51">
        <v>529113.4</v>
      </c>
      <c r="J50" s="51"/>
      <c r="K50" s="51"/>
      <c r="L50" s="51"/>
      <c r="M50" s="51"/>
      <c r="N50" s="51">
        <v>529113.4</v>
      </c>
      <c r="O50" s="51"/>
      <c r="P50" s="51"/>
      <c r="Q50" s="51"/>
      <c r="R50" s="51"/>
      <c r="S50" s="51"/>
      <c r="T50" s="51"/>
      <c r="U50" s="51"/>
      <c r="V50" s="51"/>
      <c r="W50" s="51"/>
    </row>
    <row r="51" ht="32.9" customHeight="1" spans="1:23">
      <c r="A51" s="26" t="s">
        <v>275</v>
      </c>
      <c r="B51" s="147" t="s">
        <v>322</v>
      </c>
      <c r="C51" s="26" t="s">
        <v>321</v>
      </c>
      <c r="D51" s="26" t="s">
        <v>64</v>
      </c>
      <c r="E51" s="26" t="s">
        <v>85</v>
      </c>
      <c r="F51" s="26" t="s">
        <v>323</v>
      </c>
      <c r="G51" s="26" t="s">
        <v>250</v>
      </c>
      <c r="H51" s="26" t="s">
        <v>251</v>
      </c>
      <c r="I51" s="51">
        <v>529113.4</v>
      </c>
      <c r="J51" s="51"/>
      <c r="K51" s="51"/>
      <c r="L51" s="51"/>
      <c r="M51" s="51"/>
      <c r="N51" s="51">
        <v>529113.4</v>
      </c>
      <c r="O51" s="51"/>
      <c r="P51" s="51"/>
      <c r="Q51" s="51"/>
      <c r="R51" s="51"/>
      <c r="S51" s="51"/>
      <c r="T51" s="51"/>
      <c r="U51" s="51"/>
      <c r="V51" s="51"/>
      <c r="W51" s="51"/>
    </row>
    <row r="52" ht="32.9" customHeight="1" spans="1:23">
      <c r="A52" s="26"/>
      <c r="B52" s="26"/>
      <c r="C52" s="26" t="s">
        <v>324</v>
      </c>
      <c r="D52" s="26"/>
      <c r="E52" s="26"/>
      <c r="F52" s="26"/>
      <c r="G52" s="26"/>
      <c r="H52" s="26"/>
      <c r="I52" s="51">
        <v>1426960</v>
      </c>
      <c r="J52" s="51"/>
      <c r="K52" s="51"/>
      <c r="L52" s="51"/>
      <c r="M52" s="51"/>
      <c r="N52" s="51">
        <v>1426960</v>
      </c>
      <c r="O52" s="51"/>
      <c r="P52" s="51"/>
      <c r="Q52" s="51"/>
      <c r="R52" s="51"/>
      <c r="S52" s="51"/>
      <c r="T52" s="51"/>
      <c r="U52" s="51"/>
      <c r="V52" s="51"/>
      <c r="W52" s="51"/>
    </row>
    <row r="53" ht="32.9" customHeight="1" spans="1:23">
      <c r="A53" s="26" t="s">
        <v>275</v>
      </c>
      <c r="B53" s="147" t="s">
        <v>325</v>
      </c>
      <c r="C53" s="26" t="s">
        <v>324</v>
      </c>
      <c r="D53" s="26" t="s">
        <v>64</v>
      </c>
      <c r="E53" s="26" t="s">
        <v>85</v>
      </c>
      <c r="F53" s="26" t="s">
        <v>323</v>
      </c>
      <c r="G53" s="26" t="s">
        <v>250</v>
      </c>
      <c r="H53" s="26" t="s">
        <v>251</v>
      </c>
      <c r="I53" s="51">
        <v>1426960</v>
      </c>
      <c r="J53" s="51"/>
      <c r="K53" s="51"/>
      <c r="L53" s="51"/>
      <c r="M53" s="51"/>
      <c r="N53" s="51">
        <v>1426960</v>
      </c>
      <c r="O53" s="51"/>
      <c r="P53" s="51"/>
      <c r="Q53" s="51"/>
      <c r="R53" s="51"/>
      <c r="S53" s="51"/>
      <c r="T53" s="51"/>
      <c r="U53" s="51"/>
      <c r="V53" s="51"/>
      <c r="W53" s="51"/>
    </row>
    <row r="54" ht="32.9" customHeight="1" spans="1:23">
      <c r="A54" s="26"/>
      <c r="B54" s="26"/>
      <c r="C54" s="26" t="s">
        <v>326</v>
      </c>
      <c r="D54" s="26"/>
      <c r="E54" s="26"/>
      <c r="F54" s="26"/>
      <c r="G54" s="26"/>
      <c r="H54" s="26"/>
      <c r="I54" s="51">
        <v>2185200</v>
      </c>
      <c r="J54" s="51">
        <v>2185200</v>
      </c>
      <c r="K54" s="51">
        <v>2185200</v>
      </c>
      <c r="L54" s="51"/>
      <c r="M54" s="51"/>
      <c r="N54" s="51"/>
      <c r="O54" s="51"/>
      <c r="P54" s="51"/>
      <c r="Q54" s="51"/>
      <c r="R54" s="51"/>
      <c r="S54" s="51"/>
      <c r="T54" s="51"/>
      <c r="U54" s="51"/>
      <c r="V54" s="51"/>
      <c r="W54" s="51"/>
    </row>
    <row r="55" ht="32.9" customHeight="1" spans="1:23">
      <c r="A55" s="26" t="s">
        <v>278</v>
      </c>
      <c r="B55" s="147" t="s">
        <v>327</v>
      </c>
      <c r="C55" s="26" t="s">
        <v>326</v>
      </c>
      <c r="D55" s="26" t="s">
        <v>64</v>
      </c>
      <c r="E55" s="26" t="s">
        <v>86</v>
      </c>
      <c r="F55" s="26" t="s">
        <v>328</v>
      </c>
      <c r="G55" s="26" t="s">
        <v>222</v>
      </c>
      <c r="H55" s="26" t="s">
        <v>223</v>
      </c>
      <c r="I55" s="51">
        <v>2185200</v>
      </c>
      <c r="J55" s="51">
        <v>2185200</v>
      </c>
      <c r="K55" s="51">
        <v>2185200</v>
      </c>
      <c r="L55" s="51"/>
      <c r="M55" s="51"/>
      <c r="N55" s="51"/>
      <c r="O55" s="51"/>
      <c r="P55" s="51"/>
      <c r="Q55" s="51"/>
      <c r="R55" s="51"/>
      <c r="S55" s="51"/>
      <c r="T55" s="51"/>
      <c r="U55" s="51"/>
      <c r="V55" s="51"/>
      <c r="W55" s="51"/>
    </row>
    <row r="56" ht="32.9" customHeight="1" spans="1:23">
      <c r="A56" s="26"/>
      <c r="B56" s="26"/>
      <c r="C56" s="26" t="s">
        <v>329</v>
      </c>
      <c r="D56" s="26"/>
      <c r="E56" s="26"/>
      <c r="F56" s="26"/>
      <c r="G56" s="26"/>
      <c r="H56" s="26"/>
      <c r="I56" s="51">
        <v>3990000</v>
      </c>
      <c r="J56" s="51"/>
      <c r="K56" s="51"/>
      <c r="L56" s="51"/>
      <c r="M56" s="51"/>
      <c r="N56" s="51"/>
      <c r="O56" s="51"/>
      <c r="P56" s="51"/>
      <c r="Q56" s="51"/>
      <c r="R56" s="51">
        <v>3990000</v>
      </c>
      <c r="S56" s="51"/>
      <c r="T56" s="51"/>
      <c r="U56" s="51"/>
      <c r="V56" s="51"/>
      <c r="W56" s="51">
        <v>3990000</v>
      </c>
    </row>
    <row r="57" ht="32.9" customHeight="1" spans="1:23">
      <c r="A57" s="26" t="s">
        <v>275</v>
      </c>
      <c r="B57" s="147" t="s">
        <v>330</v>
      </c>
      <c r="C57" s="26" t="s">
        <v>329</v>
      </c>
      <c r="D57" s="26" t="s">
        <v>64</v>
      </c>
      <c r="E57" s="26" t="s">
        <v>81</v>
      </c>
      <c r="F57" s="26" t="s">
        <v>249</v>
      </c>
      <c r="G57" s="26" t="s">
        <v>250</v>
      </c>
      <c r="H57" s="26" t="s">
        <v>251</v>
      </c>
      <c r="I57" s="51">
        <v>1140000</v>
      </c>
      <c r="J57" s="51"/>
      <c r="K57" s="51"/>
      <c r="L57" s="51"/>
      <c r="M57" s="51"/>
      <c r="N57" s="51"/>
      <c r="O57" s="51"/>
      <c r="P57" s="51"/>
      <c r="Q57" s="51"/>
      <c r="R57" s="51">
        <v>1140000</v>
      </c>
      <c r="S57" s="51"/>
      <c r="T57" s="51"/>
      <c r="U57" s="51"/>
      <c r="V57" s="51"/>
      <c r="W57" s="51">
        <v>1140000</v>
      </c>
    </row>
    <row r="58" ht="32.9" customHeight="1" spans="1:23">
      <c r="A58" s="26" t="s">
        <v>275</v>
      </c>
      <c r="B58" s="147" t="s">
        <v>330</v>
      </c>
      <c r="C58" s="26" t="s">
        <v>329</v>
      </c>
      <c r="D58" s="26" t="s">
        <v>64</v>
      </c>
      <c r="E58" s="26" t="s">
        <v>81</v>
      </c>
      <c r="F58" s="26" t="s">
        <v>249</v>
      </c>
      <c r="G58" s="26" t="s">
        <v>240</v>
      </c>
      <c r="H58" s="26" t="s">
        <v>241</v>
      </c>
      <c r="I58" s="51">
        <v>1650000</v>
      </c>
      <c r="J58" s="51"/>
      <c r="K58" s="51"/>
      <c r="L58" s="51"/>
      <c r="M58" s="51"/>
      <c r="N58" s="51"/>
      <c r="O58" s="51"/>
      <c r="P58" s="51"/>
      <c r="Q58" s="51"/>
      <c r="R58" s="51">
        <v>1650000</v>
      </c>
      <c r="S58" s="51"/>
      <c r="T58" s="51"/>
      <c r="U58" s="51"/>
      <c r="V58" s="51"/>
      <c r="W58" s="51">
        <v>1650000</v>
      </c>
    </row>
    <row r="59" ht="32.9" customHeight="1" spans="1:23">
      <c r="A59" s="26" t="s">
        <v>275</v>
      </c>
      <c r="B59" s="147" t="s">
        <v>330</v>
      </c>
      <c r="C59" s="26" t="s">
        <v>329</v>
      </c>
      <c r="D59" s="26" t="s">
        <v>64</v>
      </c>
      <c r="E59" s="26" t="s">
        <v>90</v>
      </c>
      <c r="F59" s="26" t="s">
        <v>249</v>
      </c>
      <c r="G59" s="26" t="s">
        <v>250</v>
      </c>
      <c r="H59" s="26" t="s">
        <v>251</v>
      </c>
      <c r="I59" s="51">
        <v>1200000</v>
      </c>
      <c r="J59" s="51"/>
      <c r="K59" s="51"/>
      <c r="L59" s="51"/>
      <c r="M59" s="51"/>
      <c r="N59" s="51"/>
      <c r="O59" s="51"/>
      <c r="P59" s="51"/>
      <c r="Q59" s="51"/>
      <c r="R59" s="51">
        <v>1200000</v>
      </c>
      <c r="S59" s="51"/>
      <c r="T59" s="51"/>
      <c r="U59" s="51"/>
      <c r="V59" s="51"/>
      <c r="W59" s="51">
        <v>1200000</v>
      </c>
    </row>
    <row r="60" ht="32.9" customHeight="1" spans="1:23">
      <c r="A60" s="26"/>
      <c r="B60" s="26"/>
      <c r="C60" s="26" t="s">
        <v>331</v>
      </c>
      <c r="D60" s="26"/>
      <c r="E60" s="26"/>
      <c r="F60" s="26"/>
      <c r="G60" s="26"/>
      <c r="H60" s="26"/>
      <c r="I60" s="51">
        <v>2700440</v>
      </c>
      <c r="J60" s="51"/>
      <c r="K60" s="51"/>
      <c r="L60" s="51"/>
      <c r="M60" s="51"/>
      <c r="N60" s="51">
        <v>2700440</v>
      </c>
      <c r="O60" s="51"/>
      <c r="P60" s="51"/>
      <c r="Q60" s="51"/>
      <c r="R60" s="51"/>
      <c r="S60" s="51"/>
      <c r="T60" s="51"/>
      <c r="U60" s="51"/>
      <c r="V60" s="51"/>
      <c r="W60" s="51"/>
    </row>
    <row r="61" ht="32.9" customHeight="1" spans="1:23">
      <c r="A61" s="26" t="s">
        <v>275</v>
      </c>
      <c r="B61" s="147" t="s">
        <v>332</v>
      </c>
      <c r="C61" s="26" t="s">
        <v>331</v>
      </c>
      <c r="D61" s="26" t="s">
        <v>64</v>
      </c>
      <c r="E61" s="26" t="s">
        <v>82</v>
      </c>
      <c r="F61" s="26" t="s">
        <v>174</v>
      </c>
      <c r="G61" s="26" t="s">
        <v>250</v>
      </c>
      <c r="H61" s="26" t="s">
        <v>251</v>
      </c>
      <c r="I61" s="51">
        <v>2700440</v>
      </c>
      <c r="J61" s="51"/>
      <c r="K61" s="51"/>
      <c r="L61" s="51"/>
      <c r="M61" s="51"/>
      <c r="N61" s="51">
        <v>2700440</v>
      </c>
      <c r="O61" s="51"/>
      <c r="P61" s="51"/>
      <c r="Q61" s="51"/>
      <c r="R61" s="51"/>
      <c r="S61" s="51"/>
      <c r="T61" s="51"/>
      <c r="U61" s="51"/>
      <c r="V61" s="51"/>
      <c r="W61" s="51"/>
    </row>
    <row r="62" ht="32.9" customHeight="1" spans="1:23">
      <c r="A62" s="26"/>
      <c r="B62" s="26"/>
      <c r="C62" s="26" t="s">
        <v>333</v>
      </c>
      <c r="D62" s="26"/>
      <c r="E62" s="26"/>
      <c r="F62" s="26"/>
      <c r="G62" s="26"/>
      <c r="H62" s="26"/>
      <c r="I62" s="51">
        <v>11316</v>
      </c>
      <c r="J62" s="51"/>
      <c r="K62" s="51"/>
      <c r="L62" s="51"/>
      <c r="M62" s="51"/>
      <c r="N62" s="51"/>
      <c r="O62" s="51">
        <v>11316</v>
      </c>
      <c r="P62" s="51"/>
      <c r="Q62" s="51"/>
      <c r="R62" s="51"/>
      <c r="S62" s="51"/>
      <c r="T62" s="51"/>
      <c r="U62" s="51"/>
      <c r="V62" s="51"/>
      <c r="W62" s="51"/>
    </row>
    <row r="63" ht="32.9" customHeight="1" spans="1:23">
      <c r="A63" s="26" t="s">
        <v>275</v>
      </c>
      <c r="B63" s="147" t="s">
        <v>334</v>
      </c>
      <c r="C63" s="26" t="s">
        <v>333</v>
      </c>
      <c r="D63" s="26" t="s">
        <v>64</v>
      </c>
      <c r="E63" s="26" t="s">
        <v>114</v>
      </c>
      <c r="F63" s="26" t="s">
        <v>284</v>
      </c>
      <c r="G63" s="26" t="s">
        <v>250</v>
      </c>
      <c r="H63" s="26" t="s">
        <v>251</v>
      </c>
      <c r="I63" s="51">
        <v>11316</v>
      </c>
      <c r="J63" s="51"/>
      <c r="K63" s="51"/>
      <c r="L63" s="51"/>
      <c r="M63" s="51"/>
      <c r="N63" s="51"/>
      <c r="O63" s="51">
        <v>11316</v>
      </c>
      <c r="P63" s="51"/>
      <c r="Q63" s="51"/>
      <c r="R63" s="51"/>
      <c r="S63" s="51"/>
      <c r="T63" s="51"/>
      <c r="U63" s="51"/>
      <c r="V63" s="51"/>
      <c r="W63" s="51"/>
    </row>
    <row r="64" ht="32.9" customHeight="1" spans="1:23">
      <c r="A64" s="26"/>
      <c r="B64" s="26"/>
      <c r="C64" s="26" t="s">
        <v>335</v>
      </c>
      <c r="D64" s="26"/>
      <c r="E64" s="26"/>
      <c r="F64" s="26"/>
      <c r="G64" s="26"/>
      <c r="H64" s="26"/>
      <c r="I64" s="51">
        <v>241000.2</v>
      </c>
      <c r="J64" s="51"/>
      <c r="K64" s="51"/>
      <c r="L64" s="51"/>
      <c r="M64" s="51"/>
      <c r="N64" s="51"/>
      <c r="O64" s="51">
        <v>241000.2</v>
      </c>
      <c r="P64" s="51"/>
      <c r="Q64" s="51"/>
      <c r="R64" s="51"/>
      <c r="S64" s="51"/>
      <c r="T64" s="51"/>
      <c r="U64" s="51"/>
      <c r="V64" s="51"/>
      <c r="W64" s="51"/>
    </row>
    <row r="65" ht="32.9" customHeight="1" spans="1:23">
      <c r="A65" s="26" t="s">
        <v>275</v>
      </c>
      <c r="B65" s="147" t="s">
        <v>336</v>
      </c>
      <c r="C65" s="26" t="s">
        <v>335</v>
      </c>
      <c r="D65" s="26" t="s">
        <v>64</v>
      </c>
      <c r="E65" s="26" t="s">
        <v>114</v>
      </c>
      <c r="F65" s="26" t="s">
        <v>284</v>
      </c>
      <c r="G65" s="26" t="s">
        <v>250</v>
      </c>
      <c r="H65" s="26" t="s">
        <v>251</v>
      </c>
      <c r="I65" s="51">
        <v>241000.2</v>
      </c>
      <c r="J65" s="51"/>
      <c r="K65" s="51"/>
      <c r="L65" s="51"/>
      <c r="M65" s="51"/>
      <c r="N65" s="51"/>
      <c r="O65" s="51">
        <v>241000.2</v>
      </c>
      <c r="P65" s="51"/>
      <c r="Q65" s="51"/>
      <c r="R65" s="51"/>
      <c r="S65" s="51"/>
      <c r="T65" s="51"/>
      <c r="U65" s="51"/>
      <c r="V65" s="51"/>
      <c r="W65" s="51"/>
    </row>
    <row r="66" ht="32.9" customHeight="1" spans="1:23">
      <c r="A66" s="26"/>
      <c r="B66" s="26"/>
      <c r="C66" s="26" t="s">
        <v>337</v>
      </c>
      <c r="D66" s="26"/>
      <c r="E66" s="26"/>
      <c r="F66" s="26"/>
      <c r="G66" s="26"/>
      <c r="H66" s="26"/>
      <c r="I66" s="51">
        <v>2863352</v>
      </c>
      <c r="J66" s="51"/>
      <c r="K66" s="51"/>
      <c r="L66" s="51"/>
      <c r="M66" s="51"/>
      <c r="N66" s="51">
        <v>2863352</v>
      </c>
      <c r="O66" s="51"/>
      <c r="P66" s="51"/>
      <c r="Q66" s="51"/>
      <c r="R66" s="51"/>
      <c r="S66" s="51"/>
      <c r="T66" s="51"/>
      <c r="U66" s="51"/>
      <c r="V66" s="51"/>
      <c r="W66" s="51"/>
    </row>
    <row r="67" ht="32.9" customHeight="1" spans="1:23">
      <c r="A67" s="26" t="s">
        <v>275</v>
      </c>
      <c r="B67" s="147" t="s">
        <v>338</v>
      </c>
      <c r="C67" s="26" t="s">
        <v>337</v>
      </c>
      <c r="D67" s="26" t="s">
        <v>64</v>
      </c>
      <c r="E67" s="26" t="s">
        <v>86</v>
      </c>
      <c r="F67" s="26" t="s">
        <v>328</v>
      </c>
      <c r="G67" s="26" t="s">
        <v>230</v>
      </c>
      <c r="H67" s="26" t="s">
        <v>231</v>
      </c>
      <c r="I67" s="51">
        <v>501252</v>
      </c>
      <c r="J67" s="51"/>
      <c r="K67" s="51"/>
      <c r="L67" s="51"/>
      <c r="M67" s="51"/>
      <c r="N67" s="51">
        <v>501252</v>
      </c>
      <c r="O67" s="51"/>
      <c r="P67" s="51"/>
      <c r="Q67" s="51"/>
      <c r="R67" s="51"/>
      <c r="S67" s="51"/>
      <c r="T67" s="51"/>
      <c r="U67" s="51"/>
      <c r="V67" s="51"/>
      <c r="W67" s="51"/>
    </row>
    <row r="68" ht="32.9" customHeight="1" spans="1:23">
      <c r="A68" s="26" t="s">
        <v>275</v>
      </c>
      <c r="B68" s="147" t="s">
        <v>338</v>
      </c>
      <c r="C68" s="26" t="s">
        <v>337</v>
      </c>
      <c r="D68" s="26" t="s">
        <v>64</v>
      </c>
      <c r="E68" s="26" t="s">
        <v>86</v>
      </c>
      <c r="F68" s="26" t="s">
        <v>328</v>
      </c>
      <c r="G68" s="26" t="s">
        <v>250</v>
      </c>
      <c r="H68" s="26" t="s">
        <v>251</v>
      </c>
      <c r="I68" s="51">
        <v>2362100</v>
      </c>
      <c r="J68" s="51"/>
      <c r="K68" s="51"/>
      <c r="L68" s="51"/>
      <c r="M68" s="51"/>
      <c r="N68" s="51">
        <v>2362100</v>
      </c>
      <c r="O68" s="51"/>
      <c r="P68" s="51"/>
      <c r="Q68" s="51"/>
      <c r="R68" s="51"/>
      <c r="S68" s="51"/>
      <c r="T68" s="51"/>
      <c r="U68" s="51"/>
      <c r="V68" s="51"/>
      <c r="W68" s="51"/>
    </row>
    <row r="69" ht="32.9" customHeight="1" spans="1:23">
      <c r="A69" s="26"/>
      <c r="B69" s="26"/>
      <c r="C69" s="26" t="s">
        <v>339</v>
      </c>
      <c r="D69" s="26"/>
      <c r="E69" s="26"/>
      <c r="F69" s="26"/>
      <c r="G69" s="26"/>
      <c r="H69" s="26"/>
      <c r="I69" s="51">
        <v>1960000</v>
      </c>
      <c r="J69" s="51"/>
      <c r="K69" s="51"/>
      <c r="L69" s="51"/>
      <c r="M69" s="51"/>
      <c r="N69" s="51"/>
      <c r="O69" s="51">
        <v>1960000</v>
      </c>
      <c r="P69" s="51"/>
      <c r="Q69" s="51"/>
      <c r="R69" s="51"/>
      <c r="S69" s="51"/>
      <c r="T69" s="51"/>
      <c r="U69" s="51"/>
      <c r="V69" s="51"/>
      <c r="W69" s="51"/>
    </row>
    <row r="70" ht="32.9" customHeight="1" spans="1:23">
      <c r="A70" s="26" t="s">
        <v>275</v>
      </c>
      <c r="B70" s="147" t="s">
        <v>340</v>
      </c>
      <c r="C70" s="26" t="s">
        <v>339</v>
      </c>
      <c r="D70" s="26" t="s">
        <v>64</v>
      </c>
      <c r="E70" s="26" t="s">
        <v>114</v>
      </c>
      <c r="F70" s="26" t="s">
        <v>284</v>
      </c>
      <c r="G70" s="26" t="s">
        <v>312</v>
      </c>
      <c r="H70" s="26" t="s">
        <v>313</v>
      </c>
      <c r="I70" s="51">
        <v>800000</v>
      </c>
      <c r="J70" s="51"/>
      <c r="K70" s="51"/>
      <c r="L70" s="51"/>
      <c r="M70" s="51"/>
      <c r="N70" s="51"/>
      <c r="O70" s="51">
        <v>800000</v>
      </c>
      <c r="P70" s="51"/>
      <c r="Q70" s="51"/>
      <c r="R70" s="51"/>
      <c r="S70" s="51"/>
      <c r="T70" s="51"/>
      <c r="U70" s="51"/>
      <c r="V70" s="51"/>
      <c r="W70" s="51"/>
    </row>
    <row r="71" ht="32.9" customHeight="1" spans="1:23">
      <c r="A71" s="26" t="s">
        <v>275</v>
      </c>
      <c r="B71" s="147" t="s">
        <v>340</v>
      </c>
      <c r="C71" s="26" t="s">
        <v>339</v>
      </c>
      <c r="D71" s="26" t="s">
        <v>64</v>
      </c>
      <c r="E71" s="26" t="s">
        <v>114</v>
      </c>
      <c r="F71" s="26" t="s">
        <v>284</v>
      </c>
      <c r="G71" s="26" t="s">
        <v>250</v>
      </c>
      <c r="H71" s="26" t="s">
        <v>251</v>
      </c>
      <c r="I71" s="51">
        <v>1160000</v>
      </c>
      <c r="J71" s="51"/>
      <c r="K71" s="51"/>
      <c r="L71" s="51"/>
      <c r="M71" s="51"/>
      <c r="N71" s="51"/>
      <c r="O71" s="51">
        <v>1160000</v>
      </c>
      <c r="P71" s="51"/>
      <c r="Q71" s="51"/>
      <c r="R71" s="51"/>
      <c r="S71" s="51"/>
      <c r="T71" s="51"/>
      <c r="U71" s="51"/>
      <c r="V71" s="51"/>
      <c r="W71" s="51"/>
    </row>
    <row r="72" ht="32.9" customHeight="1" spans="1:23">
      <c r="A72" s="26"/>
      <c r="B72" s="26"/>
      <c r="C72" s="26" t="s">
        <v>341</v>
      </c>
      <c r="D72" s="26"/>
      <c r="E72" s="26"/>
      <c r="F72" s="26"/>
      <c r="G72" s="26"/>
      <c r="H72" s="26"/>
      <c r="I72" s="51">
        <v>25433.1</v>
      </c>
      <c r="J72" s="51"/>
      <c r="K72" s="51"/>
      <c r="L72" s="51"/>
      <c r="M72" s="51"/>
      <c r="N72" s="51"/>
      <c r="O72" s="51">
        <v>25433.1</v>
      </c>
      <c r="P72" s="51"/>
      <c r="Q72" s="51"/>
      <c r="R72" s="51"/>
      <c r="S72" s="51"/>
      <c r="T72" s="51"/>
      <c r="U72" s="51"/>
      <c r="V72" s="51"/>
      <c r="W72" s="51"/>
    </row>
    <row r="73" ht="32.9" customHeight="1" spans="1:23">
      <c r="A73" s="26" t="s">
        <v>275</v>
      </c>
      <c r="B73" s="147" t="s">
        <v>342</v>
      </c>
      <c r="C73" s="26" t="s">
        <v>341</v>
      </c>
      <c r="D73" s="26" t="s">
        <v>64</v>
      </c>
      <c r="E73" s="26" t="s">
        <v>114</v>
      </c>
      <c r="F73" s="26" t="s">
        <v>284</v>
      </c>
      <c r="G73" s="26" t="s">
        <v>312</v>
      </c>
      <c r="H73" s="26" t="s">
        <v>313</v>
      </c>
      <c r="I73" s="51">
        <v>25433.1</v>
      </c>
      <c r="J73" s="51"/>
      <c r="K73" s="51"/>
      <c r="L73" s="51"/>
      <c r="M73" s="51"/>
      <c r="N73" s="51"/>
      <c r="O73" s="51">
        <v>25433.1</v>
      </c>
      <c r="P73" s="51"/>
      <c r="Q73" s="51"/>
      <c r="R73" s="51"/>
      <c r="S73" s="51"/>
      <c r="T73" s="51"/>
      <c r="U73" s="51"/>
      <c r="V73" s="51"/>
      <c r="W73" s="51"/>
    </row>
    <row r="74" ht="32.9" customHeight="1" spans="1:23">
      <c r="A74" s="26"/>
      <c r="B74" s="26"/>
      <c r="C74" s="26" t="s">
        <v>343</v>
      </c>
      <c r="D74" s="26"/>
      <c r="E74" s="26"/>
      <c r="F74" s="26"/>
      <c r="G74" s="26"/>
      <c r="H74" s="26"/>
      <c r="I74" s="51">
        <v>20000</v>
      </c>
      <c r="J74" s="51"/>
      <c r="K74" s="51"/>
      <c r="L74" s="51"/>
      <c r="M74" s="51"/>
      <c r="N74" s="51"/>
      <c r="O74" s="51">
        <v>20000</v>
      </c>
      <c r="P74" s="51"/>
      <c r="Q74" s="51"/>
      <c r="R74" s="51"/>
      <c r="S74" s="51"/>
      <c r="T74" s="51"/>
      <c r="U74" s="51"/>
      <c r="V74" s="51"/>
      <c r="W74" s="51"/>
    </row>
    <row r="75" ht="32.9" customHeight="1" spans="1:23">
      <c r="A75" s="26" t="s">
        <v>275</v>
      </c>
      <c r="B75" s="147" t="s">
        <v>344</v>
      </c>
      <c r="C75" s="26" t="s">
        <v>343</v>
      </c>
      <c r="D75" s="26" t="s">
        <v>64</v>
      </c>
      <c r="E75" s="26" t="s">
        <v>114</v>
      </c>
      <c r="F75" s="26" t="s">
        <v>284</v>
      </c>
      <c r="G75" s="26" t="s">
        <v>250</v>
      </c>
      <c r="H75" s="26" t="s">
        <v>251</v>
      </c>
      <c r="I75" s="51">
        <v>20000</v>
      </c>
      <c r="J75" s="51"/>
      <c r="K75" s="51"/>
      <c r="L75" s="51"/>
      <c r="M75" s="51"/>
      <c r="N75" s="51"/>
      <c r="O75" s="51">
        <v>20000</v>
      </c>
      <c r="P75" s="51"/>
      <c r="Q75" s="51"/>
      <c r="R75" s="51"/>
      <c r="S75" s="51"/>
      <c r="T75" s="51"/>
      <c r="U75" s="51"/>
      <c r="V75" s="51"/>
      <c r="W75" s="51"/>
    </row>
    <row r="76" ht="32.9" customHeight="1" spans="1:23">
      <c r="A76" s="26"/>
      <c r="B76" s="26"/>
      <c r="C76" s="26" t="s">
        <v>345</v>
      </c>
      <c r="D76" s="26"/>
      <c r="E76" s="26"/>
      <c r="F76" s="26"/>
      <c r="G76" s="26"/>
      <c r="H76" s="26"/>
      <c r="I76" s="51">
        <v>50000</v>
      </c>
      <c r="J76" s="51"/>
      <c r="K76" s="51"/>
      <c r="L76" s="51"/>
      <c r="M76" s="51"/>
      <c r="N76" s="51"/>
      <c r="O76" s="51">
        <v>50000</v>
      </c>
      <c r="P76" s="51"/>
      <c r="Q76" s="51"/>
      <c r="R76" s="51"/>
      <c r="S76" s="51"/>
      <c r="T76" s="51"/>
      <c r="U76" s="51"/>
      <c r="V76" s="51"/>
      <c r="W76" s="51"/>
    </row>
    <row r="77" ht="32.9" customHeight="1" spans="1:23">
      <c r="A77" s="26" t="s">
        <v>275</v>
      </c>
      <c r="B77" s="147" t="s">
        <v>346</v>
      </c>
      <c r="C77" s="26" t="s">
        <v>345</v>
      </c>
      <c r="D77" s="26" t="s">
        <v>64</v>
      </c>
      <c r="E77" s="26" t="s">
        <v>114</v>
      </c>
      <c r="F77" s="26" t="s">
        <v>284</v>
      </c>
      <c r="G77" s="26" t="s">
        <v>250</v>
      </c>
      <c r="H77" s="26" t="s">
        <v>251</v>
      </c>
      <c r="I77" s="51">
        <v>50000</v>
      </c>
      <c r="J77" s="51"/>
      <c r="K77" s="51"/>
      <c r="L77" s="51"/>
      <c r="M77" s="51"/>
      <c r="N77" s="51"/>
      <c r="O77" s="51">
        <v>50000</v>
      </c>
      <c r="P77" s="51"/>
      <c r="Q77" s="51"/>
      <c r="R77" s="51"/>
      <c r="S77" s="51"/>
      <c r="T77" s="51"/>
      <c r="U77" s="51"/>
      <c r="V77" s="51"/>
      <c r="W77" s="51"/>
    </row>
    <row r="78" ht="32.9" customHeight="1" spans="1:23">
      <c r="A78" s="26"/>
      <c r="B78" s="26"/>
      <c r="C78" s="26" t="s">
        <v>347</v>
      </c>
      <c r="D78" s="26"/>
      <c r="E78" s="26"/>
      <c r="F78" s="26"/>
      <c r="G78" s="26"/>
      <c r="H78" s="26"/>
      <c r="I78" s="51">
        <v>15000</v>
      </c>
      <c r="J78" s="51"/>
      <c r="K78" s="51"/>
      <c r="L78" s="51"/>
      <c r="M78" s="51"/>
      <c r="N78" s="51"/>
      <c r="O78" s="51">
        <v>15000</v>
      </c>
      <c r="P78" s="51"/>
      <c r="Q78" s="51"/>
      <c r="R78" s="51"/>
      <c r="S78" s="51"/>
      <c r="T78" s="51"/>
      <c r="U78" s="51"/>
      <c r="V78" s="51"/>
      <c r="W78" s="51"/>
    </row>
    <row r="79" ht="32.9" customHeight="1" spans="1:23">
      <c r="A79" s="26" t="s">
        <v>275</v>
      </c>
      <c r="B79" s="147" t="s">
        <v>348</v>
      </c>
      <c r="C79" s="26" t="s">
        <v>347</v>
      </c>
      <c r="D79" s="26" t="s">
        <v>64</v>
      </c>
      <c r="E79" s="26" t="s">
        <v>114</v>
      </c>
      <c r="F79" s="26" t="s">
        <v>284</v>
      </c>
      <c r="G79" s="26" t="s">
        <v>250</v>
      </c>
      <c r="H79" s="26" t="s">
        <v>251</v>
      </c>
      <c r="I79" s="51">
        <v>15000</v>
      </c>
      <c r="J79" s="51"/>
      <c r="K79" s="51"/>
      <c r="L79" s="51"/>
      <c r="M79" s="51"/>
      <c r="N79" s="51"/>
      <c r="O79" s="51">
        <v>15000</v>
      </c>
      <c r="P79" s="51"/>
      <c r="Q79" s="51"/>
      <c r="R79" s="51"/>
      <c r="S79" s="51"/>
      <c r="T79" s="51"/>
      <c r="U79" s="51"/>
      <c r="V79" s="51"/>
      <c r="W79" s="51"/>
    </row>
    <row r="80" ht="32.9" customHeight="1" spans="1:23">
      <c r="A80" s="26"/>
      <c r="B80" s="26"/>
      <c r="C80" s="26" t="s">
        <v>349</v>
      </c>
      <c r="D80" s="26"/>
      <c r="E80" s="26"/>
      <c r="F80" s="26"/>
      <c r="G80" s="26"/>
      <c r="H80" s="26"/>
      <c r="I80" s="51">
        <v>20000</v>
      </c>
      <c r="J80" s="51"/>
      <c r="K80" s="51"/>
      <c r="L80" s="51"/>
      <c r="M80" s="51"/>
      <c r="N80" s="51"/>
      <c r="O80" s="51">
        <v>20000</v>
      </c>
      <c r="P80" s="51"/>
      <c r="Q80" s="51"/>
      <c r="R80" s="51"/>
      <c r="S80" s="51"/>
      <c r="T80" s="51"/>
      <c r="U80" s="51"/>
      <c r="V80" s="51"/>
      <c r="W80" s="51"/>
    </row>
    <row r="81" ht="32.9" customHeight="1" spans="1:23">
      <c r="A81" s="26" t="s">
        <v>275</v>
      </c>
      <c r="B81" s="147" t="s">
        <v>350</v>
      </c>
      <c r="C81" s="26" t="s">
        <v>349</v>
      </c>
      <c r="D81" s="26" t="s">
        <v>64</v>
      </c>
      <c r="E81" s="26" t="s">
        <v>114</v>
      </c>
      <c r="F81" s="26" t="s">
        <v>284</v>
      </c>
      <c r="G81" s="26" t="s">
        <v>250</v>
      </c>
      <c r="H81" s="26" t="s">
        <v>251</v>
      </c>
      <c r="I81" s="51">
        <v>20000</v>
      </c>
      <c r="J81" s="51"/>
      <c r="K81" s="51"/>
      <c r="L81" s="51"/>
      <c r="M81" s="51"/>
      <c r="N81" s="51"/>
      <c r="O81" s="51">
        <v>20000</v>
      </c>
      <c r="P81" s="51"/>
      <c r="Q81" s="51"/>
      <c r="R81" s="51"/>
      <c r="S81" s="51"/>
      <c r="T81" s="51"/>
      <c r="U81" s="51"/>
      <c r="V81" s="51"/>
      <c r="W81" s="51"/>
    </row>
    <row r="82" ht="32.9" customHeight="1" spans="1:23">
      <c r="A82" s="26"/>
      <c r="B82" s="26"/>
      <c r="C82" s="26" t="s">
        <v>351</v>
      </c>
      <c r="D82" s="26"/>
      <c r="E82" s="26"/>
      <c r="F82" s="26"/>
      <c r="G82" s="26"/>
      <c r="H82" s="26"/>
      <c r="I82" s="51">
        <v>33374</v>
      </c>
      <c r="J82" s="51"/>
      <c r="K82" s="51"/>
      <c r="L82" s="51"/>
      <c r="M82" s="51"/>
      <c r="N82" s="51"/>
      <c r="O82" s="51">
        <v>33374</v>
      </c>
      <c r="P82" s="51"/>
      <c r="Q82" s="51"/>
      <c r="R82" s="51"/>
      <c r="S82" s="51"/>
      <c r="T82" s="51"/>
      <c r="U82" s="51"/>
      <c r="V82" s="51"/>
      <c r="W82" s="51"/>
    </row>
    <row r="83" ht="32.9" customHeight="1" spans="1:23">
      <c r="A83" s="26" t="s">
        <v>275</v>
      </c>
      <c r="B83" s="147" t="s">
        <v>352</v>
      </c>
      <c r="C83" s="26" t="s">
        <v>351</v>
      </c>
      <c r="D83" s="26" t="s">
        <v>64</v>
      </c>
      <c r="E83" s="26" t="s">
        <v>115</v>
      </c>
      <c r="F83" s="26" t="s">
        <v>353</v>
      </c>
      <c r="G83" s="26" t="s">
        <v>250</v>
      </c>
      <c r="H83" s="26" t="s">
        <v>251</v>
      </c>
      <c r="I83" s="51">
        <v>33374</v>
      </c>
      <c r="J83" s="51"/>
      <c r="K83" s="51"/>
      <c r="L83" s="51"/>
      <c r="M83" s="51"/>
      <c r="N83" s="51"/>
      <c r="O83" s="51">
        <v>33374</v>
      </c>
      <c r="P83" s="51"/>
      <c r="Q83" s="51"/>
      <c r="R83" s="51"/>
      <c r="S83" s="51"/>
      <c r="T83" s="51"/>
      <c r="U83" s="51"/>
      <c r="V83" s="51"/>
      <c r="W83" s="51"/>
    </row>
    <row r="84" ht="32.9" customHeight="1" spans="1:23">
      <c r="A84" s="26"/>
      <c r="B84" s="26"/>
      <c r="C84" s="26" t="s">
        <v>354</v>
      </c>
      <c r="D84" s="26"/>
      <c r="E84" s="26"/>
      <c r="F84" s="26"/>
      <c r="G84" s="26"/>
      <c r="H84" s="26"/>
      <c r="I84" s="51">
        <v>920876</v>
      </c>
      <c r="J84" s="51"/>
      <c r="K84" s="51"/>
      <c r="L84" s="51"/>
      <c r="M84" s="51"/>
      <c r="N84" s="51"/>
      <c r="O84" s="51">
        <v>920876</v>
      </c>
      <c r="P84" s="51"/>
      <c r="Q84" s="51"/>
      <c r="R84" s="51"/>
      <c r="S84" s="51"/>
      <c r="T84" s="51"/>
      <c r="U84" s="51"/>
      <c r="V84" s="51"/>
      <c r="W84" s="51"/>
    </row>
    <row r="85" ht="32.9" customHeight="1" spans="1:23">
      <c r="A85" s="26" t="s">
        <v>275</v>
      </c>
      <c r="B85" s="147" t="s">
        <v>355</v>
      </c>
      <c r="C85" s="26" t="s">
        <v>354</v>
      </c>
      <c r="D85" s="26" t="s">
        <v>64</v>
      </c>
      <c r="E85" s="26" t="s">
        <v>114</v>
      </c>
      <c r="F85" s="26" t="s">
        <v>284</v>
      </c>
      <c r="G85" s="26" t="s">
        <v>250</v>
      </c>
      <c r="H85" s="26" t="s">
        <v>251</v>
      </c>
      <c r="I85" s="51">
        <v>920876</v>
      </c>
      <c r="J85" s="51"/>
      <c r="K85" s="51"/>
      <c r="L85" s="51"/>
      <c r="M85" s="51"/>
      <c r="N85" s="51"/>
      <c r="O85" s="51">
        <v>920876</v>
      </c>
      <c r="P85" s="51"/>
      <c r="Q85" s="51"/>
      <c r="R85" s="51"/>
      <c r="S85" s="51"/>
      <c r="T85" s="51"/>
      <c r="U85" s="51"/>
      <c r="V85" s="51"/>
      <c r="W85" s="51"/>
    </row>
    <row r="86" ht="32.9" customHeight="1" spans="1:23">
      <c r="A86" s="26"/>
      <c r="B86" s="26"/>
      <c r="C86" s="26" t="s">
        <v>356</v>
      </c>
      <c r="D86" s="26"/>
      <c r="E86" s="26"/>
      <c r="F86" s="26"/>
      <c r="G86" s="26"/>
      <c r="H86" s="26"/>
      <c r="I86" s="51">
        <v>1150000</v>
      </c>
      <c r="J86" s="51"/>
      <c r="K86" s="51"/>
      <c r="L86" s="51"/>
      <c r="M86" s="51"/>
      <c r="N86" s="51">
        <v>1150000</v>
      </c>
      <c r="O86" s="51"/>
      <c r="P86" s="51"/>
      <c r="Q86" s="51"/>
      <c r="R86" s="51"/>
      <c r="S86" s="51"/>
      <c r="T86" s="51"/>
      <c r="U86" s="51"/>
      <c r="V86" s="51"/>
      <c r="W86" s="51"/>
    </row>
    <row r="87" ht="32.9" customHeight="1" spans="1:23">
      <c r="A87" s="26" t="s">
        <v>275</v>
      </c>
      <c r="B87" s="147" t="s">
        <v>357</v>
      </c>
      <c r="C87" s="26" t="s">
        <v>356</v>
      </c>
      <c r="D87" s="26" t="s">
        <v>64</v>
      </c>
      <c r="E87" s="26" t="s">
        <v>82</v>
      </c>
      <c r="F87" s="26" t="s">
        <v>174</v>
      </c>
      <c r="G87" s="26" t="s">
        <v>250</v>
      </c>
      <c r="H87" s="26" t="s">
        <v>251</v>
      </c>
      <c r="I87" s="51">
        <v>1150000</v>
      </c>
      <c r="J87" s="51"/>
      <c r="K87" s="51"/>
      <c r="L87" s="51"/>
      <c r="M87" s="51"/>
      <c r="N87" s="51">
        <v>1150000</v>
      </c>
      <c r="O87" s="51"/>
      <c r="P87" s="51"/>
      <c r="Q87" s="51"/>
      <c r="R87" s="51"/>
      <c r="S87" s="51"/>
      <c r="T87" s="51"/>
      <c r="U87" s="51"/>
      <c r="V87" s="51"/>
      <c r="W87" s="51"/>
    </row>
    <row r="88" ht="32.9" customHeight="1" spans="1:23">
      <c r="A88" s="26"/>
      <c r="B88" s="26"/>
      <c r="C88" s="26" t="s">
        <v>358</v>
      </c>
      <c r="D88" s="26"/>
      <c r="E88" s="26"/>
      <c r="F88" s="26"/>
      <c r="G88" s="26"/>
      <c r="H88" s="26"/>
      <c r="I88" s="51">
        <v>5281360</v>
      </c>
      <c r="J88" s="51"/>
      <c r="K88" s="51"/>
      <c r="L88" s="51"/>
      <c r="M88" s="51"/>
      <c r="N88" s="51"/>
      <c r="O88" s="51">
        <v>5281360</v>
      </c>
      <c r="P88" s="51"/>
      <c r="Q88" s="51"/>
      <c r="R88" s="51"/>
      <c r="S88" s="51"/>
      <c r="T88" s="51"/>
      <c r="U88" s="51"/>
      <c r="V88" s="51"/>
      <c r="W88" s="51"/>
    </row>
    <row r="89" ht="32.9" customHeight="1" spans="1:23">
      <c r="A89" s="26" t="s">
        <v>359</v>
      </c>
      <c r="B89" s="147" t="s">
        <v>360</v>
      </c>
      <c r="C89" s="26" t="s">
        <v>358</v>
      </c>
      <c r="D89" s="26" t="s">
        <v>64</v>
      </c>
      <c r="E89" s="26" t="s">
        <v>114</v>
      </c>
      <c r="F89" s="26" t="s">
        <v>284</v>
      </c>
      <c r="G89" s="26" t="s">
        <v>250</v>
      </c>
      <c r="H89" s="26" t="s">
        <v>251</v>
      </c>
      <c r="I89" s="51">
        <v>5281360</v>
      </c>
      <c r="J89" s="51"/>
      <c r="K89" s="51"/>
      <c r="L89" s="51"/>
      <c r="M89" s="51"/>
      <c r="N89" s="51"/>
      <c r="O89" s="51">
        <v>5281360</v>
      </c>
      <c r="P89" s="51"/>
      <c r="Q89" s="51"/>
      <c r="R89" s="51"/>
      <c r="S89" s="51"/>
      <c r="T89" s="51"/>
      <c r="U89" s="51"/>
      <c r="V89" s="51"/>
      <c r="W89" s="51"/>
    </row>
    <row r="90" ht="32.9" customHeight="1" spans="1:23">
      <c r="A90" s="26"/>
      <c r="B90" s="26"/>
      <c r="C90" s="26" t="s">
        <v>361</v>
      </c>
      <c r="D90" s="26"/>
      <c r="E90" s="26"/>
      <c r="F90" s="26"/>
      <c r="G90" s="26"/>
      <c r="H90" s="26"/>
      <c r="I90" s="51">
        <v>400000</v>
      </c>
      <c r="J90" s="51"/>
      <c r="K90" s="51"/>
      <c r="L90" s="51"/>
      <c r="M90" s="51"/>
      <c r="N90" s="51">
        <v>400000</v>
      </c>
      <c r="O90" s="51"/>
      <c r="P90" s="51"/>
      <c r="Q90" s="51"/>
      <c r="R90" s="51"/>
      <c r="S90" s="51"/>
      <c r="T90" s="51"/>
      <c r="U90" s="51"/>
      <c r="V90" s="51"/>
      <c r="W90" s="51"/>
    </row>
    <row r="91" ht="32.9" customHeight="1" spans="1:23">
      <c r="A91" s="26" t="s">
        <v>275</v>
      </c>
      <c r="B91" s="147" t="s">
        <v>362</v>
      </c>
      <c r="C91" s="26" t="s">
        <v>361</v>
      </c>
      <c r="D91" s="26" t="s">
        <v>64</v>
      </c>
      <c r="E91" s="26" t="s">
        <v>91</v>
      </c>
      <c r="F91" s="26" t="s">
        <v>363</v>
      </c>
      <c r="G91" s="26" t="s">
        <v>250</v>
      </c>
      <c r="H91" s="26" t="s">
        <v>251</v>
      </c>
      <c r="I91" s="51">
        <v>400000</v>
      </c>
      <c r="J91" s="51"/>
      <c r="K91" s="51"/>
      <c r="L91" s="51"/>
      <c r="M91" s="51"/>
      <c r="N91" s="51">
        <v>400000</v>
      </c>
      <c r="O91" s="51"/>
      <c r="P91" s="51"/>
      <c r="Q91" s="51"/>
      <c r="R91" s="51"/>
      <c r="S91" s="51"/>
      <c r="T91" s="51"/>
      <c r="U91" s="51"/>
      <c r="V91" s="51"/>
      <c r="W91" s="51"/>
    </row>
    <row r="92" ht="32.9" customHeight="1" spans="1:23">
      <c r="A92" s="26"/>
      <c r="B92" s="26"/>
      <c r="C92" s="26" t="s">
        <v>364</v>
      </c>
      <c r="D92" s="26"/>
      <c r="E92" s="26"/>
      <c r="F92" s="26"/>
      <c r="G92" s="26"/>
      <c r="H92" s="26"/>
      <c r="I92" s="51">
        <v>200000</v>
      </c>
      <c r="J92" s="51"/>
      <c r="K92" s="51"/>
      <c r="L92" s="51"/>
      <c r="M92" s="51"/>
      <c r="N92" s="51"/>
      <c r="O92" s="51">
        <v>200000</v>
      </c>
      <c r="P92" s="51"/>
      <c r="Q92" s="51"/>
      <c r="R92" s="51"/>
      <c r="S92" s="51"/>
      <c r="T92" s="51"/>
      <c r="U92" s="51"/>
      <c r="V92" s="51"/>
      <c r="W92" s="51"/>
    </row>
    <row r="93" ht="32.9" customHeight="1" spans="1:23">
      <c r="A93" s="26" t="s">
        <v>359</v>
      </c>
      <c r="B93" s="147" t="s">
        <v>365</v>
      </c>
      <c r="C93" s="26" t="s">
        <v>364</v>
      </c>
      <c r="D93" s="26" t="s">
        <v>64</v>
      </c>
      <c r="E93" s="26" t="s">
        <v>114</v>
      </c>
      <c r="F93" s="26" t="s">
        <v>284</v>
      </c>
      <c r="G93" s="26" t="s">
        <v>265</v>
      </c>
      <c r="H93" s="26" t="s">
        <v>266</v>
      </c>
      <c r="I93" s="51">
        <v>10000</v>
      </c>
      <c r="J93" s="51"/>
      <c r="K93" s="51"/>
      <c r="L93" s="51"/>
      <c r="M93" s="51"/>
      <c r="N93" s="51"/>
      <c r="O93" s="51">
        <v>10000</v>
      </c>
      <c r="P93" s="51"/>
      <c r="Q93" s="51"/>
      <c r="R93" s="51"/>
      <c r="S93" s="51"/>
      <c r="T93" s="51"/>
      <c r="U93" s="51"/>
      <c r="V93" s="51"/>
      <c r="W93" s="51"/>
    </row>
    <row r="94" ht="32.9" customHeight="1" spans="1:23">
      <c r="A94" s="26" t="s">
        <v>359</v>
      </c>
      <c r="B94" s="147" t="s">
        <v>365</v>
      </c>
      <c r="C94" s="26" t="s">
        <v>364</v>
      </c>
      <c r="D94" s="26" t="s">
        <v>64</v>
      </c>
      <c r="E94" s="26" t="s">
        <v>114</v>
      </c>
      <c r="F94" s="26" t="s">
        <v>284</v>
      </c>
      <c r="G94" s="26" t="s">
        <v>366</v>
      </c>
      <c r="H94" s="26" t="s">
        <v>367</v>
      </c>
      <c r="I94" s="51">
        <v>30000</v>
      </c>
      <c r="J94" s="51"/>
      <c r="K94" s="51"/>
      <c r="L94" s="51"/>
      <c r="M94" s="51"/>
      <c r="N94" s="51"/>
      <c r="O94" s="51">
        <v>30000</v>
      </c>
      <c r="P94" s="51"/>
      <c r="Q94" s="51"/>
      <c r="R94" s="51"/>
      <c r="S94" s="51"/>
      <c r="T94" s="51"/>
      <c r="U94" s="51"/>
      <c r="V94" s="51"/>
      <c r="W94" s="51"/>
    </row>
    <row r="95" ht="32.9" customHeight="1" spans="1:23">
      <c r="A95" s="26" t="s">
        <v>359</v>
      </c>
      <c r="B95" s="147" t="s">
        <v>365</v>
      </c>
      <c r="C95" s="26" t="s">
        <v>364</v>
      </c>
      <c r="D95" s="26" t="s">
        <v>64</v>
      </c>
      <c r="E95" s="26" t="s">
        <v>114</v>
      </c>
      <c r="F95" s="26" t="s">
        <v>284</v>
      </c>
      <c r="G95" s="26" t="s">
        <v>312</v>
      </c>
      <c r="H95" s="26" t="s">
        <v>313</v>
      </c>
      <c r="I95" s="51">
        <v>30000</v>
      </c>
      <c r="J95" s="51"/>
      <c r="K95" s="51"/>
      <c r="L95" s="51"/>
      <c r="M95" s="51"/>
      <c r="N95" s="51"/>
      <c r="O95" s="51">
        <v>30000</v>
      </c>
      <c r="P95" s="51"/>
      <c r="Q95" s="51"/>
      <c r="R95" s="51"/>
      <c r="S95" s="51"/>
      <c r="T95" s="51"/>
      <c r="U95" s="51"/>
      <c r="V95" s="51"/>
      <c r="W95" s="51"/>
    </row>
    <row r="96" ht="32.9" customHeight="1" spans="1:23">
      <c r="A96" s="26" t="s">
        <v>359</v>
      </c>
      <c r="B96" s="147" t="s">
        <v>365</v>
      </c>
      <c r="C96" s="26" t="s">
        <v>364</v>
      </c>
      <c r="D96" s="26" t="s">
        <v>64</v>
      </c>
      <c r="E96" s="26" t="s">
        <v>114</v>
      </c>
      <c r="F96" s="26" t="s">
        <v>284</v>
      </c>
      <c r="G96" s="26" t="s">
        <v>250</v>
      </c>
      <c r="H96" s="26" t="s">
        <v>251</v>
      </c>
      <c r="I96" s="51">
        <v>130000</v>
      </c>
      <c r="J96" s="51"/>
      <c r="K96" s="51"/>
      <c r="L96" s="51"/>
      <c r="M96" s="51"/>
      <c r="N96" s="51"/>
      <c r="O96" s="51">
        <v>130000</v>
      </c>
      <c r="P96" s="51"/>
      <c r="Q96" s="51"/>
      <c r="R96" s="51"/>
      <c r="S96" s="51"/>
      <c r="T96" s="51"/>
      <c r="U96" s="51"/>
      <c r="V96" s="51"/>
      <c r="W96" s="51"/>
    </row>
    <row r="97" ht="32.9" customHeight="1" spans="1:23">
      <c r="A97" s="26"/>
      <c r="B97" s="26"/>
      <c r="C97" s="26" t="s">
        <v>368</v>
      </c>
      <c r="D97" s="26"/>
      <c r="E97" s="26"/>
      <c r="F97" s="26"/>
      <c r="G97" s="26"/>
      <c r="H97" s="26"/>
      <c r="I97" s="51">
        <v>20638000</v>
      </c>
      <c r="J97" s="51"/>
      <c r="K97" s="51"/>
      <c r="L97" s="51"/>
      <c r="M97" s="51"/>
      <c r="N97" s="51">
        <v>20638000</v>
      </c>
      <c r="O97" s="51"/>
      <c r="P97" s="51"/>
      <c r="Q97" s="51"/>
      <c r="R97" s="51"/>
      <c r="S97" s="51"/>
      <c r="T97" s="51"/>
      <c r="U97" s="51"/>
      <c r="V97" s="51"/>
      <c r="W97" s="51"/>
    </row>
    <row r="98" ht="32.9" customHeight="1" spans="1:23">
      <c r="A98" s="26" t="s">
        <v>359</v>
      </c>
      <c r="B98" s="147" t="s">
        <v>369</v>
      </c>
      <c r="C98" s="26" t="s">
        <v>368</v>
      </c>
      <c r="D98" s="26" t="s">
        <v>64</v>
      </c>
      <c r="E98" s="26" t="s">
        <v>82</v>
      </c>
      <c r="F98" s="26" t="s">
        <v>174</v>
      </c>
      <c r="G98" s="26" t="s">
        <v>250</v>
      </c>
      <c r="H98" s="26" t="s">
        <v>251</v>
      </c>
      <c r="I98" s="51">
        <v>20638000</v>
      </c>
      <c r="J98" s="51"/>
      <c r="K98" s="51"/>
      <c r="L98" s="51"/>
      <c r="M98" s="51"/>
      <c r="N98" s="51">
        <v>20638000</v>
      </c>
      <c r="O98" s="51"/>
      <c r="P98" s="51"/>
      <c r="Q98" s="51"/>
      <c r="R98" s="51"/>
      <c r="S98" s="51"/>
      <c r="T98" s="51"/>
      <c r="U98" s="51"/>
      <c r="V98" s="51"/>
      <c r="W98" s="51"/>
    </row>
    <row r="99" ht="32.9" customHeight="1" spans="1:23">
      <c r="A99" s="26"/>
      <c r="B99" s="26"/>
      <c r="C99" s="26" t="s">
        <v>370</v>
      </c>
      <c r="D99" s="26"/>
      <c r="E99" s="26"/>
      <c r="F99" s="26"/>
      <c r="G99" s="26"/>
      <c r="H99" s="26"/>
      <c r="I99" s="51">
        <v>8500000</v>
      </c>
      <c r="J99" s="51"/>
      <c r="K99" s="51"/>
      <c r="L99" s="51"/>
      <c r="M99" s="51"/>
      <c r="N99" s="51">
        <v>8500000</v>
      </c>
      <c r="O99" s="51"/>
      <c r="P99" s="51"/>
      <c r="Q99" s="51"/>
      <c r="R99" s="51"/>
      <c r="S99" s="51"/>
      <c r="T99" s="51"/>
      <c r="U99" s="51"/>
      <c r="V99" s="51"/>
      <c r="W99" s="51"/>
    </row>
    <row r="100" ht="32.9" customHeight="1" spans="1:23">
      <c r="A100" s="26" t="s">
        <v>275</v>
      </c>
      <c r="B100" s="147" t="s">
        <v>371</v>
      </c>
      <c r="C100" s="26" t="s">
        <v>370</v>
      </c>
      <c r="D100" s="26" t="s">
        <v>64</v>
      </c>
      <c r="E100" s="26" t="s">
        <v>82</v>
      </c>
      <c r="F100" s="26" t="s">
        <v>174</v>
      </c>
      <c r="G100" s="26" t="s">
        <v>250</v>
      </c>
      <c r="H100" s="26" t="s">
        <v>251</v>
      </c>
      <c r="I100" s="51">
        <v>8500000</v>
      </c>
      <c r="J100" s="51"/>
      <c r="K100" s="51"/>
      <c r="L100" s="51"/>
      <c r="M100" s="51"/>
      <c r="N100" s="51">
        <v>8500000</v>
      </c>
      <c r="O100" s="51"/>
      <c r="P100" s="51"/>
      <c r="Q100" s="51"/>
      <c r="R100" s="51"/>
      <c r="S100" s="51"/>
      <c r="T100" s="51"/>
      <c r="U100" s="51"/>
      <c r="V100" s="51"/>
      <c r="W100" s="51"/>
    </row>
    <row r="101" ht="32.9" customHeight="1" spans="1:23">
      <c r="A101" s="26"/>
      <c r="B101" s="26"/>
      <c r="C101" s="26" t="s">
        <v>372</v>
      </c>
      <c r="D101" s="26"/>
      <c r="E101" s="26"/>
      <c r="F101" s="26"/>
      <c r="G101" s="26"/>
      <c r="H101" s="26"/>
      <c r="I101" s="51">
        <v>4000000</v>
      </c>
      <c r="J101" s="51"/>
      <c r="K101" s="51"/>
      <c r="L101" s="51"/>
      <c r="M101" s="51"/>
      <c r="N101" s="51">
        <v>4000000</v>
      </c>
      <c r="O101" s="51"/>
      <c r="P101" s="51"/>
      <c r="Q101" s="51"/>
      <c r="R101" s="51"/>
      <c r="S101" s="51"/>
      <c r="T101" s="51"/>
      <c r="U101" s="51"/>
      <c r="V101" s="51"/>
      <c r="W101" s="51"/>
    </row>
    <row r="102" ht="32.9" customHeight="1" spans="1:23">
      <c r="A102" s="26" t="s">
        <v>275</v>
      </c>
      <c r="B102" s="147" t="s">
        <v>373</v>
      </c>
      <c r="C102" s="26" t="s">
        <v>372</v>
      </c>
      <c r="D102" s="26" t="s">
        <v>64</v>
      </c>
      <c r="E102" s="26" t="s">
        <v>82</v>
      </c>
      <c r="F102" s="26" t="s">
        <v>174</v>
      </c>
      <c r="G102" s="26" t="s">
        <v>250</v>
      </c>
      <c r="H102" s="26" t="s">
        <v>251</v>
      </c>
      <c r="I102" s="51">
        <v>4000000</v>
      </c>
      <c r="J102" s="51"/>
      <c r="K102" s="51"/>
      <c r="L102" s="51"/>
      <c r="M102" s="51"/>
      <c r="N102" s="51">
        <v>4000000</v>
      </c>
      <c r="O102" s="51"/>
      <c r="P102" s="51"/>
      <c r="Q102" s="51"/>
      <c r="R102" s="51"/>
      <c r="S102" s="51"/>
      <c r="T102" s="51"/>
      <c r="U102" s="51"/>
      <c r="V102" s="51"/>
      <c r="W102" s="51"/>
    </row>
    <row r="103" ht="32.9" customHeight="1" spans="1:23">
      <c r="A103" s="26"/>
      <c r="B103" s="26"/>
      <c r="C103" s="26" t="s">
        <v>374</v>
      </c>
      <c r="D103" s="26"/>
      <c r="E103" s="26"/>
      <c r="F103" s="26"/>
      <c r="G103" s="26"/>
      <c r="H103" s="26"/>
      <c r="I103" s="51">
        <v>2000000</v>
      </c>
      <c r="J103" s="51"/>
      <c r="K103" s="51"/>
      <c r="L103" s="51"/>
      <c r="M103" s="51"/>
      <c r="N103" s="51">
        <v>2000000</v>
      </c>
      <c r="O103" s="51"/>
      <c r="P103" s="51"/>
      <c r="Q103" s="51"/>
      <c r="R103" s="51"/>
      <c r="S103" s="51"/>
      <c r="T103" s="51"/>
      <c r="U103" s="51"/>
      <c r="V103" s="51"/>
      <c r="W103" s="51"/>
    </row>
    <row r="104" ht="32.9" customHeight="1" spans="1:23">
      <c r="A104" s="26" t="s">
        <v>275</v>
      </c>
      <c r="B104" s="147" t="s">
        <v>375</v>
      </c>
      <c r="C104" s="26" t="s">
        <v>374</v>
      </c>
      <c r="D104" s="26" t="s">
        <v>64</v>
      </c>
      <c r="E104" s="26" t="s">
        <v>82</v>
      </c>
      <c r="F104" s="26" t="s">
        <v>174</v>
      </c>
      <c r="G104" s="26" t="s">
        <v>250</v>
      </c>
      <c r="H104" s="26" t="s">
        <v>251</v>
      </c>
      <c r="I104" s="51">
        <v>2000000</v>
      </c>
      <c r="J104" s="51"/>
      <c r="K104" s="51"/>
      <c r="L104" s="51"/>
      <c r="M104" s="51"/>
      <c r="N104" s="51">
        <v>2000000</v>
      </c>
      <c r="O104" s="51"/>
      <c r="P104" s="51"/>
      <c r="Q104" s="51"/>
      <c r="R104" s="51"/>
      <c r="S104" s="51"/>
      <c r="T104" s="51"/>
      <c r="U104" s="51"/>
      <c r="V104" s="51"/>
      <c r="W104" s="51"/>
    </row>
    <row r="105" ht="32.9" customHeight="1" spans="1:23">
      <c r="A105" s="26"/>
      <c r="B105" s="26"/>
      <c r="C105" s="26" t="s">
        <v>376</v>
      </c>
      <c r="D105" s="26"/>
      <c r="E105" s="26"/>
      <c r="F105" s="26"/>
      <c r="G105" s="26"/>
      <c r="H105" s="26"/>
      <c r="I105" s="51">
        <v>15000000</v>
      </c>
      <c r="J105" s="51"/>
      <c r="K105" s="51"/>
      <c r="L105" s="51"/>
      <c r="M105" s="51"/>
      <c r="N105" s="51">
        <v>15000000</v>
      </c>
      <c r="O105" s="51"/>
      <c r="P105" s="51"/>
      <c r="Q105" s="51"/>
      <c r="R105" s="51"/>
      <c r="S105" s="51"/>
      <c r="T105" s="51"/>
      <c r="U105" s="51"/>
      <c r="V105" s="51"/>
      <c r="W105" s="51"/>
    </row>
    <row r="106" ht="32.9" customHeight="1" spans="1:23">
      <c r="A106" s="26" t="s">
        <v>275</v>
      </c>
      <c r="B106" s="147" t="s">
        <v>377</v>
      </c>
      <c r="C106" s="26" t="s">
        <v>376</v>
      </c>
      <c r="D106" s="26" t="s">
        <v>64</v>
      </c>
      <c r="E106" s="26" t="s">
        <v>82</v>
      </c>
      <c r="F106" s="26" t="s">
        <v>174</v>
      </c>
      <c r="G106" s="26" t="s">
        <v>250</v>
      </c>
      <c r="H106" s="26" t="s">
        <v>251</v>
      </c>
      <c r="I106" s="51">
        <v>15000000</v>
      </c>
      <c r="J106" s="51"/>
      <c r="K106" s="51"/>
      <c r="L106" s="51"/>
      <c r="M106" s="51"/>
      <c r="N106" s="51">
        <v>15000000</v>
      </c>
      <c r="O106" s="51"/>
      <c r="P106" s="51"/>
      <c r="Q106" s="51"/>
      <c r="R106" s="51"/>
      <c r="S106" s="51"/>
      <c r="T106" s="51"/>
      <c r="U106" s="51"/>
      <c r="V106" s="51"/>
      <c r="W106" s="51"/>
    </row>
    <row r="107" ht="32.9" customHeight="1" spans="1:23">
      <c r="A107" s="26"/>
      <c r="B107" s="26"/>
      <c r="C107" s="26" t="s">
        <v>378</v>
      </c>
      <c r="D107" s="26"/>
      <c r="E107" s="26"/>
      <c r="F107" s="26"/>
      <c r="G107" s="26"/>
      <c r="H107" s="26"/>
      <c r="I107" s="51">
        <v>1250000</v>
      </c>
      <c r="J107" s="51"/>
      <c r="K107" s="51"/>
      <c r="L107" s="51"/>
      <c r="M107" s="51"/>
      <c r="N107" s="51">
        <v>1250000</v>
      </c>
      <c r="O107" s="51"/>
      <c r="P107" s="51"/>
      <c r="Q107" s="51"/>
      <c r="R107" s="51"/>
      <c r="S107" s="51"/>
      <c r="T107" s="51"/>
      <c r="U107" s="51"/>
      <c r="V107" s="51"/>
      <c r="W107" s="51"/>
    </row>
    <row r="108" ht="32.9" customHeight="1" spans="1:23">
      <c r="A108" s="26" t="s">
        <v>275</v>
      </c>
      <c r="B108" s="147" t="s">
        <v>379</v>
      </c>
      <c r="C108" s="26" t="s">
        <v>378</v>
      </c>
      <c r="D108" s="26" t="s">
        <v>64</v>
      </c>
      <c r="E108" s="26" t="s">
        <v>80</v>
      </c>
      <c r="F108" s="26" t="s">
        <v>166</v>
      </c>
      <c r="G108" s="26" t="s">
        <v>250</v>
      </c>
      <c r="H108" s="26" t="s">
        <v>251</v>
      </c>
      <c r="I108" s="51">
        <v>1250000</v>
      </c>
      <c r="J108" s="51"/>
      <c r="K108" s="51"/>
      <c r="L108" s="51"/>
      <c r="M108" s="51"/>
      <c r="N108" s="51">
        <v>1250000</v>
      </c>
      <c r="O108" s="51"/>
      <c r="P108" s="51"/>
      <c r="Q108" s="51"/>
      <c r="R108" s="51"/>
      <c r="S108" s="51"/>
      <c r="T108" s="51"/>
      <c r="U108" s="51"/>
      <c r="V108" s="51"/>
      <c r="W108" s="51"/>
    </row>
    <row r="109" ht="32.9" customHeight="1" spans="1:23">
      <c r="A109" s="26"/>
      <c r="B109" s="26"/>
      <c r="C109" s="26" t="s">
        <v>380</v>
      </c>
      <c r="D109" s="26"/>
      <c r="E109" s="26"/>
      <c r="F109" s="26"/>
      <c r="G109" s="26"/>
      <c r="H109" s="26"/>
      <c r="I109" s="51">
        <v>1200000</v>
      </c>
      <c r="J109" s="51"/>
      <c r="K109" s="51"/>
      <c r="L109" s="51"/>
      <c r="M109" s="51"/>
      <c r="N109" s="51">
        <v>1200000</v>
      </c>
      <c r="O109" s="51"/>
      <c r="P109" s="51"/>
      <c r="Q109" s="51"/>
      <c r="R109" s="51"/>
      <c r="S109" s="51"/>
      <c r="T109" s="51"/>
      <c r="U109" s="51"/>
      <c r="V109" s="51"/>
      <c r="W109" s="51"/>
    </row>
    <row r="110" ht="32.9" customHeight="1" spans="1:23">
      <c r="A110" s="26" t="s">
        <v>275</v>
      </c>
      <c r="B110" s="147" t="s">
        <v>381</v>
      </c>
      <c r="C110" s="26" t="s">
        <v>380</v>
      </c>
      <c r="D110" s="26" t="s">
        <v>64</v>
      </c>
      <c r="E110" s="26" t="s">
        <v>80</v>
      </c>
      <c r="F110" s="26" t="s">
        <v>166</v>
      </c>
      <c r="G110" s="26" t="s">
        <v>250</v>
      </c>
      <c r="H110" s="26" t="s">
        <v>251</v>
      </c>
      <c r="I110" s="51">
        <v>1200000</v>
      </c>
      <c r="J110" s="51"/>
      <c r="K110" s="51"/>
      <c r="L110" s="51"/>
      <c r="M110" s="51"/>
      <c r="N110" s="51">
        <v>1200000</v>
      </c>
      <c r="O110" s="51"/>
      <c r="P110" s="51"/>
      <c r="Q110" s="51"/>
      <c r="R110" s="51"/>
      <c r="S110" s="51"/>
      <c r="T110" s="51"/>
      <c r="U110" s="51"/>
      <c r="V110" s="51"/>
      <c r="W110" s="51"/>
    </row>
    <row r="111" ht="32.9" customHeight="1" spans="1:23">
      <c r="A111" s="26"/>
      <c r="B111" s="26"/>
      <c r="C111" s="26" t="s">
        <v>382</v>
      </c>
      <c r="D111" s="26"/>
      <c r="E111" s="26"/>
      <c r="F111" s="26"/>
      <c r="G111" s="26"/>
      <c r="H111" s="26"/>
      <c r="I111" s="51">
        <v>100000</v>
      </c>
      <c r="J111" s="51"/>
      <c r="K111" s="51"/>
      <c r="L111" s="51"/>
      <c r="M111" s="51"/>
      <c r="N111" s="51">
        <v>100000</v>
      </c>
      <c r="O111" s="51"/>
      <c r="P111" s="51"/>
      <c r="Q111" s="51"/>
      <c r="R111" s="51"/>
      <c r="S111" s="51"/>
      <c r="T111" s="51"/>
      <c r="U111" s="51"/>
      <c r="V111" s="51"/>
      <c r="W111" s="51"/>
    </row>
    <row r="112" ht="32.9" customHeight="1" spans="1:23">
      <c r="A112" s="26" t="s">
        <v>275</v>
      </c>
      <c r="B112" s="147" t="s">
        <v>383</v>
      </c>
      <c r="C112" s="26" t="s">
        <v>382</v>
      </c>
      <c r="D112" s="26" t="s">
        <v>64</v>
      </c>
      <c r="E112" s="26" t="s">
        <v>80</v>
      </c>
      <c r="F112" s="26" t="s">
        <v>166</v>
      </c>
      <c r="G112" s="26" t="s">
        <v>230</v>
      </c>
      <c r="H112" s="26" t="s">
        <v>231</v>
      </c>
      <c r="I112" s="51">
        <v>100000</v>
      </c>
      <c r="J112" s="51"/>
      <c r="K112" s="51"/>
      <c r="L112" s="51"/>
      <c r="M112" s="51"/>
      <c r="N112" s="51">
        <v>100000</v>
      </c>
      <c r="O112" s="51"/>
      <c r="P112" s="51"/>
      <c r="Q112" s="51"/>
      <c r="R112" s="51"/>
      <c r="S112" s="51"/>
      <c r="T112" s="51"/>
      <c r="U112" s="51"/>
      <c r="V112" s="51"/>
      <c r="W112" s="51"/>
    </row>
    <row r="113" ht="32.9" customHeight="1" spans="1:23">
      <c r="A113" s="26"/>
      <c r="B113" s="26"/>
      <c r="C113" s="26" t="s">
        <v>384</v>
      </c>
      <c r="D113" s="26"/>
      <c r="E113" s="26"/>
      <c r="F113" s="26"/>
      <c r="G113" s="26"/>
      <c r="H113" s="26"/>
      <c r="I113" s="51">
        <v>450000</v>
      </c>
      <c r="J113" s="51"/>
      <c r="K113" s="51"/>
      <c r="L113" s="51"/>
      <c r="M113" s="51"/>
      <c r="N113" s="51">
        <v>450000</v>
      </c>
      <c r="O113" s="51"/>
      <c r="P113" s="51"/>
      <c r="Q113" s="51"/>
      <c r="R113" s="51"/>
      <c r="S113" s="51"/>
      <c r="T113" s="51"/>
      <c r="U113" s="51"/>
      <c r="V113" s="51"/>
      <c r="W113" s="51"/>
    </row>
    <row r="114" ht="32.9" customHeight="1" spans="1:23">
      <c r="A114" s="26" t="s">
        <v>275</v>
      </c>
      <c r="B114" s="147" t="s">
        <v>385</v>
      </c>
      <c r="C114" s="26" t="s">
        <v>384</v>
      </c>
      <c r="D114" s="26" t="s">
        <v>64</v>
      </c>
      <c r="E114" s="26" t="s">
        <v>81</v>
      </c>
      <c r="F114" s="26" t="s">
        <v>249</v>
      </c>
      <c r="G114" s="26" t="s">
        <v>250</v>
      </c>
      <c r="H114" s="26" t="s">
        <v>251</v>
      </c>
      <c r="I114" s="51">
        <v>450000</v>
      </c>
      <c r="J114" s="51"/>
      <c r="K114" s="51"/>
      <c r="L114" s="51"/>
      <c r="M114" s="51"/>
      <c r="N114" s="51">
        <v>450000</v>
      </c>
      <c r="O114" s="51"/>
      <c r="P114" s="51"/>
      <c r="Q114" s="51"/>
      <c r="R114" s="51"/>
      <c r="S114" s="51"/>
      <c r="T114" s="51"/>
      <c r="U114" s="51"/>
      <c r="V114" s="51"/>
      <c r="W114" s="51"/>
    </row>
    <row r="115" ht="32.9" customHeight="1" spans="1:23">
      <c r="A115" s="26"/>
      <c r="B115" s="26"/>
      <c r="C115" s="26" t="s">
        <v>386</v>
      </c>
      <c r="D115" s="26"/>
      <c r="E115" s="26"/>
      <c r="F115" s="26"/>
      <c r="G115" s="26"/>
      <c r="H115" s="26"/>
      <c r="I115" s="51">
        <v>350000</v>
      </c>
      <c r="J115" s="51"/>
      <c r="K115" s="51"/>
      <c r="L115" s="51"/>
      <c r="M115" s="51"/>
      <c r="N115" s="51">
        <v>350000</v>
      </c>
      <c r="O115" s="51"/>
      <c r="P115" s="51"/>
      <c r="Q115" s="51"/>
      <c r="R115" s="51"/>
      <c r="S115" s="51"/>
      <c r="T115" s="51"/>
      <c r="U115" s="51"/>
      <c r="V115" s="51"/>
      <c r="W115" s="51"/>
    </row>
    <row r="116" ht="32.9" customHeight="1" spans="1:23">
      <c r="A116" s="26" t="s">
        <v>275</v>
      </c>
      <c r="B116" s="147" t="s">
        <v>387</v>
      </c>
      <c r="C116" s="26" t="s">
        <v>386</v>
      </c>
      <c r="D116" s="26" t="s">
        <v>64</v>
      </c>
      <c r="E116" s="26" t="s">
        <v>81</v>
      </c>
      <c r="F116" s="26" t="s">
        <v>249</v>
      </c>
      <c r="G116" s="26" t="s">
        <v>250</v>
      </c>
      <c r="H116" s="26" t="s">
        <v>251</v>
      </c>
      <c r="I116" s="51">
        <v>350000</v>
      </c>
      <c r="J116" s="51"/>
      <c r="K116" s="51"/>
      <c r="L116" s="51"/>
      <c r="M116" s="51"/>
      <c r="N116" s="51">
        <v>350000</v>
      </c>
      <c r="O116" s="51"/>
      <c r="P116" s="51"/>
      <c r="Q116" s="51"/>
      <c r="R116" s="51"/>
      <c r="S116" s="51"/>
      <c r="T116" s="51"/>
      <c r="U116" s="51"/>
      <c r="V116" s="51"/>
      <c r="W116" s="51"/>
    </row>
    <row r="117" ht="32.9" customHeight="1" spans="1:23">
      <c r="A117" s="26"/>
      <c r="B117" s="26"/>
      <c r="C117" s="26" t="s">
        <v>388</v>
      </c>
      <c r="D117" s="26"/>
      <c r="E117" s="26"/>
      <c r="F117" s="26"/>
      <c r="G117" s="26"/>
      <c r="H117" s="26"/>
      <c r="I117" s="51">
        <v>1750000</v>
      </c>
      <c r="J117" s="51"/>
      <c r="K117" s="51"/>
      <c r="L117" s="51"/>
      <c r="M117" s="51"/>
      <c r="N117" s="51">
        <v>1750000</v>
      </c>
      <c r="O117" s="51"/>
      <c r="P117" s="51"/>
      <c r="Q117" s="51"/>
      <c r="R117" s="51"/>
      <c r="S117" s="51"/>
      <c r="T117" s="51"/>
      <c r="U117" s="51"/>
      <c r="V117" s="51"/>
      <c r="W117" s="51"/>
    </row>
    <row r="118" ht="32.9" customHeight="1" spans="1:23">
      <c r="A118" s="26" t="s">
        <v>359</v>
      </c>
      <c r="B118" s="147" t="s">
        <v>389</v>
      </c>
      <c r="C118" s="26" t="s">
        <v>388</v>
      </c>
      <c r="D118" s="26" t="s">
        <v>64</v>
      </c>
      <c r="E118" s="26" t="s">
        <v>81</v>
      </c>
      <c r="F118" s="26" t="s">
        <v>249</v>
      </c>
      <c r="G118" s="26" t="s">
        <v>250</v>
      </c>
      <c r="H118" s="26" t="s">
        <v>251</v>
      </c>
      <c r="I118" s="51">
        <v>1750000</v>
      </c>
      <c r="J118" s="51"/>
      <c r="K118" s="51"/>
      <c r="L118" s="51"/>
      <c r="M118" s="51"/>
      <c r="N118" s="51">
        <v>1750000</v>
      </c>
      <c r="O118" s="51"/>
      <c r="P118" s="51"/>
      <c r="Q118" s="51"/>
      <c r="R118" s="51"/>
      <c r="S118" s="51"/>
      <c r="T118" s="51"/>
      <c r="U118" s="51"/>
      <c r="V118" s="51"/>
      <c r="W118" s="51"/>
    </row>
    <row r="119" ht="32.9" customHeight="1" spans="1:23">
      <c r="A119" s="26"/>
      <c r="B119" s="26"/>
      <c r="C119" s="26" t="s">
        <v>390</v>
      </c>
      <c r="D119" s="26"/>
      <c r="E119" s="26"/>
      <c r="F119" s="26"/>
      <c r="G119" s="26"/>
      <c r="H119" s="26"/>
      <c r="I119" s="51">
        <v>1000000</v>
      </c>
      <c r="J119" s="51"/>
      <c r="K119" s="51"/>
      <c r="L119" s="51"/>
      <c r="M119" s="51"/>
      <c r="N119" s="51">
        <v>1000000</v>
      </c>
      <c r="O119" s="51"/>
      <c r="P119" s="51"/>
      <c r="Q119" s="51"/>
      <c r="R119" s="51"/>
      <c r="S119" s="51"/>
      <c r="T119" s="51"/>
      <c r="U119" s="51"/>
      <c r="V119" s="51"/>
      <c r="W119" s="51"/>
    </row>
    <row r="120" ht="32.9" customHeight="1" spans="1:23">
      <c r="A120" s="26" t="s">
        <v>359</v>
      </c>
      <c r="B120" s="147" t="s">
        <v>391</v>
      </c>
      <c r="C120" s="26" t="s">
        <v>390</v>
      </c>
      <c r="D120" s="26" t="s">
        <v>64</v>
      </c>
      <c r="E120" s="26" t="s">
        <v>81</v>
      </c>
      <c r="F120" s="26" t="s">
        <v>249</v>
      </c>
      <c r="G120" s="26" t="s">
        <v>250</v>
      </c>
      <c r="H120" s="26" t="s">
        <v>251</v>
      </c>
      <c r="I120" s="51">
        <v>1000000</v>
      </c>
      <c r="J120" s="51"/>
      <c r="K120" s="51"/>
      <c r="L120" s="51"/>
      <c r="M120" s="51"/>
      <c r="N120" s="51">
        <v>1000000</v>
      </c>
      <c r="O120" s="51"/>
      <c r="P120" s="51"/>
      <c r="Q120" s="51"/>
      <c r="R120" s="51"/>
      <c r="S120" s="51"/>
      <c r="T120" s="51"/>
      <c r="U120" s="51"/>
      <c r="V120" s="51"/>
      <c r="W120" s="51"/>
    </row>
    <row r="121" ht="32.9" customHeight="1" spans="1:23">
      <c r="A121" s="26"/>
      <c r="B121" s="26"/>
      <c r="C121" s="26" t="s">
        <v>392</v>
      </c>
      <c r="D121" s="26"/>
      <c r="E121" s="26"/>
      <c r="F121" s="26"/>
      <c r="G121" s="26"/>
      <c r="H121" s="26"/>
      <c r="I121" s="51">
        <v>7250000</v>
      </c>
      <c r="J121" s="51"/>
      <c r="K121" s="51"/>
      <c r="L121" s="51"/>
      <c r="M121" s="51"/>
      <c r="N121" s="51">
        <v>7250000</v>
      </c>
      <c r="O121" s="51"/>
      <c r="P121" s="51"/>
      <c r="Q121" s="51"/>
      <c r="R121" s="51"/>
      <c r="S121" s="51"/>
      <c r="T121" s="51"/>
      <c r="U121" s="51"/>
      <c r="V121" s="51"/>
      <c r="W121" s="51"/>
    </row>
    <row r="122" ht="32.9" customHeight="1" spans="1:23">
      <c r="A122" s="26" t="s">
        <v>359</v>
      </c>
      <c r="B122" s="147" t="s">
        <v>393</v>
      </c>
      <c r="C122" s="26" t="s">
        <v>392</v>
      </c>
      <c r="D122" s="26" t="s">
        <v>64</v>
      </c>
      <c r="E122" s="26" t="s">
        <v>81</v>
      </c>
      <c r="F122" s="26" t="s">
        <v>249</v>
      </c>
      <c r="G122" s="26" t="s">
        <v>250</v>
      </c>
      <c r="H122" s="26" t="s">
        <v>251</v>
      </c>
      <c r="I122" s="51">
        <v>7250000</v>
      </c>
      <c r="J122" s="51"/>
      <c r="K122" s="51"/>
      <c r="L122" s="51"/>
      <c r="M122" s="51"/>
      <c r="N122" s="51">
        <v>7250000</v>
      </c>
      <c r="O122" s="51"/>
      <c r="P122" s="51"/>
      <c r="Q122" s="51"/>
      <c r="R122" s="51"/>
      <c r="S122" s="51"/>
      <c r="T122" s="51"/>
      <c r="U122" s="51"/>
      <c r="V122" s="51"/>
      <c r="W122" s="51"/>
    </row>
    <row r="123" ht="32.9" customHeight="1" spans="1:23">
      <c r="A123" s="26"/>
      <c r="B123" s="26"/>
      <c r="C123" s="26" t="s">
        <v>394</v>
      </c>
      <c r="D123" s="26"/>
      <c r="E123" s="26"/>
      <c r="F123" s="26"/>
      <c r="G123" s="26"/>
      <c r="H123" s="26"/>
      <c r="I123" s="51">
        <v>300000</v>
      </c>
      <c r="J123" s="51"/>
      <c r="K123" s="51"/>
      <c r="L123" s="51"/>
      <c r="M123" s="51"/>
      <c r="N123" s="51">
        <v>300000</v>
      </c>
      <c r="O123" s="51"/>
      <c r="P123" s="51"/>
      <c r="Q123" s="51"/>
      <c r="R123" s="51"/>
      <c r="S123" s="51"/>
      <c r="T123" s="51"/>
      <c r="U123" s="51"/>
      <c r="V123" s="51"/>
      <c r="W123" s="51"/>
    </row>
    <row r="124" ht="32.9" customHeight="1" spans="1:23">
      <c r="A124" s="26" t="s">
        <v>275</v>
      </c>
      <c r="B124" s="147" t="s">
        <v>395</v>
      </c>
      <c r="C124" s="26" t="s">
        <v>394</v>
      </c>
      <c r="D124" s="26" t="s">
        <v>64</v>
      </c>
      <c r="E124" s="26" t="s">
        <v>81</v>
      </c>
      <c r="F124" s="26" t="s">
        <v>249</v>
      </c>
      <c r="G124" s="26" t="s">
        <v>250</v>
      </c>
      <c r="H124" s="26" t="s">
        <v>251</v>
      </c>
      <c r="I124" s="51">
        <v>300000</v>
      </c>
      <c r="J124" s="51"/>
      <c r="K124" s="51"/>
      <c r="L124" s="51"/>
      <c r="M124" s="51"/>
      <c r="N124" s="51">
        <v>300000</v>
      </c>
      <c r="O124" s="51"/>
      <c r="P124" s="51"/>
      <c r="Q124" s="51"/>
      <c r="R124" s="51"/>
      <c r="S124" s="51"/>
      <c r="T124" s="51"/>
      <c r="U124" s="51"/>
      <c r="V124" s="51"/>
      <c r="W124" s="51"/>
    </row>
    <row r="125" ht="32.9" customHeight="1" spans="1:23">
      <c r="A125" s="26"/>
      <c r="B125" s="26"/>
      <c r="C125" s="26" t="s">
        <v>396</v>
      </c>
      <c r="D125" s="26"/>
      <c r="E125" s="26"/>
      <c r="F125" s="26"/>
      <c r="G125" s="26"/>
      <c r="H125" s="26"/>
      <c r="I125" s="51">
        <v>4200000</v>
      </c>
      <c r="J125" s="51"/>
      <c r="K125" s="51"/>
      <c r="L125" s="51"/>
      <c r="M125" s="51"/>
      <c r="N125" s="51">
        <v>4200000</v>
      </c>
      <c r="O125" s="51"/>
      <c r="P125" s="51"/>
      <c r="Q125" s="51"/>
      <c r="R125" s="51"/>
      <c r="S125" s="51"/>
      <c r="T125" s="51"/>
      <c r="U125" s="51"/>
      <c r="V125" s="51"/>
      <c r="W125" s="51"/>
    </row>
    <row r="126" ht="32.9" customHeight="1" spans="1:23">
      <c r="A126" s="26" t="s">
        <v>359</v>
      </c>
      <c r="B126" s="147" t="s">
        <v>397</v>
      </c>
      <c r="C126" s="26" t="s">
        <v>396</v>
      </c>
      <c r="D126" s="26" t="s">
        <v>64</v>
      </c>
      <c r="E126" s="26" t="s">
        <v>81</v>
      </c>
      <c r="F126" s="26" t="s">
        <v>249</v>
      </c>
      <c r="G126" s="26" t="s">
        <v>250</v>
      </c>
      <c r="H126" s="26" t="s">
        <v>251</v>
      </c>
      <c r="I126" s="51">
        <v>4200000</v>
      </c>
      <c r="J126" s="51"/>
      <c r="K126" s="51"/>
      <c r="L126" s="51"/>
      <c r="M126" s="51"/>
      <c r="N126" s="51">
        <v>4200000</v>
      </c>
      <c r="O126" s="51"/>
      <c r="P126" s="51"/>
      <c r="Q126" s="51"/>
      <c r="R126" s="51"/>
      <c r="S126" s="51"/>
      <c r="T126" s="51"/>
      <c r="U126" s="51"/>
      <c r="V126" s="51"/>
      <c r="W126" s="51"/>
    </row>
    <row r="127" ht="32.9" customHeight="1" spans="1:23">
      <c r="A127" s="26"/>
      <c r="B127" s="26"/>
      <c r="C127" s="26" t="s">
        <v>398</v>
      </c>
      <c r="D127" s="26"/>
      <c r="E127" s="26"/>
      <c r="F127" s="26"/>
      <c r="G127" s="26"/>
      <c r="H127" s="26"/>
      <c r="I127" s="51">
        <v>800000</v>
      </c>
      <c r="J127" s="51"/>
      <c r="K127" s="51"/>
      <c r="L127" s="51">
        <v>800000</v>
      </c>
      <c r="M127" s="51"/>
      <c r="N127" s="51"/>
      <c r="O127" s="51"/>
      <c r="P127" s="51"/>
      <c r="Q127" s="51"/>
      <c r="R127" s="51"/>
      <c r="S127" s="51"/>
      <c r="T127" s="51"/>
      <c r="U127" s="51"/>
      <c r="V127" s="51"/>
      <c r="W127" s="51"/>
    </row>
    <row r="128" ht="32.9" customHeight="1" spans="1:23">
      <c r="A128" s="26" t="s">
        <v>278</v>
      </c>
      <c r="B128" s="147" t="s">
        <v>399</v>
      </c>
      <c r="C128" s="26" t="s">
        <v>398</v>
      </c>
      <c r="D128" s="26" t="s">
        <v>64</v>
      </c>
      <c r="E128" s="26" t="s">
        <v>114</v>
      </c>
      <c r="F128" s="26" t="s">
        <v>284</v>
      </c>
      <c r="G128" s="26" t="s">
        <v>250</v>
      </c>
      <c r="H128" s="26" t="s">
        <v>251</v>
      </c>
      <c r="I128" s="51">
        <v>800000</v>
      </c>
      <c r="J128" s="51"/>
      <c r="K128" s="51"/>
      <c r="L128" s="51">
        <v>800000</v>
      </c>
      <c r="M128" s="51"/>
      <c r="N128" s="51"/>
      <c r="O128" s="51"/>
      <c r="P128" s="51"/>
      <c r="Q128" s="51"/>
      <c r="R128" s="51"/>
      <c r="S128" s="51"/>
      <c r="T128" s="51"/>
      <c r="U128" s="51"/>
      <c r="V128" s="51"/>
      <c r="W128" s="51"/>
    </row>
    <row r="129" ht="32.9" customHeight="1" spans="1:23">
      <c r="A129" s="26"/>
      <c r="B129" s="26"/>
      <c r="C129" s="26" t="s">
        <v>400</v>
      </c>
      <c r="D129" s="26"/>
      <c r="E129" s="26"/>
      <c r="F129" s="26"/>
      <c r="G129" s="26"/>
      <c r="H129" s="26"/>
      <c r="I129" s="51">
        <v>1350000</v>
      </c>
      <c r="J129" s="51"/>
      <c r="K129" s="51"/>
      <c r="L129" s="51">
        <v>1350000</v>
      </c>
      <c r="M129" s="51"/>
      <c r="N129" s="51"/>
      <c r="O129" s="51"/>
      <c r="P129" s="51"/>
      <c r="Q129" s="51"/>
      <c r="R129" s="51"/>
      <c r="S129" s="51"/>
      <c r="T129" s="51"/>
      <c r="U129" s="51"/>
      <c r="V129" s="51"/>
      <c r="W129" s="51"/>
    </row>
    <row r="130" ht="32.9" customHeight="1" spans="1:23">
      <c r="A130" s="26" t="s">
        <v>359</v>
      </c>
      <c r="B130" s="147" t="s">
        <v>401</v>
      </c>
      <c r="C130" s="26" t="s">
        <v>400</v>
      </c>
      <c r="D130" s="26" t="s">
        <v>64</v>
      </c>
      <c r="E130" s="26" t="s">
        <v>114</v>
      </c>
      <c r="F130" s="26" t="s">
        <v>284</v>
      </c>
      <c r="G130" s="26" t="s">
        <v>281</v>
      </c>
      <c r="H130" s="26" t="s">
        <v>77</v>
      </c>
      <c r="I130" s="51">
        <v>1350000</v>
      </c>
      <c r="J130" s="51"/>
      <c r="K130" s="51"/>
      <c r="L130" s="51">
        <v>1350000</v>
      </c>
      <c r="M130" s="51"/>
      <c r="N130" s="51"/>
      <c r="O130" s="51"/>
      <c r="P130" s="51"/>
      <c r="Q130" s="51"/>
      <c r="R130" s="51"/>
      <c r="S130" s="51"/>
      <c r="T130" s="51"/>
      <c r="U130" s="51"/>
      <c r="V130" s="51"/>
      <c r="W130" s="51"/>
    </row>
    <row r="131" ht="32.9" customHeight="1" spans="1:23">
      <c r="A131" s="26"/>
      <c r="B131" s="26"/>
      <c r="C131" s="26" t="s">
        <v>402</v>
      </c>
      <c r="D131" s="26"/>
      <c r="E131" s="26"/>
      <c r="F131" s="26"/>
      <c r="G131" s="26"/>
      <c r="H131" s="26"/>
      <c r="I131" s="51">
        <v>2360000</v>
      </c>
      <c r="J131" s="51"/>
      <c r="K131" s="51"/>
      <c r="L131" s="51">
        <v>2360000</v>
      </c>
      <c r="M131" s="51"/>
      <c r="N131" s="51"/>
      <c r="O131" s="51"/>
      <c r="P131" s="51"/>
      <c r="Q131" s="51"/>
      <c r="R131" s="51"/>
      <c r="S131" s="51"/>
      <c r="T131" s="51"/>
      <c r="U131" s="51"/>
      <c r="V131" s="51"/>
      <c r="W131" s="51"/>
    </row>
    <row r="132" ht="32.9" customHeight="1" spans="1:23">
      <c r="A132" s="26" t="s">
        <v>359</v>
      </c>
      <c r="B132" s="147" t="s">
        <v>403</v>
      </c>
      <c r="C132" s="26" t="s">
        <v>402</v>
      </c>
      <c r="D132" s="26" t="s">
        <v>64</v>
      </c>
      <c r="E132" s="26" t="s">
        <v>114</v>
      </c>
      <c r="F132" s="26" t="s">
        <v>284</v>
      </c>
      <c r="G132" s="26" t="s">
        <v>222</v>
      </c>
      <c r="H132" s="26" t="s">
        <v>223</v>
      </c>
      <c r="I132" s="51">
        <v>860000</v>
      </c>
      <c r="J132" s="51"/>
      <c r="K132" s="51"/>
      <c r="L132" s="51">
        <v>860000</v>
      </c>
      <c r="M132" s="51"/>
      <c r="N132" s="51"/>
      <c r="O132" s="51"/>
      <c r="P132" s="51"/>
      <c r="Q132" s="51"/>
      <c r="R132" s="51"/>
      <c r="S132" s="51"/>
      <c r="T132" s="51"/>
      <c r="U132" s="51"/>
      <c r="V132" s="51"/>
      <c r="W132" s="51"/>
    </row>
    <row r="133" ht="32.9" customHeight="1" spans="1:23">
      <c r="A133" s="26" t="s">
        <v>359</v>
      </c>
      <c r="B133" s="147" t="s">
        <v>403</v>
      </c>
      <c r="C133" s="26" t="s">
        <v>402</v>
      </c>
      <c r="D133" s="26" t="s">
        <v>64</v>
      </c>
      <c r="E133" s="26" t="s">
        <v>114</v>
      </c>
      <c r="F133" s="26" t="s">
        <v>284</v>
      </c>
      <c r="G133" s="26" t="s">
        <v>250</v>
      </c>
      <c r="H133" s="26" t="s">
        <v>251</v>
      </c>
      <c r="I133" s="51">
        <v>1500000</v>
      </c>
      <c r="J133" s="51"/>
      <c r="K133" s="51"/>
      <c r="L133" s="51">
        <v>1500000</v>
      </c>
      <c r="M133" s="51"/>
      <c r="N133" s="51"/>
      <c r="O133" s="51"/>
      <c r="P133" s="51"/>
      <c r="Q133" s="51"/>
      <c r="R133" s="51"/>
      <c r="S133" s="51"/>
      <c r="T133" s="51"/>
      <c r="U133" s="51"/>
      <c r="V133" s="51"/>
      <c r="W133" s="51"/>
    </row>
    <row r="134" ht="32.9" customHeight="1" spans="1:23">
      <c r="A134" s="26"/>
      <c r="B134" s="26"/>
      <c r="C134" s="26" t="s">
        <v>404</v>
      </c>
      <c r="D134" s="26"/>
      <c r="E134" s="26"/>
      <c r="F134" s="26"/>
      <c r="G134" s="26"/>
      <c r="H134" s="26"/>
      <c r="I134" s="51">
        <v>600000</v>
      </c>
      <c r="J134" s="51"/>
      <c r="K134" s="51"/>
      <c r="L134" s="51">
        <v>600000</v>
      </c>
      <c r="M134" s="51"/>
      <c r="N134" s="51"/>
      <c r="O134" s="51"/>
      <c r="P134" s="51"/>
      <c r="Q134" s="51"/>
      <c r="R134" s="51"/>
      <c r="S134" s="51"/>
      <c r="T134" s="51"/>
      <c r="U134" s="51"/>
      <c r="V134" s="51"/>
      <c r="W134" s="51"/>
    </row>
    <row r="135" ht="32.9" customHeight="1" spans="1:23">
      <c r="A135" s="26" t="s">
        <v>275</v>
      </c>
      <c r="B135" s="147" t="s">
        <v>405</v>
      </c>
      <c r="C135" s="26" t="s">
        <v>404</v>
      </c>
      <c r="D135" s="26" t="s">
        <v>64</v>
      </c>
      <c r="E135" s="26" t="s">
        <v>114</v>
      </c>
      <c r="F135" s="26" t="s">
        <v>284</v>
      </c>
      <c r="G135" s="26" t="s">
        <v>281</v>
      </c>
      <c r="H135" s="26" t="s">
        <v>77</v>
      </c>
      <c r="I135" s="51">
        <v>600000</v>
      </c>
      <c r="J135" s="51"/>
      <c r="K135" s="51"/>
      <c r="L135" s="51">
        <v>600000</v>
      </c>
      <c r="M135" s="51"/>
      <c r="N135" s="51"/>
      <c r="O135" s="51"/>
      <c r="P135" s="51"/>
      <c r="Q135" s="51"/>
      <c r="R135" s="51"/>
      <c r="S135" s="51"/>
      <c r="T135" s="51"/>
      <c r="U135" s="51"/>
      <c r="V135" s="51"/>
      <c r="W135" s="51"/>
    </row>
    <row r="136" ht="32.9" customHeight="1" spans="1:23">
      <c r="A136" s="26"/>
      <c r="B136" s="26"/>
      <c r="C136" s="26" t="s">
        <v>406</v>
      </c>
      <c r="D136" s="26"/>
      <c r="E136" s="26"/>
      <c r="F136" s="26"/>
      <c r="G136" s="26"/>
      <c r="H136" s="26"/>
      <c r="I136" s="51">
        <v>1200000</v>
      </c>
      <c r="J136" s="51"/>
      <c r="K136" s="51"/>
      <c r="L136" s="51">
        <v>1200000</v>
      </c>
      <c r="M136" s="51"/>
      <c r="N136" s="51"/>
      <c r="O136" s="51"/>
      <c r="P136" s="51"/>
      <c r="Q136" s="51"/>
      <c r="R136" s="51"/>
      <c r="S136" s="51"/>
      <c r="T136" s="51"/>
      <c r="U136" s="51"/>
      <c r="V136" s="51"/>
      <c r="W136" s="51"/>
    </row>
    <row r="137" ht="32.9" customHeight="1" spans="1:23">
      <c r="A137" s="26" t="s">
        <v>359</v>
      </c>
      <c r="B137" s="147" t="s">
        <v>407</v>
      </c>
      <c r="C137" s="26" t="s">
        <v>406</v>
      </c>
      <c r="D137" s="26" t="s">
        <v>64</v>
      </c>
      <c r="E137" s="26" t="s">
        <v>114</v>
      </c>
      <c r="F137" s="26" t="s">
        <v>284</v>
      </c>
      <c r="G137" s="26" t="s">
        <v>281</v>
      </c>
      <c r="H137" s="26" t="s">
        <v>77</v>
      </c>
      <c r="I137" s="51">
        <v>1200000</v>
      </c>
      <c r="J137" s="51"/>
      <c r="K137" s="51"/>
      <c r="L137" s="51">
        <v>1200000</v>
      </c>
      <c r="M137" s="51"/>
      <c r="N137" s="51"/>
      <c r="O137" s="51"/>
      <c r="P137" s="51"/>
      <c r="Q137" s="51"/>
      <c r="R137" s="51"/>
      <c r="S137" s="51"/>
      <c r="T137" s="51"/>
      <c r="U137" s="51"/>
      <c r="V137" s="51"/>
      <c r="W137" s="51"/>
    </row>
    <row r="138" ht="32.9" customHeight="1" spans="1:23">
      <c r="A138" s="26"/>
      <c r="B138" s="26"/>
      <c r="C138" s="26" t="s">
        <v>408</v>
      </c>
      <c r="D138" s="26"/>
      <c r="E138" s="26"/>
      <c r="F138" s="26"/>
      <c r="G138" s="26"/>
      <c r="H138" s="26"/>
      <c r="I138" s="51">
        <v>5000000</v>
      </c>
      <c r="J138" s="51"/>
      <c r="K138" s="51"/>
      <c r="L138" s="51">
        <v>5000000</v>
      </c>
      <c r="M138" s="51"/>
      <c r="N138" s="51"/>
      <c r="O138" s="51"/>
      <c r="P138" s="51"/>
      <c r="Q138" s="51"/>
      <c r="R138" s="51"/>
      <c r="S138" s="51"/>
      <c r="T138" s="51"/>
      <c r="U138" s="51"/>
      <c r="V138" s="51"/>
      <c r="W138" s="51"/>
    </row>
    <row r="139" ht="32.9" customHeight="1" spans="1:23">
      <c r="A139" s="26" t="s">
        <v>359</v>
      </c>
      <c r="B139" s="147" t="s">
        <v>409</v>
      </c>
      <c r="C139" s="26" t="s">
        <v>408</v>
      </c>
      <c r="D139" s="26" t="s">
        <v>64</v>
      </c>
      <c r="E139" s="26" t="s">
        <v>114</v>
      </c>
      <c r="F139" s="26" t="s">
        <v>284</v>
      </c>
      <c r="G139" s="26" t="s">
        <v>250</v>
      </c>
      <c r="H139" s="26" t="s">
        <v>251</v>
      </c>
      <c r="I139" s="51">
        <v>5000000</v>
      </c>
      <c r="J139" s="51"/>
      <c r="K139" s="51"/>
      <c r="L139" s="51">
        <v>5000000</v>
      </c>
      <c r="M139" s="51"/>
      <c r="N139" s="51"/>
      <c r="O139" s="51"/>
      <c r="P139" s="51"/>
      <c r="Q139" s="51"/>
      <c r="R139" s="51"/>
      <c r="S139" s="51"/>
      <c r="T139" s="51"/>
      <c r="U139" s="51"/>
      <c r="V139" s="51"/>
      <c r="W139" s="51"/>
    </row>
    <row r="140" ht="32.9" customHeight="1" spans="1:23">
      <c r="A140" s="26"/>
      <c r="B140" s="26"/>
      <c r="C140" s="26" t="s">
        <v>410</v>
      </c>
      <c r="D140" s="26"/>
      <c r="E140" s="26"/>
      <c r="F140" s="26"/>
      <c r="G140" s="26"/>
      <c r="H140" s="26"/>
      <c r="I140" s="51">
        <v>28000000</v>
      </c>
      <c r="J140" s="51"/>
      <c r="K140" s="51"/>
      <c r="L140" s="51">
        <v>28000000</v>
      </c>
      <c r="M140" s="51"/>
      <c r="N140" s="51"/>
      <c r="O140" s="51"/>
      <c r="P140" s="51"/>
      <c r="Q140" s="51"/>
      <c r="R140" s="51"/>
      <c r="S140" s="51"/>
      <c r="T140" s="51"/>
      <c r="U140" s="51"/>
      <c r="V140" s="51"/>
      <c r="W140" s="51"/>
    </row>
    <row r="141" ht="32.9" customHeight="1" spans="1:23">
      <c r="A141" s="26" t="s">
        <v>359</v>
      </c>
      <c r="B141" s="147" t="s">
        <v>411</v>
      </c>
      <c r="C141" s="26" t="s">
        <v>410</v>
      </c>
      <c r="D141" s="26" t="s">
        <v>64</v>
      </c>
      <c r="E141" s="26" t="s">
        <v>107</v>
      </c>
      <c r="F141" s="26" t="s">
        <v>412</v>
      </c>
      <c r="G141" s="26" t="s">
        <v>413</v>
      </c>
      <c r="H141" s="26" t="s">
        <v>414</v>
      </c>
      <c r="I141" s="51">
        <v>28000000</v>
      </c>
      <c r="J141" s="51"/>
      <c r="K141" s="51"/>
      <c r="L141" s="51">
        <v>28000000</v>
      </c>
      <c r="M141" s="51"/>
      <c r="N141" s="51"/>
      <c r="O141" s="51"/>
      <c r="P141" s="51"/>
      <c r="Q141" s="51"/>
      <c r="R141" s="51"/>
      <c r="S141" s="51"/>
      <c r="T141" s="51"/>
      <c r="U141" s="51"/>
      <c r="V141" s="51"/>
      <c r="W141" s="51"/>
    </row>
    <row r="142" ht="32.9" customHeight="1" spans="1:23">
      <c r="A142" s="26"/>
      <c r="B142" s="26"/>
      <c r="C142" s="26" t="s">
        <v>415</v>
      </c>
      <c r="D142" s="26"/>
      <c r="E142" s="26"/>
      <c r="F142" s="26"/>
      <c r="G142" s="26"/>
      <c r="H142" s="26"/>
      <c r="I142" s="51">
        <v>300000</v>
      </c>
      <c r="J142" s="51"/>
      <c r="K142" s="51"/>
      <c r="L142" s="51">
        <v>300000</v>
      </c>
      <c r="M142" s="51"/>
      <c r="N142" s="51"/>
      <c r="O142" s="51"/>
      <c r="P142" s="51"/>
      <c r="Q142" s="51"/>
      <c r="R142" s="51"/>
      <c r="S142" s="51"/>
      <c r="T142" s="51"/>
      <c r="U142" s="51"/>
      <c r="V142" s="51"/>
      <c r="W142" s="51"/>
    </row>
    <row r="143" ht="32.9" customHeight="1" spans="1:23">
      <c r="A143" s="26" t="s">
        <v>359</v>
      </c>
      <c r="B143" s="147" t="s">
        <v>416</v>
      </c>
      <c r="C143" s="26" t="s">
        <v>415</v>
      </c>
      <c r="D143" s="26" t="s">
        <v>64</v>
      </c>
      <c r="E143" s="26" t="s">
        <v>114</v>
      </c>
      <c r="F143" s="26" t="s">
        <v>284</v>
      </c>
      <c r="G143" s="26" t="s">
        <v>281</v>
      </c>
      <c r="H143" s="26" t="s">
        <v>77</v>
      </c>
      <c r="I143" s="51">
        <v>300000</v>
      </c>
      <c r="J143" s="51"/>
      <c r="K143" s="51"/>
      <c r="L143" s="51">
        <v>300000</v>
      </c>
      <c r="M143" s="51"/>
      <c r="N143" s="51"/>
      <c r="O143" s="51"/>
      <c r="P143" s="51"/>
      <c r="Q143" s="51"/>
      <c r="R143" s="51"/>
      <c r="S143" s="51"/>
      <c r="T143" s="51"/>
      <c r="U143" s="51"/>
      <c r="V143" s="51"/>
      <c r="W143" s="51"/>
    </row>
    <row r="144" ht="32.9" customHeight="1" spans="1:23">
      <c r="A144" s="26"/>
      <c r="B144" s="26"/>
      <c r="C144" s="26" t="s">
        <v>417</v>
      </c>
      <c r="D144" s="26"/>
      <c r="E144" s="26"/>
      <c r="F144" s="26"/>
      <c r="G144" s="26"/>
      <c r="H144" s="26"/>
      <c r="I144" s="51">
        <v>430000</v>
      </c>
      <c r="J144" s="51"/>
      <c r="K144" s="51"/>
      <c r="L144" s="51">
        <v>430000</v>
      </c>
      <c r="M144" s="51"/>
      <c r="N144" s="51"/>
      <c r="O144" s="51"/>
      <c r="P144" s="51"/>
      <c r="Q144" s="51"/>
      <c r="R144" s="51"/>
      <c r="S144" s="51"/>
      <c r="T144" s="51"/>
      <c r="U144" s="51"/>
      <c r="V144" s="51"/>
      <c r="W144" s="51"/>
    </row>
    <row r="145" ht="32.9" customHeight="1" spans="1:23">
      <c r="A145" s="26" t="s">
        <v>359</v>
      </c>
      <c r="B145" s="147" t="s">
        <v>418</v>
      </c>
      <c r="C145" s="26" t="s">
        <v>417</v>
      </c>
      <c r="D145" s="26" t="s">
        <v>64</v>
      </c>
      <c r="E145" s="26" t="s">
        <v>114</v>
      </c>
      <c r="F145" s="26" t="s">
        <v>284</v>
      </c>
      <c r="G145" s="26" t="s">
        <v>250</v>
      </c>
      <c r="H145" s="26" t="s">
        <v>251</v>
      </c>
      <c r="I145" s="51">
        <v>430000</v>
      </c>
      <c r="J145" s="51"/>
      <c r="K145" s="51"/>
      <c r="L145" s="51">
        <v>430000</v>
      </c>
      <c r="M145" s="51"/>
      <c r="N145" s="51"/>
      <c r="O145" s="51"/>
      <c r="P145" s="51"/>
      <c r="Q145" s="51"/>
      <c r="R145" s="51"/>
      <c r="S145" s="51"/>
      <c r="T145" s="51"/>
      <c r="U145" s="51"/>
      <c r="V145" s="51"/>
      <c r="W145" s="51"/>
    </row>
    <row r="146" ht="32.9" customHeight="1" spans="1:23">
      <c r="A146" s="26"/>
      <c r="B146" s="26"/>
      <c r="C146" s="26" t="s">
        <v>419</v>
      </c>
      <c r="D146" s="26"/>
      <c r="E146" s="26"/>
      <c r="F146" s="26"/>
      <c r="G146" s="26"/>
      <c r="H146" s="26"/>
      <c r="I146" s="51">
        <v>1350000</v>
      </c>
      <c r="J146" s="51"/>
      <c r="K146" s="51"/>
      <c r="L146" s="51">
        <v>1350000</v>
      </c>
      <c r="M146" s="51"/>
      <c r="N146" s="51"/>
      <c r="O146" s="51"/>
      <c r="P146" s="51"/>
      <c r="Q146" s="51"/>
      <c r="R146" s="51"/>
      <c r="S146" s="51"/>
      <c r="T146" s="51"/>
      <c r="U146" s="51"/>
      <c r="V146" s="51"/>
      <c r="W146" s="51"/>
    </row>
    <row r="147" ht="32.9" customHeight="1" spans="1:23">
      <c r="A147" s="26" t="s">
        <v>359</v>
      </c>
      <c r="B147" s="147" t="s">
        <v>420</v>
      </c>
      <c r="C147" s="26" t="s">
        <v>419</v>
      </c>
      <c r="D147" s="26" t="s">
        <v>64</v>
      </c>
      <c r="E147" s="26" t="s">
        <v>114</v>
      </c>
      <c r="F147" s="26" t="s">
        <v>284</v>
      </c>
      <c r="G147" s="26" t="s">
        <v>281</v>
      </c>
      <c r="H147" s="26" t="s">
        <v>77</v>
      </c>
      <c r="I147" s="51">
        <v>1350000</v>
      </c>
      <c r="J147" s="51"/>
      <c r="K147" s="51"/>
      <c r="L147" s="51">
        <v>1350000</v>
      </c>
      <c r="M147" s="51"/>
      <c r="N147" s="51"/>
      <c r="O147" s="51"/>
      <c r="P147" s="51"/>
      <c r="Q147" s="51"/>
      <c r="R147" s="51"/>
      <c r="S147" s="51"/>
      <c r="T147" s="51"/>
      <c r="U147" s="51"/>
      <c r="V147" s="51"/>
      <c r="W147" s="51"/>
    </row>
    <row r="148" ht="32.9" customHeight="1" spans="1:23">
      <c r="A148" s="26"/>
      <c r="B148" s="26"/>
      <c r="C148" s="26" t="s">
        <v>421</v>
      </c>
      <c r="D148" s="26"/>
      <c r="E148" s="26"/>
      <c r="F148" s="26"/>
      <c r="G148" s="26"/>
      <c r="H148" s="26"/>
      <c r="I148" s="51">
        <v>4600000</v>
      </c>
      <c r="J148" s="51"/>
      <c r="K148" s="51"/>
      <c r="L148" s="51">
        <v>4600000</v>
      </c>
      <c r="M148" s="51"/>
      <c r="N148" s="51"/>
      <c r="O148" s="51"/>
      <c r="P148" s="51"/>
      <c r="Q148" s="51"/>
      <c r="R148" s="51"/>
      <c r="S148" s="51"/>
      <c r="T148" s="51"/>
      <c r="U148" s="51"/>
      <c r="V148" s="51"/>
      <c r="W148" s="51"/>
    </row>
    <row r="149" ht="32.9" customHeight="1" spans="1:23">
      <c r="A149" s="26" t="s">
        <v>359</v>
      </c>
      <c r="B149" s="147" t="s">
        <v>422</v>
      </c>
      <c r="C149" s="26" t="s">
        <v>421</v>
      </c>
      <c r="D149" s="26" t="s">
        <v>64</v>
      </c>
      <c r="E149" s="26" t="s">
        <v>114</v>
      </c>
      <c r="F149" s="26" t="s">
        <v>284</v>
      </c>
      <c r="G149" s="26" t="s">
        <v>250</v>
      </c>
      <c r="H149" s="26" t="s">
        <v>251</v>
      </c>
      <c r="I149" s="51">
        <v>4600000</v>
      </c>
      <c r="J149" s="51"/>
      <c r="K149" s="51"/>
      <c r="L149" s="51">
        <v>4600000</v>
      </c>
      <c r="M149" s="51"/>
      <c r="N149" s="51"/>
      <c r="O149" s="51"/>
      <c r="P149" s="51"/>
      <c r="Q149" s="51"/>
      <c r="R149" s="51"/>
      <c r="S149" s="51"/>
      <c r="T149" s="51"/>
      <c r="U149" s="51"/>
      <c r="V149" s="51"/>
      <c r="W149" s="51"/>
    </row>
    <row r="150" ht="32.9" customHeight="1" spans="1:23">
      <c r="A150" s="26"/>
      <c r="B150" s="26"/>
      <c r="C150" s="26" t="s">
        <v>423</v>
      </c>
      <c r="D150" s="26"/>
      <c r="E150" s="26"/>
      <c r="F150" s="26"/>
      <c r="G150" s="26"/>
      <c r="H150" s="26"/>
      <c r="I150" s="51">
        <v>3100000</v>
      </c>
      <c r="J150" s="51"/>
      <c r="K150" s="51"/>
      <c r="L150" s="51">
        <v>3100000</v>
      </c>
      <c r="M150" s="51"/>
      <c r="N150" s="51"/>
      <c r="O150" s="51"/>
      <c r="P150" s="51"/>
      <c r="Q150" s="51"/>
      <c r="R150" s="51"/>
      <c r="S150" s="51"/>
      <c r="T150" s="51"/>
      <c r="U150" s="51"/>
      <c r="V150" s="51"/>
      <c r="W150" s="51"/>
    </row>
    <row r="151" ht="32.9" customHeight="1" spans="1:23">
      <c r="A151" s="26" t="s">
        <v>359</v>
      </c>
      <c r="B151" s="147" t="s">
        <v>424</v>
      </c>
      <c r="C151" s="26" t="s">
        <v>423</v>
      </c>
      <c r="D151" s="26" t="s">
        <v>64</v>
      </c>
      <c r="E151" s="26" t="s">
        <v>114</v>
      </c>
      <c r="F151" s="26" t="s">
        <v>284</v>
      </c>
      <c r="G151" s="26" t="s">
        <v>281</v>
      </c>
      <c r="H151" s="26" t="s">
        <v>77</v>
      </c>
      <c r="I151" s="51">
        <v>3100000</v>
      </c>
      <c r="J151" s="51"/>
      <c r="K151" s="51"/>
      <c r="L151" s="51">
        <v>3100000</v>
      </c>
      <c r="M151" s="51"/>
      <c r="N151" s="51"/>
      <c r="O151" s="51"/>
      <c r="P151" s="51"/>
      <c r="Q151" s="51"/>
      <c r="R151" s="51"/>
      <c r="S151" s="51"/>
      <c r="T151" s="51"/>
      <c r="U151" s="51"/>
      <c r="V151" s="51"/>
      <c r="W151" s="51"/>
    </row>
    <row r="152" ht="32.9" customHeight="1" spans="1:23">
      <c r="A152" s="26"/>
      <c r="B152" s="26"/>
      <c r="C152" s="26" t="s">
        <v>425</v>
      </c>
      <c r="D152" s="26"/>
      <c r="E152" s="26"/>
      <c r="F152" s="26"/>
      <c r="G152" s="26"/>
      <c r="H152" s="26"/>
      <c r="I152" s="51">
        <v>800000</v>
      </c>
      <c r="J152" s="51"/>
      <c r="K152" s="51"/>
      <c r="L152" s="51">
        <v>800000</v>
      </c>
      <c r="M152" s="51"/>
      <c r="N152" s="51"/>
      <c r="O152" s="51"/>
      <c r="P152" s="51"/>
      <c r="Q152" s="51"/>
      <c r="R152" s="51"/>
      <c r="S152" s="51"/>
      <c r="T152" s="51"/>
      <c r="U152" s="51"/>
      <c r="V152" s="51"/>
      <c r="W152" s="51"/>
    </row>
    <row r="153" ht="32.9" customHeight="1" spans="1:23">
      <c r="A153" s="26" t="s">
        <v>359</v>
      </c>
      <c r="B153" s="147" t="s">
        <v>426</v>
      </c>
      <c r="C153" s="26" t="s">
        <v>425</v>
      </c>
      <c r="D153" s="26" t="s">
        <v>64</v>
      </c>
      <c r="E153" s="26" t="s">
        <v>114</v>
      </c>
      <c r="F153" s="26" t="s">
        <v>284</v>
      </c>
      <c r="G153" s="26" t="s">
        <v>250</v>
      </c>
      <c r="H153" s="26" t="s">
        <v>251</v>
      </c>
      <c r="I153" s="51">
        <v>800000</v>
      </c>
      <c r="J153" s="51"/>
      <c r="K153" s="51"/>
      <c r="L153" s="51">
        <v>800000</v>
      </c>
      <c r="M153" s="51"/>
      <c r="N153" s="51"/>
      <c r="O153" s="51"/>
      <c r="P153" s="51"/>
      <c r="Q153" s="51"/>
      <c r="R153" s="51"/>
      <c r="S153" s="51"/>
      <c r="T153" s="51"/>
      <c r="U153" s="51"/>
      <c r="V153" s="51"/>
      <c r="W153" s="51"/>
    </row>
    <row r="154" ht="32.9" customHeight="1" spans="1:23">
      <c r="A154" s="26"/>
      <c r="B154" s="26"/>
      <c r="C154" s="26" t="s">
        <v>427</v>
      </c>
      <c r="D154" s="26"/>
      <c r="E154" s="26"/>
      <c r="F154" s="26"/>
      <c r="G154" s="26"/>
      <c r="H154" s="26"/>
      <c r="I154" s="51">
        <v>1500000</v>
      </c>
      <c r="J154" s="51"/>
      <c r="K154" s="51"/>
      <c r="L154" s="51">
        <v>1500000</v>
      </c>
      <c r="M154" s="51"/>
      <c r="N154" s="51"/>
      <c r="O154" s="51"/>
      <c r="P154" s="51"/>
      <c r="Q154" s="51"/>
      <c r="R154" s="51"/>
      <c r="S154" s="51"/>
      <c r="T154" s="51"/>
      <c r="U154" s="51"/>
      <c r="V154" s="51"/>
      <c r="W154" s="51"/>
    </row>
    <row r="155" ht="32.9" customHeight="1" spans="1:23">
      <c r="A155" s="26" t="s">
        <v>359</v>
      </c>
      <c r="B155" s="147" t="s">
        <v>428</v>
      </c>
      <c r="C155" s="26" t="s">
        <v>427</v>
      </c>
      <c r="D155" s="26" t="s">
        <v>64</v>
      </c>
      <c r="E155" s="26" t="s">
        <v>114</v>
      </c>
      <c r="F155" s="26" t="s">
        <v>284</v>
      </c>
      <c r="G155" s="26" t="s">
        <v>250</v>
      </c>
      <c r="H155" s="26" t="s">
        <v>251</v>
      </c>
      <c r="I155" s="51">
        <v>1500000</v>
      </c>
      <c r="J155" s="51"/>
      <c r="K155" s="51"/>
      <c r="L155" s="51">
        <v>1500000</v>
      </c>
      <c r="M155" s="51"/>
      <c r="N155" s="51"/>
      <c r="O155" s="51"/>
      <c r="P155" s="51"/>
      <c r="Q155" s="51"/>
      <c r="R155" s="51"/>
      <c r="S155" s="51"/>
      <c r="T155" s="51"/>
      <c r="U155" s="51"/>
      <c r="V155" s="51"/>
      <c r="W155" s="51"/>
    </row>
    <row r="156" ht="32.9" customHeight="1" spans="1:23">
      <c r="A156" s="26"/>
      <c r="B156" s="26"/>
      <c r="C156" s="26" t="s">
        <v>429</v>
      </c>
      <c r="D156" s="26"/>
      <c r="E156" s="26"/>
      <c r="F156" s="26"/>
      <c r="G156" s="26"/>
      <c r="H156" s="26"/>
      <c r="I156" s="51">
        <v>1300000</v>
      </c>
      <c r="J156" s="51">
        <v>1300000</v>
      </c>
      <c r="K156" s="51">
        <v>1300000</v>
      </c>
      <c r="L156" s="51"/>
      <c r="M156" s="51"/>
      <c r="N156" s="51"/>
      <c r="O156" s="51"/>
      <c r="P156" s="51"/>
      <c r="Q156" s="51"/>
      <c r="R156" s="51"/>
      <c r="S156" s="51"/>
      <c r="T156" s="51"/>
      <c r="U156" s="51"/>
      <c r="V156" s="51"/>
      <c r="W156" s="51"/>
    </row>
    <row r="157" ht="32.9" customHeight="1" spans="1:23">
      <c r="A157" s="26" t="s">
        <v>275</v>
      </c>
      <c r="B157" s="147" t="s">
        <v>430</v>
      </c>
      <c r="C157" s="26" t="s">
        <v>429</v>
      </c>
      <c r="D157" s="26" t="s">
        <v>64</v>
      </c>
      <c r="E157" s="26" t="s">
        <v>82</v>
      </c>
      <c r="F157" s="26" t="s">
        <v>174</v>
      </c>
      <c r="G157" s="26" t="s">
        <v>222</v>
      </c>
      <c r="H157" s="26" t="s">
        <v>223</v>
      </c>
      <c r="I157" s="51">
        <v>600000</v>
      </c>
      <c r="J157" s="51">
        <v>600000</v>
      </c>
      <c r="K157" s="51">
        <v>600000</v>
      </c>
      <c r="L157" s="51"/>
      <c r="M157" s="51"/>
      <c r="N157" s="51"/>
      <c r="O157" s="51"/>
      <c r="P157" s="51"/>
      <c r="Q157" s="51"/>
      <c r="R157" s="51"/>
      <c r="S157" s="51"/>
      <c r="T157" s="51"/>
      <c r="U157" s="51"/>
      <c r="V157" s="51"/>
      <c r="W157" s="51"/>
    </row>
    <row r="158" ht="32.9" customHeight="1" spans="1:23">
      <c r="A158" s="26" t="s">
        <v>275</v>
      </c>
      <c r="B158" s="147" t="s">
        <v>430</v>
      </c>
      <c r="C158" s="26" t="s">
        <v>429</v>
      </c>
      <c r="D158" s="26" t="s">
        <v>64</v>
      </c>
      <c r="E158" s="26" t="s">
        <v>82</v>
      </c>
      <c r="F158" s="26" t="s">
        <v>174</v>
      </c>
      <c r="G158" s="26" t="s">
        <v>312</v>
      </c>
      <c r="H158" s="26" t="s">
        <v>313</v>
      </c>
      <c r="I158" s="51">
        <v>700000</v>
      </c>
      <c r="J158" s="51">
        <v>700000</v>
      </c>
      <c r="K158" s="51">
        <v>700000</v>
      </c>
      <c r="L158" s="51"/>
      <c r="M158" s="51"/>
      <c r="N158" s="51"/>
      <c r="O158" s="51"/>
      <c r="P158" s="51"/>
      <c r="Q158" s="51"/>
      <c r="R158" s="51"/>
      <c r="S158" s="51"/>
      <c r="T158" s="51"/>
      <c r="U158" s="51"/>
      <c r="V158" s="51"/>
      <c r="W158" s="51"/>
    </row>
    <row r="159" ht="32.9" customHeight="1" spans="1:23">
      <c r="A159" s="26"/>
      <c r="B159" s="26"/>
      <c r="C159" s="26" t="s">
        <v>431</v>
      </c>
      <c r="D159" s="26"/>
      <c r="E159" s="26"/>
      <c r="F159" s="26"/>
      <c r="G159" s="26"/>
      <c r="H159" s="26"/>
      <c r="I159" s="51">
        <v>160000</v>
      </c>
      <c r="J159" s="51"/>
      <c r="K159" s="51"/>
      <c r="L159" s="51">
        <v>160000</v>
      </c>
      <c r="M159" s="51"/>
      <c r="N159" s="51"/>
      <c r="O159" s="51"/>
      <c r="P159" s="51"/>
      <c r="Q159" s="51"/>
      <c r="R159" s="51"/>
      <c r="S159" s="51"/>
      <c r="T159" s="51"/>
      <c r="U159" s="51"/>
      <c r="V159" s="51"/>
      <c r="W159" s="51"/>
    </row>
    <row r="160" ht="32.9" customHeight="1" spans="1:23">
      <c r="A160" s="26" t="s">
        <v>275</v>
      </c>
      <c r="B160" s="147" t="s">
        <v>432</v>
      </c>
      <c r="C160" s="26" t="s">
        <v>431</v>
      </c>
      <c r="D160" s="26" t="s">
        <v>64</v>
      </c>
      <c r="E160" s="26" t="s">
        <v>114</v>
      </c>
      <c r="F160" s="26" t="s">
        <v>284</v>
      </c>
      <c r="G160" s="26" t="s">
        <v>250</v>
      </c>
      <c r="H160" s="26" t="s">
        <v>251</v>
      </c>
      <c r="I160" s="51">
        <v>160000</v>
      </c>
      <c r="J160" s="51"/>
      <c r="K160" s="51"/>
      <c r="L160" s="51">
        <v>160000</v>
      </c>
      <c r="M160" s="51"/>
      <c r="N160" s="51"/>
      <c r="O160" s="51"/>
      <c r="P160" s="51"/>
      <c r="Q160" s="51"/>
      <c r="R160" s="51"/>
      <c r="S160" s="51"/>
      <c r="T160" s="51"/>
      <c r="U160" s="51"/>
      <c r="V160" s="51"/>
      <c r="W160" s="51"/>
    </row>
    <row r="161" ht="32.9" customHeight="1" spans="1:23">
      <c r="A161" s="26"/>
      <c r="B161" s="26"/>
      <c r="C161" s="26" t="s">
        <v>433</v>
      </c>
      <c r="D161" s="26"/>
      <c r="E161" s="26"/>
      <c r="F161" s="26"/>
      <c r="G161" s="26"/>
      <c r="H161" s="26"/>
      <c r="I161" s="51">
        <v>500000</v>
      </c>
      <c r="J161" s="51"/>
      <c r="K161" s="51"/>
      <c r="L161" s="51">
        <v>500000</v>
      </c>
      <c r="M161" s="51"/>
      <c r="N161" s="51"/>
      <c r="O161" s="51"/>
      <c r="P161" s="51"/>
      <c r="Q161" s="51"/>
      <c r="R161" s="51"/>
      <c r="S161" s="51"/>
      <c r="T161" s="51"/>
      <c r="U161" s="51"/>
      <c r="V161" s="51"/>
      <c r="W161" s="51"/>
    </row>
    <row r="162" ht="32.9" customHeight="1" spans="1:23">
      <c r="A162" s="26" t="s">
        <v>275</v>
      </c>
      <c r="B162" s="147" t="s">
        <v>434</v>
      </c>
      <c r="C162" s="26" t="s">
        <v>433</v>
      </c>
      <c r="D162" s="26" t="s">
        <v>64</v>
      </c>
      <c r="E162" s="26" t="s">
        <v>114</v>
      </c>
      <c r="F162" s="26" t="s">
        <v>284</v>
      </c>
      <c r="G162" s="26" t="s">
        <v>281</v>
      </c>
      <c r="H162" s="26" t="s">
        <v>77</v>
      </c>
      <c r="I162" s="51">
        <v>500000</v>
      </c>
      <c r="J162" s="51"/>
      <c r="K162" s="51"/>
      <c r="L162" s="51">
        <v>500000</v>
      </c>
      <c r="M162" s="51"/>
      <c r="N162" s="51"/>
      <c r="O162" s="51"/>
      <c r="P162" s="51"/>
      <c r="Q162" s="51"/>
      <c r="R162" s="51"/>
      <c r="S162" s="51"/>
      <c r="T162" s="51"/>
      <c r="U162" s="51"/>
      <c r="V162" s="51"/>
      <c r="W162" s="51"/>
    </row>
    <row r="163" ht="32.9" customHeight="1" spans="1:23">
      <c r="A163" s="26"/>
      <c r="B163" s="26"/>
      <c r="C163" s="26" t="s">
        <v>435</v>
      </c>
      <c r="D163" s="26"/>
      <c r="E163" s="26"/>
      <c r="F163" s="26"/>
      <c r="G163" s="26"/>
      <c r="H163" s="26"/>
      <c r="I163" s="51">
        <v>1989600</v>
      </c>
      <c r="J163" s="51">
        <v>1989600</v>
      </c>
      <c r="K163" s="51">
        <v>1989600</v>
      </c>
      <c r="L163" s="51"/>
      <c r="M163" s="51"/>
      <c r="N163" s="51"/>
      <c r="O163" s="51"/>
      <c r="P163" s="51"/>
      <c r="Q163" s="51"/>
      <c r="R163" s="51"/>
      <c r="S163" s="51"/>
      <c r="T163" s="51"/>
      <c r="U163" s="51"/>
      <c r="V163" s="51"/>
      <c r="W163" s="51"/>
    </row>
    <row r="164" ht="32.9" customHeight="1" spans="1:23">
      <c r="A164" s="26" t="s">
        <v>278</v>
      </c>
      <c r="B164" s="147" t="s">
        <v>436</v>
      </c>
      <c r="C164" s="26" t="s">
        <v>435</v>
      </c>
      <c r="D164" s="26" t="s">
        <v>64</v>
      </c>
      <c r="E164" s="26" t="s">
        <v>118</v>
      </c>
      <c r="F164" s="26" t="s">
        <v>280</v>
      </c>
      <c r="G164" s="26" t="s">
        <v>281</v>
      </c>
      <c r="H164" s="26" t="s">
        <v>77</v>
      </c>
      <c r="I164" s="51">
        <v>1989600</v>
      </c>
      <c r="J164" s="51">
        <v>1989600</v>
      </c>
      <c r="K164" s="51">
        <v>1989600</v>
      </c>
      <c r="L164" s="51"/>
      <c r="M164" s="51"/>
      <c r="N164" s="51"/>
      <c r="O164" s="51"/>
      <c r="P164" s="51"/>
      <c r="Q164" s="51"/>
      <c r="R164" s="51"/>
      <c r="S164" s="51"/>
      <c r="T164" s="51"/>
      <c r="U164" s="51"/>
      <c r="V164" s="51"/>
      <c r="W164" s="51"/>
    </row>
    <row r="165" ht="32.9" customHeight="1" spans="1:23">
      <c r="A165" s="26"/>
      <c r="B165" s="26"/>
      <c r="C165" s="26" t="s">
        <v>437</v>
      </c>
      <c r="D165" s="26"/>
      <c r="E165" s="26"/>
      <c r="F165" s="26"/>
      <c r="G165" s="26"/>
      <c r="H165" s="26"/>
      <c r="I165" s="51">
        <v>400000</v>
      </c>
      <c r="J165" s="51">
        <v>400000</v>
      </c>
      <c r="K165" s="51">
        <v>400000</v>
      </c>
      <c r="L165" s="51"/>
      <c r="M165" s="51"/>
      <c r="N165" s="51"/>
      <c r="O165" s="51"/>
      <c r="P165" s="51"/>
      <c r="Q165" s="51"/>
      <c r="R165" s="51"/>
      <c r="S165" s="51"/>
      <c r="T165" s="51"/>
      <c r="U165" s="51"/>
      <c r="V165" s="51"/>
      <c r="W165" s="51"/>
    </row>
    <row r="166" ht="32.9" customHeight="1" spans="1:23">
      <c r="A166" s="26" t="s">
        <v>275</v>
      </c>
      <c r="B166" s="147" t="s">
        <v>438</v>
      </c>
      <c r="C166" s="26" t="s">
        <v>437</v>
      </c>
      <c r="D166" s="26" t="s">
        <v>64</v>
      </c>
      <c r="E166" s="26" t="s">
        <v>118</v>
      </c>
      <c r="F166" s="26" t="s">
        <v>280</v>
      </c>
      <c r="G166" s="26" t="s">
        <v>281</v>
      </c>
      <c r="H166" s="26" t="s">
        <v>77</v>
      </c>
      <c r="I166" s="51">
        <v>400000</v>
      </c>
      <c r="J166" s="51">
        <v>400000</v>
      </c>
      <c r="K166" s="51">
        <v>400000</v>
      </c>
      <c r="L166" s="51"/>
      <c r="M166" s="51"/>
      <c r="N166" s="51"/>
      <c r="O166" s="51"/>
      <c r="P166" s="51"/>
      <c r="Q166" s="51"/>
      <c r="R166" s="51"/>
      <c r="S166" s="51"/>
      <c r="T166" s="51"/>
      <c r="U166" s="51"/>
      <c r="V166" s="51"/>
      <c r="W166" s="51"/>
    </row>
    <row r="167" ht="32.9" customHeight="1" spans="1:23">
      <c r="A167" s="26"/>
      <c r="B167" s="26"/>
      <c r="C167" s="26" t="s">
        <v>439</v>
      </c>
      <c r="D167" s="26"/>
      <c r="E167" s="26"/>
      <c r="F167" s="26"/>
      <c r="G167" s="26"/>
      <c r="H167" s="26"/>
      <c r="I167" s="51">
        <v>300000</v>
      </c>
      <c r="J167" s="51">
        <v>300000</v>
      </c>
      <c r="K167" s="51">
        <v>300000</v>
      </c>
      <c r="L167" s="51"/>
      <c r="M167" s="51"/>
      <c r="N167" s="51"/>
      <c r="O167" s="51"/>
      <c r="P167" s="51"/>
      <c r="Q167" s="51"/>
      <c r="R167" s="51"/>
      <c r="S167" s="51"/>
      <c r="T167" s="51"/>
      <c r="U167" s="51"/>
      <c r="V167" s="51"/>
      <c r="W167" s="51"/>
    </row>
    <row r="168" ht="32.9" customHeight="1" spans="1:23">
      <c r="A168" s="26" t="s">
        <v>275</v>
      </c>
      <c r="B168" s="147" t="s">
        <v>440</v>
      </c>
      <c r="C168" s="26" t="s">
        <v>439</v>
      </c>
      <c r="D168" s="26" t="s">
        <v>64</v>
      </c>
      <c r="E168" s="26" t="s">
        <v>80</v>
      </c>
      <c r="F168" s="26" t="s">
        <v>166</v>
      </c>
      <c r="G168" s="26" t="s">
        <v>230</v>
      </c>
      <c r="H168" s="26" t="s">
        <v>231</v>
      </c>
      <c r="I168" s="51">
        <v>300000</v>
      </c>
      <c r="J168" s="51">
        <v>300000</v>
      </c>
      <c r="K168" s="51">
        <v>300000</v>
      </c>
      <c r="L168" s="51"/>
      <c r="M168" s="51"/>
      <c r="N168" s="51"/>
      <c r="O168" s="51"/>
      <c r="P168" s="51"/>
      <c r="Q168" s="51"/>
      <c r="R168" s="51"/>
      <c r="S168" s="51"/>
      <c r="T168" s="51"/>
      <c r="U168" s="51"/>
      <c r="V168" s="51"/>
      <c r="W168" s="51"/>
    </row>
    <row r="169" ht="32.9" customHeight="1" spans="1:23">
      <c r="A169" s="26"/>
      <c r="B169" s="26"/>
      <c r="C169" s="26" t="s">
        <v>441</v>
      </c>
      <c r="D169" s="26"/>
      <c r="E169" s="26"/>
      <c r="F169" s="26"/>
      <c r="G169" s="26"/>
      <c r="H169" s="26"/>
      <c r="I169" s="51">
        <v>600000</v>
      </c>
      <c r="J169" s="51">
        <v>600000</v>
      </c>
      <c r="K169" s="51">
        <v>600000</v>
      </c>
      <c r="L169" s="51"/>
      <c r="M169" s="51"/>
      <c r="N169" s="51"/>
      <c r="O169" s="51"/>
      <c r="P169" s="51"/>
      <c r="Q169" s="51"/>
      <c r="R169" s="51"/>
      <c r="S169" s="51"/>
      <c r="T169" s="51"/>
      <c r="U169" s="51"/>
      <c r="V169" s="51"/>
      <c r="W169" s="51"/>
    </row>
    <row r="170" ht="32.9" customHeight="1" spans="1:23">
      <c r="A170" s="26" t="s">
        <v>275</v>
      </c>
      <c r="B170" s="147" t="s">
        <v>442</v>
      </c>
      <c r="C170" s="26" t="s">
        <v>441</v>
      </c>
      <c r="D170" s="26" t="s">
        <v>64</v>
      </c>
      <c r="E170" s="26" t="s">
        <v>80</v>
      </c>
      <c r="F170" s="26" t="s">
        <v>166</v>
      </c>
      <c r="G170" s="26" t="s">
        <v>250</v>
      </c>
      <c r="H170" s="26" t="s">
        <v>251</v>
      </c>
      <c r="I170" s="51">
        <v>600000</v>
      </c>
      <c r="J170" s="51">
        <v>600000</v>
      </c>
      <c r="K170" s="51">
        <v>600000</v>
      </c>
      <c r="L170" s="51"/>
      <c r="M170" s="51"/>
      <c r="N170" s="51"/>
      <c r="O170" s="51"/>
      <c r="P170" s="51"/>
      <c r="Q170" s="51"/>
      <c r="R170" s="51"/>
      <c r="S170" s="51"/>
      <c r="T170" s="51"/>
      <c r="U170" s="51"/>
      <c r="V170" s="51"/>
      <c r="W170" s="51"/>
    </row>
    <row r="171" ht="32.9" customHeight="1" spans="1:23">
      <c r="A171" s="26"/>
      <c r="B171" s="26"/>
      <c r="C171" s="26" t="s">
        <v>443</v>
      </c>
      <c r="D171" s="26"/>
      <c r="E171" s="26"/>
      <c r="F171" s="26"/>
      <c r="G171" s="26"/>
      <c r="H171" s="26"/>
      <c r="I171" s="51">
        <v>50000</v>
      </c>
      <c r="J171" s="51">
        <v>50000</v>
      </c>
      <c r="K171" s="51">
        <v>50000</v>
      </c>
      <c r="L171" s="51"/>
      <c r="M171" s="51"/>
      <c r="N171" s="51"/>
      <c r="O171" s="51"/>
      <c r="P171" s="51"/>
      <c r="Q171" s="51"/>
      <c r="R171" s="51"/>
      <c r="S171" s="51"/>
      <c r="T171" s="51"/>
      <c r="U171" s="51"/>
      <c r="V171" s="51"/>
      <c r="W171" s="51"/>
    </row>
    <row r="172" ht="32.9" customHeight="1" spans="1:23">
      <c r="A172" s="26" t="s">
        <v>275</v>
      </c>
      <c r="B172" s="147" t="s">
        <v>444</v>
      </c>
      <c r="C172" s="26" t="s">
        <v>443</v>
      </c>
      <c r="D172" s="26" t="s">
        <v>64</v>
      </c>
      <c r="E172" s="26" t="s">
        <v>80</v>
      </c>
      <c r="F172" s="26" t="s">
        <v>166</v>
      </c>
      <c r="G172" s="26" t="s">
        <v>250</v>
      </c>
      <c r="H172" s="26" t="s">
        <v>251</v>
      </c>
      <c r="I172" s="51">
        <v>50000</v>
      </c>
      <c r="J172" s="51">
        <v>50000</v>
      </c>
      <c r="K172" s="51">
        <v>50000</v>
      </c>
      <c r="L172" s="51"/>
      <c r="M172" s="51"/>
      <c r="N172" s="51"/>
      <c r="O172" s="51"/>
      <c r="P172" s="51"/>
      <c r="Q172" s="51"/>
      <c r="R172" s="51"/>
      <c r="S172" s="51"/>
      <c r="T172" s="51"/>
      <c r="U172" s="51"/>
      <c r="V172" s="51"/>
      <c r="W172" s="51"/>
    </row>
    <row r="173" ht="32.9" customHeight="1" spans="1:23">
      <c r="A173" s="26"/>
      <c r="B173" s="26"/>
      <c r="C173" s="26" t="s">
        <v>445</v>
      </c>
      <c r="D173" s="26"/>
      <c r="E173" s="26"/>
      <c r="F173" s="26"/>
      <c r="G173" s="26"/>
      <c r="H173" s="26"/>
      <c r="I173" s="51">
        <v>10000</v>
      </c>
      <c r="J173" s="51"/>
      <c r="K173" s="51"/>
      <c r="L173" s="51"/>
      <c r="M173" s="51"/>
      <c r="N173" s="51"/>
      <c r="O173" s="51"/>
      <c r="P173" s="51"/>
      <c r="Q173" s="51"/>
      <c r="R173" s="51">
        <v>10000</v>
      </c>
      <c r="S173" s="51"/>
      <c r="T173" s="51"/>
      <c r="U173" s="51"/>
      <c r="V173" s="51"/>
      <c r="W173" s="51">
        <v>10000</v>
      </c>
    </row>
    <row r="174" ht="32.9" customHeight="1" spans="1:23">
      <c r="A174" s="26" t="s">
        <v>359</v>
      </c>
      <c r="B174" s="147" t="s">
        <v>446</v>
      </c>
      <c r="C174" s="26" t="s">
        <v>445</v>
      </c>
      <c r="D174" s="26" t="s">
        <v>64</v>
      </c>
      <c r="E174" s="26" t="s">
        <v>80</v>
      </c>
      <c r="F174" s="26" t="s">
        <v>166</v>
      </c>
      <c r="G174" s="26" t="s">
        <v>222</v>
      </c>
      <c r="H174" s="26" t="s">
        <v>223</v>
      </c>
      <c r="I174" s="51">
        <v>10000</v>
      </c>
      <c r="J174" s="51"/>
      <c r="K174" s="51"/>
      <c r="L174" s="51"/>
      <c r="M174" s="51"/>
      <c r="N174" s="51"/>
      <c r="O174" s="51"/>
      <c r="P174" s="51"/>
      <c r="Q174" s="51"/>
      <c r="R174" s="51">
        <v>10000</v>
      </c>
      <c r="S174" s="51"/>
      <c r="T174" s="51"/>
      <c r="U174" s="51"/>
      <c r="V174" s="51"/>
      <c r="W174" s="51">
        <v>10000</v>
      </c>
    </row>
    <row r="175" ht="32.9" customHeight="1" spans="1:23">
      <c r="A175" s="26"/>
      <c r="B175" s="26"/>
      <c r="C175" s="26" t="s">
        <v>447</v>
      </c>
      <c r="D175" s="26"/>
      <c r="E175" s="26"/>
      <c r="F175" s="26"/>
      <c r="G175" s="26"/>
      <c r="H175" s="26"/>
      <c r="I175" s="51">
        <v>1150000</v>
      </c>
      <c r="J175" s="51"/>
      <c r="K175" s="51"/>
      <c r="L175" s="51">
        <v>1150000</v>
      </c>
      <c r="M175" s="51"/>
      <c r="N175" s="51"/>
      <c r="O175" s="51"/>
      <c r="P175" s="51"/>
      <c r="Q175" s="51"/>
      <c r="R175" s="51"/>
      <c r="S175" s="51"/>
      <c r="T175" s="51"/>
      <c r="U175" s="51"/>
      <c r="V175" s="51"/>
      <c r="W175" s="51"/>
    </row>
    <row r="176" ht="32.9" customHeight="1" spans="1:23">
      <c r="A176" s="26" t="s">
        <v>275</v>
      </c>
      <c r="B176" s="147" t="s">
        <v>448</v>
      </c>
      <c r="C176" s="26" t="s">
        <v>447</v>
      </c>
      <c r="D176" s="26" t="s">
        <v>64</v>
      </c>
      <c r="E176" s="26" t="s">
        <v>114</v>
      </c>
      <c r="F176" s="26" t="s">
        <v>284</v>
      </c>
      <c r="G176" s="26" t="s">
        <v>222</v>
      </c>
      <c r="H176" s="26" t="s">
        <v>223</v>
      </c>
      <c r="I176" s="51">
        <v>150000</v>
      </c>
      <c r="J176" s="51"/>
      <c r="K176" s="51"/>
      <c r="L176" s="51">
        <v>150000</v>
      </c>
      <c r="M176" s="51"/>
      <c r="N176" s="51"/>
      <c r="O176" s="51"/>
      <c r="P176" s="51"/>
      <c r="Q176" s="51"/>
      <c r="R176" s="51"/>
      <c r="S176" s="51"/>
      <c r="T176" s="51"/>
      <c r="U176" s="51"/>
      <c r="V176" s="51"/>
      <c r="W176" s="51"/>
    </row>
    <row r="177" ht="32.9" customHeight="1" spans="1:23">
      <c r="A177" s="26" t="s">
        <v>275</v>
      </c>
      <c r="B177" s="147" t="s">
        <v>448</v>
      </c>
      <c r="C177" s="26" t="s">
        <v>447</v>
      </c>
      <c r="D177" s="26" t="s">
        <v>64</v>
      </c>
      <c r="E177" s="26" t="s">
        <v>114</v>
      </c>
      <c r="F177" s="26" t="s">
        <v>284</v>
      </c>
      <c r="G177" s="26" t="s">
        <v>250</v>
      </c>
      <c r="H177" s="26" t="s">
        <v>251</v>
      </c>
      <c r="I177" s="51">
        <v>1000000</v>
      </c>
      <c r="J177" s="51"/>
      <c r="K177" s="51"/>
      <c r="L177" s="51">
        <v>1000000</v>
      </c>
      <c r="M177" s="51"/>
      <c r="N177" s="51"/>
      <c r="O177" s="51"/>
      <c r="P177" s="51"/>
      <c r="Q177" s="51"/>
      <c r="R177" s="51"/>
      <c r="S177" s="51"/>
      <c r="T177" s="51"/>
      <c r="U177" s="51"/>
      <c r="V177" s="51"/>
      <c r="W177" s="51"/>
    </row>
    <row r="178" ht="32.9" customHeight="1" spans="1:23">
      <c r="A178" s="26"/>
      <c r="B178" s="26"/>
      <c r="C178" s="26" t="s">
        <v>449</v>
      </c>
      <c r="D178" s="26"/>
      <c r="E178" s="26"/>
      <c r="F178" s="26"/>
      <c r="G178" s="26"/>
      <c r="H178" s="26"/>
      <c r="I178" s="51">
        <v>900000</v>
      </c>
      <c r="J178" s="51"/>
      <c r="K178" s="51"/>
      <c r="L178" s="51">
        <v>900000</v>
      </c>
      <c r="M178" s="51"/>
      <c r="N178" s="51"/>
      <c r="O178" s="51"/>
      <c r="P178" s="51"/>
      <c r="Q178" s="51"/>
      <c r="R178" s="51"/>
      <c r="S178" s="51"/>
      <c r="T178" s="51"/>
      <c r="U178" s="51"/>
      <c r="V178" s="51"/>
      <c r="W178" s="51"/>
    </row>
    <row r="179" ht="32.9" customHeight="1" spans="1:23">
      <c r="A179" s="26" t="s">
        <v>275</v>
      </c>
      <c r="B179" s="147" t="s">
        <v>450</v>
      </c>
      <c r="C179" s="26" t="s">
        <v>449</v>
      </c>
      <c r="D179" s="26" t="s">
        <v>64</v>
      </c>
      <c r="E179" s="26" t="s">
        <v>114</v>
      </c>
      <c r="F179" s="26" t="s">
        <v>284</v>
      </c>
      <c r="G179" s="26" t="s">
        <v>281</v>
      </c>
      <c r="H179" s="26" t="s">
        <v>77</v>
      </c>
      <c r="I179" s="51">
        <v>900000</v>
      </c>
      <c r="J179" s="51"/>
      <c r="K179" s="51"/>
      <c r="L179" s="51">
        <v>900000</v>
      </c>
      <c r="M179" s="51"/>
      <c r="N179" s="51"/>
      <c r="O179" s="51"/>
      <c r="P179" s="51"/>
      <c r="Q179" s="51"/>
      <c r="R179" s="51"/>
      <c r="S179" s="51"/>
      <c r="T179" s="51"/>
      <c r="U179" s="51"/>
      <c r="V179" s="51"/>
      <c r="W179" s="51"/>
    </row>
    <row r="180" ht="18.75" customHeight="1" spans="1:23">
      <c r="A180" s="52" t="s">
        <v>451</v>
      </c>
      <c r="B180" s="53"/>
      <c r="C180" s="53"/>
      <c r="D180" s="53"/>
      <c r="E180" s="53"/>
      <c r="F180" s="53"/>
      <c r="G180" s="53"/>
      <c r="H180" s="54"/>
      <c r="I180" s="51">
        <v>189494101.36</v>
      </c>
      <c r="J180" s="51">
        <v>40441266</v>
      </c>
      <c r="K180" s="51">
        <v>40441266</v>
      </c>
      <c r="L180" s="51">
        <v>58080000</v>
      </c>
      <c r="M180" s="51"/>
      <c r="N180" s="51">
        <v>77394476.06</v>
      </c>
      <c r="O180" s="51">
        <v>8778359.3</v>
      </c>
      <c r="P180" s="51"/>
      <c r="Q180" s="51"/>
      <c r="R180" s="51">
        <v>4800000</v>
      </c>
      <c r="S180" s="51"/>
      <c r="T180" s="51"/>
      <c r="U180" s="51"/>
      <c r="V180" s="51"/>
      <c r="W180" s="51">
        <v>4800000</v>
      </c>
    </row>
  </sheetData>
  <mergeCells count="28">
    <mergeCell ref="A2:W2"/>
    <mergeCell ref="A3:I3"/>
    <mergeCell ref="J4:M4"/>
    <mergeCell ref="N4:P4"/>
    <mergeCell ref="R4:W4"/>
    <mergeCell ref="J5:K5"/>
    <mergeCell ref="A180:H18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41"/>
  <sheetViews>
    <sheetView showZeros="0" workbookViewId="0">
      <selection activeCell="A1" sqref="A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J1" s="140" t="s">
        <v>452</v>
      </c>
    </row>
    <row r="2" ht="28.5" customHeight="1" spans="1:10">
      <c r="A2" s="141" t="s">
        <v>453</v>
      </c>
      <c r="B2" s="33"/>
      <c r="C2" s="33"/>
      <c r="D2" s="33"/>
      <c r="E2" s="33"/>
      <c r="F2" s="84"/>
      <c r="G2" s="33"/>
      <c r="H2" s="84"/>
      <c r="I2" s="84"/>
      <c r="J2" s="33"/>
    </row>
    <row r="3" ht="15" customHeight="1" spans="1:10">
      <c r="A3" s="5" t="str">
        <f>"单位名称："&amp;"玉溪市教育体育局"</f>
        <v>单位名称：玉溪市教育体育局</v>
      </c>
    </row>
    <row r="4" ht="14.25" customHeight="1" spans="1:10">
      <c r="A4" s="67" t="s">
        <v>454</v>
      </c>
      <c r="B4" s="67" t="s">
        <v>455</v>
      </c>
      <c r="C4" s="67" t="s">
        <v>456</v>
      </c>
      <c r="D4" s="67" t="s">
        <v>457</v>
      </c>
      <c r="E4" s="67" t="s">
        <v>458</v>
      </c>
      <c r="F4" s="48" t="s">
        <v>459</v>
      </c>
      <c r="G4" s="67" t="s">
        <v>460</v>
      </c>
      <c r="H4" s="48" t="s">
        <v>461</v>
      </c>
      <c r="I4" s="48" t="s">
        <v>462</v>
      </c>
      <c r="J4" s="67" t="s">
        <v>463</v>
      </c>
    </row>
    <row r="5" ht="14.25" customHeight="1" spans="1:10">
      <c r="A5" s="67">
        <v>1</v>
      </c>
      <c r="B5" s="67">
        <v>2</v>
      </c>
      <c r="C5" s="67">
        <v>3</v>
      </c>
      <c r="D5" s="67">
        <v>4</v>
      </c>
      <c r="E5" s="67">
        <v>5</v>
      </c>
      <c r="F5" s="48">
        <v>6</v>
      </c>
      <c r="G5" s="67">
        <v>7</v>
      </c>
      <c r="H5" s="48">
        <v>8</v>
      </c>
      <c r="I5" s="48">
        <v>9</v>
      </c>
      <c r="J5" s="67">
        <v>10</v>
      </c>
    </row>
    <row r="6" ht="15" customHeight="1" spans="1:10">
      <c r="A6" s="26" t="s">
        <v>64</v>
      </c>
      <c r="B6" s="68"/>
      <c r="C6" s="68"/>
      <c r="D6" s="68"/>
      <c r="E6" s="69"/>
      <c r="F6" s="70"/>
      <c r="G6" s="69"/>
      <c r="H6" s="70"/>
      <c r="I6" s="70"/>
      <c r="J6" s="69"/>
    </row>
    <row r="7" ht="33.75" customHeight="1" spans="1:10">
      <c r="A7" s="26" t="s">
        <v>326</v>
      </c>
      <c r="B7" s="26" t="s">
        <v>464</v>
      </c>
      <c r="C7" s="26" t="s">
        <v>465</v>
      </c>
      <c r="D7" s="26" t="s">
        <v>466</v>
      </c>
      <c r="E7" s="26" t="s">
        <v>467</v>
      </c>
      <c r="F7" s="26" t="s">
        <v>468</v>
      </c>
      <c r="G7" s="49" t="s">
        <v>469</v>
      </c>
      <c r="H7" s="26" t="s">
        <v>470</v>
      </c>
      <c r="I7" s="26" t="s">
        <v>471</v>
      </c>
      <c r="J7" s="26" t="s">
        <v>472</v>
      </c>
    </row>
    <row r="8" ht="33.75" customHeight="1" spans="1:10">
      <c r="A8" s="26" t="s">
        <v>326</v>
      </c>
      <c r="B8" s="26" t="s">
        <v>464</v>
      </c>
      <c r="C8" s="26" t="s">
        <v>465</v>
      </c>
      <c r="D8" s="26" t="s">
        <v>473</v>
      </c>
      <c r="E8" s="26" t="s">
        <v>474</v>
      </c>
      <c r="F8" s="26" t="s">
        <v>475</v>
      </c>
      <c r="G8" s="49" t="s">
        <v>476</v>
      </c>
      <c r="H8" s="26" t="s">
        <v>477</v>
      </c>
      <c r="I8" s="26" t="s">
        <v>471</v>
      </c>
      <c r="J8" s="26" t="s">
        <v>478</v>
      </c>
    </row>
    <row r="9" ht="33.75" customHeight="1" spans="1:10">
      <c r="A9" s="26" t="s">
        <v>326</v>
      </c>
      <c r="B9" s="26" t="s">
        <v>464</v>
      </c>
      <c r="C9" s="26" t="s">
        <v>465</v>
      </c>
      <c r="D9" s="26" t="s">
        <v>473</v>
      </c>
      <c r="E9" s="26" t="s">
        <v>479</v>
      </c>
      <c r="F9" s="26" t="s">
        <v>475</v>
      </c>
      <c r="G9" s="49" t="s">
        <v>476</v>
      </c>
      <c r="H9" s="26" t="s">
        <v>477</v>
      </c>
      <c r="I9" s="26" t="s">
        <v>471</v>
      </c>
      <c r="J9" s="26" t="s">
        <v>480</v>
      </c>
    </row>
    <row r="10" ht="33.75" customHeight="1" spans="1:10">
      <c r="A10" s="26" t="s">
        <v>326</v>
      </c>
      <c r="B10" s="26" t="s">
        <v>464</v>
      </c>
      <c r="C10" s="26" t="s">
        <v>481</v>
      </c>
      <c r="D10" s="26" t="s">
        <v>482</v>
      </c>
      <c r="E10" s="26" t="s">
        <v>483</v>
      </c>
      <c r="F10" s="26" t="s">
        <v>468</v>
      </c>
      <c r="G10" s="49" t="s">
        <v>484</v>
      </c>
      <c r="H10" s="26" t="s">
        <v>477</v>
      </c>
      <c r="I10" s="26" t="s">
        <v>471</v>
      </c>
      <c r="J10" s="26" t="s">
        <v>485</v>
      </c>
    </row>
    <row r="11" ht="33.75" customHeight="1" spans="1:10">
      <c r="A11" s="26" t="s">
        <v>326</v>
      </c>
      <c r="B11" s="26" t="s">
        <v>464</v>
      </c>
      <c r="C11" s="26" t="s">
        <v>486</v>
      </c>
      <c r="D11" s="26" t="s">
        <v>487</v>
      </c>
      <c r="E11" s="26" t="s">
        <v>488</v>
      </c>
      <c r="F11" s="26" t="s">
        <v>468</v>
      </c>
      <c r="G11" s="49" t="s">
        <v>489</v>
      </c>
      <c r="H11" s="26" t="s">
        <v>477</v>
      </c>
      <c r="I11" s="26" t="s">
        <v>471</v>
      </c>
      <c r="J11" s="26" t="s">
        <v>490</v>
      </c>
    </row>
    <row r="12" ht="33.75" customHeight="1" spans="1:10">
      <c r="A12" s="26" t="s">
        <v>299</v>
      </c>
      <c r="B12" s="26" t="s">
        <v>491</v>
      </c>
      <c r="C12" s="26" t="s">
        <v>465</v>
      </c>
      <c r="D12" s="26" t="s">
        <v>466</v>
      </c>
      <c r="E12" s="26" t="s">
        <v>492</v>
      </c>
      <c r="F12" s="26" t="s">
        <v>468</v>
      </c>
      <c r="G12" s="49" t="s">
        <v>493</v>
      </c>
      <c r="H12" s="26" t="s">
        <v>470</v>
      </c>
      <c r="I12" s="26" t="s">
        <v>471</v>
      </c>
      <c r="J12" s="26" t="s">
        <v>494</v>
      </c>
    </row>
    <row r="13" ht="33.75" customHeight="1" spans="1:10">
      <c r="A13" s="26" t="s">
        <v>299</v>
      </c>
      <c r="B13" s="26" t="s">
        <v>491</v>
      </c>
      <c r="C13" s="26" t="s">
        <v>465</v>
      </c>
      <c r="D13" s="26" t="s">
        <v>473</v>
      </c>
      <c r="E13" s="26" t="s">
        <v>495</v>
      </c>
      <c r="F13" s="26" t="s">
        <v>468</v>
      </c>
      <c r="G13" s="49" t="s">
        <v>484</v>
      </c>
      <c r="H13" s="26" t="s">
        <v>477</v>
      </c>
      <c r="I13" s="26" t="s">
        <v>471</v>
      </c>
      <c r="J13" s="26" t="s">
        <v>496</v>
      </c>
    </row>
    <row r="14" ht="33.75" customHeight="1" spans="1:10">
      <c r="A14" s="26" t="s">
        <v>299</v>
      </c>
      <c r="B14" s="26" t="s">
        <v>491</v>
      </c>
      <c r="C14" s="26" t="s">
        <v>465</v>
      </c>
      <c r="D14" s="26" t="s">
        <v>473</v>
      </c>
      <c r="E14" s="26" t="s">
        <v>497</v>
      </c>
      <c r="F14" s="26" t="s">
        <v>475</v>
      </c>
      <c r="G14" s="49" t="s">
        <v>476</v>
      </c>
      <c r="H14" s="26" t="s">
        <v>477</v>
      </c>
      <c r="I14" s="26" t="s">
        <v>471</v>
      </c>
      <c r="J14" s="26" t="s">
        <v>498</v>
      </c>
    </row>
    <row r="15" ht="33.75" customHeight="1" spans="1:10">
      <c r="A15" s="26" t="s">
        <v>299</v>
      </c>
      <c r="B15" s="26" t="s">
        <v>491</v>
      </c>
      <c r="C15" s="26" t="s">
        <v>481</v>
      </c>
      <c r="D15" s="26" t="s">
        <v>482</v>
      </c>
      <c r="E15" s="26" t="s">
        <v>499</v>
      </c>
      <c r="F15" s="26" t="s">
        <v>468</v>
      </c>
      <c r="G15" s="49" t="s">
        <v>489</v>
      </c>
      <c r="H15" s="26" t="s">
        <v>477</v>
      </c>
      <c r="I15" s="26" t="s">
        <v>471</v>
      </c>
      <c r="J15" s="26" t="s">
        <v>500</v>
      </c>
    </row>
    <row r="16" ht="33.75" customHeight="1" spans="1:10">
      <c r="A16" s="26" t="s">
        <v>299</v>
      </c>
      <c r="B16" s="26" t="s">
        <v>491</v>
      </c>
      <c r="C16" s="26" t="s">
        <v>486</v>
      </c>
      <c r="D16" s="26" t="s">
        <v>487</v>
      </c>
      <c r="E16" s="26" t="s">
        <v>501</v>
      </c>
      <c r="F16" s="26" t="s">
        <v>468</v>
      </c>
      <c r="G16" s="49" t="s">
        <v>489</v>
      </c>
      <c r="H16" s="26" t="s">
        <v>477</v>
      </c>
      <c r="I16" s="26" t="s">
        <v>471</v>
      </c>
      <c r="J16" s="26" t="s">
        <v>502</v>
      </c>
    </row>
    <row r="17" ht="33.75" customHeight="1" spans="1:10">
      <c r="A17" s="26" t="s">
        <v>317</v>
      </c>
      <c r="B17" s="26" t="s">
        <v>503</v>
      </c>
      <c r="C17" s="26" t="s">
        <v>465</v>
      </c>
      <c r="D17" s="26" t="s">
        <v>466</v>
      </c>
      <c r="E17" s="26" t="s">
        <v>504</v>
      </c>
      <c r="F17" s="26" t="s">
        <v>475</v>
      </c>
      <c r="G17" s="49" t="s">
        <v>48</v>
      </c>
      <c r="H17" s="26" t="s">
        <v>505</v>
      </c>
      <c r="I17" s="26" t="s">
        <v>471</v>
      </c>
      <c r="J17" s="26" t="s">
        <v>506</v>
      </c>
    </row>
    <row r="18" ht="33.75" customHeight="1" spans="1:10">
      <c r="A18" s="26" t="s">
        <v>317</v>
      </c>
      <c r="B18" s="26" t="s">
        <v>503</v>
      </c>
      <c r="C18" s="26" t="s">
        <v>465</v>
      </c>
      <c r="D18" s="26" t="s">
        <v>473</v>
      </c>
      <c r="E18" s="26" t="s">
        <v>507</v>
      </c>
      <c r="F18" s="26" t="s">
        <v>468</v>
      </c>
      <c r="G18" s="49" t="s">
        <v>508</v>
      </c>
      <c r="H18" s="26" t="s">
        <v>477</v>
      </c>
      <c r="I18" s="26" t="s">
        <v>471</v>
      </c>
      <c r="J18" s="26" t="s">
        <v>509</v>
      </c>
    </row>
    <row r="19" ht="33.75" customHeight="1" spans="1:10">
      <c r="A19" s="26" t="s">
        <v>317</v>
      </c>
      <c r="B19" s="26" t="s">
        <v>503</v>
      </c>
      <c r="C19" s="26" t="s">
        <v>465</v>
      </c>
      <c r="D19" s="26" t="s">
        <v>473</v>
      </c>
      <c r="E19" s="26" t="s">
        <v>510</v>
      </c>
      <c r="F19" s="26" t="s">
        <v>475</v>
      </c>
      <c r="G19" s="49" t="s">
        <v>476</v>
      </c>
      <c r="H19" s="26" t="s">
        <v>477</v>
      </c>
      <c r="I19" s="26" t="s">
        <v>471</v>
      </c>
      <c r="J19" s="26" t="s">
        <v>511</v>
      </c>
    </row>
    <row r="20" ht="33.75" customHeight="1" spans="1:10">
      <c r="A20" s="26" t="s">
        <v>317</v>
      </c>
      <c r="B20" s="26" t="s">
        <v>503</v>
      </c>
      <c r="C20" s="26" t="s">
        <v>481</v>
      </c>
      <c r="D20" s="26" t="s">
        <v>482</v>
      </c>
      <c r="E20" s="26" t="s">
        <v>483</v>
      </c>
      <c r="F20" s="26" t="s">
        <v>468</v>
      </c>
      <c r="G20" s="49" t="s">
        <v>489</v>
      </c>
      <c r="H20" s="26" t="s">
        <v>477</v>
      </c>
      <c r="I20" s="26" t="s">
        <v>471</v>
      </c>
      <c r="J20" s="26" t="s">
        <v>512</v>
      </c>
    </row>
    <row r="21" ht="33.75" customHeight="1" spans="1:10">
      <c r="A21" s="26" t="s">
        <v>317</v>
      </c>
      <c r="B21" s="26" t="s">
        <v>503</v>
      </c>
      <c r="C21" s="26" t="s">
        <v>486</v>
      </c>
      <c r="D21" s="26" t="s">
        <v>487</v>
      </c>
      <c r="E21" s="26" t="s">
        <v>488</v>
      </c>
      <c r="F21" s="26" t="s">
        <v>468</v>
      </c>
      <c r="G21" s="49" t="s">
        <v>489</v>
      </c>
      <c r="H21" s="26" t="s">
        <v>477</v>
      </c>
      <c r="I21" s="26" t="s">
        <v>471</v>
      </c>
      <c r="J21" s="26" t="s">
        <v>513</v>
      </c>
    </row>
    <row r="22" ht="33.75" customHeight="1" spans="1:10">
      <c r="A22" s="26" t="s">
        <v>445</v>
      </c>
      <c r="B22" s="26" t="s">
        <v>514</v>
      </c>
      <c r="C22" s="26" t="s">
        <v>465</v>
      </c>
      <c r="D22" s="26" t="s">
        <v>466</v>
      </c>
      <c r="E22" s="26" t="s">
        <v>515</v>
      </c>
      <c r="F22" s="26" t="s">
        <v>475</v>
      </c>
      <c r="G22" s="49" t="s">
        <v>47</v>
      </c>
      <c r="H22" s="26" t="s">
        <v>505</v>
      </c>
      <c r="I22" s="26" t="s">
        <v>471</v>
      </c>
      <c r="J22" s="26" t="s">
        <v>516</v>
      </c>
    </row>
    <row r="23" ht="33.75" customHeight="1" spans="1:10">
      <c r="A23" s="26" t="s">
        <v>445</v>
      </c>
      <c r="B23" s="26" t="s">
        <v>514</v>
      </c>
      <c r="C23" s="26" t="s">
        <v>465</v>
      </c>
      <c r="D23" s="26" t="s">
        <v>473</v>
      </c>
      <c r="E23" s="26" t="s">
        <v>517</v>
      </c>
      <c r="F23" s="26" t="s">
        <v>475</v>
      </c>
      <c r="G23" s="49" t="s">
        <v>476</v>
      </c>
      <c r="H23" s="26" t="s">
        <v>477</v>
      </c>
      <c r="I23" s="26" t="s">
        <v>471</v>
      </c>
      <c r="J23" s="26" t="s">
        <v>518</v>
      </c>
    </row>
    <row r="24" ht="33.75" customHeight="1" spans="1:10">
      <c r="A24" s="26" t="s">
        <v>445</v>
      </c>
      <c r="B24" s="26" t="s">
        <v>514</v>
      </c>
      <c r="C24" s="26" t="s">
        <v>465</v>
      </c>
      <c r="D24" s="26" t="s">
        <v>519</v>
      </c>
      <c r="E24" s="26" t="s">
        <v>520</v>
      </c>
      <c r="F24" s="26" t="s">
        <v>475</v>
      </c>
      <c r="G24" s="49" t="s">
        <v>161</v>
      </c>
      <c r="H24" s="26" t="s">
        <v>521</v>
      </c>
      <c r="I24" s="26" t="s">
        <v>471</v>
      </c>
      <c r="J24" s="26" t="s">
        <v>522</v>
      </c>
    </row>
    <row r="25" ht="33.75" customHeight="1" spans="1:10">
      <c r="A25" s="26" t="s">
        <v>445</v>
      </c>
      <c r="B25" s="26" t="s">
        <v>514</v>
      </c>
      <c r="C25" s="26" t="s">
        <v>481</v>
      </c>
      <c r="D25" s="26" t="s">
        <v>482</v>
      </c>
      <c r="E25" s="26" t="s">
        <v>523</v>
      </c>
      <c r="F25" s="26" t="s">
        <v>475</v>
      </c>
      <c r="G25" s="49" t="s">
        <v>524</v>
      </c>
      <c r="H25" s="26"/>
      <c r="I25" s="26" t="s">
        <v>525</v>
      </c>
      <c r="J25" s="26" t="s">
        <v>526</v>
      </c>
    </row>
    <row r="26" ht="33.75" customHeight="1" spans="1:10">
      <c r="A26" s="26" t="s">
        <v>445</v>
      </c>
      <c r="B26" s="26" t="s">
        <v>514</v>
      </c>
      <c r="C26" s="26" t="s">
        <v>486</v>
      </c>
      <c r="D26" s="26" t="s">
        <v>487</v>
      </c>
      <c r="E26" s="26" t="s">
        <v>488</v>
      </c>
      <c r="F26" s="26" t="s">
        <v>468</v>
      </c>
      <c r="G26" s="49" t="s">
        <v>484</v>
      </c>
      <c r="H26" s="26" t="s">
        <v>477</v>
      </c>
      <c r="I26" s="26" t="s">
        <v>471</v>
      </c>
      <c r="J26" s="26" t="s">
        <v>527</v>
      </c>
    </row>
    <row r="27" ht="33.75" customHeight="1" spans="1:10">
      <c r="A27" s="26" t="s">
        <v>402</v>
      </c>
      <c r="B27" s="26" t="s">
        <v>528</v>
      </c>
      <c r="C27" s="26" t="s">
        <v>465</v>
      </c>
      <c r="D27" s="26" t="s">
        <v>466</v>
      </c>
      <c r="E27" s="26" t="s">
        <v>529</v>
      </c>
      <c r="F27" s="26" t="s">
        <v>468</v>
      </c>
      <c r="G27" s="49" t="s">
        <v>530</v>
      </c>
      <c r="H27" s="26" t="s">
        <v>470</v>
      </c>
      <c r="I27" s="26" t="s">
        <v>471</v>
      </c>
      <c r="J27" s="26" t="s">
        <v>531</v>
      </c>
    </row>
    <row r="28" ht="33.75" customHeight="1" spans="1:10">
      <c r="A28" s="26" t="s">
        <v>402</v>
      </c>
      <c r="B28" s="26" t="s">
        <v>528</v>
      </c>
      <c r="C28" s="26" t="s">
        <v>465</v>
      </c>
      <c r="D28" s="26" t="s">
        <v>466</v>
      </c>
      <c r="E28" s="26" t="s">
        <v>532</v>
      </c>
      <c r="F28" s="26" t="s">
        <v>468</v>
      </c>
      <c r="G28" s="49" t="s">
        <v>530</v>
      </c>
      <c r="H28" s="26" t="s">
        <v>533</v>
      </c>
      <c r="I28" s="26" t="s">
        <v>471</v>
      </c>
      <c r="J28" s="26" t="s">
        <v>534</v>
      </c>
    </row>
    <row r="29" ht="33.75" customHeight="1" spans="1:10">
      <c r="A29" s="26" t="s">
        <v>402</v>
      </c>
      <c r="B29" s="26" t="s">
        <v>528</v>
      </c>
      <c r="C29" s="26" t="s">
        <v>465</v>
      </c>
      <c r="D29" s="26" t="s">
        <v>466</v>
      </c>
      <c r="E29" s="26" t="s">
        <v>535</v>
      </c>
      <c r="F29" s="26" t="s">
        <v>468</v>
      </c>
      <c r="G29" s="49" t="s">
        <v>536</v>
      </c>
      <c r="H29" s="26" t="s">
        <v>537</v>
      </c>
      <c r="I29" s="26" t="s">
        <v>471</v>
      </c>
      <c r="J29" s="26" t="s">
        <v>538</v>
      </c>
    </row>
    <row r="30" ht="33.75" customHeight="1" spans="1:10">
      <c r="A30" s="26" t="s">
        <v>402</v>
      </c>
      <c r="B30" s="26" t="s">
        <v>528</v>
      </c>
      <c r="C30" s="26" t="s">
        <v>465</v>
      </c>
      <c r="D30" s="26" t="s">
        <v>473</v>
      </c>
      <c r="E30" s="26" t="s">
        <v>539</v>
      </c>
      <c r="F30" s="26" t="s">
        <v>475</v>
      </c>
      <c r="G30" s="49" t="s">
        <v>476</v>
      </c>
      <c r="H30" s="26" t="s">
        <v>477</v>
      </c>
      <c r="I30" s="26" t="s">
        <v>471</v>
      </c>
      <c r="J30" s="26" t="s">
        <v>540</v>
      </c>
    </row>
    <row r="31" ht="33.75" customHeight="1" spans="1:10">
      <c r="A31" s="26" t="s">
        <v>402</v>
      </c>
      <c r="B31" s="26" t="s">
        <v>528</v>
      </c>
      <c r="C31" s="26" t="s">
        <v>481</v>
      </c>
      <c r="D31" s="26" t="s">
        <v>482</v>
      </c>
      <c r="E31" s="26" t="s">
        <v>541</v>
      </c>
      <c r="F31" s="26" t="s">
        <v>468</v>
      </c>
      <c r="G31" s="49" t="s">
        <v>46</v>
      </c>
      <c r="H31" s="26" t="s">
        <v>505</v>
      </c>
      <c r="I31" s="26" t="s">
        <v>471</v>
      </c>
      <c r="J31" s="26" t="s">
        <v>542</v>
      </c>
    </row>
    <row r="32" ht="33.75" customHeight="1" spans="1:10">
      <c r="A32" s="26" t="s">
        <v>402</v>
      </c>
      <c r="B32" s="26" t="s">
        <v>528</v>
      </c>
      <c r="C32" s="26" t="s">
        <v>486</v>
      </c>
      <c r="D32" s="26" t="s">
        <v>487</v>
      </c>
      <c r="E32" s="26" t="s">
        <v>543</v>
      </c>
      <c r="F32" s="26" t="s">
        <v>468</v>
      </c>
      <c r="G32" s="49" t="s">
        <v>489</v>
      </c>
      <c r="H32" s="26" t="s">
        <v>477</v>
      </c>
      <c r="I32" s="26" t="s">
        <v>471</v>
      </c>
      <c r="J32" s="26" t="s">
        <v>544</v>
      </c>
    </row>
    <row r="33" ht="33.75" customHeight="1" spans="1:10">
      <c r="A33" s="26" t="s">
        <v>282</v>
      </c>
      <c r="B33" s="26" t="s">
        <v>545</v>
      </c>
      <c r="C33" s="26" t="s">
        <v>465</v>
      </c>
      <c r="D33" s="26" t="s">
        <v>466</v>
      </c>
      <c r="E33" s="26" t="s">
        <v>546</v>
      </c>
      <c r="F33" s="26" t="s">
        <v>468</v>
      </c>
      <c r="G33" s="49" t="s">
        <v>56</v>
      </c>
      <c r="H33" s="26" t="s">
        <v>547</v>
      </c>
      <c r="I33" s="26" t="s">
        <v>471</v>
      </c>
      <c r="J33" s="26" t="s">
        <v>548</v>
      </c>
    </row>
    <row r="34" ht="33.75" customHeight="1" spans="1:10">
      <c r="A34" s="26" t="s">
        <v>282</v>
      </c>
      <c r="B34" s="26" t="s">
        <v>545</v>
      </c>
      <c r="C34" s="26" t="s">
        <v>465</v>
      </c>
      <c r="D34" s="26" t="s">
        <v>466</v>
      </c>
      <c r="E34" s="26" t="s">
        <v>549</v>
      </c>
      <c r="F34" s="26" t="s">
        <v>468</v>
      </c>
      <c r="G34" s="49" t="s">
        <v>550</v>
      </c>
      <c r="H34" s="26" t="s">
        <v>470</v>
      </c>
      <c r="I34" s="26" t="s">
        <v>471</v>
      </c>
      <c r="J34" s="26" t="s">
        <v>551</v>
      </c>
    </row>
    <row r="35" ht="33.75" customHeight="1" spans="1:10">
      <c r="A35" s="26" t="s">
        <v>282</v>
      </c>
      <c r="B35" s="26" t="s">
        <v>545</v>
      </c>
      <c r="C35" s="26" t="s">
        <v>465</v>
      </c>
      <c r="D35" s="26" t="s">
        <v>473</v>
      </c>
      <c r="E35" s="26" t="s">
        <v>552</v>
      </c>
      <c r="F35" s="26" t="s">
        <v>475</v>
      </c>
      <c r="G35" s="49" t="s">
        <v>476</v>
      </c>
      <c r="H35" s="26" t="s">
        <v>477</v>
      </c>
      <c r="I35" s="26" t="s">
        <v>471</v>
      </c>
      <c r="J35" s="26" t="s">
        <v>553</v>
      </c>
    </row>
    <row r="36" ht="33.75" customHeight="1" spans="1:10">
      <c r="A36" s="26" t="s">
        <v>282</v>
      </c>
      <c r="B36" s="26" t="s">
        <v>545</v>
      </c>
      <c r="C36" s="26" t="s">
        <v>481</v>
      </c>
      <c r="D36" s="26" t="s">
        <v>482</v>
      </c>
      <c r="E36" s="26" t="s">
        <v>554</v>
      </c>
      <c r="F36" s="26" t="s">
        <v>468</v>
      </c>
      <c r="G36" s="49" t="s">
        <v>47</v>
      </c>
      <c r="H36" s="26" t="s">
        <v>505</v>
      </c>
      <c r="I36" s="26" t="s">
        <v>471</v>
      </c>
      <c r="J36" s="26" t="s">
        <v>555</v>
      </c>
    </row>
    <row r="37" ht="33.75" customHeight="1" spans="1:10">
      <c r="A37" s="26" t="s">
        <v>282</v>
      </c>
      <c r="B37" s="26" t="s">
        <v>545</v>
      </c>
      <c r="C37" s="26" t="s">
        <v>481</v>
      </c>
      <c r="D37" s="26" t="s">
        <v>556</v>
      </c>
      <c r="E37" s="26" t="s">
        <v>557</v>
      </c>
      <c r="F37" s="26" t="s">
        <v>468</v>
      </c>
      <c r="G37" s="49" t="s">
        <v>558</v>
      </c>
      <c r="H37" s="26" t="s">
        <v>477</v>
      </c>
      <c r="I37" s="26" t="s">
        <v>471</v>
      </c>
      <c r="J37" s="26" t="s">
        <v>559</v>
      </c>
    </row>
    <row r="38" ht="33.75" customHeight="1" spans="1:10">
      <c r="A38" s="26" t="s">
        <v>282</v>
      </c>
      <c r="B38" s="26" t="s">
        <v>545</v>
      </c>
      <c r="C38" s="26" t="s">
        <v>486</v>
      </c>
      <c r="D38" s="26" t="s">
        <v>487</v>
      </c>
      <c r="E38" s="26" t="s">
        <v>560</v>
      </c>
      <c r="F38" s="26" t="s">
        <v>468</v>
      </c>
      <c r="G38" s="49" t="s">
        <v>484</v>
      </c>
      <c r="H38" s="26" t="s">
        <v>477</v>
      </c>
      <c r="I38" s="26" t="s">
        <v>471</v>
      </c>
      <c r="J38" s="26" t="s">
        <v>561</v>
      </c>
    </row>
    <row r="39" ht="33.75" customHeight="1" spans="1:10">
      <c r="A39" s="26" t="s">
        <v>417</v>
      </c>
      <c r="B39" s="26" t="s">
        <v>562</v>
      </c>
      <c r="C39" s="26" t="s">
        <v>465</v>
      </c>
      <c r="D39" s="26" t="s">
        <v>466</v>
      </c>
      <c r="E39" s="26" t="s">
        <v>563</v>
      </c>
      <c r="F39" s="26" t="s">
        <v>468</v>
      </c>
      <c r="G39" s="49" t="s">
        <v>45</v>
      </c>
      <c r="H39" s="26" t="s">
        <v>505</v>
      </c>
      <c r="I39" s="26" t="s">
        <v>471</v>
      </c>
      <c r="J39" s="26" t="s">
        <v>564</v>
      </c>
    </row>
    <row r="40" ht="33.75" customHeight="1" spans="1:10">
      <c r="A40" s="26" t="s">
        <v>417</v>
      </c>
      <c r="B40" s="26" t="s">
        <v>562</v>
      </c>
      <c r="C40" s="26" t="s">
        <v>465</v>
      </c>
      <c r="D40" s="26" t="s">
        <v>466</v>
      </c>
      <c r="E40" s="26" t="s">
        <v>565</v>
      </c>
      <c r="F40" s="26" t="s">
        <v>468</v>
      </c>
      <c r="G40" s="49" t="s">
        <v>54</v>
      </c>
      <c r="H40" s="26" t="s">
        <v>547</v>
      </c>
      <c r="I40" s="26" t="s">
        <v>471</v>
      </c>
      <c r="J40" s="26" t="s">
        <v>566</v>
      </c>
    </row>
    <row r="41" ht="33.75" customHeight="1" spans="1:10">
      <c r="A41" s="26" t="s">
        <v>417</v>
      </c>
      <c r="B41" s="26" t="s">
        <v>562</v>
      </c>
      <c r="C41" s="26" t="s">
        <v>465</v>
      </c>
      <c r="D41" s="26" t="s">
        <v>473</v>
      </c>
      <c r="E41" s="26" t="s">
        <v>567</v>
      </c>
      <c r="F41" s="26" t="s">
        <v>475</v>
      </c>
      <c r="G41" s="49" t="s">
        <v>476</v>
      </c>
      <c r="H41" s="26" t="s">
        <v>477</v>
      </c>
      <c r="I41" s="26" t="s">
        <v>471</v>
      </c>
      <c r="J41" s="26" t="s">
        <v>568</v>
      </c>
    </row>
    <row r="42" ht="33.75" customHeight="1" spans="1:10">
      <c r="A42" s="26" t="s">
        <v>417</v>
      </c>
      <c r="B42" s="26" t="s">
        <v>562</v>
      </c>
      <c r="C42" s="26" t="s">
        <v>465</v>
      </c>
      <c r="D42" s="26" t="s">
        <v>519</v>
      </c>
      <c r="E42" s="26" t="s">
        <v>569</v>
      </c>
      <c r="F42" s="26" t="s">
        <v>475</v>
      </c>
      <c r="G42" s="49" t="s">
        <v>476</v>
      </c>
      <c r="H42" s="26" t="s">
        <v>477</v>
      </c>
      <c r="I42" s="26" t="s">
        <v>471</v>
      </c>
      <c r="J42" s="26" t="s">
        <v>570</v>
      </c>
    </row>
    <row r="43" ht="33.75" customHeight="1" spans="1:10">
      <c r="A43" s="26" t="s">
        <v>417</v>
      </c>
      <c r="B43" s="26" t="s">
        <v>562</v>
      </c>
      <c r="C43" s="26" t="s">
        <v>481</v>
      </c>
      <c r="D43" s="26" t="s">
        <v>482</v>
      </c>
      <c r="E43" s="26" t="s">
        <v>483</v>
      </c>
      <c r="F43" s="26" t="s">
        <v>468</v>
      </c>
      <c r="G43" s="49" t="s">
        <v>571</v>
      </c>
      <c r="H43" s="26" t="s">
        <v>477</v>
      </c>
      <c r="I43" s="26" t="s">
        <v>471</v>
      </c>
      <c r="J43" s="26" t="s">
        <v>572</v>
      </c>
    </row>
    <row r="44" ht="33.75" customHeight="1" spans="1:10">
      <c r="A44" s="26" t="s">
        <v>417</v>
      </c>
      <c r="B44" s="26" t="s">
        <v>562</v>
      </c>
      <c r="C44" s="26" t="s">
        <v>486</v>
      </c>
      <c r="D44" s="26" t="s">
        <v>487</v>
      </c>
      <c r="E44" s="26" t="s">
        <v>488</v>
      </c>
      <c r="F44" s="26" t="s">
        <v>468</v>
      </c>
      <c r="G44" s="49" t="s">
        <v>489</v>
      </c>
      <c r="H44" s="26" t="s">
        <v>477</v>
      </c>
      <c r="I44" s="26" t="s">
        <v>471</v>
      </c>
      <c r="J44" s="26" t="s">
        <v>573</v>
      </c>
    </row>
    <row r="45" ht="33.75" customHeight="1" spans="1:10">
      <c r="A45" s="26" t="s">
        <v>303</v>
      </c>
      <c r="B45" s="26" t="s">
        <v>574</v>
      </c>
      <c r="C45" s="26" t="s">
        <v>465</v>
      </c>
      <c r="D45" s="26" t="s">
        <v>466</v>
      </c>
      <c r="E45" s="26" t="s">
        <v>575</v>
      </c>
      <c r="F45" s="26" t="s">
        <v>468</v>
      </c>
      <c r="G45" s="49" t="s">
        <v>576</v>
      </c>
      <c r="H45" s="26" t="s">
        <v>470</v>
      </c>
      <c r="I45" s="26" t="s">
        <v>471</v>
      </c>
      <c r="J45" s="26" t="s">
        <v>577</v>
      </c>
    </row>
    <row r="46" ht="33.75" customHeight="1" spans="1:10">
      <c r="A46" s="26" t="s">
        <v>303</v>
      </c>
      <c r="B46" s="26" t="s">
        <v>574</v>
      </c>
      <c r="C46" s="26" t="s">
        <v>465</v>
      </c>
      <c r="D46" s="26" t="s">
        <v>473</v>
      </c>
      <c r="E46" s="26" t="s">
        <v>567</v>
      </c>
      <c r="F46" s="26" t="s">
        <v>475</v>
      </c>
      <c r="G46" s="49" t="s">
        <v>476</v>
      </c>
      <c r="H46" s="26" t="s">
        <v>477</v>
      </c>
      <c r="I46" s="26" t="s">
        <v>471</v>
      </c>
      <c r="J46" s="26" t="s">
        <v>578</v>
      </c>
    </row>
    <row r="47" ht="33.75" customHeight="1" spans="1:10">
      <c r="A47" s="26" t="s">
        <v>303</v>
      </c>
      <c r="B47" s="26" t="s">
        <v>574</v>
      </c>
      <c r="C47" s="26" t="s">
        <v>465</v>
      </c>
      <c r="D47" s="26" t="s">
        <v>473</v>
      </c>
      <c r="E47" s="26" t="s">
        <v>579</v>
      </c>
      <c r="F47" s="26" t="s">
        <v>475</v>
      </c>
      <c r="G47" s="49" t="s">
        <v>476</v>
      </c>
      <c r="H47" s="26" t="s">
        <v>477</v>
      </c>
      <c r="I47" s="26" t="s">
        <v>471</v>
      </c>
      <c r="J47" s="26" t="s">
        <v>580</v>
      </c>
    </row>
    <row r="48" ht="33.75" customHeight="1" spans="1:10">
      <c r="A48" s="26" t="s">
        <v>303</v>
      </c>
      <c r="B48" s="26" t="s">
        <v>574</v>
      </c>
      <c r="C48" s="26" t="s">
        <v>481</v>
      </c>
      <c r="D48" s="26" t="s">
        <v>482</v>
      </c>
      <c r="E48" s="26" t="s">
        <v>483</v>
      </c>
      <c r="F48" s="26" t="s">
        <v>475</v>
      </c>
      <c r="G48" s="49" t="s">
        <v>484</v>
      </c>
      <c r="H48" s="26" t="s">
        <v>477</v>
      </c>
      <c r="I48" s="26" t="s">
        <v>471</v>
      </c>
      <c r="J48" s="26" t="s">
        <v>581</v>
      </c>
    </row>
    <row r="49" ht="33.75" customHeight="1" spans="1:10">
      <c r="A49" s="26" t="s">
        <v>303</v>
      </c>
      <c r="B49" s="26" t="s">
        <v>574</v>
      </c>
      <c r="C49" s="26" t="s">
        <v>486</v>
      </c>
      <c r="D49" s="26" t="s">
        <v>487</v>
      </c>
      <c r="E49" s="26" t="s">
        <v>501</v>
      </c>
      <c r="F49" s="26" t="s">
        <v>468</v>
      </c>
      <c r="G49" s="49" t="s">
        <v>489</v>
      </c>
      <c r="H49" s="26" t="s">
        <v>477</v>
      </c>
      <c r="I49" s="26" t="s">
        <v>471</v>
      </c>
      <c r="J49" s="26" t="s">
        <v>582</v>
      </c>
    </row>
    <row r="50" ht="33.75" customHeight="1" spans="1:10">
      <c r="A50" s="26" t="s">
        <v>303</v>
      </c>
      <c r="B50" s="26" t="s">
        <v>574</v>
      </c>
      <c r="C50" s="26" t="s">
        <v>583</v>
      </c>
      <c r="D50" s="26" t="s">
        <v>584</v>
      </c>
      <c r="E50" s="26" t="s">
        <v>585</v>
      </c>
      <c r="F50" s="26" t="s">
        <v>586</v>
      </c>
      <c r="G50" s="49" t="s">
        <v>48</v>
      </c>
      <c r="H50" s="26" t="s">
        <v>587</v>
      </c>
      <c r="I50" s="26" t="s">
        <v>471</v>
      </c>
      <c r="J50" s="26" t="s">
        <v>588</v>
      </c>
    </row>
    <row r="51" ht="33.75" customHeight="1" spans="1:10">
      <c r="A51" s="26" t="s">
        <v>289</v>
      </c>
      <c r="B51" s="26" t="s">
        <v>589</v>
      </c>
      <c r="C51" s="26" t="s">
        <v>465</v>
      </c>
      <c r="D51" s="26" t="s">
        <v>466</v>
      </c>
      <c r="E51" s="26" t="s">
        <v>590</v>
      </c>
      <c r="F51" s="26" t="s">
        <v>468</v>
      </c>
      <c r="G51" s="49" t="s">
        <v>591</v>
      </c>
      <c r="H51" s="26" t="s">
        <v>470</v>
      </c>
      <c r="I51" s="26" t="s">
        <v>471</v>
      </c>
      <c r="J51" s="26" t="s">
        <v>592</v>
      </c>
    </row>
    <row r="52" ht="33.75" customHeight="1" spans="1:10">
      <c r="A52" s="26" t="s">
        <v>289</v>
      </c>
      <c r="B52" s="26" t="s">
        <v>589</v>
      </c>
      <c r="C52" s="26" t="s">
        <v>465</v>
      </c>
      <c r="D52" s="26" t="s">
        <v>473</v>
      </c>
      <c r="E52" s="26" t="s">
        <v>593</v>
      </c>
      <c r="F52" s="26" t="s">
        <v>475</v>
      </c>
      <c r="G52" s="49" t="s">
        <v>476</v>
      </c>
      <c r="H52" s="26" t="s">
        <v>477</v>
      </c>
      <c r="I52" s="26" t="s">
        <v>471</v>
      </c>
      <c r="J52" s="26" t="s">
        <v>594</v>
      </c>
    </row>
    <row r="53" ht="33.75" customHeight="1" spans="1:10">
      <c r="A53" s="26" t="s">
        <v>289</v>
      </c>
      <c r="B53" s="26" t="s">
        <v>589</v>
      </c>
      <c r="C53" s="26" t="s">
        <v>481</v>
      </c>
      <c r="D53" s="26" t="s">
        <v>482</v>
      </c>
      <c r="E53" s="26" t="s">
        <v>595</v>
      </c>
      <c r="F53" s="26" t="s">
        <v>468</v>
      </c>
      <c r="G53" s="49" t="s">
        <v>484</v>
      </c>
      <c r="H53" s="26" t="s">
        <v>477</v>
      </c>
      <c r="I53" s="26" t="s">
        <v>471</v>
      </c>
      <c r="J53" s="26" t="s">
        <v>596</v>
      </c>
    </row>
    <row r="54" ht="33.75" customHeight="1" spans="1:10">
      <c r="A54" s="26" t="s">
        <v>289</v>
      </c>
      <c r="B54" s="26" t="s">
        <v>589</v>
      </c>
      <c r="C54" s="26" t="s">
        <v>486</v>
      </c>
      <c r="D54" s="26" t="s">
        <v>487</v>
      </c>
      <c r="E54" s="26" t="s">
        <v>488</v>
      </c>
      <c r="F54" s="26" t="s">
        <v>468</v>
      </c>
      <c r="G54" s="49" t="s">
        <v>489</v>
      </c>
      <c r="H54" s="26" t="s">
        <v>477</v>
      </c>
      <c r="I54" s="26" t="s">
        <v>471</v>
      </c>
      <c r="J54" s="26" t="s">
        <v>597</v>
      </c>
    </row>
    <row r="55" ht="33.75" customHeight="1" spans="1:10">
      <c r="A55" s="26" t="s">
        <v>289</v>
      </c>
      <c r="B55" s="26" t="s">
        <v>589</v>
      </c>
      <c r="C55" s="26" t="s">
        <v>486</v>
      </c>
      <c r="D55" s="26" t="s">
        <v>487</v>
      </c>
      <c r="E55" s="26" t="s">
        <v>598</v>
      </c>
      <c r="F55" s="26" t="s">
        <v>468</v>
      </c>
      <c r="G55" s="49" t="s">
        <v>489</v>
      </c>
      <c r="H55" s="26" t="s">
        <v>477</v>
      </c>
      <c r="I55" s="26" t="s">
        <v>471</v>
      </c>
      <c r="J55" s="26" t="s">
        <v>599</v>
      </c>
    </row>
    <row r="56" ht="33.75" customHeight="1" spans="1:10">
      <c r="A56" s="26" t="s">
        <v>308</v>
      </c>
      <c r="B56" s="26" t="s">
        <v>600</v>
      </c>
      <c r="C56" s="26" t="s">
        <v>465</v>
      </c>
      <c r="D56" s="26" t="s">
        <v>466</v>
      </c>
      <c r="E56" s="26" t="s">
        <v>601</v>
      </c>
      <c r="F56" s="26" t="s">
        <v>468</v>
      </c>
      <c r="G56" s="49" t="s">
        <v>51</v>
      </c>
      <c r="H56" s="26" t="s">
        <v>602</v>
      </c>
      <c r="I56" s="26" t="s">
        <v>471</v>
      </c>
      <c r="J56" s="26" t="s">
        <v>603</v>
      </c>
    </row>
    <row r="57" ht="33.75" customHeight="1" spans="1:10">
      <c r="A57" s="26" t="s">
        <v>308</v>
      </c>
      <c r="B57" s="26" t="s">
        <v>600</v>
      </c>
      <c r="C57" s="26" t="s">
        <v>465</v>
      </c>
      <c r="D57" s="26" t="s">
        <v>466</v>
      </c>
      <c r="E57" s="26" t="s">
        <v>604</v>
      </c>
      <c r="F57" s="26" t="s">
        <v>468</v>
      </c>
      <c r="G57" s="49" t="s">
        <v>55</v>
      </c>
      <c r="H57" s="26" t="s">
        <v>505</v>
      </c>
      <c r="I57" s="26" t="s">
        <v>471</v>
      </c>
      <c r="J57" s="26" t="s">
        <v>605</v>
      </c>
    </row>
    <row r="58" ht="33.75" customHeight="1" spans="1:10">
      <c r="A58" s="26" t="s">
        <v>308</v>
      </c>
      <c r="B58" s="26" t="s">
        <v>600</v>
      </c>
      <c r="C58" s="26" t="s">
        <v>465</v>
      </c>
      <c r="D58" s="26" t="s">
        <v>473</v>
      </c>
      <c r="E58" s="26" t="s">
        <v>606</v>
      </c>
      <c r="F58" s="26" t="s">
        <v>607</v>
      </c>
      <c r="G58" s="49" t="s">
        <v>484</v>
      </c>
      <c r="H58" s="26" t="s">
        <v>477</v>
      </c>
      <c r="I58" s="26" t="s">
        <v>471</v>
      </c>
      <c r="J58" s="26" t="s">
        <v>608</v>
      </c>
    </row>
    <row r="59" ht="33.75" customHeight="1" spans="1:10">
      <c r="A59" s="26" t="s">
        <v>308</v>
      </c>
      <c r="B59" s="26" t="s">
        <v>600</v>
      </c>
      <c r="C59" s="26" t="s">
        <v>465</v>
      </c>
      <c r="D59" s="26" t="s">
        <v>519</v>
      </c>
      <c r="E59" s="26" t="s">
        <v>609</v>
      </c>
      <c r="F59" s="26" t="s">
        <v>475</v>
      </c>
      <c r="G59" s="49" t="s">
        <v>476</v>
      </c>
      <c r="H59" s="26" t="s">
        <v>477</v>
      </c>
      <c r="I59" s="26" t="s">
        <v>471</v>
      </c>
      <c r="J59" s="26" t="s">
        <v>610</v>
      </c>
    </row>
    <row r="60" ht="33.75" customHeight="1" spans="1:10">
      <c r="A60" s="26" t="s">
        <v>308</v>
      </c>
      <c r="B60" s="26" t="s">
        <v>600</v>
      </c>
      <c r="C60" s="26" t="s">
        <v>481</v>
      </c>
      <c r="D60" s="26" t="s">
        <v>482</v>
      </c>
      <c r="E60" s="26" t="s">
        <v>611</v>
      </c>
      <c r="F60" s="26" t="s">
        <v>612</v>
      </c>
      <c r="G60" s="49" t="s">
        <v>53</v>
      </c>
      <c r="H60" s="26" t="s">
        <v>477</v>
      </c>
      <c r="I60" s="26" t="s">
        <v>471</v>
      </c>
      <c r="J60" s="26" t="s">
        <v>613</v>
      </c>
    </row>
    <row r="61" ht="33.75" customHeight="1" spans="1:10">
      <c r="A61" s="26" t="s">
        <v>308</v>
      </c>
      <c r="B61" s="26" t="s">
        <v>600</v>
      </c>
      <c r="C61" s="26" t="s">
        <v>486</v>
      </c>
      <c r="D61" s="26" t="s">
        <v>487</v>
      </c>
      <c r="E61" s="26" t="s">
        <v>614</v>
      </c>
      <c r="F61" s="26" t="s">
        <v>468</v>
      </c>
      <c r="G61" s="49" t="s">
        <v>508</v>
      </c>
      <c r="H61" s="26" t="s">
        <v>477</v>
      </c>
      <c r="I61" s="26" t="s">
        <v>471</v>
      </c>
      <c r="J61" s="26" t="s">
        <v>615</v>
      </c>
    </row>
    <row r="62" ht="33.75" customHeight="1" spans="1:10">
      <c r="A62" s="26" t="s">
        <v>308</v>
      </c>
      <c r="B62" s="26" t="s">
        <v>600</v>
      </c>
      <c r="C62" s="26" t="s">
        <v>583</v>
      </c>
      <c r="D62" s="26" t="s">
        <v>584</v>
      </c>
      <c r="E62" s="26" t="s">
        <v>616</v>
      </c>
      <c r="F62" s="26" t="s">
        <v>586</v>
      </c>
      <c r="G62" s="49" t="s">
        <v>617</v>
      </c>
      <c r="H62" s="26" t="s">
        <v>618</v>
      </c>
      <c r="I62" s="26" t="s">
        <v>471</v>
      </c>
      <c r="J62" s="26" t="s">
        <v>619</v>
      </c>
    </row>
    <row r="63" ht="33.75" customHeight="1" spans="1:10">
      <c r="A63" s="26" t="s">
        <v>295</v>
      </c>
      <c r="B63" s="26" t="s">
        <v>620</v>
      </c>
      <c r="C63" s="26" t="s">
        <v>465</v>
      </c>
      <c r="D63" s="26" t="s">
        <v>466</v>
      </c>
      <c r="E63" s="26" t="s">
        <v>575</v>
      </c>
      <c r="F63" s="26" t="s">
        <v>468</v>
      </c>
      <c r="G63" s="49" t="s">
        <v>621</v>
      </c>
      <c r="H63" s="26" t="s">
        <v>470</v>
      </c>
      <c r="I63" s="26" t="s">
        <v>471</v>
      </c>
      <c r="J63" s="26" t="s">
        <v>622</v>
      </c>
    </row>
    <row r="64" ht="33.75" customHeight="1" spans="1:10">
      <c r="A64" s="26" t="s">
        <v>295</v>
      </c>
      <c r="B64" s="26" t="s">
        <v>620</v>
      </c>
      <c r="C64" s="26" t="s">
        <v>465</v>
      </c>
      <c r="D64" s="26" t="s">
        <v>473</v>
      </c>
      <c r="E64" s="26" t="s">
        <v>567</v>
      </c>
      <c r="F64" s="26" t="s">
        <v>475</v>
      </c>
      <c r="G64" s="49" t="s">
        <v>476</v>
      </c>
      <c r="H64" s="26" t="s">
        <v>477</v>
      </c>
      <c r="I64" s="26" t="s">
        <v>471</v>
      </c>
      <c r="J64" s="26" t="s">
        <v>568</v>
      </c>
    </row>
    <row r="65" ht="33.75" customHeight="1" spans="1:10">
      <c r="A65" s="26" t="s">
        <v>295</v>
      </c>
      <c r="B65" s="26" t="s">
        <v>620</v>
      </c>
      <c r="C65" s="26" t="s">
        <v>465</v>
      </c>
      <c r="D65" s="26" t="s">
        <v>519</v>
      </c>
      <c r="E65" s="26" t="s">
        <v>623</v>
      </c>
      <c r="F65" s="26" t="s">
        <v>475</v>
      </c>
      <c r="G65" s="49" t="s">
        <v>476</v>
      </c>
      <c r="H65" s="26" t="s">
        <v>477</v>
      </c>
      <c r="I65" s="26" t="s">
        <v>471</v>
      </c>
      <c r="J65" s="26" t="s">
        <v>624</v>
      </c>
    </row>
    <row r="66" ht="33.75" customHeight="1" spans="1:10">
      <c r="A66" s="26" t="s">
        <v>295</v>
      </c>
      <c r="B66" s="26" t="s">
        <v>620</v>
      </c>
      <c r="C66" s="26" t="s">
        <v>481</v>
      </c>
      <c r="D66" s="26" t="s">
        <v>482</v>
      </c>
      <c r="E66" s="26" t="s">
        <v>625</v>
      </c>
      <c r="F66" s="26" t="s">
        <v>475</v>
      </c>
      <c r="G66" s="49" t="s">
        <v>476</v>
      </c>
      <c r="H66" s="26" t="s">
        <v>477</v>
      </c>
      <c r="I66" s="26" t="s">
        <v>471</v>
      </c>
      <c r="J66" s="26" t="s">
        <v>626</v>
      </c>
    </row>
    <row r="67" ht="33.75" customHeight="1" spans="1:10">
      <c r="A67" s="26" t="s">
        <v>295</v>
      </c>
      <c r="B67" s="26" t="s">
        <v>620</v>
      </c>
      <c r="C67" s="26" t="s">
        <v>486</v>
      </c>
      <c r="D67" s="26" t="s">
        <v>487</v>
      </c>
      <c r="E67" s="26" t="s">
        <v>627</v>
      </c>
      <c r="F67" s="26" t="s">
        <v>468</v>
      </c>
      <c r="G67" s="49" t="s">
        <v>489</v>
      </c>
      <c r="H67" s="26" t="s">
        <v>477</v>
      </c>
      <c r="I67" s="26" t="s">
        <v>471</v>
      </c>
      <c r="J67" s="26" t="s">
        <v>628</v>
      </c>
    </row>
    <row r="68" ht="33.75" customHeight="1" spans="1:10">
      <c r="A68" s="26" t="s">
        <v>400</v>
      </c>
      <c r="B68" s="26" t="s">
        <v>629</v>
      </c>
      <c r="C68" s="26" t="s">
        <v>465</v>
      </c>
      <c r="D68" s="26" t="s">
        <v>466</v>
      </c>
      <c r="E68" s="26" t="s">
        <v>630</v>
      </c>
      <c r="F68" s="26" t="s">
        <v>468</v>
      </c>
      <c r="G68" s="49" t="s">
        <v>53</v>
      </c>
      <c r="H68" s="26" t="s">
        <v>631</v>
      </c>
      <c r="I68" s="26" t="s">
        <v>471</v>
      </c>
      <c r="J68" s="26" t="s">
        <v>632</v>
      </c>
    </row>
    <row r="69" ht="33.75" customHeight="1" spans="1:10">
      <c r="A69" s="26" t="s">
        <v>400</v>
      </c>
      <c r="B69" s="26" t="s">
        <v>629</v>
      </c>
      <c r="C69" s="26" t="s">
        <v>465</v>
      </c>
      <c r="D69" s="26" t="s">
        <v>466</v>
      </c>
      <c r="E69" s="26" t="s">
        <v>633</v>
      </c>
      <c r="F69" s="26" t="s">
        <v>468</v>
      </c>
      <c r="G69" s="49" t="s">
        <v>45</v>
      </c>
      <c r="H69" s="26" t="s">
        <v>505</v>
      </c>
      <c r="I69" s="26" t="s">
        <v>471</v>
      </c>
      <c r="J69" s="26" t="s">
        <v>634</v>
      </c>
    </row>
    <row r="70" ht="33.75" customHeight="1" spans="1:10">
      <c r="A70" s="26" t="s">
        <v>400</v>
      </c>
      <c r="B70" s="26" t="s">
        <v>629</v>
      </c>
      <c r="C70" s="26" t="s">
        <v>465</v>
      </c>
      <c r="D70" s="26" t="s">
        <v>473</v>
      </c>
      <c r="E70" s="26" t="s">
        <v>635</v>
      </c>
      <c r="F70" s="26" t="s">
        <v>468</v>
      </c>
      <c r="G70" s="49" t="s">
        <v>484</v>
      </c>
      <c r="H70" s="26" t="s">
        <v>477</v>
      </c>
      <c r="I70" s="26" t="s">
        <v>471</v>
      </c>
      <c r="J70" s="26" t="s">
        <v>636</v>
      </c>
    </row>
    <row r="71" ht="33.75" customHeight="1" spans="1:10">
      <c r="A71" s="26" t="s">
        <v>400</v>
      </c>
      <c r="B71" s="26" t="s">
        <v>629</v>
      </c>
      <c r="C71" s="26" t="s">
        <v>481</v>
      </c>
      <c r="D71" s="26" t="s">
        <v>556</v>
      </c>
      <c r="E71" s="26" t="s">
        <v>637</v>
      </c>
      <c r="F71" s="26" t="s">
        <v>475</v>
      </c>
      <c r="G71" s="49" t="s">
        <v>638</v>
      </c>
      <c r="H71" s="26"/>
      <c r="I71" s="26" t="s">
        <v>525</v>
      </c>
      <c r="J71" s="26" t="s">
        <v>639</v>
      </c>
    </row>
    <row r="72" ht="33.75" customHeight="1" spans="1:10">
      <c r="A72" s="26" t="s">
        <v>400</v>
      </c>
      <c r="B72" s="26" t="s">
        <v>629</v>
      </c>
      <c r="C72" s="26" t="s">
        <v>486</v>
      </c>
      <c r="D72" s="26" t="s">
        <v>487</v>
      </c>
      <c r="E72" s="26" t="s">
        <v>488</v>
      </c>
      <c r="F72" s="26" t="s">
        <v>468</v>
      </c>
      <c r="G72" s="49" t="s">
        <v>484</v>
      </c>
      <c r="H72" s="26" t="s">
        <v>477</v>
      </c>
      <c r="I72" s="26" t="s">
        <v>471</v>
      </c>
      <c r="J72" s="26" t="s">
        <v>640</v>
      </c>
    </row>
    <row r="73" ht="33.75" customHeight="1" spans="1:10">
      <c r="A73" s="26" t="s">
        <v>443</v>
      </c>
      <c r="B73" s="26" t="s">
        <v>641</v>
      </c>
      <c r="C73" s="26" t="s">
        <v>465</v>
      </c>
      <c r="D73" s="26" t="s">
        <v>466</v>
      </c>
      <c r="E73" s="26" t="s">
        <v>642</v>
      </c>
      <c r="F73" s="26" t="s">
        <v>468</v>
      </c>
      <c r="G73" s="49" t="s">
        <v>643</v>
      </c>
      <c r="H73" s="26" t="s">
        <v>505</v>
      </c>
      <c r="I73" s="26" t="s">
        <v>471</v>
      </c>
      <c r="J73" s="26" t="s">
        <v>644</v>
      </c>
    </row>
    <row r="74" ht="33.75" customHeight="1" spans="1:10">
      <c r="A74" s="26" t="s">
        <v>443</v>
      </c>
      <c r="B74" s="26" t="s">
        <v>641</v>
      </c>
      <c r="C74" s="26" t="s">
        <v>465</v>
      </c>
      <c r="D74" s="26" t="s">
        <v>466</v>
      </c>
      <c r="E74" s="26" t="s">
        <v>645</v>
      </c>
      <c r="F74" s="26" t="s">
        <v>468</v>
      </c>
      <c r="G74" s="49" t="s">
        <v>643</v>
      </c>
      <c r="H74" s="26" t="s">
        <v>505</v>
      </c>
      <c r="I74" s="26" t="s">
        <v>471</v>
      </c>
      <c r="J74" s="26" t="s">
        <v>646</v>
      </c>
    </row>
    <row r="75" ht="33.75" customHeight="1" spans="1:10">
      <c r="A75" s="26" t="s">
        <v>443</v>
      </c>
      <c r="B75" s="26" t="s">
        <v>641</v>
      </c>
      <c r="C75" s="26" t="s">
        <v>465</v>
      </c>
      <c r="D75" s="26" t="s">
        <v>466</v>
      </c>
      <c r="E75" s="26" t="s">
        <v>647</v>
      </c>
      <c r="F75" s="26" t="s">
        <v>468</v>
      </c>
      <c r="G75" s="49" t="s">
        <v>643</v>
      </c>
      <c r="H75" s="26" t="s">
        <v>648</v>
      </c>
      <c r="I75" s="26" t="s">
        <v>471</v>
      </c>
      <c r="J75" s="26" t="s">
        <v>649</v>
      </c>
    </row>
    <row r="76" ht="33.75" customHeight="1" spans="1:10">
      <c r="A76" s="26" t="s">
        <v>443</v>
      </c>
      <c r="B76" s="26" t="s">
        <v>641</v>
      </c>
      <c r="C76" s="26" t="s">
        <v>465</v>
      </c>
      <c r="D76" s="26" t="s">
        <v>473</v>
      </c>
      <c r="E76" s="26" t="s">
        <v>650</v>
      </c>
      <c r="F76" s="26" t="s">
        <v>468</v>
      </c>
      <c r="G76" s="49" t="s">
        <v>484</v>
      </c>
      <c r="H76" s="26" t="s">
        <v>477</v>
      </c>
      <c r="I76" s="26" t="s">
        <v>471</v>
      </c>
      <c r="J76" s="26" t="s">
        <v>651</v>
      </c>
    </row>
    <row r="77" ht="33.75" customHeight="1" spans="1:10">
      <c r="A77" s="26" t="s">
        <v>443</v>
      </c>
      <c r="B77" s="26" t="s">
        <v>641</v>
      </c>
      <c r="C77" s="26" t="s">
        <v>481</v>
      </c>
      <c r="D77" s="26" t="s">
        <v>482</v>
      </c>
      <c r="E77" s="26" t="s">
        <v>652</v>
      </c>
      <c r="F77" s="26" t="s">
        <v>468</v>
      </c>
      <c r="G77" s="49" t="s">
        <v>484</v>
      </c>
      <c r="H77" s="26" t="s">
        <v>477</v>
      </c>
      <c r="I77" s="26" t="s">
        <v>471</v>
      </c>
      <c r="J77" s="26" t="s">
        <v>653</v>
      </c>
    </row>
    <row r="78" ht="33.75" customHeight="1" spans="1:10">
      <c r="A78" s="26" t="s">
        <v>443</v>
      </c>
      <c r="B78" s="26" t="s">
        <v>641</v>
      </c>
      <c r="C78" s="26" t="s">
        <v>486</v>
      </c>
      <c r="D78" s="26" t="s">
        <v>487</v>
      </c>
      <c r="E78" s="26" t="s">
        <v>654</v>
      </c>
      <c r="F78" s="26" t="s">
        <v>468</v>
      </c>
      <c r="G78" s="49" t="s">
        <v>484</v>
      </c>
      <c r="H78" s="26" t="s">
        <v>477</v>
      </c>
      <c r="I78" s="26" t="s">
        <v>471</v>
      </c>
      <c r="J78" s="26" t="s">
        <v>655</v>
      </c>
    </row>
    <row r="79" ht="33.75" customHeight="1" spans="1:10">
      <c r="A79" s="26" t="s">
        <v>314</v>
      </c>
      <c r="B79" s="26" t="s">
        <v>656</v>
      </c>
      <c r="C79" s="26" t="s">
        <v>465</v>
      </c>
      <c r="D79" s="26" t="s">
        <v>466</v>
      </c>
      <c r="E79" s="26" t="s">
        <v>563</v>
      </c>
      <c r="F79" s="26" t="s">
        <v>475</v>
      </c>
      <c r="G79" s="49" t="s">
        <v>46</v>
      </c>
      <c r="H79" s="26" t="s">
        <v>657</v>
      </c>
      <c r="I79" s="26" t="s">
        <v>471</v>
      </c>
      <c r="J79" s="26" t="s">
        <v>658</v>
      </c>
    </row>
    <row r="80" ht="33.75" customHeight="1" spans="1:10">
      <c r="A80" s="26" t="s">
        <v>314</v>
      </c>
      <c r="B80" s="26" t="s">
        <v>656</v>
      </c>
      <c r="C80" s="26" t="s">
        <v>465</v>
      </c>
      <c r="D80" s="26" t="s">
        <v>473</v>
      </c>
      <c r="E80" s="26" t="s">
        <v>567</v>
      </c>
      <c r="F80" s="26" t="s">
        <v>475</v>
      </c>
      <c r="G80" s="49" t="s">
        <v>476</v>
      </c>
      <c r="H80" s="26" t="s">
        <v>477</v>
      </c>
      <c r="I80" s="26" t="s">
        <v>471</v>
      </c>
      <c r="J80" s="26" t="s">
        <v>568</v>
      </c>
    </row>
    <row r="81" ht="33.75" customHeight="1" spans="1:10">
      <c r="A81" s="26" t="s">
        <v>314</v>
      </c>
      <c r="B81" s="26" t="s">
        <v>656</v>
      </c>
      <c r="C81" s="26" t="s">
        <v>465</v>
      </c>
      <c r="D81" s="26" t="s">
        <v>519</v>
      </c>
      <c r="E81" s="26" t="s">
        <v>659</v>
      </c>
      <c r="F81" s="26" t="s">
        <v>475</v>
      </c>
      <c r="G81" s="49" t="s">
        <v>476</v>
      </c>
      <c r="H81" s="26" t="s">
        <v>477</v>
      </c>
      <c r="I81" s="26" t="s">
        <v>471</v>
      </c>
      <c r="J81" s="26" t="s">
        <v>660</v>
      </c>
    </row>
    <row r="82" ht="33.75" customHeight="1" spans="1:10">
      <c r="A82" s="26" t="s">
        <v>314</v>
      </c>
      <c r="B82" s="26" t="s">
        <v>656</v>
      </c>
      <c r="C82" s="26" t="s">
        <v>481</v>
      </c>
      <c r="D82" s="26" t="s">
        <v>482</v>
      </c>
      <c r="E82" s="26" t="s">
        <v>661</v>
      </c>
      <c r="F82" s="26" t="s">
        <v>475</v>
      </c>
      <c r="G82" s="49" t="s">
        <v>662</v>
      </c>
      <c r="H82" s="26"/>
      <c r="I82" s="26" t="s">
        <v>525</v>
      </c>
      <c r="J82" s="26" t="s">
        <v>663</v>
      </c>
    </row>
    <row r="83" ht="33.75" customHeight="1" spans="1:10">
      <c r="A83" s="26" t="s">
        <v>314</v>
      </c>
      <c r="B83" s="26" t="s">
        <v>656</v>
      </c>
      <c r="C83" s="26" t="s">
        <v>486</v>
      </c>
      <c r="D83" s="26" t="s">
        <v>487</v>
      </c>
      <c r="E83" s="26" t="s">
        <v>488</v>
      </c>
      <c r="F83" s="26" t="s">
        <v>468</v>
      </c>
      <c r="G83" s="49" t="s">
        <v>489</v>
      </c>
      <c r="H83" s="26" t="s">
        <v>477</v>
      </c>
      <c r="I83" s="26" t="s">
        <v>471</v>
      </c>
      <c r="J83" s="26" t="s">
        <v>513</v>
      </c>
    </row>
    <row r="84" ht="33.75" customHeight="1" spans="1:10">
      <c r="A84" s="26" t="s">
        <v>297</v>
      </c>
      <c r="B84" s="26" t="s">
        <v>664</v>
      </c>
      <c r="C84" s="26" t="s">
        <v>465</v>
      </c>
      <c r="D84" s="26" t="s">
        <v>466</v>
      </c>
      <c r="E84" s="26" t="s">
        <v>665</v>
      </c>
      <c r="F84" s="26" t="s">
        <v>475</v>
      </c>
      <c r="G84" s="49" t="s">
        <v>52</v>
      </c>
      <c r="H84" s="26" t="s">
        <v>547</v>
      </c>
      <c r="I84" s="26" t="s">
        <v>471</v>
      </c>
      <c r="J84" s="26" t="s">
        <v>666</v>
      </c>
    </row>
    <row r="85" ht="33.75" customHeight="1" spans="1:10">
      <c r="A85" s="26" t="s">
        <v>297</v>
      </c>
      <c r="B85" s="26" t="s">
        <v>664</v>
      </c>
      <c r="C85" s="26" t="s">
        <v>465</v>
      </c>
      <c r="D85" s="26" t="s">
        <v>466</v>
      </c>
      <c r="E85" s="26" t="s">
        <v>667</v>
      </c>
      <c r="F85" s="26" t="s">
        <v>468</v>
      </c>
      <c r="G85" s="49" t="s">
        <v>668</v>
      </c>
      <c r="H85" s="26" t="s">
        <v>470</v>
      </c>
      <c r="I85" s="26" t="s">
        <v>471</v>
      </c>
      <c r="J85" s="26" t="s">
        <v>669</v>
      </c>
    </row>
    <row r="86" ht="33.75" customHeight="1" spans="1:10">
      <c r="A86" s="26" t="s">
        <v>297</v>
      </c>
      <c r="B86" s="26" t="s">
        <v>664</v>
      </c>
      <c r="C86" s="26" t="s">
        <v>465</v>
      </c>
      <c r="D86" s="26" t="s">
        <v>473</v>
      </c>
      <c r="E86" s="26" t="s">
        <v>567</v>
      </c>
      <c r="F86" s="26" t="s">
        <v>475</v>
      </c>
      <c r="G86" s="49" t="s">
        <v>476</v>
      </c>
      <c r="H86" s="26" t="s">
        <v>477</v>
      </c>
      <c r="I86" s="26" t="s">
        <v>471</v>
      </c>
      <c r="J86" s="26" t="s">
        <v>568</v>
      </c>
    </row>
    <row r="87" ht="33.75" customHeight="1" spans="1:10">
      <c r="A87" s="26" t="s">
        <v>297</v>
      </c>
      <c r="B87" s="26" t="s">
        <v>664</v>
      </c>
      <c r="C87" s="26" t="s">
        <v>465</v>
      </c>
      <c r="D87" s="26" t="s">
        <v>519</v>
      </c>
      <c r="E87" s="26" t="s">
        <v>670</v>
      </c>
      <c r="F87" s="26" t="s">
        <v>475</v>
      </c>
      <c r="G87" s="49" t="s">
        <v>476</v>
      </c>
      <c r="H87" s="26" t="s">
        <v>477</v>
      </c>
      <c r="I87" s="26" t="s">
        <v>471</v>
      </c>
      <c r="J87" s="26" t="s">
        <v>671</v>
      </c>
    </row>
    <row r="88" ht="33.75" customHeight="1" spans="1:10">
      <c r="A88" s="26" t="s">
        <v>297</v>
      </c>
      <c r="B88" s="26" t="s">
        <v>664</v>
      </c>
      <c r="C88" s="26" t="s">
        <v>481</v>
      </c>
      <c r="D88" s="26" t="s">
        <v>482</v>
      </c>
      <c r="E88" s="26" t="s">
        <v>672</v>
      </c>
      <c r="F88" s="26" t="s">
        <v>468</v>
      </c>
      <c r="G88" s="49" t="s">
        <v>673</v>
      </c>
      <c r="H88" s="26" t="s">
        <v>477</v>
      </c>
      <c r="I88" s="26" t="s">
        <v>471</v>
      </c>
      <c r="J88" s="26" t="s">
        <v>674</v>
      </c>
    </row>
    <row r="89" ht="33.75" customHeight="1" spans="1:10">
      <c r="A89" s="26" t="s">
        <v>297</v>
      </c>
      <c r="B89" s="26" t="s">
        <v>664</v>
      </c>
      <c r="C89" s="26" t="s">
        <v>486</v>
      </c>
      <c r="D89" s="26" t="s">
        <v>487</v>
      </c>
      <c r="E89" s="26" t="s">
        <v>627</v>
      </c>
      <c r="F89" s="26" t="s">
        <v>468</v>
      </c>
      <c r="G89" s="49" t="s">
        <v>484</v>
      </c>
      <c r="H89" s="26" t="s">
        <v>477</v>
      </c>
      <c r="I89" s="26" t="s">
        <v>471</v>
      </c>
      <c r="J89" s="26" t="s">
        <v>675</v>
      </c>
    </row>
    <row r="90" ht="33.75" customHeight="1" spans="1:10">
      <c r="A90" s="26" t="s">
        <v>427</v>
      </c>
      <c r="B90" s="26" t="s">
        <v>676</v>
      </c>
      <c r="C90" s="26" t="s">
        <v>465</v>
      </c>
      <c r="D90" s="26" t="s">
        <v>466</v>
      </c>
      <c r="E90" s="26" t="s">
        <v>677</v>
      </c>
      <c r="F90" s="26" t="s">
        <v>468</v>
      </c>
      <c r="G90" s="49" t="s">
        <v>46</v>
      </c>
      <c r="H90" s="26" t="s">
        <v>505</v>
      </c>
      <c r="I90" s="26" t="s">
        <v>471</v>
      </c>
      <c r="J90" s="26" t="s">
        <v>678</v>
      </c>
    </row>
    <row r="91" ht="33.75" customHeight="1" spans="1:10">
      <c r="A91" s="26" t="s">
        <v>427</v>
      </c>
      <c r="B91" s="26" t="s">
        <v>676</v>
      </c>
      <c r="C91" s="26" t="s">
        <v>465</v>
      </c>
      <c r="D91" s="26" t="s">
        <v>466</v>
      </c>
      <c r="E91" s="26" t="s">
        <v>679</v>
      </c>
      <c r="F91" s="26" t="s">
        <v>468</v>
      </c>
      <c r="G91" s="49" t="s">
        <v>530</v>
      </c>
      <c r="H91" s="26" t="s">
        <v>470</v>
      </c>
      <c r="I91" s="26" t="s">
        <v>471</v>
      </c>
      <c r="J91" s="26" t="s">
        <v>680</v>
      </c>
    </row>
    <row r="92" ht="33.75" customHeight="1" spans="1:10">
      <c r="A92" s="26" t="s">
        <v>427</v>
      </c>
      <c r="B92" s="26" t="s">
        <v>676</v>
      </c>
      <c r="C92" s="26" t="s">
        <v>465</v>
      </c>
      <c r="D92" s="26" t="s">
        <v>473</v>
      </c>
      <c r="E92" s="26" t="s">
        <v>681</v>
      </c>
      <c r="F92" s="26" t="s">
        <v>468</v>
      </c>
      <c r="G92" s="49" t="s">
        <v>484</v>
      </c>
      <c r="H92" s="26" t="s">
        <v>477</v>
      </c>
      <c r="I92" s="26" t="s">
        <v>471</v>
      </c>
      <c r="J92" s="26" t="s">
        <v>682</v>
      </c>
    </row>
    <row r="93" ht="33.75" customHeight="1" spans="1:10">
      <c r="A93" s="26" t="s">
        <v>427</v>
      </c>
      <c r="B93" s="26" t="s">
        <v>676</v>
      </c>
      <c r="C93" s="26" t="s">
        <v>481</v>
      </c>
      <c r="D93" s="26" t="s">
        <v>482</v>
      </c>
      <c r="E93" s="26" t="s">
        <v>683</v>
      </c>
      <c r="F93" s="26" t="s">
        <v>468</v>
      </c>
      <c r="G93" s="49" t="s">
        <v>46</v>
      </c>
      <c r="H93" s="26" t="s">
        <v>505</v>
      </c>
      <c r="I93" s="26" t="s">
        <v>471</v>
      </c>
      <c r="J93" s="26" t="s">
        <v>684</v>
      </c>
    </row>
    <row r="94" ht="33.75" customHeight="1" spans="1:10">
      <c r="A94" s="26" t="s">
        <v>427</v>
      </c>
      <c r="B94" s="26" t="s">
        <v>676</v>
      </c>
      <c r="C94" s="26" t="s">
        <v>486</v>
      </c>
      <c r="D94" s="26" t="s">
        <v>487</v>
      </c>
      <c r="E94" s="26" t="s">
        <v>685</v>
      </c>
      <c r="F94" s="26" t="s">
        <v>468</v>
      </c>
      <c r="G94" s="49" t="s">
        <v>489</v>
      </c>
      <c r="H94" s="26" t="s">
        <v>477</v>
      </c>
      <c r="I94" s="26" t="s">
        <v>471</v>
      </c>
      <c r="J94" s="26" t="s">
        <v>686</v>
      </c>
    </row>
    <row r="95" ht="33.75" customHeight="1" spans="1:10">
      <c r="A95" s="26" t="s">
        <v>291</v>
      </c>
      <c r="B95" s="26" t="s">
        <v>687</v>
      </c>
      <c r="C95" s="26" t="s">
        <v>465</v>
      </c>
      <c r="D95" s="26" t="s">
        <v>466</v>
      </c>
      <c r="E95" s="26" t="s">
        <v>575</v>
      </c>
      <c r="F95" s="26" t="s">
        <v>468</v>
      </c>
      <c r="G95" s="49" t="s">
        <v>688</v>
      </c>
      <c r="H95" s="26" t="s">
        <v>470</v>
      </c>
      <c r="I95" s="26" t="s">
        <v>471</v>
      </c>
      <c r="J95" s="26" t="s">
        <v>689</v>
      </c>
    </row>
    <row r="96" ht="33.75" customHeight="1" spans="1:10">
      <c r="A96" s="26" t="s">
        <v>291</v>
      </c>
      <c r="B96" s="26" t="s">
        <v>687</v>
      </c>
      <c r="C96" s="26" t="s">
        <v>465</v>
      </c>
      <c r="D96" s="26" t="s">
        <v>473</v>
      </c>
      <c r="E96" s="26" t="s">
        <v>593</v>
      </c>
      <c r="F96" s="26" t="s">
        <v>475</v>
      </c>
      <c r="G96" s="49" t="s">
        <v>476</v>
      </c>
      <c r="H96" s="26" t="s">
        <v>477</v>
      </c>
      <c r="I96" s="26" t="s">
        <v>471</v>
      </c>
      <c r="J96" s="26" t="s">
        <v>594</v>
      </c>
    </row>
    <row r="97" ht="33.75" customHeight="1" spans="1:10">
      <c r="A97" s="26" t="s">
        <v>291</v>
      </c>
      <c r="B97" s="26" t="s">
        <v>687</v>
      </c>
      <c r="C97" s="26" t="s">
        <v>465</v>
      </c>
      <c r="D97" s="26" t="s">
        <v>519</v>
      </c>
      <c r="E97" s="26" t="s">
        <v>659</v>
      </c>
      <c r="F97" s="26" t="s">
        <v>475</v>
      </c>
      <c r="G97" s="49" t="s">
        <v>476</v>
      </c>
      <c r="H97" s="26" t="s">
        <v>477</v>
      </c>
      <c r="I97" s="26" t="s">
        <v>471</v>
      </c>
      <c r="J97" s="26" t="s">
        <v>690</v>
      </c>
    </row>
    <row r="98" ht="33.75" customHeight="1" spans="1:10">
      <c r="A98" s="26" t="s">
        <v>291</v>
      </c>
      <c r="B98" s="26" t="s">
        <v>687</v>
      </c>
      <c r="C98" s="26" t="s">
        <v>481</v>
      </c>
      <c r="D98" s="26" t="s">
        <v>482</v>
      </c>
      <c r="E98" s="26" t="s">
        <v>483</v>
      </c>
      <c r="F98" s="26" t="s">
        <v>468</v>
      </c>
      <c r="G98" s="49" t="s">
        <v>673</v>
      </c>
      <c r="H98" s="26" t="s">
        <v>477</v>
      </c>
      <c r="I98" s="26" t="s">
        <v>471</v>
      </c>
      <c r="J98" s="26" t="s">
        <v>512</v>
      </c>
    </row>
    <row r="99" ht="33.75" customHeight="1" spans="1:10">
      <c r="A99" s="26" t="s">
        <v>291</v>
      </c>
      <c r="B99" s="26" t="s">
        <v>687</v>
      </c>
      <c r="C99" s="26" t="s">
        <v>486</v>
      </c>
      <c r="D99" s="26" t="s">
        <v>487</v>
      </c>
      <c r="E99" s="26" t="s">
        <v>691</v>
      </c>
      <c r="F99" s="26" t="s">
        <v>468</v>
      </c>
      <c r="G99" s="49" t="s">
        <v>489</v>
      </c>
      <c r="H99" s="26" t="s">
        <v>477</v>
      </c>
      <c r="I99" s="26" t="s">
        <v>471</v>
      </c>
      <c r="J99" s="26" t="s">
        <v>692</v>
      </c>
    </row>
    <row r="100" ht="33.75" customHeight="1" spans="1:10">
      <c r="A100" s="26" t="s">
        <v>293</v>
      </c>
      <c r="B100" s="26" t="s">
        <v>693</v>
      </c>
      <c r="C100" s="26" t="s">
        <v>465</v>
      </c>
      <c r="D100" s="26" t="s">
        <v>466</v>
      </c>
      <c r="E100" s="26" t="s">
        <v>575</v>
      </c>
      <c r="F100" s="26" t="s">
        <v>468</v>
      </c>
      <c r="G100" s="49" t="s">
        <v>621</v>
      </c>
      <c r="H100" s="26" t="s">
        <v>470</v>
      </c>
      <c r="I100" s="26" t="s">
        <v>471</v>
      </c>
      <c r="J100" s="26" t="s">
        <v>694</v>
      </c>
    </row>
    <row r="101" ht="33.75" customHeight="1" spans="1:10">
      <c r="A101" s="26" t="s">
        <v>293</v>
      </c>
      <c r="B101" s="26" t="s">
        <v>693</v>
      </c>
      <c r="C101" s="26" t="s">
        <v>465</v>
      </c>
      <c r="D101" s="26" t="s">
        <v>473</v>
      </c>
      <c r="E101" s="26" t="s">
        <v>593</v>
      </c>
      <c r="F101" s="26" t="s">
        <v>475</v>
      </c>
      <c r="G101" s="49" t="s">
        <v>476</v>
      </c>
      <c r="H101" s="26" t="s">
        <v>477</v>
      </c>
      <c r="I101" s="26" t="s">
        <v>471</v>
      </c>
      <c r="J101" s="26" t="s">
        <v>695</v>
      </c>
    </row>
    <row r="102" ht="33.75" customHeight="1" spans="1:10">
      <c r="A102" s="26" t="s">
        <v>293</v>
      </c>
      <c r="B102" s="26" t="s">
        <v>693</v>
      </c>
      <c r="C102" s="26" t="s">
        <v>465</v>
      </c>
      <c r="D102" s="26" t="s">
        <v>519</v>
      </c>
      <c r="E102" s="26" t="s">
        <v>696</v>
      </c>
      <c r="F102" s="26" t="s">
        <v>475</v>
      </c>
      <c r="G102" s="49" t="s">
        <v>476</v>
      </c>
      <c r="H102" s="26" t="s">
        <v>477</v>
      </c>
      <c r="I102" s="26" t="s">
        <v>471</v>
      </c>
      <c r="J102" s="26" t="s">
        <v>671</v>
      </c>
    </row>
    <row r="103" ht="33.75" customHeight="1" spans="1:10">
      <c r="A103" s="26" t="s">
        <v>293</v>
      </c>
      <c r="B103" s="26" t="s">
        <v>693</v>
      </c>
      <c r="C103" s="26" t="s">
        <v>481</v>
      </c>
      <c r="D103" s="26" t="s">
        <v>482</v>
      </c>
      <c r="E103" s="26" t="s">
        <v>697</v>
      </c>
      <c r="F103" s="26" t="s">
        <v>475</v>
      </c>
      <c r="G103" s="49" t="s">
        <v>476</v>
      </c>
      <c r="H103" s="26" t="s">
        <v>477</v>
      </c>
      <c r="I103" s="26" t="s">
        <v>471</v>
      </c>
      <c r="J103" s="26" t="s">
        <v>698</v>
      </c>
    </row>
    <row r="104" ht="33.75" customHeight="1" spans="1:10">
      <c r="A104" s="26" t="s">
        <v>293</v>
      </c>
      <c r="B104" s="26" t="s">
        <v>693</v>
      </c>
      <c r="C104" s="26" t="s">
        <v>486</v>
      </c>
      <c r="D104" s="26" t="s">
        <v>487</v>
      </c>
      <c r="E104" s="26" t="s">
        <v>627</v>
      </c>
      <c r="F104" s="26" t="s">
        <v>468</v>
      </c>
      <c r="G104" s="49" t="s">
        <v>489</v>
      </c>
      <c r="H104" s="26" t="s">
        <v>477</v>
      </c>
      <c r="I104" s="26" t="s">
        <v>471</v>
      </c>
      <c r="J104" s="26" t="s">
        <v>699</v>
      </c>
    </row>
    <row r="105" ht="33.75" customHeight="1" spans="1:10">
      <c r="A105" s="26" t="s">
        <v>408</v>
      </c>
      <c r="B105" s="26" t="s">
        <v>700</v>
      </c>
      <c r="C105" s="26" t="s">
        <v>465</v>
      </c>
      <c r="D105" s="26" t="s">
        <v>466</v>
      </c>
      <c r="E105" s="26" t="s">
        <v>529</v>
      </c>
      <c r="F105" s="26" t="s">
        <v>468</v>
      </c>
      <c r="G105" s="49" t="s">
        <v>55</v>
      </c>
      <c r="H105" s="26" t="s">
        <v>505</v>
      </c>
      <c r="I105" s="26" t="s">
        <v>471</v>
      </c>
      <c r="J105" s="26" t="s">
        <v>701</v>
      </c>
    </row>
    <row r="106" ht="33.75" customHeight="1" spans="1:10">
      <c r="A106" s="26" t="s">
        <v>408</v>
      </c>
      <c r="B106" s="26" t="s">
        <v>700</v>
      </c>
      <c r="C106" s="26" t="s">
        <v>465</v>
      </c>
      <c r="D106" s="26" t="s">
        <v>466</v>
      </c>
      <c r="E106" s="26" t="s">
        <v>702</v>
      </c>
      <c r="F106" s="26" t="s">
        <v>468</v>
      </c>
      <c r="G106" s="49" t="s">
        <v>703</v>
      </c>
      <c r="H106" s="26" t="s">
        <v>470</v>
      </c>
      <c r="I106" s="26" t="s">
        <v>471</v>
      </c>
      <c r="J106" s="26" t="s">
        <v>704</v>
      </c>
    </row>
    <row r="107" ht="33.75" customHeight="1" spans="1:10">
      <c r="A107" s="26" t="s">
        <v>408</v>
      </c>
      <c r="B107" s="26" t="s">
        <v>700</v>
      </c>
      <c r="C107" s="26" t="s">
        <v>465</v>
      </c>
      <c r="D107" s="26" t="s">
        <v>473</v>
      </c>
      <c r="E107" s="26" t="s">
        <v>705</v>
      </c>
      <c r="F107" s="26" t="s">
        <v>468</v>
      </c>
      <c r="G107" s="49" t="s">
        <v>489</v>
      </c>
      <c r="H107" s="26" t="s">
        <v>477</v>
      </c>
      <c r="I107" s="26" t="s">
        <v>471</v>
      </c>
      <c r="J107" s="26" t="s">
        <v>706</v>
      </c>
    </row>
    <row r="108" ht="33.75" customHeight="1" spans="1:10">
      <c r="A108" s="26" t="s">
        <v>408</v>
      </c>
      <c r="B108" s="26" t="s">
        <v>700</v>
      </c>
      <c r="C108" s="26" t="s">
        <v>481</v>
      </c>
      <c r="D108" s="26" t="s">
        <v>482</v>
      </c>
      <c r="E108" s="26" t="s">
        <v>707</v>
      </c>
      <c r="F108" s="26" t="s">
        <v>468</v>
      </c>
      <c r="G108" s="49" t="s">
        <v>708</v>
      </c>
      <c r="H108" s="26" t="s">
        <v>648</v>
      </c>
      <c r="I108" s="26" t="s">
        <v>471</v>
      </c>
      <c r="J108" s="26" t="s">
        <v>709</v>
      </c>
    </row>
    <row r="109" ht="33.75" customHeight="1" spans="1:10">
      <c r="A109" s="26" t="s">
        <v>408</v>
      </c>
      <c r="B109" s="26" t="s">
        <v>700</v>
      </c>
      <c r="C109" s="26" t="s">
        <v>481</v>
      </c>
      <c r="D109" s="26" t="s">
        <v>482</v>
      </c>
      <c r="E109" s="26" t="s">
        <v>710</v>
      </c>
      <c r="F109" s="26" t="s">
        <v>468</v>
      </c>
      <c r="G109" s="49" t="s">
        <v>711</v>
      </c>
      <c r="H109" s="26" t="s">
        <v>505</v>
      </c>
      <c r="I109" s="26" t="s">
        <v>471</v>
      </c>
      <c r="J109" s="26" t="s">
        <v>712</v>
      </c>
    </row>
    <row r="110" ht="33.75" customHeight="1" spans="1:10">
      <c r="A110" s="26" t="s">
        <v>408</v>
      </c>
      <c r="B110" s="26" t="s">
        <v>700</v>
      </c>
      <c r="C110" s="26" t="s">
        <v>486</v>
      </c>
      <c r="D110" s="26" t="s">
        <v>487</v>
      </c>
      <c r="E110" s="26" t="s">
        <v>488</v>
      </c>
      <c r="F110" s="26" t="s">
        <v>468</v>
      </c>
      <c r="G110" s="49" t="s">
        <v>489</v>
      </c>
      <c r="H110" s="26" t="s">
        <v>477</v>
      </c>
      <c r="I110" s="26" t="s">
        <v>471</v>
      </c>
      <c r="J110" s="26" t="s">
        <v>713</v>
      </c>
    </row>
    <row r="111" ht="33.75" customHeight="1" spans="1:10">
      <c r="A111" s="26" t="s">
        <v>423</v>
      </c>
      <c r="B111" s="26" t="s">
        <v>714</v>
      </c>
      <c r="C111" s="26" t="s">
        <v>465</v>
      </c>
      <c r="D111" s="26" t="s">
        <v>466</v>
      </c>
      <c r="E111" s="26" t="s">
        <v>715</v>
      </c>
      <c r="F111" s="26" t="s">
        <v>468</v>
      </c>
      <c r="G111" s="49" t="s">
        <v>47</v>
      </c>
      <c r="H111" s="26" t="s">
        <v>547</v>
      </c>
      <c r="I111" s="26" t="s">
        <v>471</v>
      </c>
      <c r="J111" s="26" t="s">
        <v>716</v>
      </c>
    </row>
    <row r="112" ht="33.75" customHeight="1" spans="1:10">
      <c r="A112" s="26" t="s">
        <v>423</v>
      </c>
      <c r="B112" s="26" t="s">
        <v>714</v>
      </c>
      <c r="C112" s="26" t="s">
        <v>465</v>
      </c>
      <c r="D112" s="26" t="s">
        <v>466</v>
      </c>
      <c r="E112" s="26" t="s">
        <v>717</v>
      </c>
      <c r="F112" s="26" t="s">
        <v>468</v>
      </c>
      <c r="G112" s="49" t="s">
        <v>718</v>
      </c>
      <c r="H112" s="26" t="s">
        <v>470</v>
      </c>
      <c r="I112" s="26" t="s">
        <v>471</v>
      </c>
      <c r="J112" s="26" t="s">
        <v>719</v>
      </c>
    </row>
    <row r="113" ht="33.75" customHeight="1" spans="1:10">
      <c r="A113" s="26" t="s">
        <v>423</v>
      </c>
      <c r="B113" s="26" t="s">
        <v>714</v>
      </c>
      <c r="C113" s="26" t="s">
        <v>465</v>
      </c>
      <c r="D113" s="26" t="s">
        <v>473</v>
      </c>
      <c r="E113" s="26" t="s">
        <v>720</v>
      </c>
      <c r="F113" s="26" t="s">
        <v>468</v>
      </c>
      <c r="G113" s="49" t="s">
        <v>484</v>
      </c>
      <c r="H113" s="26" t="s">
        <v>477</v>
      </c>
      <c r="I113" s="26" t="s">
        <v>471</v>
      </c>
      <c r="J113" s="26" t="s">
        <v>721</v>
      </c>
    </row>
    <row r="114" ht="33.75" customHeight="1" spans="1:10">
      <c r="A114" s="26" t="s">
        <v>423</v>
      </c>
      <c r="B114" s="26" t="s">
        <v>714</v>
      </c>
      <c r="C114" s="26" t="s">
        <v>465</v>
      </c>
      <c r="D114" s="26" t="s">
        <v>519</v>
      </c>
      <c r="E114" s="26" t="s">
        <v>722</v>
      </c>
      <c r="F114" s="26" t="s">
        <v>468</v>
      </c>
      <c r="G114" s="49" t="s">
        <v>58</v>
      </c>
      <c r="H114" s="26" t="s">
        <v>723</v>
      </c>
      <c r="I114" s="26" t="s">
        <v>471</v>
      </c>
      <c r="J114" s="26" t="s">
        <v>724</v>
      </c>
    </row>
    <row r="115" ht="33.75" customHeight="1" spans="1:10">
      <c r="A115" s="26" t="s">
        <v>423</v>
      </c>
      <c r="B115" s="26" t="s">
        <v>714</v>
      </c>
      <c r="C115" s="26" t="s">
        <v>481</v>
      </c>
      <c r="D115" s="26" t="s">
        <v>482</v>
      </c>
      <c r="E115" s="26" t="s">
        <v>710</v>
      </c>
      <c r="F115" s="26" t="s">
        <v>468</v>
      </c>
      <c r="G115" s="49" t="s">
        <v>45</v>
      </c>
      <c r="H115" s="26" t="s">
        <v>505</v>
      </c>
      <c r="I115" s="26" t="s">
        <v>471</v>
      </c>
      <c r="J115" s="26" t="s">
        <v>725</v>
      </c>
    </row>
    <row r="116" ht="33.75" customHeight="1" spans="1:10">
      <c r="A116" s="26" t="s">
        <v>423</v>
      </c>
      <c r="B116" s="26" t="s">
        <v>714</v>
      </c>
      <c r="C116" s="26" t="s">
        <v>486</v>
      </c>
      <c r="D116" s="26" t="s">
        <v>487</v>
      </c>
      <c r="E116" s="26" t="s">
        <v>726</v>
      </c>
      <c r="F116" s="26" t="s">
        <v>468</v>
      </c>
      <c r="G116" s="49" t="s">
        <v>489</v>
      </c>
      <c r="H116" s="26" t="s">
        <v>477</v>
      </c>
      <c r="I116" s="26" t="s">
        <v>471</v>
      </c>
      <c r="J116" s="26" t="s">
        <v>727</v>
      </c>
    </row>
    <row r="117" ht="33.75" customHeight="1" spans="1:10">
      <c r="A117" s="26" t="s">
        <v>435</v>
      </c>
      <c r="B117" s="26" t="s">
        <v>728</v>
      </c>
      <c r="C117" s="26" t="s">
        <v>465</v>
      </c>
      <c r="D117" s="26" t="s">
        <v>466</v>
      </c>
      <c r="E117" s="26" t="s">
        <v>563</v>
      </c>
      <c r="F117" s="26" t="s">
        <v>468</v>
      </c>
      <c r="G117" s="49" t="s">
        <v>469</v>
      </c>
      <c r="H117" s="26" t="s">
        <v>470</v>
      </c>
      <c r="I117" s="26" t="s">
        <v>471</v>
      </c>
      <c r="J117" s="26" t="s">
        <v>729</v>
      </c>
    </row>
    <row r="118" ht="33.75" customHeight="1" spans="1:10">
      <c r="A118" s="26" t="s">
        <v>435</v>
      </c>
      <c r="B118" s="26" t="s">
        <v>728</v>
      </c>
      <c r="C118" s="26" t="s">
        <v>465</v>
      </c>
      <c r="D118" s="26" t="s">
        <v>473</v>
      </c>
      <c r="E118" s="26" t="s">
        <v>567</v>
      </c>
      <c r="F118" s="26" t="s">
        <v>475</v>
      </c>
      <c r="G118" s="49" t="s">
        <v>476</v>
      </c>
      <c r="H118" s="26" t="s">
        <v>477</v>
      </c>
      <c r="I118" s="26" t="s">
        <v>471</v>
      </c>
      <c r="J118" s="26" t="s">
        <v>568</v>
      </c>
    </row>
    <row r="119" ht="33.75" customHeight="1" spans="1:10">
      <c r="A119" s="26" t="s">
        <v>435</v>
      </c>
      <c r="B119" s="26" t="s">
        <v>728</v>
      </c>
      <c r="C119" s="26" t="s">
        <v>465</v>
      </c>
      <c r="D119" s="26" t="s">
        <v>473</v>
      </c>
      <c r="E119" s="26" t="s">
        <v>705</v>
      </c>
      <c r="F119" s="26" t="s">
        <v>475</v>
      </c>
      <c r="G119" s="49" t="s">
        <v>476</v>
      </c>
      <c r="H119" s="26" t="s">
        <v>477</v>
      </c>
      <c r="I119" s="26" t="s">
        <v>471</v>
      </c>
      <c r="J119" s="26" t="s">
        <v>730</v>
      </c>
    </row>
    <row r="120" ht="33.75" customHeight="1" spans="1:10">
      <c r="A120" s="26" t="s">
        <v>435</v>
      </c>
      <c r="B120" s="26" t="s">
        <v>728</v>
      </c>
      <c r="C120" s="26" t="s">
        <v>481</v>
      </c>
      <c r="D120" s="26" t="s">
        <v>482</v>
      </c>
      <c r="E120" s="26" t="s">
        <v>483</v>
      </c>
      <c r="F120" s="26" t="s">
        <v>468</v>
      </c>
      <c r="G120" s="49" t="s">
        <v>484</v>
      </c>
      <c r="H120" s="26" t="s">
        <v>477</v>
      </c>
      <c r="I120" s="26" t="s">
        <v>471</v>
      </c>
      <c r="J120" s="26" t="s">
        <v>512</v>
      </c>
    </row>
    <row r="121" ht="33.75" customHeight="1" spans="1:10">
      <c r="A121" s="26" t="s">
        <v>435</v>
      </c>
      <c r="B121" s="26" t="s">
        <v>728</v>
      </c>
      <c r="C121" s="26" t="s">
        <v>486</v>
      </c>
      <c r="D121" s="26" t="s">
        <v>487</v>
      </c>
      <c r="E121" s="26" t="s">
        <v>488</v>
      </c>
      <c r="F121" s="26" t="s">
        <v>468</v>
      </c>
      <c r="G121" s="49" t="s">
        <v>489</v>
      </c>
      <c r="H121" s="26" t="s">
        <v>477</v>
      </c>
      <c r="I121" s="26" t="s">
        <v>471</v>
      </c>
      <c r="J121" s="26" t="s">
        <v>513</v>
      </c>
    </row>
    <row r="122" ht="33.75" customHeight="1" spans="1:10">
      <c r="A122" s="26" t="s">
        <v>433</v>
      </c>
      <c r="B122" s="26" t="s">
        <v>731</v>
      </c>
      <c r="C122" s="26" t="s">
        <v>465</v>
      </c>
      <c r="D122" s="26" t="s">
        <v>466</v>
      </c>
      <c r="E122" s="26" t="s">
        <v>732</v>
      </c>
      <c r="F122" s="26" t="s">
        <v>468</v>
      </c>
      <c r="G122" s="49" t="s">
        <v>530</v>
      </c>
      <c r="H122" s="26" t="s">
        <v>648</v>
      </c>
      <c r="I122" s="26" t="s">
        <v>471</v>
      </c>
      <c r="J122" s="26" t="s">
        <v>733</v>
      </c>
    </row>
    <row r="123" ht="33.75" customHeight="1" spans="1:10">
      <c r="A123" s="26" t="s">
        <v>433</v>
      </c>
      <c r="B123" s="26" t="s">
        <v>731</v>
      </c>
      <c r="C123" s="26" t="s">
        <v>465</v>
      </c>
      <c r="D123" s="26" t="s">
        <v>466</v>
      </c>
      <c r="E123" s="26" t="s">
        <v>734</v>
      </c>
      <c r="F123" s="26" t="s">
        <v>468</v>
      </c>
      <c r="G123" s="49" t="s">
        <v>45</v>
      </c>
      <c r="H123" s="26" t="s">
        <v>547</v>
      </c>
      <c r="I123" s="26" t="s">
        <v>471</v>
      </c>
      <c r="J123" s="26" t="s">
        <v>735</v>
      </c>
    </row>
    <row r="124" ht="33.75" customHeight="1" spans="1:10">
      <c r="A124" s="26" t="s">
        <v>433</v>
      </c>
      <c r="B124" s="26" t="s">
        <v>731</v>
      </c>
      <c r="C124" s="26" t="s">
        <v>465</v>
      </c>
      <c r="D124" s="26" t="s">
        <v>473</v>
      </c>
      <c r="E124" s="26" t="s">
        <v>734</v>
      </c>
      <c r="F124" s="26" t="s">
        <v>468</v>
      </c>
      <c r="G124" s="49" t="s">
        <v>508</v>
      </c>
      <c r="H124" s="26" t="s">
        <v>477</v>
      </c>
      <c r="I124" s="26" t="s">
        <v>471</v>
      </c>
      <c r="J124" s="26" t="s">
        <v>736</v>
      </c>
    </row>
    <row r="125" ht="33.75" customHeight="1" spans="1:10">
      <c r="A125" s="26" t="s">
        <v>433</v>
      </c>
      <c r="B125" s="26" t="s">
        <v>731</v>
      </c>
      <c r="C125" s="26" t="s">
        <v>465</v>
      </c>
      <c r="D125" s="26" t="s">
        <v>519</v>
      </c>
      <c r="E125" s="26" t="s">
        <v>737</v>
      </c>
      <c r="F125" s="26" t="s">
        <v>475</v>
      </c>
      <c r="G125" s="49" t="s">
        <v>48</v>
      </c>
      <c r="H125" s="26" t="s">
        <v>723</v>
      </c>
      <c r="I125" s="26" t="s">
        <v>471</v>
      </c>
      <c r="J125" s="26" t="s">
        <v>738</v>
      </c>
    </row>
    <row r="126" ht="33.75" customHeight="1" spans="1:10">
      <c r="A126" s="26" t="s">
        <v>433</v>
      </c>
      <c r="B126" s="26" t="s">
        <v>731</v>
      </c>
      <c r="C126" s="26" t="s">
        <v>481</v>
      </c>
      <c r="D126" s="26" t="s">
        <v>482</v>
      </c>
      <c r="E126" s="26" t="s">
        <v>739</v>
      </c>
      <c r="F126" s="26" t="s">
        <v>475</v>
      </c>
      <c r="G126" s="49" t="s">
        <v>740</v>
      </c>
      <c r="H126" s="26"/>
      <c r="I126" s="26" t="s">
        <v>525</v>
      </c>
      <c r="J126" s="26" t="s">
        <v>741</v>
      </c>
    </row>
    <row r="127" ht="33.75" customHeight="1" spans="1:10">
      <c r="A127" s="26" t="s">
        <v>433</v>
      </c>
      <c r="B127" s="26" t="s">
        <v>731</v>
      </c>
      <c r="C127" s="26" t="s">
        <v>481</v>
      </c>
      <c r="D127" s="26" t="s">
        <v>482</v>
      </c>
      <c r="E127" s="26" t="s">
        <v>541</v>
      </c>
      <c r="F127" s="26" t="s">
        <v>468</v>
      </c>
      <c r="G127" s="49" t="s">
        <v>46</v>
      </c>
      <c r="H127" s="26" t="s">
        <v>505</v>
      </c>
      <c r="I127" s="26" t="s">
        <v>471</v>
      </c>
      <c r="J127" s="26" t="s">
        <v>742</v>
      </c>
    </row>
    <row r="128" ht="33.75" customHeight="1" spans="1:10">
      <c r="A128" s="26" t="s">
        <v>433</v>
      </c>
      <c r="B128" s="26" t="s">
        <v>731</v>
      </c>
      <c r="C128" s="26" t="s">
        <v>486</v>
      </c>
      <c r="D128" s="26" t="s">
        <v>487</v>
      </c>
      <c r="E128" s="26" t="s">
        <v>726</v>
      </c>
      <c r="F128" s="26" t="s">
        <v>468</v>
      </c>
      <c r="G128" s="49" t="s">
        <v>484</v>
      </c>
      <c r="H128" s="26" t="s">
        <v>477</v>
      </c>
      <c r="I128" s="26" t="s">
        <v>471</v>
      </c>
      <c r="J128" s="26" t="s">
        <v>743</v>
      </c>
    </row>
    <row r="129" ht="33.75" customHeight="1" spans="1:10">
      <c r="A129" s="26" t="s">
        <v>419</v>
      </c>
      <c r="B129" s="26" t="s">
        <v>744</v>
      </c>
      <c r="C129" s="26" t="s">
        <v>465</v>
      </c>
      <c r="D129" s="26" t="s">
        <v>466</v>
      </c>
      <c r="E129" s="26" t="s">
        <v>563</v>
      </c>
      <c r="F129" s="26" t="s">
        <v>475</v>
      </c>
      <c r="G129" s="49" t="s">
        <v>52</v>
      </c>
      <c r="H129" s="26" t="s">
        <v>547</v>
      </c>
      <c r="I129" s="26" t="s">
        <v>471</v>
      </c>
      <c r="J129" s="26" t="s">
        <v>745</v>
      </c>
    </row>
    <row r="130" ht="33.75" customHeight="1" spans="1:10">
      <c r="A130" s="26" t="s">
        <v>419</v>
      </c>
      <c r="B130" s="26" t="s">
        <v>744</v>
      </c>
      <c r="C130" s="26" t="s">
        <v>465</v>
      </c>
      <c r="D130" s="26" t="s">
        <v>466</v>
      </c>
      <c r="E130" s="26" t="s">
        <v>504</v>
      </c>
      <c r="F130" s="26" t="s">
        <v>468</v>
      </c>
      <c r="G130" s="49" t="s">
        <v>45</v>
      </c>
      <c r="H130" s="26" t="s">
        <v>470</v>
      </c>
      <c r="I130" s="26" t="s">
        <v>471</v>
      </c>
      <c r="J130" s="26" t="s">
        <v>746</v>
      </c>
    </row>
    <row r="131" ht="33.75" customHeight="1" spans="1:10">
      <c r="A131" s="26" t="s">
        <v>419</v>
      </c>
      <c r="B131" s="26" t="s">
        <v>744</v>
      </c>
      <c r="C131" s="26" t="s">
        <v>465</v>
      </c>
      <c r="D131" s="26" t="s">
        <v>473</v>
      </c>
      <c r="E131" s="26" t="s">
        <v>567</v>
      </c>
      <c r="F131" s="26" t="s">
        <v>475</v>
      </c>
      <c r="G131" s="49" t="s">
        <v>476</v>
      </c>
      <c r="H131" s="26" t="s">
        <v>477</v>
      </c>
      <c r="I131" s="26" t="s">
        <v>471</v>
      </c>
      <c r="J131" s="26" t="s">
        <v>568</v>
      </c>
    </row>
    <row r="132" ht="33.75" customHeight="1" spans="1:10">
      <c r="A132" s="26" t="s">
        <v>419</v>
      </c>
      <c r="B132" s="26" t="s">
        <v>744</v>
      </c>
      <c r="C132" s="26" t="s">
        <v>465</v>
      </c>
      <c r="D132" s="26" t="s">
        <v>519</v>
      </c>
      <c r="E132" s="26" t="s">
        <v>747</v>
      </c>
      <c r="F132" s="26" t="s">
        <v>468</v>
      </c>
      <c r="G132" s="49" t="s">
        <v>53</v>
      </c>
      <c r="H132" s="26" t="s">
        <v>748</v>
      </c>
      <c r="I132" s="26" t="s">
        <v>471</v>
      </c>
      <c r="J132" s="26" t="s">
        <v>749</v>
      </c>
    </row>
    <row r="133" ht="33.75" customHeight="1" spans="1:10">
      <c r="A133" s="26" t="s">
        <v>419</v>
      </c>
      <c r="B133" s="26" t="s">
        <v>744</v>
      </c>
      <c r="C133" s="26" t="s">
        <v>481</v>
      </c>
      <c r="D133" s="26" t="s">
        <v>482</v>
      </c>
      <c r="E133" s="26" t="s">
        <v>750</v>
      </c>
      <c r="F133" s="26" t="s">
        <v>475</v>
      </c>
      <c r="G133" s="49" t="s">
        <v>751</v>
      </c>
      <c r="H133" s="26"/>
      <c r="I133" s="26" t="s">
        <v>525</v>
      </c>
      <c r="J133" s="26" t="s">
        <v>752</v>
      </c>
    </row>
    <row r="134" ht="33.75" customHeight="1" spans="1:10">
      <c r="A134" s="26" t="s">
        <v>419</v>
      </c>
      <c r="B134" s="26" t="s">
        <v>744</v>
      </c>
      <c r="C134" s="26" t="s">
        <v>486</v>
      </c>
      <c r="D134" s="26" t="s">
        <v>487</v>
      </c>
      <c r="E134" s="26" t="s">
        <v>488</v>
      </c>
      <c r="F134" s="26" t="s">
        <v>468</v>
      </c>
      <c r="G134" s="49" t="s">
        <v>484</v>
      </c>
      <c r="H134" s="26" t="s">
        <v>477</v>
      </c>
      <c r="I134" s="26" t="s">
        <v>471</v>
      </c>
      <c r="J134" s="26" t="s">
        <v>513</v>
      </c>
    </row>
    <row r="135" ht="33.75" customHeight="1" spans="1:10">
      <c r="A135" s="26" t="s">
        <v>329</v>
      </c>
      <c r="B135" s="26" t="s">
        <v>753</v>
      </c>
      <c r="C135" s="26" t="s">
        <v>465</v>
      </c>
      <c r="D135" s="26" t="s">
        <v>466</v>
      </c>
      <c r="E135" s="26" t="s">
        <v>754</v>
      </c>
      <c r="F135" s="26" t="s">
        <v>468</v>
      </c>
      <c r="G135" s="49" t="s">
        <v>45</v>
      </c>
      <c r="H135" s="26" t="s">
        <v>505</v>
      </c>
      <c r="I135" s="26" t="s">
        <v>471</v>
      </c>
      <c r="J135" s="26" t="s">
        <v>755</v>
      </c>
    </row>
    <row r="136" ht="33.75" customHeight="1" spans="1:10">
      <c r="A136" s="26" t="s">
        <v>329</v>
      </c>
      <c r="B136" s="26" t="s">
        <v>753</v>
      </c>
      <c r="C136" s="26" t="s">
        <v>465</v>
      </c>
      <c r="D136" s="26" t="s">
        <v>473</v>
      </c>
      <c r="E136" s="26" t="s">
        <v>650</v>
      </c>
      <c r="F136" s="26" t="s">
        <v>475</v>
      </c>
      <c r="G136" s="49" t="s">
        <v>476</v>
      </c>
      <c r="H136" s="26" t="s">
        <v>477</v>
      </c>
      <c r="I136" s="26" t="s">
        <v>471</v>
      </c>
      <c r="J136" s="26" t="s">
        <v>756</v>
      </c>
    </row>
    <row r="137" ht="33.75" customHeight="1" spans="1:10">
      <c r="A137" s="26" t="s">
        <v>329</v>
      </c>
      <c r="B137" s="26" t="s">
        <v>753</v>
      </c>
      <c r="C137" s="26" t="s">
        <v>465</v>
      </c>
      <c r="D137" s="26" t="s">
        <v>519</v>
      </c>
      <c r="E137" s="26" t="s">
        <v>757</v>
      </c>
      <c r="F137" s="26" t="s">
        <v>475</v>
      </c>
      <c r="G137" s="49" t="s">
        <v>45</v>
      </c>
      <c r="H137" s="26" t="s">
        <v>758</v>
      </c>
      <c r="I137" s="26" t="s">
        <v>471</v>
      </c>
      <c r="J137" s="26" t="s">
        <v>759</v>
      </c>
    </row>
    <row r="138" ht="33.75" customHeight="1" spans="1:10">
      <c r="A138" s="26" t="s">
        <v>329</v>
      </c>
      <c r="B138" s="26" t="s">
        <v>753</v>
      </c>
      <c r="C138" s="26" t="s">
        <v>481</v>
      </c>
      <c r="D138" s="26" t="s">
        <v>482</v>
      </c>
      <c r="E138" s="26" t="s">
        <v>760</v>
      </c>
      <c r="F138" s="26" t="s">
        <v>468</v>
      </c>
      <c r="G138" s="49" t="s">
        <v>484</v>
      </c>
      <c r="H138" s="26" t="s">
        <v>477</v>
      </c>
      <c r="I138" s="26" t="s">
        <v>471</v>
      </c>
      <c r="J138" s="26" t="s">
        <v>761</v>
      </c>
    </row>
    <row r="139" ht="33.75" customHeight="1" spans="1:10">
      <c r="A139" s="26" t="s">
        <v>329</v>
      </c>
      <c r="B139" s="26" t="s">
        <v>753</v>
      </c>
      <c r="C139" s="26" t="s">
        <v>486</v>
      </c>
      <c r="D139" s="26" t="s">
        <v>487</v>
      </c>
      <c r="E139" s="26" t="s">
        <v>762</v>
      </c>
      <c r="F139" s="26" t="s">
        <v>468</v>
      </c>
      <c r="G139" s="49" t="s">
        <v>484</v>
      </c>
      <c r="H139" s="26" t="s">
        <v>477</v>
      </c>
      <c r="I139" s="26" t="s">
        <v>471</v>
      </c>
      <c r="J139" s="26" t="s">
        <v>763</v>
      </c>
    </row>
    <row r="140" ht="33.75" customHeight="1" spans="1:10">
      <c r="A140" s="26" t="s">
        <v>439</v>
      </c>
      <c r="B140" s="26" t="s">
        <v>764</v>
      </c>
      <c r="C140" s="26" t="s">
        <v>465</v>
      </c>
      <c r="D140" s="26" t="s">
        <v>466</v>
      </c>
      <c r="E140" s="26" t="s">
        <v>645</v>
      </c>
      <c r="F140" s="26" t="s">
        <v>468</v>
      </c>
      <c r="G140" s="49" t="s">
        <v>643</v>
      </c>
      <c r="H140" s="26" t="s">
        <v>505</v>
      </c>
      <c r="I140" s="26" t="s">
        <v>471</v>
      </c>
      <c r="J140" s="26" t="s">
        <v>765</v>
      </c>
    </row>
    <row r="141" ht="33.75" customHeight="1" spans="1:10">
      <c r="A141" s="26" t="s">
        <v>439</v>
      </c>
      <c r="B141" s="26" t="s">
        <v>764</v>
      </c>
      <c r="C141" s="26" t="s">
        <v>465</v>
      </c>
      <c r="D141" s="26" t="s">
        <v>466</v>
      </c>
      <c r="E141" s="26" t="s">
        <v>766</v>
      </c>
      <c r="F141" s="26" t="s">
        <v>468</v>
      </c>
      <c r="G141" s="49" t="s">
        <v>53</v>
      </c>
      <c r="H141" s="26" t="s">
        <v>470</v>
      </c>
      <c r="I141" s="26" t="s">
        <v>471</v>
      </c>
      <c r="J141" s="26" t="s">
        <v>767</v>
      </c>
    </row>
    <row r="142" ht="33.75" customHeight="1" spans="1:10">
      <c r="A142" s="26" t="s">
        <v>439</v>
      </c>
      <c r="B142" s="26" t="s">
        <v>764</v>
      </c>
      <c r="C142" s="26" t="s">
        <v>465</v>
      </c>
      <c r="D142" s="26" t="s">
        <v>473</v>
      </c>
      <c r="E142" s="26" t="s">
        <v>768</v>
      </c>
      <c r="F142" s="26" t="s">
        <v>468</v>
      </c>
      <c r="G142" s="49" t="s">
        <v>484</v>
      </c>
      <c r="H142" s="26" t="s">
        <v>477</v>
      </c>
      <c r="I142" s="26" t="s">
        <v>471</v>
      </c>
      <c r="J142" s="26" t="s">
        <v>769</v>
      </c>
    </row>
    <row r="143" ht="33.75" customHeight="1" spans="1:10">
      <c r="A143" s="26" t="s">
        <v>439</v>
      </c>
      <c r="B143" s="26" t="s">
        <v>764</v>
      </c>
      <c r="C143" s="26" t="s">
        <v>481</v>
      </c>
      <c r="D143" s="26" t="s">
        <v>482</v>
      </c>
      <c r="E143" s="26" t="s">
        <v>770</v>
      </c>
      <c r="F143" s="26" t="s">
        <v>468</v>
      </c>
      <c r="G143" s="49" t="s">
        <v>53</v>
      </c>
      <c r="H143" s="26" t="s">
        <v>477</v>
      </c>
      <c r="I143" s="26" t="s">
        <v>471</v>
      </c>
      <c r="J143" s="26" t="s">
        <v>771</v>
      </c>
    </row>
    <row r="144" ht="33.75" customHeight="1" spans="1:10">
      <c r="A144" s="26" t="s">
        <v>439</v>
      </c>
      <c r="B144" s="26" t="s">
        <v>764</v>
      </c>
      <c r="C144" s="26" t="s">
        <v>486</v>
      </c>
      <c r="D144" s="26" t="s">
        <v>487</v>
      </c>
      <c r="E144" s="26" t="s">
        <v>654</v>
      </c>
      <c r="F144" s="26" t="s">
        <v>468</v>
      </c>
      <c r="G144" s="49" t="s">
        <v>484</v>
      </c>
      <c r="H144" s="26" t="s">
        <v>477</v>
      </c>
      <c r="I144" s="26" t="s">
        <v>471</v>
      </c>
      <c r="J144" s="26" t="s">
        <v>655</v>
      </c>
    </row>
    <row r="145" ht="33.75" customHeight="1" spans="1:10">
      <c r="A145" s="26" t="s">
        <v>447</v>
      </c>
      <c r="B145" s="26" t="s">
        <v>772</v>
      </c>
      <c r="C145" s="26" t="s">
        <v>465</v>
      </c>
      <c r="D145" s="26" t="s">
        <v>466</v>
      </c>
      <c r="E145" s="26" t="s">
        <v>563</v>
      </c>
      <c r="F145" s="26" t="s">
        <v>475</v>
      </c>
      <c r="G145" s="49" t="s">
        <v>773</v>
      </c>
      <c r="H145" s="26" t="s">
        <v>631</v>
      </c>
      <c r="I145" s="26" t="s">
        <v>471</v>
      </c>
      <c r="J145" s="26" t="s">
        <v>774</v>
      </c>
    </row>
    <row r="146" ht="33.75" customHeight="1" spans="1:10">
      <c r="A146" s="26" t="s">
        <v>447</v>
      </c>
      <c r="B146" s="26" t="s">
        <v>772</v>
      </c>
      <c r="C146" s="26" t="s">
        <v>465</v>
      </c>
      <c r="D146" s="26" t="s">
        <v>466</v>
      </c>
      <c r="E146" s="26" t="s">
        <v>504</v>
      </c>
      <c r="F146" s="26" t="s">
        <v>468</v>
      </c>
      <c r="G146" s="49" t="s">
        <v>45</v>
      </c>
      <c r="H146" s="26" t="s">
        <v>505</v>
      </c>
      <c r="I146" s="26" t="s">
        <v>471</v>
      </c>
      <c r="J146" s="26" t="s">
        <v>775</v>
      </c>
    </row>
    <row r="147" ht="33.75" customHeight="1" spans="1:10">
      <c r="A147" s="26" t="s">
        <v>447</v>
      </c>
      <c r="B147" s="26" t="s">
        <v>772</v>
      </c>
      <c r="C147" s="26" t="s">
        <v>465</v>
      </c>
      <c r="D147" s="26" t="s">
        <v>473</v>
      </c>
      <c r="E147" s="26" t="s">
        <v>567</v>
      </c>
      <c r="F147" s="26" t="s">
        <v>468</v>
      </c>
      <c r="G147" s="49" t="s">
        <v>484</v>
      </c>
      <c r="H147" s="26" t="s">
        <v>477</v>
      </c>
      <c r="I147" s="26" t="s">
        <v>471</v>
      </c>
      <c r="J147" s="26" t="s">
        <v>776</v>
      </c>
    </row>
    <row r="148" ht="33.75" customHeight="1" spans="1:10">
      <c r="A148" s="26" t="s">
        <v>447</v>
      </c>
      <c r="B148" s="26" t="s">
        <v>772</v>
      </c>
      <c r="C148" s="26" t="s">
        <v>481</v>
      </c>
      <c r="D148" s="26" t="s">
        <v>482</v>
      </c>
      <c r="E148" s="26" t="s">
        <v>483</v>
      </c>
      <c r="F148" s="26" t="s">
        <v>468</v>
      </c>
      <c r="G148" s="49" t="s">
        <v>673</v>
      </c>
      <c r="H148" s="26" t="s">
        <v>477</v>
      </c>
      <c r="I148" s="26" t="s">
        <v>471</v>
      </c>
      <c r="J148" s="26" t="s">
        <v>777</v>
      </c>
    </row>
    <row r="149" ht="33.75" customHeight="1" spans="1:10">
      <c r="A149" s="26" t="s">
        <v>447</v>
      </c>
      <c r="B149" s="26" t="s">
        <v>772</v>
      </c>
      <c r="C149" s="26" t="s">
        <v>481</v>
      </c>
      <c r="D149" s="26" t="s">
        <v>482</v>
      </c>
      <c r="E149" s="26" t="s">
        <v>778</v>
      </c>
      <c r="F149" s="26" t="s">
        <v>468</v>
      </c>
      <c r="G149" s="49" t="s">
        <v>638</v>
      </c>
      <c r="H149" s="26"/>
      <c r="I149" s="26" t="s">
        <v>525</v>
      </c>
      <c r="J149" s="26" t="s">
        <v>779</v>
      </c>
    </row>
    <row r="150" ht="33.75" customHeight="1" spans="1:10">
      <c r="A150" s="26" t="s">
        <v>447</v>
      </c>
      <c r="B150" s="26" t="s">
        <v>772</v>
      </c>
      <c r="C150" s="26" t="s">
        <v>486</v>
      </c>
      <c r="D150" s="26" t="s">
        <v>487</v>
      </c>
      <c r="E150" s="26" t="s">
        <v>488</v>
      </c>
      <c r="F150" s="26" t="s">
        <v>468</v>
      </c>
      <c r="G150" s="49" t="s">
        <v>489</v>
      </c>
      <c r="H150" s="26" t="s">
        <v>477</v>
      </c>
      <c r="I150" s="26" t="s">
        <v>471</v>
      </c>
      <c r="J150" s="26" t="s">
        <v>780</v>
      </c>
    </row>
    <row r="151" ht="33.75" customHeight="1" spans="1:10">
      <c r="A151" s="26" t="s">
        <v>410</v>
      </c>
      <c r="B151" s="26" t="s">
        <v>781</v>
      </c>
      <c r="C151" s="26" t="s">
        <v>465</v>
      </c>
      <c r="D151" s="26" t="s">
        <v>466</v>
      </c>
      <c r="E151" s="26" t="s">
        <v>630</v>
      </c>
      <c r="F151" s="26" t="s">
        <v>475</v>
      </c>
      <c r="G151" s="49" t="s">
        <v>773</v>
      </c>
      <c r="H151" s="26" t="s">
        <v>547</v>
      </c>
      <c r="I151" s="26" t="s">
        <v>471</v>
      </c>
      <c r="J151" s="26" t="s">
        <v>782</v>
      </c>
    </row>
    <row r="152" ht="33.75" customHeight="1" spans="1:10">
      <c r="A152" s="26" t="s">
        <v>410</v>
      </c>
      <c r="B152" s="26" t="s">
        <v>781</v>
      </c>
      <c r="C152" s="26" t="s">
        <v>465</v>
      </c>
      <c r="D152" s="26" t="s">
        <v>466</v>
      </c>
      <c r="E152" s="26" t="s">
        <v>783</v>
      </c>
      <c r="F152" s="26" t="s">
        <v>468</v>
      </c>
      <c r="G152" s="49" t="s">
        <v>48</v>
      </c>
      <c r="H152" s="26" t="s">
        <v>505</v>
      </c>
      <c r="I152" s="26" t="s">
        <v>471</v>
      </c>
      <c r="J152" s="26" t="s">
        <v>784</v>
      </c>
    </row>
    <row r="153" ht="33.75" customHeight="1" spans="1:10">
      <c r="A153" s="26" t="s">
        <v>410</v>
      </c>
      <c r="B153" s="26" t="s">
        <v>781</v>
      </c>
      <c r="C153" s="26" t="s">
        <v>465</v>
      </c>
      <c r="D153" s="26" t="s">
        <v>466</v>
      </c>
      <c r="E153" s="26" t="s">
        <v>785</v>
      </c>
      <c r="F153" s="26" t="s">
        <v>468</v>
      </c>
      <c r="G153" s="49" t="s">
        <v>48</v>
      </c>
      <c r="H153" s="26" t="s">
        <v>786</v>
      </c>
      <c r="I153" s="26" t="s">
        <v>471</v>
      </c>
      <c r="J153" s="26" t="s">
        <v>787</v>
      </c>
    </row>
    <row r="154" ht="33.75" customHeight="1" spans="1:10">
      <c r="A154" s="26" t="s">
        <v>410</v>
      </c>
      <c r="B154" s="26" t="s">
        <v>781</v>
      </c>
      <c r="C154" s="26" t="s">
        <v>465</v>
      </c>
      <c r="D154" s="26" t="s">
        <v>473</v>
      </c>
      <c r="E154" s="26" t="s">
        <v>593</v>
      </c>
      <c r="F154" s="26" t="s">
        <v>468</v>
      </c>
      <c r="G154" s="49" t="s">
        <v>469</v>
      </c>
      <c r="H154" s="26" t="s">
        <v>470</v>
      </c>
      <c r="I154" s="26" t="s">
        <v>471</v>
      </c>
      <c r="J154" s="26" t="s">
        <v>788</v>
      </c>
    </row>
    <row r="155" ht="33.75" customHeight="1" spans="1:10">
      <c r="A155" s="26" t="s">
        <v>410</v>
      </c>
      <c r="B155" s="26" t="s">
        <v>781</v>
      </c>
      <c r="C155" s="26" t="s">
        <v>465</v>
      </c>
      <c r="D155" s="26" t="s">
        <v>473</v>
      </c>
      <c r="E155" s="26" t="s">
        <v>789</v>
      </c>
      <c r="F155" s="26" t="s">
        <v>468</v>
      </c>
      <c r="G155" s="49" t="s">
        <v>643</v>
      </c>
      <c r="H155" s="26" t="s">
        <v>505</v>
      </c>
      <c r="I155" s="26" t="s">
        <v>471</v>
      </c>
      <c r="J155" s="26" t="s">
        <v>790</v>
      </c>
    </row>
    <row r="156" ht="33.75" customHeight="1" spans="1:10">
      <c r="A156" s="26" t="s">
        <v>410</v>
      </c>
      <c r="B156" s="26" t="s">
        <v>781</v>
      </c>
      <c r="C156" s="26" t="s">
        <v>481</v>
      </c>
      <c r="D156" s="26" t="s">
        <v>791</v>
      </c>
      <c r="E156" s="26" t="s">
        <v>792</v>
      </c>
      <c r="F156" s="26" t="s">
        <v>468</v>
      </c>
      <c r="G156" s="49" t="s">
        <v>793</v>
      </c>
      <c r="H156" s="26" t="s">
        <v>794</v>
      </c>
      <c r="I156" s="26" t="s">
        <v>471</v>
      </c>
      <c r="J156" s="26" t="s">
        <v>795</v>
      </c>
    </row>
    <row r="157" ht="33.75" customHeight="1" spans="1:10">
      <c r="A157" s="26" t="s">
        <v>410</v>
      </c>
      <c r="B157" s="26" t="s">
        <v>781</v>
      </c>
      <c r="C157" s="26" t="s">
        <v>481</v>
      </c>
      <c r="D157" s="26" t="s">
        <v>482</v>
      </c>
      <c r="E157" s="26" t="s">
        <v>483</v>
      </c>
      <c r="F157" s="26" t="s">
        <v>468</v>
      </c>
      <c r="G157" s="49" t="s">
        <v>796</v>
      </c>
      <c r="H157" s="26" t="s">
        <v>470</v>
      </c>
      <c r="I157" s="26" t="s">
        <v>471</v>
      </c>
      <c r="J157" s="26" t="s">
        <v>797</v>
      </c>
    </row>
    <row r="158" ht="33.75" customHeight="1" spans="1:10">
      <c r="A158" s="26" t="s">
        <v>410</v>
      </c>
      <c r="B158" s="26" t="s">
        <v>781</v>
      </c>
      <c r="C158" s="26" t="s">
        <v>486</v>
      </c>
      <c r="D158" s="26" t="s">
        <v>487</v>
      </c>
      <c r="E158" s="26" t="s">
        <v>488</v>
      </c>
      <c r="F158" s="26" t="s">
        <v>468</v>
      </c>
      <c r="G158" s="49" t="s">
        <v>484</v>
      </c>
      <c r="H158" s="26" t="s">
        <v>477</v>
      </c>
      <c r="I158" s="26" t="s">
        <v>471</v>
      </c>
      <c r="J158" s="26" t="s">
        <v>798</v>
      </c>
    </row>
    <row r="159" ht="33.75" customHeight="1" spans="1:10">
      <c r="A159" s="26" t="s">
        <v>415</v>
      </c>
      <c r="B159" s="26" t="s">
        <v>799</v>
      </c>
      <c r="C159" s="26" t="s">
        <v>465</v>
      </c>
      <c r="D159" s="26" t="s">
        <v>466</v>
      </c>
      <c r="E159" s="26" t="s">
        <v>800</v>
      </c>
      <c r="F159" s="26" t="s">
        <v>468</v>
      </c>
      <c r="G159" s="49" t="s">
        <v>801</v>
      </c>
      <c r="H159" s="26" t="s">
        <v>470</v>
      </c>
      <c r="I159" s="26" t="s">
        <v>471</v>
      </c>
      <c r="J159" s="26" t="s">
        <v>802</v>
      </c>
    </row>
    <row r="160" ht="33.75" customHeight="1" spans="1:10">
      <c r="A160" s="26" t="s">
        <v>415</v>
      </c>
      <c r="B160" s="26" t="s">
        <v>799</v>
      </c>
      <c r="C160" s="26" t="s">
        <v>465</v>
      </c>
      <c r="D160" s="26" t="s">
        <v>466</v>
      </c>
      <c r="E160" s="26" t="s">
        <v>734</v>
      </c>
      <c r="F160" s="26" t="s">
        <v>475</v>
      </c>
      <c r="G160" s="49" t="s">
        <v>643</v>
      </c>
      <c r="H160" s="26" t="s">
        <v>547</v>
      </c>
      <c r="I160" s="26" t="s">
        <v>471</v>
      </c>
      <c r="J160" s="26" t="s">
        <v>803</v>
      </c>
    </row>
    <row r="161" ht="33.75" customHeight="1" spans="1:10">
      <c r="A161" s="26" t="s">
        <v>415</v>
      </c>
      <c r="B161" s="26" t="s">
        <v>799</v>
      </c>
      <c r="C161" s="26" t="s">
        <v>465</v>
      </c>
      <c r="D161" s="26" t="s">
        <v>519</v>
      </c>
      <c r="E161" s="26" t="s">
        <v>737</v>
      </c>
      <c r="F161" s="26" t="s">
        <v>468</v>
      </c>
      <c r="G161" s="49" t="s">
        <v>51</v>
      </c>
      <c r="H161" s="26" t="s">
        <v>723</v>
      </c>
      <c r="I161" s="26" t="s">
        <v>471</v>
      </c>
      <c r="J161" s="26" t="s">
        <v>804</v>
      </c>
    </row>
    <row r="162" ht="33.75" customHeight="1" spans="1:10">
      <c r="A162" s="26" t="s">
        <v>415</v>
      </c>
      <c r="B162" s="26" t="s">
        <v>799</v>
      </c>
      <c r="C162" s="26" t="s">
        <v>481</v>
      </c>
      <c r="D162" s="26" t="s">
        <v>482</v>
      </c>
      <c r="E162" s="26" t="s">
        <v>541</v>
      </c>
      <c r="F162" s="26" t="s">
        <v>468</v>
      </c>
      <c r="G162" s="49" t="s">
        <v>45</v>
      </c>
      <c r="H162" s="26" t="s">
        <v>505</v>
      </c>
      <c r="I162" s="26" t="s">
        <v>471</v>
      </c>
      <c r="J162" s="26" t="s">
        <v>805</v>
      </c>
    </row>
    <row r="163" ht="33.75" customHeight="1" spans="1:10">
      <c r="A163" s="26" t="s">
        <v>415</v>
      </c>
      <c r="B163" s="26" t="s">
        <v>799</v>
      </c>
      <c r="C163" s="26" t="s">
        <v>486</v>
      </c>
      <c r="D163" s="26" t="s">
        <v>487</v>
      </c>
      <c r="E163" s="26" t="s">
        <v>726</v>
      </c>
      <c r="F163" s="26" t="s">
        <v>468</v>
      </c>
      <c r="G163" s="49" t="s">
        <v>484</v>
      </c>
      <c r="H163" s="26" t="s">
        <v>477</v>
      </c>
      <c r="I163" s="26" t="s">
        <v>471</v>
      </c>
      <c r="J163" s="26" t="s">
        <v>806</v>
      </c>
    </row>
    <row r="164" ht="33.75" customHeight="1" spans="1:10">
      <c r="A164" s="26" t="s">
        <v>404</v>
      </c>
      <c r="B164" s="26" t="s">
        <v>807</v>
      </c>
      <c r="C164" s="26" t="s">
        <v>465</v>
      </c>
      <c r="D164" s="26" t="s">
        <v>466</v>
      </c>
      <c r="E164" s="26" t="s">
        <v>808</v>
      </c>
      <c r="F164" s="26" t="s">
        <v>475</v>
      </c>
      <c r="G164" s="49" t="s">
        <v>49</v>
      </c>
      <c r="H164" s="26" t="s">
        <v>547</v>
      </c>
      <c r="I164" s="26" t="s">
        <v>471</v>
      </c>
      <c r="J164" s="26" t="s">
        <v>809</v>
      </c>
    </row>
    <row r="165" ht="33.75" customHeight="1" spans="1:10">
      <c r="A165" s="26" t="s">
        <v>404</v>
      </c>
      <c r="B165" s="26" t="s">
        <v>807</v>
      </c>
      <c r="C165" s="26" t="s">
        <v>465</v>
      </c>
      <c r="D165" s="26" t="s">
        <v>466</v>
      </c>
      <c r="E165" s="26" t="s">
        <v>810</v>
      </c>
      <c r="F165" s="26" t="s">
        <v>468</v>
      </c>
      <c r="G165" s="49" t="s">
        <v>811</v>
      </c>
      <c r="H165" s="26" t="s">
        <v>470</v>
      </c>
      <c r="I165" s="26" t="s">
        <v>471</v>
      </c>
      <c r="J165" s="26" t="s">
        <v>812</v>
      </c>
    </row>
    <row r="166" ht="33.75" customHeight="1" spans="1:10">
      <c r="A166" s="26" t="s">
        <v>404</v>
      </c>
      <c r="B166" s="26" t="s">
        <v>807</v>
      </c>
      <c r="C166" s="26" t="s">
        <v>465</v>
      </c>
      <c r="D166" s="26" t="s">
        <v>473</v>
      </c>
      <c r="E166" s="26" t="s">
        <v>813</v>
      </c>
      <c r="F166" s="26" t="s">
        <v>468</v>
      </c>
      <c r="G166" s="49" t="s">
        <v>484</v>
      </c>
      <c r="H166" s="26" t="s">
        <v>477</v>
      </c>
      <c r="I166" s="26" t="s">
        <v>471</v>
      </c>
      <c r="J166" s="26" t="s">
        <v>814</v>
      </c>
    </row>
    <row r="167" ht="33.75" customHeight="1" spans="1:10">
      <c r="A167" s="26" t="s">
        <v>404</v>
      </c>
      <c r="B167" s="26" t="s">
        <v>807</v>
      </c>
      <c r="C167" s="26" t="s">
        <v>465</v>
      </c>
      <c r="D167" s="26" t="s">
        <v>473</v>
      </c>
      <c r="E167" s="26" t="s">
        <v>815</v>
      </c>
      <c r="F167" s="26" t="s">
        <v>468</v>
      </c>
      <c r="G167" s="49" t="s">
        <v>816</v>
      </c>
      <c r="H167" s="26" t="s">
        <v>477</v>
      </c>
      <c r="I167" s="26" t="s">
        <v>471</v>
      </c>
      <c r="J167" s="26" t="s">
        <v>817</v>
      </c>
    </row>
    <row r="168" ht="33.75" customHeight="1" spans="1:10">
      <c r="A168" s="26" t="s">
        <v>404</v>
      </c>
      <c r="B168" s="26" t="s">
        <v>807</v>
      </c>
      <c r="C168" s="26" t="s">
        <v>465</v>
      </c>
      <c r="D168" s="26" t="s">
        <v>519</v>
      </c>
      <c r="E168" s="26" t="s">
        <v>818</v>
      </c>
      <c r="F168" s="26" t="s">
        <v>475</v>
      </c>
      <c r="G168" s="49" t="s">
        <v>819</v>
      </c>
      <c r="H168" s="26" t="s">
        <v>758</v>
      </c>
      <c r="I168" s="26" t="s">
        <v>471</v>
      </c>
      <c r="J168" s="26" t="s">
        <v>820</v>
      </c>
    </row>
    <row r="169" ht="33.75" customHeight="1" spans="1:10">
      <c r="A169" s="26" t="s">
        <v>404</v>
      </c>
      <c r="B169" s="26" t="s">
        <v>807</v>
      </c>
      <c r="C169" s="26" t="s">
        <v>481</v>
      </c>
      <c r="D169" s="26" t="s">
        <v>482</v>
      </c>
      <c r="E169" s="26" t="s">
        <v>821</v>
      </c>
      <c r="F169" s="26" t="s">
        <v>468</v>
      </c>
      <c r="G169" s="49" t="s">
        <v>49</v>
      </c>
      <c r="H169" s="26" t="s">
        <v>505</v>
      </c>
      <c r="I169" s="26" t="s">
        <v>471</v>
      </c>
      <c r="J169" s="26" t="s">
        <v>822</v>
      </c>
    </row>
    <row r="170" ht="33.75" customHeight="1" spans="1:10">
      <c r="A170" s="26" t="s">
        <v>404</v>
      </c>
      <c r="B170" s="26" t="s">
        <v>807</v>
      </c>
      <c r="C170" s="26" t="s">
        <v>486</v>
      </c>
      <c r="D170" s="26" t="s">
        <v>487</v>
      </c>
      <c r="E170" s="26" t="s">
        <v>821</v>
      </c>
      <c r="F170" s="26" t="s">
        <v>468</v>
      </c>
      <c r="G170" s="49" t="s">
        <v>489</v>
      </c>
      <c r="H170" s="26" t="s">
        <v>477</v>
      </c>
      <c r="I170" s="26" t="s">
        <v>471</v>
      </c>
      <c r="J170" s="26" t="s">
        <v>823</v>
      </c>
    </row>
    <row r="171" ht="33.75" customHeight="1" spans="1:10">
      <c r="A171" s="26" t="s">
        <v>449</v>
      </c>
      <c r="B171" s="26" t="s">
        <v>824</v>
      </c>
      <c r="C171" s="26" t="s">
        <v>465</v>
      </c>
      <c r="D171" s="26" t="s">
        <v>466</v>
      </c>
      <c r="E171" s="26" t="s">
        <v>563</v>
      </c>
      <c r="F171" s="26" t="s">
        <v>475</v>
      </c>
      <c r="G171" s="49" t="s">
        <v>52</v>
      </c>
      <c r="H171" s="26" t="s">
        <v>547</v>
      </c>
      <c r="I171" s="26" t="s">
        <v>471</v>
      </c>
      <c r="J171" s="26" t="s">
        <v>825</v>
      </c>
    </row>
    <row r="172" ht="33.75" customHeight="1" spans="1:10">
      <c r="A172" s="26" t="s">
        <v>449</v>
      </c>
      <c r="B172" s="26" t="s">
        <v>824</v>
      </c>
      <c r="C172" s="26" t="s">
        <v>465</v>
      </c>
      <c r="D172" s="26" t="s">
        <v>466</v>
      </c>
      <c r="E172" s="26" t="s">
        <v>504</v>
      </c>
      <c r="F172" s="26" t="s">
        <v>468</v>
      </c>
      <c r="G172" s="49" t="s">
        <v>52</v>
      </c>
      <c r="H172" s="26" t="s">
        <v>505</v>
      </c>
      <c r="I172" s="26" t="s">
        <v>471</v>
      </c>
      <c r="J172" s="26" t="s">
        <v>506</v>
      </c>
    </row>
    <row r="173" ht="33.75" customHeight="1" spans="1:10">
      <c r="A173" s="26" t="s">
        <v>449</v>
      </c>
      <c r="B173" s="26" t="s">
        <v>824</v>
      </c>
      <c r="C173" s="26" t="s">
        <v>465</v>
      </c>
      <c r="D173" s="26" t="s">
        <v>473</v>
      </c>
      <c r="E173" s="26" t="s">
        <v>593</v>
      </c>
      <c r="F173" s="26" t="s">
        <v>475</v>
      </c>
      <c r="G173" s="49" t="s">
        <v>476</v>
      </c>
      <c r="H173" s="26" t="s">
        <v>477</v>
      </c>
      <c r="I173" s="26" t="s">
        <v>471</v>
      </c>
      <c r="J173" s="26" t="s">
        <v>594</v>
      </c>
    </row>
    <row r="174" ht="33.75" customHeight="1" spans="1:10">
      <c r="A174" s="26" t="s">
        <v>449</v>
      </c>
      <c r="B174" s="26" t="s">
        <v>824</v>
      </c>
      <c r="C174" s="26" t="s">
        <v>481</v>
      </c>
      <c r="D174" s="26" t="s">
        <v>482</v>
      </c>
      <c r="E174" s="26" t="s">
        <v>483</v>
      </c>
      <c r="F174" s="26" t="s">
        <v>468</v>
      </c>
      <c r="G174" s="49" t="s">
        <v>530</v>
      </c>
      <c r="H174" s="26" t="s">
        <v>648</v>
      </c>
      <c r="I174" s="26" t="s">
        <v>471</v>
      </c>
      <c r="J174" s="26" t="s">
        <v>826</v>
      </c>
    </row>
    <row r="175" ht="33.75" customHeight="1" spans="1:10">
      <c r="A175" s="26" t="s">
        <v>449</v>
      </c>
      <c r="B175" s="26" t="s">
        <v>824</v>
      </c>
      <c r="C175" s="26" t="s">
        <v>486</v>
      </c>
      <c r="D175" s="26" t="s">
        <v>487</v>
      </c>
      <c r="E175" s="26" t="s">
        <v>488</v>
      </c>
      <c r="F175" s="26" t="s">
        <v>468</v>
      </c>
      <c r="G175" s="49" t="s">
        <v>489</v>
      </c>
      <c r="H175" s="26" t="s">
        <v>477</v>
      </c>
      <c r="I175" s="26" t="s">
        <v>471</v>
      </c>
      <c r="J175" s="26" t="s">
        <v>827</v>
      </c>
    </row>
    <row r="176" ht="33.75" customHeight="1" spans="1:10">
      <c r="A176" s="26" t="s">
        <v>398</v>
      </c>
      <c r="B176" s="26" t="s">
        <v>828</v>
      </c>
      <c r="C176" s="26" t="s">
        <v>465</v>
      </c>
      <c r="D176" s="26" t="s">
        <v>466</v>
      </c>
      <c r="E176" s="26" t="s">
        <v>829</v>
      </c>
      <c r="F176" s="26" t="s">
        <v>468</v>
      </c>
      <c r="G176" s="49" t="s">
        <v>830</v>
      </c>
      <c r="H176" s="26" t="s">
        <v>470</v>
      </c>
      <c r="I176" s="26" t="s">
        <v>471</v>
      </c>
      <c r="J176" s="26" t="s">
        <v>831</v>
      </c>
    </row>
    <row r="177" ht="33.75" customHeight="1" spans="1:10">
      <c r="A177" s="26" t="s">
        <v>398</v>
      </c>
      <c r="B177" s="26" t="s">
        <v>828</v>
      </c>
      <c r="C177" s="26" t="s">
        <v>465</v>
      </c>
      <c r="D177" s="26" t="s">
        <v>466</v>
      </c>
      <c r="E177" s="26" t="s">
        <v>832</v>
      </c>
      <c r="F177" s="26" t="s">
        <v>468</v>
      </c>
      <c r="G177" s="49" t="s">
        <v>45</v>
      </c>
      <c r="H177" s="26" t="s">
        <v>505</v>
      </c>
      <c r="I177" s="26" t="s">
        <v>471</v>
      </c>
      <c r="J177" s="26" t="s">
        <v>833</v>
      </c>
    </row>
    <row r="178" ht="33.75" customHeight="1" spans="1:10">
      <c r="A178" s="26" t="s">
        <v>398</v>
      </c>
      <c r="B178" s="26" t="s">
        <v>828</v>
      </c>
      <c r="C178" s="26" t="s">
        <v>465</v>
      </c>
      <c r="D178" s="26" t="s">
        <v>473</v>
      </c>
      <c r="E178" s="26" t="s">
        <v>834</v>
      </c>
      <c r="F178" s="26" t="s">
        <v>475</v>
      </c>
      <c r="G178" s="49" t="s">
        <v>476</v>
      </c>
      <c r="H178" s="26" t="s">
        <v>477</v>
      </c>
      <c r="I178" s="26" t="s">
        <v>471</v>
      </c>
      <c r="J178" s="26" t="s">
        <v>835</v>
      </c>
    </row>
    <row r="179" ht="33.75" customHeight="1" spans="1:10">
      <c r="A179" s="26" t="s">
        <v>398</v>
      </c>
      <c r="B179" s="26" t="s">
        <v>828</v>
      </c>
      <c r="C179" s="26" t="s">
        <v>481</v>
      </c>
      <c r="D179" s="26" t="s">
        <v>482</v>
      </c>
      <c r="E179" s="26" t="s">
        <v>836</v>
      </c>
      <c r="F179" s="26" t="s">
        <v>468</v>
      </c>
      <c r="G179" s="49" t="s">
        <v>638</v>
      </c>
      <c r="H179" s="26"/>
      <c r="I179" s="26" t="s">
        <v>525</v>
      </c>
      <c r="J179" s="26" t="s">
        <v>837</v>
      </c>
    </row>
    <row r="180" ht="33.75" customHeight="1" spans="1:10">
      <c r="A180" s="26" t="s">
        <v>398</v>
      </c>
      <c r="B180" s="26" t="s">
        <v>828</v>
      </c>
      <c r="C180" s="26" t="s">
        <v>486</v>
      </c>
      <c r="D180" s="26" t="s">
        <v>487</v>
      </c>
      <c r="E180" s="26" t="s">
        <v>654</v>
      </c>
      <c r="F180" s="26" t="s">
        <v>468</v>
      </c>
      <c r="G180" s="49" t="s">
        <v>484</v>
      </c>
      <c r="H180" s="26" t="s">
        <v>477</v>
      </c>
      <c r="I180" s="26" t="s">
        <v>471</v>
      </c>
      <c r="J180" s="26" t="s">
        <v>838</v>
      </c>
    </row>
    <row r="181" ht="33.75" customHeight="1" spans="1:10">
      <c r="A181" s="26" t="s">
        <v>441</v>
      </c>
      <c r="B181" s="26" t="s">
        <v>839</v>
      </c>
      <c r="C181" s="26" t="s">
        <v>465</v>
      </c>
      <c r="D181" s="26" t="s">
        <v>466</v>
      </c>
      <c r="E181" s="26" t="s">
        <v>563</v>
      </c>
      <c r="F181" s="26" t="s">
        <v>475</v>
      </c>
      <c r="G181" s="49" t="s">
        <v>48</v>
      </c>
      <c r="H181" s="26" t="s">
        <v>547</v>
      </c>
      <c r="I181" s="26" t="s">
        <v>471</v>
      </c>
      <c r="J181" s="26" t="s">
        <v>840</v>
      </c>
    </row>
    <row r="182" ht="33.75" customHeight="1" spans="1:10">
      <c r="A182" s="26" t="s">
        <v>441</v>
      </c>
      <c r="B182" s="26" t="s">
        <v>839</v>
      </c>
      <c r="C182" s="26" t="s">
        <v>465</v>
      </c>
      <c r="D182" s="26" t="s">
        <v>466</v>
      </c>
      <c r="E182" s="26" t="s">
        <v>504</v>
      </c>
      <c r="F182" s="26" t="s">
        <v>468</v>
      </c>
      <c r="G182" s="49" t="s">
        <v>46</v>
      </c>
      <c r="H182" s="26" t="s">
        <v>547</v>
      </c>
      <c r="I182" s="26" t="s">
        <v>471</v>
      </c>
      <c r="J182" s="26" t="s">
        <v>841</v>
      </c>
    </row>
    <row r="183" ht="33.75" customHeight="1" spans="1:10">
      <c r="A183" s="26" t="s">
        <v>441</v>
      </c>
      <c r="B183" s="26" t="s">
        <v>839</v>
      </c>
      <c r="C183" s="26" t="s">
        <v>465</v>
      </c>
      <c r="D183" s="26" t="s">
        <v>473</v>
      </c>
      <c r="E183" s="26" t="s">
        <v>567</v>
      </c>
      <c r="F183" s="26" t="s">
        <v>468</v>
      </c>
      <c r="G183" s="49" t="s">
        <v>842</v>
      </c>
      <c r="H183" s="26" t="s">
        <v>477</v>
      </c>
      <c r="I183" s="26" t="s">
        <v>471</v>
      </c>
      <c r="J183" s="26" t="s">
        <v>843</v>
      </c>
    </row>
    <row r="184" ht="33.75" customHeight="1" spans="1:10">
      <c r="A184" s="26" t="s">
        <v>441</v>
      </c>
      <c r="B184" s="26" t="s">
        <v>839</v>
      </c>
      <c r="C184" s="26" t="s">
        <v>481</v>
      </c>
      <c r="D184" s="26" t="s">
        <v>482</v>
      </c>
      <c r="E184" s="26" t="s">
        <v>483</v>
      </c>
      <c r="F184" s="26" t="s">
        <v>468</v>
      </c>
      <c r="G184" s="49" t="s">
        <v>53</v>
      </c>
      <c r="H184" s="26" t="s">
        <v>477</v>
      </c>
      <c r="I184" s="26" t="s">
        <v>471</v>
      </c>
      <c r="J184" s="26" t="s">
        <v>844</v>
      </c>
    </row>
    <row r="185" ht="33.75" customHeight="1" spans="1:10">
      <c r="A185" s="26" t="s">
        <v>441</v>
      </c>
      <c r="B185" s="26" t="s">
        <v>839</v>
      </c>
      <c r="C185" s="26" t="s">
        <v>486</v>
      </c>
      <c r="D185" s="26" t="s">
        <v>487</v>
      </c>
      <c r="E185" s="26" t="s">
        <v>488</v>
      </c>
      <c r="F185" s="26" t="s">
        <v>468</v>
      </c>
      <c r="G185" s="49" t="s">
        <v>489</v>
      </c>
      <c r="H185" s="26" t="s">
        <v>477</v>
      </c>
      <c r="I185" s="26" t="s">
        <v>471</v>
      </c>
      <c r="J185" s="26" t="s">
        <v>845</v>
      </c>
    </row>
    <row r="186" ht="33.75" customHeight="1" spans="1:10">
      <c r="A186" s="26" t="s">
        <v>431</v>
      </c>
      <c r="B186" s="26" t="s">
        <v>846</v>
      </c>
      <c r="C186" s="26" t="s">
        <v>465</v>
      </c>
      <c r="D186" s="26" t="s">
        <v>466</v>
      </c>
      <c r="E186" s="26" t="s">
        <v>847</v>
      </c>
      <c r="F186" s="26" t="s">
        <v>468</v>
      </c>
      <c r="G186" s="49" t="s">
        <v>160</v>
      </c>
      <c r="H186" s="26" t="s">
        <v>848</v>
      </c>
      <c r="I186" s="26" t="s">
        <v>471</v>
      </c>
      <c r="J186" s="26" t="s">
        <v>849</v>
      </c>
    </row>
    <row r="187" ht="33.75" customHeight="1" spans="1:10">
      <c r="A187" s="26" t="s">
        <v>431</v>
      </c>
      <c r="B187" s="26" t="s">
        <v>846</v>
      </c>
      <c r="C187" s="26" t="s">
        <v>465</v>
      </c>
      <c r="D187" s="26" t="s">
        <v>473</v>
      </c>
      <c r="E187" s="26" t="s">
        <v>850</v>
      </c>
      <c r="F187" s="26" t="s">
        <v>468</v>
      </c>
      <c r="G187" s="49" t="s">
        <v>484</v>
      </c>
      <c r="H187" s="26" t="s">
        <v>477</v>
      </c>
      <c r="I187" s="26" t="s">
        <v>471</v>
      </c>
      <c r="J187" s="26" t="s">
        <v>851</v>
      </c>
    </row>
    <row r="188" ht="33.75" customHeight="1" spans="1:10">
      <c r="A188" s="26" t="s">
        <v>431</v>
      </c>
      <c r="B188" s="26" t="s">
        <v>846</v>
      </c>
      <c r="C188" s="26" t="s">
        <v>481</v>
      </c>
      <c r="D188" s="26" t="s">
        <v>482</v>
      </c>
      <c r="E188" s="26" t="s">
        <v>710</v>
      </c>
      <c r="F188" s="26" t="s">
        <v>468</v>
      </c>
      <c r="G188" s="49" t="s">
        <v>852</v>
      </c>
      <c r="H188" s="26"/>
      <c r="I188" s="26" t="s">
        <v>525</v>
      </c>
      <c r="J188" s="26" t="s">
        <v>853</v>
      </c>
    </row>
    <row r="189" ht="33.75" customHeight="1" spans="1:10">
      <c r="A189" s="26" t="s">
        <v>431</v>
      </c>
      <c r="B189" s="26" t="s">
        <v>846</v>
      </c>
      <c r="C189" s="26" t="s">
        <v>481</v>
      </c>
      <c r="D189" s="26" t="s">
        <v>482</v>
      </c>
      <c r="E189" s="26" t="s">
        <v>854</v>
      </c>
      <c r="F189" s="26" t="s">
        <v>468</v>
      </c>
      <c r="G189" s="49" t="s">
        <v>673</v>
      </c>
      <c r="H189" s="26" t="s">
        <v>477</v>
      </c>
      <c r="I189" s="26" t="s">
        <v>471</v>
      </c>
      <c r="J189" s="26" t="s">
        <v>855</v>
      </c>
    </row>
    <row r="190" ht="33.75" customHeight="1" spans="1:10">
      <c r="A190" s="26" t="s">
        <v>431</v>
      </c>
      <c r="B190" s="26" t="s">
        <v>846</v>
      </c>
      <c r="C190" s="26" t="s">
        <v>486</v>
      </c>
      <c r="D190" s="26" t="s">
        <v>487</v>
      </c>
      <c r="E190" s="26" t="s">
        <v>487</v>
      </c>
      <c r="F190" s="26" t="s">
        <v>468</v>
      </c>
      <c r="G190" s="49" t="s">
        <v>489</v>
      </c>
      <c r="H190" s="26" t="s">
        <v>477</v>
      </c>
      <c r="I190" s="26" t="s">
        <v>471</v>
      </c>
      <c r="J190" s="26" t="s">
        <v>856</v>
      </c>
    </row>
    <row r="191" ht="33.75" customHeight="1" spans="1:10">
      <c r="A191" s="26" t="s">
        <v>429</v>
      </c>
      <c r="B191" s="26" t="s">
        <v>857</v>
      </c>
      <c r="C191" s="26" t="s">
        <v>465</v>
      </c>
      <c r="D191" s="26" t="s">
        <v>466</v>
      </c>
      <c r="E191" s="26" t="s">
        <v>858</v>
      </c>
      <c r="F191" s="26" t="s">
        <v>468</v>
      </c>
      <c r="G191" s="49" t="s">
        <v>45</v>
      </c>
      <c r="H191" s="26" t="s">
        <v>505</v>
      </c>
      <c r="I191" s="26" t="s">
        <v>471</v>
      </c>
      <c r="J191" s="26" t="s">
        <v>859</v>
      </c>
    </row>
    <row r="192" ht="33.75" customHeight="1" spans="1:10">
      <c r="A192" s="26" t="s">
        <v>429</v>
      </c>
      <c r="B192" s="26" t="s">
        <v>857</v>
      </c>
      <c r="C192" s="26" t="s">
        <v>465</v>
      </c>
      <c r="D192" s="26" t="s">
        <v>466</v>
      </c>
      <c r="E192" s="26" t="s">
        <v>860</v>
      </c>
      <c r="F192" s="26" t="s">
        <v>468</v>
      </c>
      <c r="G192" s="49" t="s">
        <v>861</v>
      </c>
      <c r="H192" s="26" t="s">
        <v>470</v>
      </c>
      <c r="I192" s="26" t="s">
        <v>471</v>
      </c>
      <c r="J192" s="26" t="s">
        <v>862</v>
      </c>
    </row>
    <row r="193" ht="33.75" customHeight="1" spans="1:10">
      <c r="A193" s="26" t="s">
        <v>429</v>
      </c>
      <c r="B193" s="26" t="s">
        <v>857</v>
      </c>
      <c r="C193" s="26" t="s">
        <v>465</v>
      </c>
      <c r="D193" s="26" t="s">
        <v>473</v>
      </c>
      <c r="E193" s="26" t="s">
        <v>863</v>
      </c>
      <c r="F193" s="26" t="s">
        <v>475</v>
      </c>
      <c r="G193" s="49" t="s">
        <v>476</v>
      </c>
      <c r="H193" s="26" t="s">
        <v>477</v>
      </c>
      <c r="I193" s="26" t="s">
        <v>471</v>
      </c>
      <c r="J193" s="26" t="s">
        <v>864</v>
      </c>
    </row>
    <row r="194" ht="33.75" customHeight="1" spans="1:10">
      <c r="A194" s="26" t="s">
        <v>429</v>
      </c>
      <c r="B194" s="26" t="s">
        <v>857</v>
      </c>
      <c r="C194" s="26" t="s">
        <v>481</v>
      </c>
      <c r="D194" s="26" t="s">
        <v>482</v>
      </c>
      <c r="E194" s="26" t="s">
        <v>865</v>
      </c>
      <c r="F194" s="26" t="s">
        <v>475</v>
      </c>
      <c r="G194" s="49" t="s">
        <v>476</v>
      </c>
      <c r="H194" s="26" t="s">
        <v>477</v>
      </c>
      <c r="I194" s="26" t="s">
        <v>471</v>
      </c>
      <c r="J194" s="26" t="s">
        <v>866</v>
      </c>
    </row>
    <row r="195" ht="33.75" customHeight="1" spans="1:10">
      <c r="A195" s="26" t="s">
        <v>429</v>
      </c>
      <c r="B195" s="26" t="s">
        <v>857</v>
      </c>
      <c r="C195" s="26" t="s">
        <v>486</v>
      </c>
      <c r="D195" s="26" t="s">
        <v>487</v>
      </c>
      <c r="E195" s="26" t="s">
        <v>867</v>
      </c>
      <c r="F195" s="26" t="s">
        <v>468</v>
      </c>
      <c r="G195" s="49" t="s">
        <v>484</v>
      </c>
      <c r="H195" s="26" t="s">
        <v>477</v>
      </c>
      <c r="I195" s="26" t="s">
        <v>471</v>
      </c>
      <c r="J195" s="26" t="s">
        <v>868</v>
      </c>
    </row>
    <row r="196" ht="33.75" customHeight="1" spans="1:10">
      <c r="A196" s="26" t="s">
        <v>274</v>
      </c>
      <c r="B196" s="26" t="s">
        <v>869</v>
      </c>
      <c r="C196" s="26" t="s">
        <v>465</v>
      </c>
      <c r="D196" s="26" t="s">
        <v>466</v>
      </c>
      <c r="E196" s="26" t="s">
        <v>870</v>
      </c>
      <c r="F196" s="26" t="s">
        <v>468</v>
      </c>
      <c r="G196" s="49" t="s">
        <v>53</v>
      </c>
      <c r="H196" s="26" t="s">
        <v>505</v>
      </c>
      <c r="I196" s="26" t="s">
        <v>471</v>
      </c>
      <c r="J196" s="26" t="s">
        <v>871</v>
      </c>
    </row>
    <row r="197" ht="33.75" customHeight="1" spans="1:10">
      <c r="A197" s="26" t="s">
        <v>274</v>
      </c>
      <c r="B197" s="26" t="s">
        <v>869</v>
      </c>
      <c r="C197" s="26" t="s">
        <v>465</v>
      </c>
      <c r="D197" s="26" t="s">
        <v>466</v>
      </c>
      <c r="E197" s="26" t="s">
        <v>872</v>
      </c>
      <c r="F197" s="26" t="s">
        <v>475</v>
      </c>
      <c r="G197" s="49" t="s">
        <v>530</v>
      </c>
      <c r="H197" s="26" t="s">
        <v>873</v>
      </c>
      <c r="I197" s="26" t="s">
        <v>471</v>
      </c>
      <c r="J197" s="26" t="s">
        <v>874</v>
      </c>
    </row>
    <row r="198" ht="33.75" customHeight="1" spans="1:10">
      <c r="A198" s="26" t="s">
        <v>274</v>
      </c>
      <c r="B198" s="26" t="s">
        <v>869</v>
      </c>
      <c r="C198" s="26" t="s">
        <v>465</v>
      </c>
      <c r="D198" s="26" t="s">
        <v>466</v>
      </c>
      <c r="E198" s="26" t="s">
        <v>875</v>
      </c>
      <c r="F198" s="26" t="s">
        <v>475</v>
      </c>
      <c r="G198" s="49" t="s">
        <v>530</v>
      </c>
      <c r="H198" s="26" t="s">
        <v>873</v>
      </c>
      <c r="I198" s="26" t="s">
        <v>471</v>
      </c>
      <c r="J198" s="26" t="s">
        <v>876</v>
      </c>
    </row>
    <row r="199" ht="33.75" customHeight="1" spans="1:10">
      <c r="A199" s="26" t="s">
        <v>274</v>
      </c>
      <c r="B199" s="26" t="s">
        <v>869</v>
      </c>
      <c r="C199" s="26" t="s">
        <v>481</v>
      </c>
      <c r="D199" s="26" t="s">
        <v>482</v>
      </c>
      <c r="E199" s="26" t="s">
        <v>877</v>
      </c>
      <c r="F199" s="26" t="s">
        <v>475</v>
      </c>
      <c r="G199" s="49" t="s">
        <v>878</v>
      </c>
      <c r="H199" s="26"/>
      <c r="I199" s="26" t="s">
        <v>525</v>
      </c>
      <c r="J199" s="26" t="s">
        <v>879</v>
      </c>
    </row>
    <row r="200" ht="33.75" customHeight="1" spans="1:10">
      <c r="A200" s="26" t="s">
        <v>274</v>
      </c>
      <c r="B200" s="26" t="s">
        <v>869</v>
      </c>
      <c r="C200" s="26" t="s">
        <v>486</v>
      </c>
      <c r="D200" s="26" t="s">
        <v>487</v>
      </c>
      <c r="E200" s="26" t="s">
        <v>880</v>
      </c>
      <c r="F200" s="26" t="s">
        <v>468</v>
      </c>
      <c r="G200" s="49" t="s">
        <v>489</v>
      </c>
      <c r="H200" s="26" t="s">
        <v>477</v>
      </c>
      <c r="I200" s="26" t="s">
        <v>471</v>
      </c>
      <c r="J200" s="26" t="s">
        <v>881</v>
      </c>
    </row>
    <row r="201" ht="33.75" customHeight="1" spans="1:10">
      <c r="A201" s="26" t="s">
        <v>425</v>
      </c>
      <c r="B201" s="26" t="s">
        <v>882</v>
      </c>
      <c r="C201" s="26" t="s">
        <v>465</v>
      </c>
      <c r="D201" s="26" t="s">
        <v>466</v>
      </c>
      <c r="E201" s="26" t="s">
        <v>715</v>
      </c>
      <c r="F201" s="26" t="s">
        <v>468</v>
      </c>
      <c r="G201" s="49" t="s">
        <v>46</v>
      </c>
      <c r="H201" s="26" t="s">
        <v>547</v>
      </c>
      <c r="I201" s="26" t="s">
        <v>471</v>
      </c>
      <c r="J201" s="26" t="s">
        <v>883</v>
      </c>
    </row>
    <row r="202" ht="33.75" customHeight="1" spans="1:10">
      <c r="A202" s="26" t="s">
        <v>425</v>
      </c>
      <c r="B202" s="26" t="s">
        <v>882</v>
      </c>
      <c r="C202" s="26" t="s">
        <v>465</v>
      </c>
      <c r="D202" s="26" t="s">
        <v>466</v>
      </c>
      <c r="E202" s="26" t="s">
        <v>717</v>
      </c>
      <c r="F202" s="26" t="s">
        <v>468</v>
      </c>
      <c r="G202" s="49" t="s">
        <v>884</v>
      </c>
      <c r="H202" s="26" t="s">
        <v>885</v>
      </c>
      <c r="I202" s="26" t="s">
        <v>471</v>
      </c>
      <c r="J202" s="26" t="s">
        <v>886</v>
      </c>
    </row>
    <row r="203" ht="33.75" customHeight="1" spans="1:10">
      <c r="A203" s="26" t="s">
        <v>425</v>
      </c>
      <c r="B203" s="26" t="s">
        <v>882</v>
      </c>
      <c r="C203" s="26" t="s">
        <v>465</v>
      </c>
      <c r="D203" s="26" t="s">
        <v>473</v>
      </c>
      <c r="E203" s="26" t="s">
        <v>720</v>
      </c>
      <c r="F203" s="26" t="s">
        <v>468</v>
      </c>
      <c r="G203" s="49" t="s">
        <v>484</v>
      </c>
      <c r="H203" s="26" t="s">
        <v>477</v>
      </c>
      <c r="I203" s="26" t="s">
        <v>471</v>
      </c>
      <c r="J203" s="26" t="s">
        <v>887</v>
      </c>
    </row>
    <row r="204" ht="33.75" customHeight="1" spans="1:10">
      <c r="A204" s="26" t="s">
        <v>425</v>
      </c>
      <c r="B204" s="26" t="s">
        <v>882</v>
      </c>
      <c r="C204" s="26" t="s">
        <v>481</v>
      </c>
      <c r="D204" s="26" t="s">
        <v>482</v>
      </c>
      <c r="E204" s="26" t="s">
        <v>710</v>
      </c>
      <c r="F204" s="26" t="s">
        <v>468</v>
      </c>
      <c r="G204" s="49" t="s">
        <v>48</v>
      </c>
      <c r="H204" s="26" t="s">
        <v>505</v>
      </c>
      <c r="I204" s="26" t="s">
        <v>471</v>
      </c>
      <c r="J204" s="26" t="s">
        <v>888</v>
      </c>
    </row>
    <row r="205" ht="33.75" customHeight="1" spans="1:10">
      <c r="A205" s="26" t="s">
        <v>425</v>
      </c>
      <c r="B205" s="26" t="s">
        <v>882</v>
      </c>
      <c r="C205" s="26" t="s">
        <v>486</v>
      </c>
      <c r="D205" s="26" t="s">
        <v>487</v>
      </c>
      <c r="E205" s="26" t="s">
        <v>726</v>
      </c>
      <c r="F205" s="26" t="s">
        <v>468</v>
      </c>
      <c r="G205" s="49" t="s">
        <v>489</v>
      </c>
      <c r="H205" s="26" t="s">
        <v>477</v>
      </c>
      <c r="I205" s="26" t="s">
        <v>471</v>
      </c>
      <c r="J205" s="26" t="s">
        <v>889</v>
      </c>
    </row>
    <row r="206" ht="33.75" customHeight="1" spans="1:10">
      <c r="A206" s="26" t="s">
        <v>437</v>
      </c>
      <c r="B206" s="26" t="s">
        <v>890</v>
      </c>
      <c r="C206" s="26" t="s">
        <v>465</v>
      </c>
      <c r="D206" s="26" t="s">
        <v>466</v>
      </c>
      <c r="E206" s="26" t="s">
        <v>563</v>
      </c>
      <c r="F206" s="26" t="s">
        <v>468</v>
      </c>
      <c r="G206" s="49" t="s">
        <v>52</v>
      </c>
      <c r="H206" s="26" t="s">
        <v>470</v>
      </c>
      <c r="I206" s="26" t="s">
        <v>471</v>
      </c>
      <c r="J206" s="26" t="s">
        <v>891</v>
      </c>
    </row>
    <row r="207" ht="33.75" customHeight="1" spans="1:10">
      <c r="A207" s="26" t="s">
        <v>437</v>
      </c>
      <c r="B207" s="26" t="s">
        <v>890</v>
      </c>
      <c r="C207" s="26" t="s">
        <v>465</v>
      </c>
      <c r="D207" s="26" t="s">
        <v>466</v>
      </c>
      <c r="E207" s="26" t="s">
        <v>504</v>
      </c>
      <c r="F207" s="26" t="s">
        <v>468</v>
      </c>
      <c r="G207" s="49" t="s">
        <v>46</v>
      </c>
      <c r="H207" s="26" t="s">
        <v>505</v>
      </c>
      <c r="I207" s="26" t="s">
        <v>471</v>
      </c>
      <c r="J207" s="26" t="s">
        <v>506</v>
      </c>
    </row>
    <row r="208" ht="33.75" customHeight="1" spans="1:10">
      <c r="A208" s="26" t="s">
        <v>437</v>
      </c>
      <c r="B208" s="26" t="s">
        <v>890</v>
      </c>
      <c r="C208" s="26" t="s">
        <v>465</v>
      </c>
      <c r="D208" s="26" t="s">
        <v>473</v>
      </c>
      <c r="E208" s="26" t="s">
        <v>567</v>
      </c>
      <c r="F208" s="26" t="s">
        <v>475</v>
      </c>
      <c r="G208" s="49" t="s">
        <v>476</v>
      </c>
      <c r="H208" s="26" t="s">
        <v>477</v>
      </c>
      <c r="I208" s="26" t="s">
        <v>471</v>
      </c>
      <c r="J208" s="26" t="s">
        <v>568</v>
      </c>
    </row>
    <row r="209" ht="33.75" customHeight="1" spans="1:10">
      <c r="A209" s="26" t="s">
        <v>437</v>
      </c>
      <c r="B209" s="26" t="s">
        <v>890</v>
      </c>
      <c r="C209" s="26" t="s">
        <v>481</v>
      </c>
      <c r="D209" s="26" t="s">
        <v>482</v>
      </c>
      <c r="E209" s="26" t="s">
        <v>483</v>
      </c>
      <c r="F209" s="26" t="s">
        <v>468</v>
      </c>
      <c r="G209" s="49" t="s">
        <v>484</v>
      </c>
      <c r="H209" s="26" t="s">
        <v>477</v>
      </c>
      <c r="I209" s="26" t="s">
        <v>471</v>
      </c>
      <c r="J209" s="26" t="s">
        <v>512</v>
      </c>
    </row>
    <row r="210" ht="33.75" customHeight="1" spans="1:10">
      <c r="A210" s="26" t="s">
        <v>437</v>
      </c>
      <c r="B210" s="26" t="s">
        <v>890</v>
      </c>
      <c r="C210" s="26" t="s">
        <v>486</v>
      </c>
      <c r="D210" s="26" t="s">
        <v>487</v>
      </c>
      <c r="E210" s="26" t="s">
        <v>488</v>
      </c>
      <c r="F210" s="26" t="s">
        <v>468</v>
      </c>
      <c r="G210" s="49" t="s">
        <v>489</v>
      </c>
      <c r="H210" s="26" t="s">
        <v>477</v>
      </c>
      <c r="I210" s="26" t="s">
        <v>471</v>
      </c>
      <c r="J210" s="26" t="s">
        <v>892</v>
      </c>
    </row>
    <row r="211" ht="33.75" customHeight="1" spans="1:10">
      <c r="A211" s="26" t="s">
        <v>421</v>
      </c>
      <c r="B211" s="26" t="s">
        <v>893</v>
      </c>
      <c r="C211" s="26" t="s">
        <v>465</v>
      </c>
      <c r="D211" s="26" t="s">
        <v>466</v>
      </c>
      <c r="E211" s="26" t="s">
        <v>894</v>
      </c>
      <c r="F211" s="26" t="s">
        <v>468</v>
      </c>
      <c r="G211" s="49" t="s">
        <v>643</v>
      </c>
      <c r="H211" s="26" t="s">
        <v>895</v>
      </c>
      <c r="I211" s="26" t="s">
        <v>471</v>
      </c>
      <c r="J211" s="26" t="s">
        <v>896</v>
      </c>
    </row>
    <row r="212" ht="33.75" customHeight="1" spans="1:10">
      <c r="A212" s="26" t="s">
        <v>421</v>
      </c>
      <c r="B212" s="26" t="s">
        <v>893</v>
      </c>
      <c r="C212" s="26" t="s">
        <v>465</v>
      </c>
      <c r="D212" s="26" t="s">
        <v>466</v>
      </c>
      <c r="E212" s="26" t="s">
        <v>897</v>
      </c>
      <c r="F212" s="26" t="s">
        <v>468</v>
      </c>
      <c r="G212" s="49" t="s">
        <v>46</v>
      </c>
      <c r="H212" s="26" t="s">
        <v>898</v>
      </c>
      <c r="I212" s="26" t="s">
        <v>471</v>
      </c>
      <c r="J212" s="26" t="s">
        <v>899</v>
      </c>
    </row>
    <row r="213" ht="33.75" customHeight="1" spans="1:10">
      <c r="A213" s="26" t="s">
        <v>421</v>
      </c>
      <c r="B213" s="26" t="s">
        <v>893</v>
      </c>
      <c r="C213" s="26" t="s">
        <v>465</v>
      </c>
      <c r="D213" s="26" t="s">
        <v>473</v>
      </c>
      <c r="E213" s="26" t="s">
        <v>681</v>
      </c>
      <c r="F213" s="26" t="s">
        <v>468</v>
      </c>
      <c r="G213" s="49" t="s">
        <v>484</v>
      </c>
      <c r="H213" s="26" t="s">
        <v>477</v>
      </c>
      <c r="I213" s="26" t="s">
        <v>471</v>
      </c>
      <c r="J213" s="26" t="s">
        <v>900</v>
      </c>
    </row>
    <row r="214" ht="33.75" customHeight="1" spans="1:10">
      <c r="A214" s="26" t="s">
        <v>421</v>
      </c>
      <c r="B214" s="26" t="s">
        <v>893</v>
      </c>
      <c r="C214" s="26" t="s">
        <v>481</v>
      </c>
      <c r="D214" s="26" t="s">
        <v>482</v>
      </c>
      <c r="E214" s="26" t="s">
        <v>541</v>
      </c>
      <c r="F214" s="26" t="s">
        <v>475</v>
      </c>
      <c r="G214" s="49" t="s">
        <v>476</v>
      </c>
      <c r="H214" s="26" t="s">
        <v>477</v>
      </c>
      <c r="I214" s="26" t="s">
        <v>471</v>
      </c>
      <c r="J214" s="26" t="s">
        <v>901</v>
      </c>
    </row>
    <row r="215" ht="33.75" customHeight="1" spans="1:10">
      <c r="A215" s="26" t="s">
        <v>421</v>
      </c>
      <c r="B215" s="26" t="s">
        <v>893</v>
      </c>
      <c r="C215" s="26" t="s">
        <v>486</v>
      </c>
      <c r="D215" s="26" t="s">
        <v>487</v>
      </c>
      <c r="E215" s="26" t="s">
        <v>685</v>
      </c>
      <c r="F215" s="26" t="s">
        <v>468</v>
      </c>
      <c r="G215" s="49" t="s">
        <v>489</v>
      </c>
      <c r="H215" s="26" t="s">
        <v>477</v>
      </c>
      <c r="I215" s="26" t="s">
        <v>471</v>
      </c>
      <c r="J215" s="26" t="s">
        <v>902</v>
      </c>
    </row>
    <row r="216" ht="33.75" customHeight="1" spans="1:10">
      <c r="A216" s="26" t="s">
        <v>406</v>
      </c>
      <c r="B216" s="26" t="s">
        <v>903</v>
      </c>
      <c r="C216" s="26" t="s">
        <v>465</v>
      </c>
      <c r="D216" s="26" t="s">
        <v>466</v>
      </c>
      <c r="E216" s="26" t="s">
        <v>904</v>
      </c>
      <c r="F216" s="26" t="s">
        <v>468</v>
      </c>
      <c r="G216" s="49" t="s">
        <v>905</v>
      </c>
      <c r="H216" s="26" t="s">
        <v>533</v>
      </c>
      <c r="I216" s="26" t="s">
        <v>471</v>
      </c>
      <c r="J216" s="26" t="s">
        <v>906</v>
      </c>
    </row>
    <row r="217" ht="33.75" customHeight="1" spans="1:10">
      <c r="A217" s="26" t="s">
        <v>406</v>
      </c>
      <c r="B217" s="26" t="s">
        <v>903</v>
      </c>
      <c r="C217" s="26" t="s">
        <v>465</v>
      </c>
      <c r="D217" s="26" t="s">
        <v>466</v>
      </c>
      <c r="E217" s="26" t="s">
        <v>907</v>
      </c>
      <c r="F217" s="26" t="s">
        <v>475</v>
      </c>
      <c r="G217" s="49" t="s">
        <v>47</v>
      </c>
      <c r="H217" s="26" t="s">
        <v>547</v>
      </c>
      <c r="I217" s="26" t="s">
        <v>471</v>
      </c>
      <c r="J217" s="26" t="s">
        <v>908</v>
      </c>
    </row>
    <row r="218" ht="33.75" customHeight="1" spans="1:10">
      <c r="A218" s="26" t="s">
        <v>406</v>
      </c>
      <c r="B218" s="26" t="s">
        <v>903</v>
      </c>
      <c r="C218" s="26" t="s">
        <v>465</v>
      </c>
      <c r="D218" s="26" t="s">
        <v>473</v>
      </c>
      <c r="E218" s="26" t="s">
        <v>909</v>
      </c>
      <c r="F218" s="26" t="s">
        <v>475</v>
      </c>
      <c r="G218" s="49" t="s">
        <v>476</v>
      </c>
      <c r="H218" s="26" t="s">
        <v>477</v>
      </c>
      <c r="I218" s="26" t="s">
        <v>471</v>
      </c>
      <c r="J218" s="26" t="s">
        <v>910</v>
      </c>
    </row>
    <row r="219" ht="33.75" customHeight="1" spans="1:10">
      <c r="A219" s="26" t="s">
        <v>406</v>
      </c>
      <c r="B219" s="26" t="s">
        <v>903</v>
      </c>
      <c r="C219" s="26" t="s">
        <v>481</v>
      </c>
      <c r="D219" s="26" t="s">
        <v>482</v>
      </c>
      <c r="E219" s="26" t="s">
        <v>911</v>
      </c>
      <c r="F219" s="26" t="s">
        <v>475</v>
      </c>
      <c r="G219" s="49" t="s">
        <v>476</v>
      </c>
      <c r="H219" s="26" t="s">
        <v>477</v>
      </c>
      <c r="I219" s="26" t="s">
        <v>471</v>
      </c>
      <c r="J219" s="26" t="s">
        <v>912</v>
      </c>
    </row>
    <row r="220" ht="33.75" customHeight="1" spans="1:10">
      <c r="A220" s="26" t="s">
        <v>406</v>
      </c>
      <c r="B220" s="26" t="s">
        <v>903</v>
      </c>
      <c r="C220" s="26" t="s">
        <v>486</v>
      </c>
      <c r="D220" s="26" t="s">
        <v>487</v>
      </c>
      <c r="E220" s="26" t="s">
        <v>913</v>
      </c>
      <c r="F220" s="26" t="s">
        <v>468</v>
      </c>
      <c r="G220" s="49" t="s">
        <v>489</v>
      </c>
      <c r="H220" s="26" t="s">
        <v>477</v>
      </c>
      <c r="I220" s="26" t="s">
        <v>471</v>
      </c>
      <c r="J220" s="26" t="s">
        <v>914</v>
      </c>
    </row>
    <row r="221" ht="33.75" customHeight="1" spans="1:10">
      <c r="A221" s="26" t="s">
        <v>301</v>
      </c>
      <c r="B221" s="26" t="s">
        <v>915</v>
      </c>
      <c r="C221" s="26" t="s">
        <v>465</v>
      </c>
      <c r="D221" s="26" t="s">
        <v>466</v>
      </c>
      <c r="E221" s="26" t="s">
        <v>916</v>
      </c>
      <c r="F221" s="26" t="s">
        <v>468</v>
      </c>
      <c r="G221" s="49" t="s">
        <v>917</v>
      </c>
      <c r="H221" s="26" t="s">
        <v>470</v>
      </c>
      <c r="I221" s="26" t="s">
        <v>471</v>
      </c>
      <c r="J221" s="26" t="s">
        <v>918</v>
      </c>
    </row>
    <row r="222" ht="33.75" customHeight="1" spans="1:10">
      <c r="A222" s="26" t="s">
        <v>301</v>
      </c>
      <c r="B222" s="26" t="s">
        <v>915</v>
      </c>
      <c r="C222" s="26" t="s">
        <v>465</v>
      </c>
      <c r="D222" s="26" t="s">
        <v>473</v>
      </c>
      <c r="E222" s="26" t="s">
        <v>497</v>
      </c>
      <c r="F222" s="26" t="s">
        <v>475</v>
      </c>
      <c r="G222" s="49" t="s">
        <v>476</v>
      </c>
      <c r="H222" s="26" t="s">
        <v>477</v>
      </c>
      <c r="I222" s="26" t="s">
        <v>471</v>
      </c>
      <c r="J222" s="26" t="s">
        <v>919</v>
      </c>
    </row>
    <row r="223" ht="33.75" customHeight="1" spans="1:10">
      <c r="A223" s="26" t="s">
        <v>301</v>
      </c>
      <c r="B223" s="26" t="s">
        <v>915</v>
      </c>
      <c r="C223" s="26" t="s">
        <v>465</v>
      </c>
      <c r="D223" s="26" t="s">
        <v>519</v>
      </c>
      <c r="E223" s="26" t="s">
        <v>670</v>
      </c>
      <c r="F223" s="26" t="s">
        <v>475</v>
      </c>
      <c r="G223" s="49" t="s">
        <v>476</v>
      </c>
      <c r="H223" s="26" t="s">
        <v>477</v>
      </c>
      <c r="I223" s="26" t="s">
        <v>471</v>
      </c>
      <c r="J223" s="26" t="s">
        <v>920</v>
      </c>
    </row>
    <row r="224" ht="33.75" customHeight="1" spans="1:10">
      <c r="A224" s="26" t="s">
        <v>301</v>
      </c>
      <c r="B224" s="26" t="s">
        <v>915</v>
      </c>
      <c r="C224" s="26" t="s">
        <v>481</v>
      </c>
      <c r="D224" s="26" t="s">
        <v>482</v>
      </c>
      <c r="E224" s="26" t="s">
        <v>499</v>
      </c>
      <c r="F224" s="26" t="s">
        <v>468</v>
      </c>
      <c r="G224" s="49" t="s">
        <v>489</v>
      </c>
      <c r="H224" s="26" t="s">
        <v>477</v>
      </c>
      <c r="I224" s="26" t="s">
        <v>471</v>
      </c>
      <c r="J224" s="26" t="s">
        <v>921</v>
      </c>
    </row>
    <row r="225" ht="33.75" customHeight="1" spans="1:10">
      <c r="A225" s="26" t="s">
        <v>301</v>
      </c>
      <c r="B225" s="26" t="s">
        <v>915</v>
      </c>
      <c r="C225" s="26" t="s">
        <v>486</v>
      </c>
      <c r="D225" s="26" t="s">
        <v>487</v>
      </c>
      <c r="E225" s="26" t="s">
        <v>922</v>
      </c>
      <c r="F225" s="26" t="s">
        <v>468</v>
      </c>
      <c r="G225" s="49" t="s">
        <v>489</v>
      </c>
      <c r="H225" s="26" t="s">
        <v>477</v>
      </c>
      <c r="I225" s="26" t="s">
        <v>471</v>
      </c>
      <c r="J225" s="26" t="s">
        <v>923</v>
      </c>
    </row>
    <row r="226" ht="33.75" customHeight="1" spans="1:10">
      <c r="A226" s="26" t="s">
        <v>285</v>
      </c>
      <c r="B226" s="26" t="s">
        <v>924</v>
      </c>
      <c r="C226" s="26" t="s">
        <v>465</v>
      </c>
      <c r="D226" s="26" t="s">
        <v>466</v>
      </c>
      <c r="E226" s="26" t="s">
        <v>734</v>
      </c>
      <c r="F226" s="26" t="s">
        <v>468</v>
      </c>
      <c r="G226" s="49" t="s">
        <v>711</v>
      </c>
      <c r="H226" s="26" t="s">
        <v>786</v>
      </c>
      <c r="I226" s="26" t="s">
        <v>471</v>
      </c>
      <c r="J226" s="26" t="s">
        <v>925</v>
      </c>
    </row>
    <row r="227" ht="33.75" customHeight="1" spans="1:10">
      <c r="A227" s="26" t="s">
        <v>285</v>
      </c>
      <c r="B227" s="26" t="s">
        <v>924</v>
      </c>
      <c r="C227" s="26" t="s">
        <v>465</v>
      </c>
      <c r="D227" s="26" t="s">
        <v>466</v>
      </c>
      <c r="E227" s="26" t="s">
        <v>926</v>
      </c>
      <c r="F227" s="26" t="s">
        <v>468</v>
      </c>
      <c r="G227" s="49" t="s">
        <v>643</v>
      </c>
      <c r="H227" s="26" t="s">
        <v>505</v>
      </c>
      <c r="I227" s="26" t="s">
        <v>471</v>
      </c>
      <c r="J227" s="26" t="s">
        <v>927</v>
      </c>
    </row>
    <row r="228" ht="33.75" customHeight="1" spans="1:10">
      <c r="A228" s="26" t="s">
        <v>285</v>
      </c>
      <c r="B228" s="26" t="s">
        <v>924</v>
      </c>
      <c r="C228" s="26" t="s">
        <v>465</v>
      </c>
      <c r="D228" s="26" t="s">
        <v>473</v>
      </c>
      <c r="E228" s="26" t="s">
        <v>928</v>
      </c>
      <c r="F228" s="26" t="s">
        <v>468</v>
      </c>
      <c r="G228" s="49" t="s">
        <v>929</v>
      </c>
      <c r="H228" s="26" t="s">
        <v>477</v>
      </c>
      <c r="I228" s="26" t="s">
        <v>471</v>
      </c>
      <c r="J228" s="26" t="s">
        <v>930</v>
      </c>
    </row>
    <row r="229" ht="33.75" customHeight="1" spans="1:10">
      <c r="A229" s="26" t="s">
        <v>285</v>
      </c>
      <c r="B229" s="26" t="s">
        <v>924</v>
      </c>
      <c r="C229" s="26" t="s">
        <v>481</v>
      </c>
      <c r="D229" s="26" t="s">
        <v>482</v>
      </c>
      <c r="E229" s="26" t="s">
        <v>541</v>
      </c>
      <c r="F229" s="26" t="s">
        <v>468</v>
      </c>
      <c r="G229" s="49" t="s">
        <v>45</v>
      </c>
      <c r="H229" s="26" t="s">
        <v>505</v>
      </c>
      <c r="I229" s="26" t="s">
        <v>471</v>
      </c>
      <c r="J229" s="26" t="s">
        <v>931</v>
      </c>
    </row>
    <row r="230" ht="33.75" customHeight="1" spans="1:10">
      <c r="A230" s="26" t="s">
        <v>285</v>
      </c>
      <c r="B230" s="26" t="s">
        <v>924</v>
      </c>
      <c r="C230" s="26" t="s">
        <v>481</v>
      </c>
      <c r="D230" s="26" t="s">
        <v>482</v>
      </c>
      <c r="E230" s="26" t="s">
        <v>932</v>
      </c>
      <c r="F230" s="26" t="s">
        <v>468</v>
      </c>
      <c r="G230" s="49" t="s">
        <v>842</v>
      </c>
      <c r="H230" s="26" t="s">
        <v>470</v>
      </c>
      <c r="I230" s="26" t="s">
        <v>471</v>
      </c>
      <c r="J230" s="26" t="s">
        <v>933</v>
      </c>
    </row>
    <row r="231" ht="33.75" customHeight="1" spans="1:10">
      <c r="A231" s="26" t="s">
        <v>285</v>
      </c>
      <c r="B231" s="26" t="s">
        <v>924</v>
      </c>
      <c r="C231" s="26" t="s">
        <v>486</v>
      </c>
      <c r="D231" s="26" t="s">
        <v>487</v>
      </c>
      <c r="E231" s="26" t="s">
        <v>934</v>
      </c>
      <c r="F231" s="26" t="s">
        <v>468</v>
      </c>
      <c r="G231" s="49" t="s">
        <v>489</v>
      </c>
      <c r="H231" s="26" t="s">
        <v>477</v>
      </c>
      <c r="I231" s="26" t="s">
        <v>471</v>
      </c>
      <c r="J231" s="26" t="s">
        <v>935</v>
      </c>
    </row>
    <row r="232" ht="33.75" customHeight="1" spans="1:10">
      <c r="A232" s="26" t="s">
        <v>287</v>
      </c>
      <c r="B232" s="26" t="s">
        <v>936</v>
      </c>
      <c r="C232" s="26" t="s">
        <v>465</v>
      </c>
      <c r="D232" s="26" t="s">
        <v>466</v>
      </c>
      <c r="E232" s="26" t="s">
        <v>575</v>
      </c>
      <c r="F232" s="26" t="s">
        <v>468</v>
      </c>
      <c r="G232" s="49" t="s">
        <v>937</v>
      </c>
      <c r="H232" s="26" t="s">
        <v>470</v>
      </c>
      <c r="I232" s="26" t="s">
        <v>471</v>
      </c>
      <c r="J232" s="26" t="s">
        <v>938</v>
      </c>
    </row>
    <row r="233" ht="33.75" customHeight="1" spans="1:10">
      <c r="A233" s="26" t="s">
        <v>287</v>
      </c>
      <c r="B233" s="26" t="s">
        <v>936</v>
      </c>
      <c r="C233" s="26" t="s">
        <v>465</v>
      </c>
      <c r="D233" s="26" t="s">
        <v>473</v>
      </c>
      <c r="E233" s="26" t="s">
        <v>939</v>
      </c>
      <c r="F233" s="26" t="s">
        <v>475</v>
      </c>
      <c r="G233" s="49" t="s">
        <v>476</v>
      </c>
      <c r="H233" s="26" t="s">
        <v>477</v>
      </c>
      <c r="I233" s="26" t="s">
        <v>471</v>
      </c>
      <c r="J233" s="26" t="s">
        <v>940</v>
      </c>
    </row>
    <row r="234" ht="33.75" customHeight="1" spans="1:10">
      <c r="A234" s="26" t="s">
        <v>287</v>
      </c>
      <c r="B234" s="26" t="s">
        <v>936</v>
      </c>
      <c r="C234" s="26" t="s">
        <v>465</v>
      </c>
      <c r="D234" s="26" t="s">
        <v>519</v>
      </c>
      <c r="E234" s="26" t="s">
        <v>670</v>
      </c>
      <c r="F234" s="26" t="s">
        <v>475</v>
      </c>
      <c r="G234" s="49" t="s">
        <v>476</v>
      </c>
      <c r="H234" s="26" t="s">
        <v>477</v>
      </c>
      <c r="I234" s="26" t="s">
        <v>471</v>
      </c>
      <c r="J234" s="26" t="s">
        <v>941</v>
      </c>
    </row>
    <row r="235" ht="33.75" customHeight="1" spans="1:10">
      <c r="A235" s="26" t="s">
        <v>287</v>
      </c>
      <c r="B235" s="26" t="s">
        <v>936</v>
      </c>
      <c r="C235" s="26" t="s">
        <v>481</v>
      </c>
      <c r="D235" s="26" t="s">
        <v>482</v>
      </c>
      <c r="E235" s="26" t="s">
        <v>942</v>
      </c>
      <c r="F235" s="26" t="s">
        <v>468</v>
      </c>
      <c r="G235" s="49" t="s">
        <v>484</v>
      </c>
      <c r="H235" s="26" t="s">
        <v>477</v>
      </c>
      <c r="I235" s="26" t="s">
        <v>471</v>
      </c>
      <c r="J235" s="26" t="s">
        <v>943</v>
      </c>
    </row>
    <row r="236" ht="33.75" customHeight="1" spans="1:10">
      <c r="A236" s="26" t="s">
        <v>287</v>
      </c>
      <c r="B236" s="26" t="s">
        <v>936</v>
      </c>
      <c r="C236" s="26" t="s">
        <v>486</v>
      </c>
      <c r="D236" s="26" t="s">
        <v>487</v>
      </c>
      <c r="E236" s="26" t="s">
        <v>627</v>
      </c>
      <c r="F236" s="26" t="s">
        <v>468</v>
      </c>
      <c r="G236" s="49" t="s">
        <v>484</v>
      </c>
      <c r="H236" s="26" t="s">
        <v>477</v>
      </c>
      <c r="I236" s="26" t="s">
        <v>471</v>
      </c>
      <c r="J236" s="26" t="s">
        <v>944</v>
      </c>
    </row>
    <row r="237" ht="33.75" customHeight="1" spans="1:10">
      <c r="A237" s="26" t="s">
        <v>277</v>
      </c>
      <c r="B237" s="26" t="s">
        <v>945</v>
      </c>
      <c r="C237" s="26" t="s">
        <v>465</v>
      </c>
      <c r="D237" s="26" t="s">
        <v>466</v>
      </c>
      <c r="E237" s="26" t="s">
        <v>504</v>
      </c>
      <c r="F237" s="26" t="s">
        <v>468</v>
      </c>
      <c r="G237" s="49" t="s">
        <v>46</v>
      </c>
      <c r="H237" s="26" t="s">
        <v>505</v>
      </c>
      <c r="I237" s="26" t="s">
        <v>471</v>
      </c>
      <c r="J237" s="26" t="s">
        <v>506</v>
      </c>
    </row>
    <row r="238" ht="33.75" customHeight="1" spans="1:10">
      <c r="A238" s="26" t="s">
        <v>277</v>
      </c>
      <c r="B238" s="26" t="s">
        <v>945</v>
      </c>
      <c r="C238" s="26" t="s">
        <v>465</v>
      </c>
      <c r="D238" s="26" t="s">
        <v>466</v>
      </c>
      <c r="E238" s="26" t="s">
        <v>946</v>
      </c>
      <c r="F238" s="26" t="s">
        <v>475</v>
      </c>
      <c r="G238" s="49" t="s">
        <v>947</v>
      </c>
      <c r="H238" s="26" t="s">
        <v>648</v>
      </c>
      <c r="I238" s="26" t="s">
        <v>471</v>
      </c>
      <c r="J238" s="26" t="s">
        <v>948</v>
      </c>
    </row>
    <row r="239" ht="33.75" customHeight="1" spans="1:10">
      <c r="A239" s="26" t="s">
        <v>277</v>
      </c>
      <c r="B239" s="26" t="s">
        <v>945</v>
      </c>
      <c r="C239" s="26" t="s">
        <v>465</v>
      </c>
      <c r="D239" s="26" t="s">
        <v>473</v>
      </c>
      <c r="E239" s="26" t="s">
        <v>949</v>
      </c>
      <c r="F239" s="26" t="s">
        <v>475</v>
      </c>
      <c r="G239" s="49" t="s">
        <v>476</v>
      </c>
      <c r="H239" s="26" t="s">
        <v>477</v>
      </c>
      <c r="I239" s="26" t="s">
        <v>471</v>
      </c>
      <c r="J239" s="26" t="s">
        <v>950</v>
      </c>
    </row>
    <row r="240" ht="33.75" customHeight="1" spans="1:10">
      <c r="A240" s="26" t="s">
        <v>277</v>
      </c>
      <c r="B240" s="26" t="s">
        <v>945</v>
      </c>
      <c r="C240" s="26" t="s">
        <v>481</v>
      </c>
      <c r="D240" s="26" t="s">
        <v>482</v>
      </c>
      <c r="E240" s="26" t="s">
        <v>483</v>
      </c>
      <c r="F240" s="26" t="s">
        <v>468</v>
      </c>
      <c r="G240" s="49" t="s">
        <v>484</v>
      </c>
      <c r="H240" s="26" t="s">
        <v>477</v>
      </c>
      <c r="I240" s="26" t="s">
        <v>471</v>
      </c>
      <c r="J240" s="26" t="s">
        <v>951</v>
      </c>
    </row>
    <row r="241" ht="33.75" customHeight="1" spans="1:10">
      <c r="A241" s="26" t="s">
        <v>277</v>
      </c>
      <c r="B241" s="26" t="s">
        <v>945</v>
      </c>
      <c r="C241" s="26" t="s">
        <v>486</v>
      </c>
      <c r="D241" s="26" t="s">
        <v>487</v>
      </c>
      <c r="E241" s="26" t="s">
        <v>952</v>
      </c>
      <c r="F241" s="26" t="s">
        <v>468</v>
      </c>
      <c r="G241" s="49" t="s">
        <v>484</v>
      </c>
      <c r="H241" s="26" t="s">
        <v>477</v>
      </c>
      <c r="I241" s="26" t="s">
        <v>471</v>
      </c>
      <c r="J241" s="26" t="s">
        <v>953</v>
      </c>
    </row>
  </sheetData>
  <mergeCells count="88">
    <mergeCell ref="A2:J2"/>
    <mergeCell ref="A3:H3"/>
    <mergeCell ref="A7:A11"/>
    <mergeCell ref="A12:A16"/>
    <mergeCell ref="A17:A21"/>
    <mergeCell ref="A22:A26"/>
    <mergeCell ref="A27:A32"/>
    <mergeCell ref="A33:A38"/>
    <mergeCell ref="A39:A44"/>
    <mergeCell ref="A45:A50"/>
    <mergeCell ref="A51:A55"/>
    <mergeCell ref="A56:A62"/>
    <mergeCell ref="A63:A67"/>
    <mergeCell ref="A68:A72"/>
    <mergeCell ref="A73:A78"/>
    <mergeCell ref="A79:A83"/>
    <mergeCell ref="A84:A89"/>
    <mergeCell ref="A90:A94"/>
    <mergeCell ref="A95:A99"/>
    <mergeCell ref="A100:A104"/>
    <mergeCell ref="A105:A110"/>
    <mergeCell ref="A111:A116"/>
    <mergeCell ref="A117:A121"/>
    <mergeCell ref="A122:A128"/>
    <mergeCell ref="A129:A134"/>
    <mergeCell ref="A135:A139"/>
    <mergeCell ref="A140:A144"/>
    <mergeCell ref="A145:A150"/>
    <mergeCell ref="A151:A158"/>
    <mergeCell ref="A159:A163"/>
    <mergeCell ref="A164:A170"/>
    <mergeCell ref="A171:A175"/>
    <mergeCell ref="A176:A180"/>
    <mergeCell ref="A181:A185"/>
    <mergeCell ref="A186:A190"/>
    <mergeCell ref="A191:A195"/>
    <mergeCell ref="A196:A200"/>
    <mergeCell ref="A201:A205"/>
    <mergeCell ref="A206:A210"/>
    <mergeCell ref="A211:A215"/>
    <mergeCell ref="A216:A220"/>
    <mergeCell ref="A221:A225"/>
    <mergeCell ref="A226:A231"/>
    <mergeCell ref="A232:A236"/>
    <mergeCell ref="A237:A241"/>
    <mergeCell ref="B7:B11"/>
    <mergeCell ref="B12:B16"/>
    <mergeCell ref="B17:B21"/>
    <mergeCell ref="B22:B26"/>
    <mergeCell ref="B27:B32"/>
    <mergeCell ref="B33:B38"/>
    <mergeCell ref="B39:B44"/>
    <mergeCell ref="B45:B50"/>
    <mergeCell ref="B51:B55"/>
    <mergeCell ref="B56:B62"/>
    <mergeCell ref="B63:B67"/>
    <mergeCell ref="B68:B72"/>
    <mergeCell ref="B73:B78"/>
    <mergeCell ref="B79:B83"/>
    <mergeCell ref="B84:B89"/>
    <mergeCell ref="B90:B94"/>
    <mergeCell ref="B95:B99"/>
    <mergeCell ref="B100:B104"/>
    <mergeCell ref="B105:B110"/>
    <mergeCell ref="B111:B116"/>
    <mergeCell ref="B117:B121"/>
    <mergeCell ref="B122:B128"/>
    <mergeCell ref="B129:B134"/>
    <mergeCell ref="B135:B139"/>
    <mergeCell ref="B140:B144"/>
    <mergeCell ref="B145:B150"/>
    <mergeCell ref="B151:B158"/>
    <mergeCell ref="B159:B163"/>
    <mergeCell ref="B164:B170"/>
    <mergeCell ref="B171:B175"/>
    <mergeCell ref="B176:B180"/>
    <mergeCell ref="B181:B185"/>
    <mergeCell ref="B186:B190"/>
    <mergeCell ref="B191:B195"/>
    <mergeCell ref="B196:B200"/>
    <mergeCell ref="B201:B205"/>
    <mergeCell ref="B206:B210"/>
    <mergeCell ref="B211:B215"/>
    <mergeCell ref="B216:B220"/>
    <mergeCell ref="B221:B225"/>
    <mergeCell ref="B226:B231"/>
    <mergeCell ref="B232:B236"/>
    <mergeCell ref="B237:B241"/>
  </mergeCells>
  <pageMargins left="0.75" right="0.75" top="1" bottom="1" header="0.5" footer="0.5"/>
  <pageSetup paperSize="9" scale="6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周粥粥</cp:lastModifiedBy>
  <dcterms:created xsi:type="dcterms:W3CDTF">2026-01-28T03:27:00Z</dcterms:created>
  <dcterms:modified xsi:type="dcterms:W3CDTF">2026-02-02T08:19:12Z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A42D02BC36874A53A1D7498E36566EDD_12</vt:lpwstr>
  </property>
  <property fmtid="{D5CDD505-2E9C-101B-9397-08002B2CF9AE}" pid="3" name="KSOProductBuildVer">
    <vt:lpwstr>2052-12.1.0.24657</vt:lpwstr>
  </property>
  <property fmtid="{D5CDD505-2E9C-101B-9397-08002B2CF9AE}" pid="4" name="CalculationRule">
    <vt:i4>0</vt:i4>
  </property>
</Properties>
</file>