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0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<sst xmlns="http://schemas.openxmlformats.org/spreadsheetml/2006/main" count="2940" uniqueCount="781">
  <si>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</si>
  <si>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</si>
  <si>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</si>
  <si>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</si>
  <si>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</si>
  <si>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</si>
  <si>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</si>
  <si>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</si>
  <si>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</si>
  <si>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</si>
  <si>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</si>
  <si>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</si>
  <si>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</si>
  <si>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</si>
  <si>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</si>
  <si>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</si>
  <si>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</si>
  <si>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</si>
  <si>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</si>
  <si>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</si>
  <si>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</si>
  <si>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</si>
  <si>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</si>
  <si>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</si>
  <si>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</si>
  <si>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</si>
  <si>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</si>
  <si>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</si>
  <si>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</si>
  <si>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</si>
  <si>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</si>
  <si>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</si>
  <si>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</si>
  <si>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</si>
  <si>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</si>
  <si>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</si>
  <si>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</si>
  <si>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</si>
  <si>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</si>
  <si>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</si>
  <si>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</si>
  <si>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</si>
  <si>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</si>
  <si>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</si>
  <si>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</si>
  <si>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</si>
  <si>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</si>
  <si>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</si>
  <si>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</si>
  <si>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</si>
  <si>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</si>
  <si>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</si>
  <si>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</si>
  <si>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</si>
  <si>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</si>
  <si>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</si>
  <si>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</si>
  <si>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</si>
  <si>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</si>
  <si>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</si>
  <si>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</si>
  <si>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</si>
  <si>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</si>
  <si>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169001</t>
  </si>
  <si>
    <t>玉溪市林业和草原局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</si>
  <si>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</si>
  <si>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</si>
  <si>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</si>
  <si>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</si>
  <si>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</si>
  <si>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</si>
  <si>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</si>
  <si>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</si>
  <si>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</si>
  <si>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</si>
  <si>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</si>
  <si>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</si>
  <si>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</si>
  <si>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</si>
  <si>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20106</t>
  </si>
  <si>
    <t>2010699</t>
  </si>
  <si>
    <t>20132</t>
  </si>
  <si>
    <t>2013299</t>
  </si>
  <si>
    <t>206</t>
  </si>
  <si>
    <t>20604</t>
  </si>
  <si>
    <t>2060499</t>
  </si>
  <si>
    <t>208</t>
  </si>
  <si>
    <t>20805</t>
  </si>
  <si>
    <t>2080501</t>
  </si>
  <si>
    <t>2080502</t>
  </si>
  <si>
    <t>2080505</t>
  </si>
  <si>
    <t>2080506</t>
  </si>
  <si>
    <t>20808</t>
  </si>
  <si>
    <t>2080801</t>
  </si>
  <si>
    <t>210</t>
  </si>
  <si>
    <t>21011</t>
  </si>
  <si>
    <t>2101101</t>
  </si>
  <si>
    <t>2101102</t>
  </si>
  <si>
    <t>2101103</t>
  </si>
  <si>
    <t>2101199</t>
  </si>
  <si>
    <t>211</t>
  </si>
  <si>
    <t>21104</t>
  </si>
  <si>
    <t>2110406</t>
  </si>
  <si>
    <t>2110499</t>
  </si>
  <si>
    <t>21105</t>
  </si>
  <si>
    <t>2110599</t>
  </si>
  <si>
    <t>21107</t>
  </si>
  <si>
    <t>2110799</t>
  </si>
  <si>
    <t>213</t>
  </si>
  <si>
    <t>21302</t>
  </si>
  <si>
    <t>2130201</t>
  </si>
  <si>
    <t>2130204</t>
  </si>
  <si>
    <t>2130205</t>
  </si>
  <si>
    <t>2130206</t>
  </si>
  <si>
    <t>2130207</t>
  </si>
  <si>
    <t>2130209</t>
  </si>
  <si>
    <t>2130211</t>
  </si>
  <si>
    <t>2130221</t>
  </si>
  <si>
    <t>2130234</t>
  </si>
  <si>
    <t>2130238</t>
  </si>
  <si>
    <t>2130299</t>
  </si>
  <si>
    <t>21308</t>
  </si>
  <si>
    <t>2130803</t>
  </si>
  <si>
    <t>221</t>
  </si>
  <si>
    <t>22102</t>
  </si>
  <si>
    <t>2210201</t>
  </si>
  <si>
    <t>2210203</t>
  </si>
  <si>
    <t>230</t>
  </si>
  <si>
    <t>23002</t>
  </si>
  <si>
    <t>2300231</t>
  </si>
  <si>
    <t>巩固拓展脱贫攻坚成果衔接乡村振兴转移支付支出</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</si>
  <si>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</si>
  <si>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</si>
  <si>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</si>
  <si>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</si>
  <si>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</si>
  <si>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</si>
  <si>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</si>
  <si>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</si>
  <si>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</si>
  <si>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</si>
  <si>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</si>
  <si>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</si>
  <si>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</si>
  <si>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</si>
  <si>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</si>
  <si>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</si>
  <si>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</si>
  <si>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</si>
  <si>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</si>
  <si>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</si>
  <si>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</si>
  <si>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</si>
  <si>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</si>
  <si>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</si>
  <si>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</si>
  <si>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</si>
  <si>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</si>
  <si>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</si>
  <si>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</si>
  <si>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</si>
  <si>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</si>
  <si>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</si>
  <si>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</si>
  <si>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</si>
  <si>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</si>
  <si>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</si>
  <si>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</si>
  <si>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</si>
  <si>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</si>
  <si>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</si>
  <si>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</si>
  <si>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</si>
  <si>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</si>
  <si>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</si>
  <si>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</si>
  <si>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530400210000000627740</t>
  </si>
  <si>
    <t>行政人员工资支出</t>
  </si>
  <si>
    <t>行政运行</t>
  </si>
  <si>
    <t>30101</t>
  </si>
  <si>
    <t>基本工资</t>
  </si>
  <si>
    <t>30102</t>
  </si>
  <si>
    <t>津贴补贴</t>
  </si>
  <si>
    <t>购房补贴</t>
  </si>
  <si>
    <t>530400210000000627741</t>
  </si>
  <si>
    <t>事业人员工资支出</t>
  </si>
  <si>
    <t>事业机构</t>
  </si>
  <si>
    <t>30107</t>
  </si>
  <si>
    <t>绩效工资</t>
  </si>
  <si>
    <t>530400210000000627742</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</si>
  <si>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</si>
  <si>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</si>
  <si>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</si>
  <si>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</si>
  <si>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</si>
  <si>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</si>
  <si>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</si>
  <si>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</si>
  <si>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</si>
  <si>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</si>
  <si>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</si>
  <si>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</si>
  <si>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</si>
  <si>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</si>
  <si>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530400210000000627743</t>
  </si>
  <si>
    <t>住房公积金</t>
  </si>
  <si>
    <t>30113</t>
  </si>
  <si>
    <t>530400210000000627744</t>
  </si>
  <si>
    <t>对个人和家庭的补助</t>
  </si>
  <si>
    <t>行政单位离退休</t>
  </si>
  <si>
    <t>30305</t>
  </si>
  <si>
    <t>生活补助</t>
  </si>
  <si>
    <t>事业单位离退休</t>
  </si>
  <si>
    <t>530400210000000627745</t>
  </si>
  <si>
    <t>其他工资福利支出</t>
  </si>
  <si>
    <t>30103</t>
  </si>
  <si>
    <t>奖金</t>
  </si>
  <si>
    <t>530400210000000627747</t>
  </si>
  <si>
    <t>公车购置及运维费</t>
  </si>
  <si>
    <t>30231</t>
  </si>
  <si>
    <t>公务用车运行维护费</t>
  </si>
  <si>
    <t>530400210000000627748</t>
  </si>
  <si>
    <t>行政人员公务交通补贴</t>
  </si>
  <si>
    <t>30239</t>
  </si>
  <si>
    <t>其他交通费用</t>
  </si>
  <si>
    <t>530400210000000627749</t>
  </si>
  <si>
    <t>工会经费</t>
  </si>
  <si>
    <t>30228</t>
  </si>
  <si>
    <t>530400210000000627751</t>
  </si>
  <si>
    <t>一般公用经费</t>
  </si>
  <si>
    <t>30299</t>
  </si>
  <si>
    <t>其他商品和服务支出</t>
  </si>
  <si>
    <t>30201</t>
  </si>
  <si>
    <t>办公费</t>
  </si>
  <si>
    <t>30205</t>
  </si>
  <si>
    <t>水费</t>
  </si>
  <si>
    <t>30206</t>
  </si>
  <si>
    <t>电费</t>
  </si>
  <si>
    <t>30213</t>
  </si>
  <si>
    <t>维修（护）费</t>
  </si>
  <si>
    <t>30214</t>
  </si>
  <si>
    <t>租赁费</t>
  </si>
  <si>
    <t>30215</t>
  </si>
  <si>
    <t>会议费</t>
  </si>
  <si>
    <t>30240</t>
  </si>
  <si>
    <t>税金及附加费用</t>
  </si>
  <si>
    <t>30211</t>
  </si>
  <si>
    <t>差旅费</t>
  </si>
  <si>
    <t>30216</t>
  </si>
  <si>
    <t>培训费</t>
  </si>
  <si>
    <t>30227</t>
  </si>
  <si>
    <t>委托业务费</t>
  </si>
  <si>
    <t>530400221100000636357</t>
  </si>
  <si>
    <t>30217</t>
  </si>
  <si>
    <t>530400231100001834069</t>
  </si>
  <si>
    <t>事业人员三等功及优秀奖</t>
  </si>
  <si>
    <t>530400241100002091110</t>
  </si>
  <si>
    <t>年终一次性奖金</t>
  </si>
  <si>
    <t>530400241100002092079</t>
  </si>
  <si>
    <t>奖励性绩效工资（工资部分）资金</t>
  </si>
  <si>
    <t>530400241100002093939</t>
  </si>
  <si>
    <t>机关后勤购买服务经费</t>
  </si>
  <si>
    <t>530400241100002096642</t>
  </si>
  <si>
    <t>工作业务经费</t>
  </si>
  <si>
    <t>530400241100002945931</t>
  </si>
  <si>
    <t>退休人员年终一次性奖金经费</t>
  </si>
  <si>
    <t>530400241100003122472</t>
  </si>
  <si>
    <t>奖励性绩效工资（高于部分）经费</t>
  </si>
  <si>
    <t>530400241100003264692</t>
  </si>
  <si>
    <t>死亡一次性抚恤金及丧葬经费</t>
  </si>
  <si>
    <t>死亡抚恤</t>
  </si>
  <si>
    <t>30304</t>
  </si>
  <si>
    <t>抚恤金</t>
  </si>
  <si>
    <t>530400251100003842584</t>
  </si>
  <si>
    <t>物业管理费</t>
  </si>
  <si>
    <t>30209</t>
  </si>
  <si>
    <t>530400251100004335597</t>
  </si>
  <si>
    <t>行政人员嘉奖或记功奖励经费</t>
  </si>
  <si>
    <t>530400251100004449711</t>
  </si>
  <si>
    <t>人才公寓租赁经费</t>
  </si>
  <si>
    <t>其他组织事务支出</t>
  </si>
  <si>
    <t>530400261100004907200</t>
  </si>
  <si>
    <t>市直单位医疗照顾人员经费</t>
  </si>
  <si>
    <t>30307</t>
  </si>
  <si>
    <t>医疗费补助</t>
  </si>
  <si>
    <t>530400261100004916680</t>
  </si>
  <si>
    <t>职业年金记实经费</t>
  </si>
  <si>
    <t>机关事业单位职业年金缴费支出</t>
  </si>
  <si>
    <t>30109</t>
  </si>
  <si>
    <t>职业年金缴费</t>
  </si>
  <si>
    <t>530400261100005079833</t>
  </si>
  <si>
    <t>玉溪市林业和草原局机关事业单位职工遗属生活补助经费</t>
  </si>
  <si>
    <t>预算05-1表</t>
  </si>
  <si>
    <t>2026年部门项目支出预算表</t>
  </si>
  <si>
    <t>项目分类</t>
  </si>
  <si>
    <t>项目单位</t>
  </si>
  <si>
    <t>本年拨款</t>
  </si>
  <si>
    <t>单位资金</t>
  </si>
  <si>
    <t>其中：本次下达</t>
  </si>
  <si>
    <t>玉溪市滇中山地石漠化综合治理补助经费</t>
  </si>
  <si>
    <t>事业发展类</t>
  </si>
  <si>
    <t>530400221100001053010</t>
  </si>
  <si>
    <t>其他风沙荒漠治理支出</t>
  </si>
  <si>
    <t>机关事业单位职工遗属生活补助经费</t>
  </si>
  <si>
    <t>民生类</t>
  </si>
  <si>
    <t>530400231100001182224</t>
  </si>
  <si>
    <t>省级陡坡地生态治理及退耕还林补助经费</t>
  </si>
  <si>
    <t>530400231100001831263</t>
  </si>
  <si>
    <t>退耕还林还草</t>
  </si>
  <si>
    <t>玉溪市滇中山地石漠化综合治理补助（中央）经费</t>
  </si>
  <si>
    <t>专项业务类</t>
  </si>
  <si>
    <t>530400231100001937546</t>
  </si>
  <si>
    <t>政策性森林保险中央及省级配套专项经费</t>
  </si>
  <si>
    <t>530400241100002448024</t>
  </si>
  <si>
    <t>农业保险保费补贴</t>
  </si>
  <si>
    <t>古树名木抢救复壮项目专项资金</t>
  </si>
  <si>
    <t>530400241100002481612</t>
  </si>
  <si>
    <t>其他自然生态保护支出</t>
  </si>
  <si>
    <t>玉溪市乡土樱花良种高效培育技术标准化推广示范资金</t>
  </si>
  <si>
    <t>530400241100002501714</t>
  </si>
  <si>
    <t>技术推广与转化</t>
  </si>
  <si>
    <t>30202</t>
  </si>
  <si>
    <t>印刷费</t>
  </si>
  <si>
    <t>30218</t>
  </si>
  <si>
    <t>专用材料费</t>
  </si>
  <si>
    <t>30226</t>
  </si>
  <si>
    <t>劳务费</t>
  </si>
  <si>
    <t>玉溪市滇中山地石漠化综合治理（2024年）补助经费</t>
  </si>
  <si>
    <t>530400241100003013855</t>
  </si>
  <si>
    <t>古树名木抢救复壮项目（第二批）专项资金</t>
  </si>
  <si>
    <t>530400241100003063069</t>
  </si>
  <si>
    <t>玉溪市野生动物公众责任保险上级补助经费</t>
  </si>
  <si>
    <t>530400241100003250012</t>
  </si>
  <si>
    <t>其他林业和草原支出</t>
  </si>
  <si>
    <t>国土绿化落地上图省级补助经费</t>
  </si>
  <si>
    <t>530400241100003363564</t>
  </si>
  <si>
    <t>玉溪市2025年元江流域蜂虎及栖息地调查资金</t>
  </si>
  <si>
    <t>530400251100003860920</t>
  </si>
  <si>
    <t>31002</t>
  </si>
  <si>
    <t>办公设备购置</t>
  </si>
  <si>
    <t>提前下达（至市林草局）2025年省级森林防火经费</t>
  </si>
  <si>
    <t>530400251100003882396</t>
  </si>
  <si>
    <t>林业草原防灾减灾</t>
  </si>
  <si>
    <t>2024年森林资源管护业务补助经费</t>
  </si>
  <si>
    <t>530400251100003911724</t>
  </si>
  <si>
    <t>森林生态效益补偿</t>
  </si>
  <si>
    <t>2025年中央财政森林草原防火项目（本级）资金</t>
  </si>
  <si>
    <t>530400251100004129581</t>
  </si>
  <si>
    <t>31003</t>
  </si>
  <si>
    <t>专用设备购置</t>
  </si>
  <si>
    <t>玉溪林下仿野生天麻栽培技术示范项目经费</t>
  </si>
  <si>
    <t>530400251100004132009</t>
  </si>
  <si>
    <t>2024年第四批中央财政林业草原生态保护恢复资金早期火情处置能力提升项目资金</t>
  </si>
  <si>
    <t>530400251100004253308</t>
  </si>
  <si>
    <t>四旁植树造林项目经费</t>
  </si>
  <si>
    <t>530400251100004263794</t>
  </si>
  <si>
    <t>2025年中央财政林草湿综合监测（普查）补助资金</t>
  </si>
  <si>
    <t>530400251100004267118</t>
  </si>
  <si>
    <t>森林资源管理</t>
  </si>
  <si>
    <t>玉溪市2024年度第二批中央财政森林修复（2024年第四批生态保护恢复）项目资金</t>
  </si>
  <si>
    <t>530400251100004291520</t>
  </si>
  <si>
    <t>其他森林保护修复支出</t>
  </si>
  <si>
    <t>2025年其他国土绿化项目补助资金</t>
  </si>
  <si>
    <t>530400251100004410905</t>
  </si>
  <si>
    <t>森林资源培育</t>
  </si>
  <si>
    <t>四旁植树补助资金</t>
  </si>
  <si>
    <t>530400251100004411597</t>
  </si>
  <si>
    <t>2025年森林抚育和森林可持续经营项目资金</t>
  </si>
  <si>
    <t>530400251100004434478</t>
  </si>
  <si>
    <t>玉溪市2025年森林资源管护业务经费</t>
  </si>
  <si>
    <t>530400251100004437903</t>
  </si>
  <si>
    <t>玉溪市绿孔雀及栖息地保护修复项目资金</t>
  </si>
  <si>
    <t>530400251100004438780</t>
  </si>
  <si>
    <t>自然保护地</t>
  </si>
  <si>
    <t>30901</t>
  </si>
  <si>
    <t>房屋建筑物购建</t>
  </si>
  <si>
    <t>30903</t>
  </si>
  <si>
    <t>30905</t>
  </si>
  <si>
    <t>基础设施建设</t>
  </si>
  <si>
    <t>30999</t>
  </si>
  <si>
    <t>其他基本建设支出</t>
  </si>
  <si>
    <t>云南省红河流域国土绿化示范项目省级配套经费</t>
  </si>
  <si>
    <t>530400251100004591940</t>
  </si>
  <si>
    <t>31005</t>
  </si>
  <si>
    <t>国土绿化重点项目储备业务经费</t>
  </si>
  <si>
    <t>530400251100004593501</t>
  </si>
  <si>
    <t>2025年林草行政执法补助资金</t>
  </si>
  <si>
    <t>530400251100004595212</t>
  </si>
  <si>
    <t>自有资金利息经费</t>
  </si>
  <si>
    <t>530400251100004602004</t>
  </si>
  <si>
    <t>30204</t>
  </si>
  <si>
    <t>手续费</t>
  </si>
  <si>
    <t>应用完整的生态系统方法加强云南省具有全球重要生物多样性走廊项目前期工作经费</t>
  </si>
  <si>
    <t>530400251100004723732</t>
  </si>
  <si>
    <t>其他财政事务支出</t>
  </si>
  <si>
    <t>古树名木抢救复壮配套经费</t>
  </si>
  <si>
    <t>530400261100004895600</t>
  </si>
  <si>
    <t>动植物保护</t>
  </si>
  <si>
    <t>2026年玉溪市直部门（驻玉单位）义务植树捐资折抵造林项目经费</t>
  </si>
  <si>
    <t>530400261100004898343</t>
  </si>
  <si>
    <t>滇中山地石漠化项目补助经费</t>
  </si>
  <si>
    <t>530400261100004898580</t>
  </si>
  <si>
    <t>2025年玉溪市直部门（驻玉单位）义务植树捐资折抵造林项目管护经费</t>
  </si>
  <si>
    <t>530400261100004899209</t>
  </si>
  <si>
    <t>玉溪市直部门（驻玉单位）捐资折抵义务植树项目经费</t>
  </si>
  <si>
    <t>530400261100004901301</t>
  </si>
  <si>
    <t>玉溪市“十五五”竹产业发展规划编制经费</t>
  </si>
  <si>
    <t>530400261100004907936</t>
  </si>
  <si>
    <t>产业化管理</t>
  </si>
  <si>
    <t>云南省玉溪市森林草原防灭火专业设施建设项目可研及初设服务采购经费</t>
  </si>
  <si>
    <t>530400261100004908738</t>
  </si>
  <si>
    <t>森林防火专项经费</t>
  </si>
  <si>
    <t>530400261100004909676</t>
  </si>
  <si>
    <t>30207</t>
  </si>
  <si>
    <t>邮电费</t>
  </si>
  <si>
    <t>玉溪市森林防火“三.三”制专项经费</t>
  </si>
  <si>
    <t>530400261100004917436</t>
  </si>
  <si>
    <t>39999</t>
  </si>
  <si>
    <t>玉溪市2026年林草产业发展招商项目经费</t>
  </si>
  <si>
    <t>530400261100004938132</t>
  </si>
  <si>
    <t>玉溪市2025年中央财政其他国土绿化项目乡村四旁植树项目经费</t>
  </si>
  <si>
    <t>530400261100004939229</t>
  </si>
  <si>
    <t>玉溪市林草资源保护与产业发展综合宣传项目经费</t>
  </si>
  <si>
    <t>530400261100004939283</t>
  </si>
  <si>
    <t>林长制公示牌制作及林长制宣传项目经费</t>
  </si>
  <si>
    <t>530400261100004939645</t>
  </si>
  <si>
    <t>玉溪市林权流转交易平台升级开发及运维推广项目经费</t>
  </si>
  <si>
    <t>530400261100004939665</t>
  </si>
  <si>
    <t>玉溪市野生动物公众责任保险专项经费</t>
  </si>
  <si>
    <t>530400261100004969815</t>
  </si>
  <si>
    <t>政策性森林火灾保险补助经费</t>
  </si>
  <si>
    <t>530400261100004975282</t>
  </si>
  <si>
    <t>对下云南省澄江市抚仙湖国有林场中央财政衔接推进乡村振兴欠发达国有林场巩固提升项目资金</t>
  </si>
  <si>
    <t>530400261100005169790</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</si>
  <si>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</si>
  <si>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</si>
  <si>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</si>
  <si>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</si>
  <si>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</si>
  <si>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</si>
  <si>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</si>
  <si>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</si>
  <si>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</si>
  <si>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</si>
  <si>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</si>
  <si>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</si>
  <si>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</si>
  <si>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现整个项目全部实施面积174300亩已通过市级初验并进入管护期，2026年将对任务面积内的所有地块进行抚育管护，同时安排专人开展定期巡护，巩固现有造林成果，确保2026年年末管护期年度检查验收时苗木保存率达85%；当年抚育管护期内巡护员在巡护过程中对村民在作业区内放牧的行为进行劝离，一定程度上减少放牧行为对项目保存的影响，宣传本项目实施的意义，提升群众的满意度，为将来生态治理、造林绿化奠定基础。</t>
  </si>
  <si>
    <t>产出指标</t>
  </si>
  <si>
    <t>数量指标</t>
  </si>
  <si>
    <t>滇中山地石漠化综合治理项目监理报告</t>
  </si>
  <si>
    <t>=</t>
  </si>
  <si>
    <t>174300</t>
  </si>
  <si>
    <t>亩</t>
  </si>
  <si>
    <t>定量指标</t>
  </si>
  <si>
    <t>当年管护期任务面积。</t>
  </si>
  <si>
    <t>质量指标</t>
  </si>
  <si>
    <t>建设项目验收合格率</t>
  </si>
  <si>
    <t>&gt;=</t>
  </si>
  <si>
    <t>85</t>
  </si>
  <si>
    <t>%</t>
  </si>
  <si>
    <t>2026年管护期满后项目管护期年度验收情况</t>
  </si>
  <si>
    <t>时效指标</t>
  </si>
  <si>
    <t>管护任务完成率</t>
  </si>
  <si>
    <t>100</t>
  </si>
  <si>
    <t>2026年第一年管护期满后检查验收管护任务完成率</t>
  </si>
  <si>
    <t>效益指标</t>
  </si>
  <si>
    <t>生态效益</t>
  </si>
  <si>
    <t>石漠化、水土流失治理效果明显</t>
  </si>
  <si>
    <t>是</t>
  </si>
  <si>
    <t>定性指标</t>
  </si>
  <si>
    <t>作业区内石漠化、水土流失治理效果是否显著</t>
  </si>
  <si>
    <t>可持续影响</t>
  </si>
  <si>
    <t>增强自然生态功能</t>
  </si>
  <si>
    <t>反映当年项目实施完成后持续增强自然生态功能的情况。</t>
  </si>
  <si>
    <t>满意度指标</t>
  </si>
  <si>
    <t>服务对象满意度</t>
  </si>
  <si>
    <t>群众满意度</t>
  </si>
  <si>
    <t>实施区域满意度调查</t>
  </si>
  <si>
    <t>2026年需要完成市级林长制公示牌内容更新维护、宣传单、宣传抽纸、宣传购物袋的版面设计及派发。通过项目的实施，完成2026年度林长制工作的宣传，实现全市森林草原等自然生态系统有效保护和综合利用进入全省先进行列，对全市碳达峰、碳中和的贡献率得到体现，林草治理体系和治理能力现代化基本实现，“美丽玉溪”建设工作全面达标。</t>
  </si>
  <si>
    <t>林长制公示牌内容更新维护</t>
  </si>
  <si>
    <t>58</t>
  </si>
  <si>
    <t>块</t>
  </si>
  <si>
    <t>宣传单</t>
  </si>
  <si>
    <t>45000</t>
  </si>
  <si>
    <t>张</t>
  </si>
  <si>
    <t>林长公示牌宣传单</t>
  </si>
  <si>
    <t>林长公示牌验收合格率</t>
  </si>
  <si>
    <t>80</t>
  </si>
  <si>
    <t>社会效益可持续</t>
  </si>
  <si>
    <t>生态、社会效益</t>
  </si>
  <si>
    <t>宣传满意度</t>
  </si>
  <si>
    <t>95</t>
  </si>
  <si>
    <t>林长公示牌宣传满意度</t>
  </si>
  <si>
    <t>成本指标</t>
  </si>
  <si>
    <t>经济成本指标</t>
  </si>
  <si>
    <t>林长公示牌预算</t>
  </si>
  <si>
    <t>&lt;=</t>
  </si>
  <si>
    <t>万元</t>
  </si>
  <si>
    <t>聚焦2026年度任务，精准落实市级财政配套资金718,440.8元，完成对全市1464.26万亩林地（含公益林827.97万亩、商品林636.29万亩）的政策性森林火灾保险投保工作。具体目标为：实现公益林参保面积不低于786.57万亩（参保率≥95%），商品林参保面积不低于445.40万亩（参保率≥70%）；督促承保机构建立绿色理赔通道，确保全年发生的森林火灾保险案件在次年1月15日前结案率达到85%以上。通过本年度工作，为林权所有者提供坚实的风险保障，确保一旦发生灾害，赔款能及时用于灾后造林恢复，有效防止因灾返贫，筑牢生态与民生双重防线。</t>
  </si>
  <si>
    <t>市级财政保费补贴资金下达总额</t>
  </si>
  <si>
    <t>718440.8</t>
  </si>
  <si>
    <t>元</t>
  </si>
  <si>
    <t>2026年度市级财政实际下达至各县（市、区）的保费补贴资金总额。</t>
  </si>
  <si>
    <t>全市林地政策性森林保险参保率</t>
  </si>
  <si>
    <t>已投保林地面积占全市林地总面积的比例。</t>
  </si>
  <si>
    <t>年度火灾保险结案率</t>
  </si>
  <si>
    <t>市级补贴资金下达及时率（3月底前）</t>
  </si>
  <si>
    <t>在2026年3月31日前完成市级补贴资金下达的县（市、区）比例。</t>
  </si>
  <si>
    <t>承保公司年度赔案结案率（次年1月15日前）</t>
  </si>
  <si>
    <t>2027年1月15日前完成2026年度所有火灾案件赔付的比例。</t>
  </si>
  <si>
    <t>灾害恢复造林资金到位及时率</t>
  </si>
  <si>
    <t>保险赔款在规定时间内恢复造林工作。</t>
  </si>
  <si>
    <t>参保林农满意度</t>
  </si>
  <si>
    <t>90</t>
  </si>
  <si>
    <t>通过抽样调查，林权所有者对参保便捷性、理赔效率及政策效果的满意度。</t>
  </si>
  <si>
    <t>通过项目的实施，使玉溪市森林防火基础设施和装备建设明显提升，预防、扑救和保障三大体系建设全面加强，森林火灾损失明显下降，在2026年计划完成云南省玉溪市森林草原防灭火专业设施建设项目可研及初设编制并取得批复。实现森林火灾受害率稳定控制在0.09%以下，专业扑火队伍标准化建设达标率100%，林火预警监测与信息指挥系统覆盖率和运行完好率达100%</t>
  </si>
  <si>
    <t>可行性研究报告分数</t>
  </si>
  <si>
    <t>1.0</t>
  </si>
  <si>
    <t>份</t>
  </si>
  <si>
    <t>在2026年合同约定期限内完成可行性研究报告。</t>
  </si>
  <si>
    <t>成果文件专家评审一次性通过率</t>
  </si>
  <si>
    <t>可行性研究报告在首次专家评审会上获得通过的比例。</t>
  </si>
  <si>
    <t>报告内容完整性</t>
  </si>
  <si>
    <t>可行性研究报告是否完整包含了立项所要求的全部内容模块和法定专项评价。</t>
  </si>
  <si>
    <t>可行性研究报告交付及时率</t>
  </si>
  <si>
    <t>在合同约定内完成报告交付的比例。</t>
  </si>
  <si>
    <t>森林火灾受害率</t>
  </si>
  <si>
    <t>0.09</t>
  </si>
  <si>
    <t>森林火灾受害率是否小于千分之0.9</t>
  </si>
  <si>
    <t>项目前期工作完备度</t>
  </si>
  <si>
    <t>项目前成果满足中央预算内投资项目申报要件的完整程度。</t>
  </si>
  <si>
    <t>使用人员满意度</t>
  </si>
  <si>
    <t>玉溪市林业和草原局作为采购方，对技术服务机构工作质量、沟通效率、响应速度等方面的满意程度。</t>
  </si>
  <si>
    <t>完成2026年度单位自有资金账户产生的全部利息收入上缴工作，上缴金额根据实际发生额及时足额上缴财政。确保利息收入上缴及时率、准确率均达到100%，无滞留、截留现象。完成年度非税收入对账与核算，实现账实相符、账表相符，全面履行财政管理要求。</t>
  </si>
  <si>
    <t>上缴利息收入笔数</t>
  </si>
  <si>
    <t>笔</t>
  </si>
  <si>
    <t>上缴利息收入</t>
  </si>
  <si>
    <t>利息收入上缴率</t>
  </si>
  <si>
    <t>利息收入上缴及时率</t>
  </si>
  <si>
    <t>经济效益</t>
  </si>
  <si>
    <t>非税收入规范管理程度提升</t>
  </si>
  <si>
    <t>显著提升</t>
  </si>
  <si>
    <t>非税收入规范管理程度</t>
  </si>
  <si>
    <t>财政部门对上缴情况满意度</t>
  </si>
  <si>
    <t>扛牢扛实保障民生责任，严格 落实每月按时发放社会救助资金的要求</t>
  </si>
  <si>
    <t>获补对象数</t>
  </si>
  <si>
    <t>人(人次、家)</t>
  </si>
  <si>
    <t>反映获补助人员的数量情况，也适用补贴、资助等形式的补助。</t>
  </si>
  <si>
    <t>兑现准确率</t>
  </si>
  <si>
    <t>反映补助准确发放的情况。
补助兑现准确率=补助兑付额/应付额*100%</t>
  </si>
  <si>
    <t>发放及时率</t>
  </si>
  <si>
    <t>反映发放单位及时发放补助资金的情况。
发放及时率=在时限内发放资金/应发放资金*100%</t>
  </si>
  <si>
    <t>社会效益</t>
  </si>
  <si>
    <t>生活状况改善</t>
  </si>
  <si>
    <t>改善</t>
  </si>
  <si>
    <t>反映补助促进受助对象生活状况改善的情况。</t>
  </si>
  <si>
    <t>生产生活能力提高</t>
  </si>
  <si>
    <t>提高</t>
  </si>
  <si>
    <t>反映补助促进受助对象生产生活能力提高的情况。</t>
  </si>
  <si>
    <t>受益对象满意度</t>
  </si>
  <si>
    <t>反映获补助受益对象的满意程度。</t>
  </si>
  <si>
    <t>完成最后一年管护，持续保持植树造林效果。</t>
  </si>
  <si>
    <t>苗木种植率</t>
  </si>
  <si>
    <t>验收合格率</t>
  </si>
  <si>
    <t>苗木成活率及种植率判定合格率</t>
  </si>
  <si>
    <t>项目如期完工率</t>
  </si>
  <si>
    <t>增加绿化面积</t>
  </si>
  <si>
    <t>周边群众满意度</t>
  </si>
  <si>
    <t>根据《云南省财政厅 云南省林业和草原局关于下达中央财政林业草原改革发展资金（第二批）的通知》（云财资环〔2025〕67号）文件精神，为了能有效改善和保护项目区域的周边环境，使区域内的植被覆盖率提高，减少水土流失面积，提高项目区林地保持水土、涵养水源的能力，2026年计划完成乡村四旁植树0.6万亩；项目建成后，能有效改善和保护项目区域的周边环境，使区域内的植被覆盖率提高，减少水土流失面积，提高项目区林地保持水土、涵养水源的能力，初步形成乔、灌、草多层次结构的森林群落，提升玉溪市生态环境质量，为地方经济持续、快速、健康发展创造良好条件。</t>
  </si>
  <si>
    <t>设计编制完成率</t>
  </si>
  <si>
    <t>6000</t>
  </si>
  <si>
    <t>四旁植树造林面积</t>
  </si>
  <si>
    <t>作业设计编制符合实际</t>
  </si>
  <si>
    <t>造林面积合格率</t>
  </si>
  <si>
    <t>按期完成作业设计编制</t>
  </si>
  <si>
    <t>当期任务完成率</t>
  </si>
  <si>
    <t>带动就业，促进市场经济和林业调查规划产业发展</t>
  </si>
  <si>
    <t>明显</t>
  </si>
  <si>
    <t>生态系统生态效益发挥明显</t>
  </si>
  <si>
    <t>开展古树名木抢救复壮株数59株，一级古树8株，二级古树12株，三级古树39株。涉及3个县区：红塔区、江川区、易门县。计划实施枝条清理、生长环境改良、树腔清理防腐、有害生物管理、树体支撑稳固等抢救复壮保护措施。</t>
  </si>
  <si>
    <t>抢救复壮株数</t>
  </si>
  <si>
    <t>59</t>
  </si>
  <si>
    <t>株</t>
  </si>
  <si>
    <t>完成古树名木抢救复壮株数</t>
  </si>
  <si>
    <t>抢救复壮验收合格率</t>
  </si>
  <si>
    <t>抢救复壮合格率</t>
  </si>
  <si>
    <t>抢救复壮完成及时率</t>
  </si>
  <si>
    <t>增强市民保护古树意识</t>
  </si>
  <si>
    <t>增强</t>
  </si>
  <si>
    <t>提高古树抗性、促进古树生长</t>
  </si>
  <si>
    <t>项目区群众满意度</t>
  </si>
  <si>
    <t>完成植苗任务，确保种植数量和项目质量合格。</t>
  </si>
  <si>
    <t>种植苗木株数</t>
  </si>
  <si>
    <t>义务植树宣传效果</t>
  </si>
  <si>
    <t>在社会各界让义务植树活动起到宣传效果</t>
  </si>
  <si>
    <t>1.完成率=100%，得满分；2.完成率介于60%（含）至100%之间，完成率×指标分值；3.完成率＜60%，不得分。 完成率=实际完成值/目标值*100%</t>
  </si>
  <si>
    <t>2026年完成林权流转交易子系统开发与上线运行，实现平台功能全覆盖，支持全市范围内林权流转信息发布、在线申请、合同电子签署、交易流程监管等功能；完成对市、县、乡三级林草部门及基层工作人员的系统操作培训，确保平台使用率达到80%以上；全年通过平台完成林权流转交易登记不少于5万亩，交易成功率不低于90%；开展不少于3次政策宣传和业务指导活动，群众满意度达到90%以上；建立平台运行维护机制，确保系统安全稳定运行，实现林权流转交易全过程可追溯、可监督，切实提升林地资源配置效率和服务水平。</t>
  </si>
  <si>
    <t>林权流转交易登记量</t>
  </si>
  <si>
    <t>万亩</t>
  </si>
  <si>
    <t>通过平台完成的林权流转交易登记总面积</t>
  </si>
  <si>
    <t>培训覆盖人数</t>
  </si>
  <si>
    <t>200</t>
  </si>
  <si>
    <t>人</t>
  </si>
  <si>
    <t>市、县、乡三级林草工作人员及村组代表培训总人数</t>
  </si>
  <si>
    <t>平台上线运行率</t>
  </si>
  <si>
    <t>项目系统按时上线并稳定运行，实现全市林权流转业务在线办理</t>
  </si>
  <si>
    <t>合同网签规范率</t>
  </si>
  <si>
    <t>平台内电子合同签署符合规范的比例</t>
  </si>
  <si>
    <t>农民增收效果</t>
  </si>
  <si>
    <t>通过平台流转促进农户和集体林地经营收益增加，推动资源变资产</t>
  </si>
  <si>
    <t>林地用途合规率</t>
  </si>
  <si>
    <t>平台流转项目中符合林业规划、生态保护要求的比例</t>
  </si>
  <si>
    <t>2027年平台活跃用户数占2026年注册用户的比例</t>
  </si>
  <si>
    <t>平台服务对象满意度</t>
  </si>
  <si>
    <t>平台使用者对平台满意程度</t>
  </si>
  <si>
    <t xml:space="preserve">完成《玉溪市“十五五”竹产业发展规划》编制，经专家评审修改后报请市政府审议批准，最终成果整理、归档、交付。通过本规划的科学编制和有效实施，预期将实现以下量化、可考核的绩效目标：
（一）产出目标
1.数量目标：
　　计划完成《规划》文本不少于4份，具体为：《规划》（初稿）1份、《规划》（征求意见稿）1份、《规划》（送审稿）1份、《规划》（终稿）1份。
2.质量目标：
　　《规划》（终稿）须通过专家评审并获得市政府正式批复文件。提供专家评审意见书和市政府批复文件视为达标，得满分；未通过评审或未获批复不得分。   
3.时效目标：各阶段文本提交时间不晚于规定节点，具体目标如下： 
（1）《初稿》提交时间在本年6月底前完成；
（2）《征求意见稿》提交时间在本年7月底前完成； 
（3）《送审稿》提交时间在本年7月底前完成；
（4）《终稿》提交时间在本年10月底前完成。
（二）成本目标 
　　将编制总成本控制在预算范围内，并以合同金额和实际发票总额为准。
（三）效益目标
 　规划文本明确实施周期为3年，可持续指导时间≥ 5年。提供规划文本第一页“规划期限”内容作为依据。
（四）满意度目标 
　　面向市直相关部门、县（市、区）林草部门、企业代表及专家发放满意度调查问卷，发放数量≥ 30份，回收有效问卷≥ 25份。满意度得分=（有效问卷平均分 / 100）× 100，目标满意度（满意度得分）≥ 95%。
</t>
  </si>
  <si>
    <t>完成规划编制</t>
  </si>
  <si>
    <t>完成《规划》（初稿、征求意见稿、送审稿、终稿）编制</t>
  </si>
  <si>
    <t>规划编制质量</t>
  </si>
  <si>
    <t>入库</t>
  </si>
  <si>
    <t>规划稿件完成时限</t>
  </si>
  <si>
    <t>规划四个阶段完成时限</t>
  </si>
  <si>
    <t>规划可持续性</t>
  </si>
  <si>
    <t>3年以上</t>
  </si>
  <si>
    <t>《规划》编制满意度指标</t>
  </si>
  <si>
    <t>规划编制成本</t>
  </si>
  <si>
    <t>对上一年度所植苗木进行抚育管护，确保实施效果和生态效益。</t>
  </si>
  <si>
    <t>种植苗木任务完成率</t>
  </si>
  <si>
    <t>宣传义务植树</t>
  </si>
  <si>
    <t>在社会各界对义务植树起到宣传效果</t>
  </si>
  <si>
    <t>“玉溪林草”微信公众号是玉溪市林草局官方公众号，是解读涉林政策，发布和转载权威林草资讯的认证平台。公众号日常以文字配图片的形式进行信息发布，重点内容五类：一是宣传党中央、国务院决策部署和省、市对林草工作的工作要求；二是全市林草工作的情况动态，如宣传林长制、生态建设、森林防灭火、公益林天然林管护、野生动植物湿地保护等；三是宣传林草法规政策，如需广泛周知的重要通知、公告、公示，国家、省、市公开发布的相关法律法规和政策制度及解读；四是配合省林草局、市相关部门转载重点领域工作及重点活动信息；五是宣传林草先进典型，如林草人的故事、优秀工作经验分享等，对林草干部产生示范带动效益。以市林草局现有的宣传资源为基础，全力打造本地林草特色宣传阵地，充分扩大公众号影响力、提高活动知晓率等。每周至少进行一次更新，每次更新2篇级以上信息、资讯。</t>
  </si>
  <si>
    <t>发布信息的篇数</t>
  </si>
  <si>
    <t>&gt;</t>
  </si>
  <si>
    <t>篇</t>
  </si>
  <si>
    <t>每年对外编辑发布原创信息的篇数不低于100篇</t>
  </si>
  <si>
    <t>用户总阅读量</t>
  </si>
  <si>
    <t>500</t>
  </si>
  <si>
    <t>次</t>
  </si>
  <si>
    <t>年度用户点击阅读整篇文章的总次数不少于500次</t>
  </si>
  <si>
    <t>增强市民生态保护意识</t>
  </si>
  <si>
    <t>净增粉丝数量</t>
  </si>
  <si>
    <t>社会公众对林草事业宣传内容及效果的满意程度</t>
  </si>
  <si>
    <t>运维项目总成本</t>
  </si>
  <si>
    <t>运行维护微信公众号的经济成本</t>
  </si>
  <si>
    <t>通过招商引资活动的有效开展，预期将实现以下年度绩效目标：
（一）产出目标
1.数量目标
实现玉溪市2026年林草产业发展招商项目宣传册印刷≥1000本。
2.质量目标
实现玉溪市2026年林草产业发展招商项目宣传视频发布≥1个。
3.时效目标
按时提交玉溪市2026年林草产业发展招商项目宣传册、宣传视频制作与发布。 
（二）成本目标
将招商项目总成本控制在20万元以内（含20万元），并以合同金额和实际发票总额为准。
（三）效益目标
招商项目宣传册、宣传视频可持续指导时间 ≥ 3年，并提供招商项目宣传册、宣传视频内容作为依据。
（四）满意度目标
招商项目宣传册、宣传视频制作满意度指标：满意度≧95%。</t>
  </si>
  <si>
    <t>1000</t>
  </si>
  <si>
    <t>本</t>
  </si>
  <si>
    <t>玉溪市2026年林草产业发展招商项目宣传册印刷数量</t>
  </si>
  <si>
    <t>是否</t>
  </si>
  <si>
    <t>玉溪市2026年林草产业发展招商项目宣传视频发布数量</t>
  </si>
  <si>
    <t>提交玉溪市2026年林草产业发展招商项目宣传册、宣传视频制作与发布的时间</t>
  </si>
  <si>
    <t>年</t>
  </si>
  <si>
    <t xml:space="preserve">招商项目宣传册、宣传视频可持续指导时间 </t>
  </si>
  <si>
    <t>招商项目宣传册、宣传视频制作满意度指标</t>
  </si>
  <si>
    <t>招商项目总成本</t>
  </si>
  <si>
    <t>通过每年森林防火专项经费的投入，全市林地防火任务管护面积实现全覆盖，将加强森林防火预防和扑救、应急体系和地方专业队建设，2026年实现地方专业（半专业）队伍建设全市平均不低于1支/县，市级财政配套县区森林防火经费0.1元/亩，全面提升我市森林火灾综合防控能力。市级对县区防火单位森林防火宣传实现覆盖率不低于80%，瞭望台重点区域火情监测覆盖率达85%以上，实现无重大以上森林火灾发生，森林火灾受害率不高于0.09%，有力保护森林资源和人民群众生命财产安全。</t>
  </si>
  <si>
    <t>地方专业（半专业）队伍建设数</t>
  </si>
  <si>
    <t>支</t>
  </si>
  <si>
    <t>指2026年度市级财政实际下达该项补助资金的县级行政区域数量。</t>
  </si>
  <si>
    <t>补助资金总额</t>
  </si>
  <si>
    <t>112.06</t>
  </si>
  <si>
    <t>2026年度市级财政预算安排并实际下达的“三.三”制配套补助资金总金额</t>
  </si>
  <si>
    <t>资金使用合规率</t>
  </si>
  <si>
    <t>经审计或检查确认的，符合规定用途的资金额占总下达资金的比例。</t>
  </si>
  <si>
    <t>资金下达及时率（第二季度内）</t>
  </si>
  <si>
    <t>在2026年第二季度（6月30日）前完成所有县（市、区）资金拨付的比例。</t>
  </si>
  <si>
    <t>森林防火宣传覆盖率</t>
  </si>
  <si>
    <t>森林防火宣传覆盖率大于80%</t>
  </si>
  <si>
    <t>年森林火灾受害率</t>
  </si>
  <si>
    <t xml:space="preserve">年度内因森林火灾受害的森林面积占全市森林总面积的百分比。
</t>
  </si>
  <si>
    <t>森林防火基础设施完好率</t>
  </si>
  <si>
    <t>年末经抽查评估，处于良好可用状态的防火隔离带、瞭望塔、蓄水池等基础设施占比。</t>
  </si>
  <si>
    <t>通过问卷调查等方式，对县、乡、村三级防火工作人员（含护林员）对项目资金支持效果的满意程度。</t>
  </si>
  <si>
    <t>每亩配套比例</t>
  </si>
  <si>
    <t>0.1</t>
  </si>
  <si>
    <t>每亩配套0.1元</t>
  </si>
  <si>
    <t>为省市储备18万株优质种苗，进一步提高省级保障性苗圃基地的产出能力，进一步巩固欠发达国有林场种苗产业发展能力，带动周边劳动就业，充分发挥保障性苗圃基地的育苗功能，培养储备大量合格专技人才。</t>
  </si>
  <si>
    <t>培育合格苗木≥24万株</t>
  </si>
  <si>
    <t>万株</t>
  </si>
  <si>
    <t>培育合格苗木18万株</t>
  </si>
  <si>
    <t>培育苗木成活率达100%</t>
  </si>
  <si>
    <t>培育苗木成活率达95%</t>
  </si>
  <si>
    <t>项目下达后一年内完成建设任务</t>
  </si>
  <si>
    <t>项目实施可新增临时劳务就业岗位达23个</t>
  </si>
  <si>
    <t>项目实施可新增临时劳务就业岗位，逐步改善人民生活质量</t>
  </si>
  <si>
    <t>可储备优质乡土苗木达24万株</t>
  </si>
  <si>
    <t>提升每年可储备优质乡土苗木，保障造林绿化用苗</t>
  </si>
  <si>
    <t>项目实施林区职工满意度≥90%</t>
  </si>
  <si>
    <t>项目设置5项绩效目标，野生动物损害赔偿受益农户数大于等于200户；野生动物损害赔偿投保服务期限365天；野生动物损害人民财产赔付率大于等于85%；野生动物肇事赔偿覆盖率90%；人民群众对野生动物损害赔偿满意度达到85%以上。通过开展该项工作，严防野生动物造成伤人或损坏房屋、农作物等没有得到有效补偿而造成的社会不稳定现象发生，为保障全市人民生产、生活安全，促进全市生物物种的有效保护和林业生态安全奠定良好基础。</t>
  </si>
  <si>
    <t>受益农户数</t>
  </si>
  <si>
    <t>人(户)</t>
  </si>
  <si>
    <t>野生动物损害赔偿受益农户数</t>
  </si>
  <si>
    <t>野生动物损害赔付率</t>
  </si>
  <si>
    <t>野生动物损害人民财产赔付率</t>
  </si>
  <si>
    <t>投保服务期限</t>
  </si>
  <si>
    <t>365</t>
  </si>
  <si>
    <t>天</t>
  </si>
  <si>
    <t>保险投保期限</t>
  </si>
  <si>
    <t>野生动物损害保险赔偿覆盖率</t>
  </si>
  <si>
    <t>野生动物肇事赔偿覆盖率</t>
  </si>
  <si>
    <t>群众对野生动物损害赔偿满意度</t>
  </si>
  <si>
    <t>2026年，全面落实《森林草原防火专项经费项目2026年实施方案》，高质量完成年度重点任务：
   能力建设方面：完成森林防火无线通信网络维护、信息指挥系统软硬件服务升级、火情卫星遥感监测服务等7项技术服务合同签订并投入运行；
   物资保障方面：采购风力灭火机、水泵等扑火机具不少于90台（套），专业扑火队伍装备配备率提升至90%以上；宣传教育方面：制作并发放五彩旗8000面、宣传单1.6万张及宣传品一批，覆盖全市所有重点防火县区；
   运行保障方面：组织扑火队理论与实操培训、全市防火业务骨干培训各1次，培训覆盖率达100%；
成效目标：确保全年森林火灾受害率低于0.09%，火情早期发现率提高20%，一线人员对防火设施与服务满意度不低于85%。</t>
  </si>
  <si>
    <t>火情卫星遥感监测服务次数</t>
  </si>
  <si>
    <t>人/次</t>
  </si>
  <si>
    <t>全年提供火情卫星遥感监测服务的天数。</t>
  </si>
  <si>
    <t>发放森林防火五彩旗数量</t>
  </si>
  <si>
    <t>8000</t>
  </si>
  <si>
    <t>面</t>
  </si>
  <si>
    <t>指向各县（市、区）实际发放的五彩旗数量。</t>
  </si>
  <si>
    <t>防火物资采购完成率</t>
  </si>
  <si>
    <t>2026年度实际完成采购并验收入库的防火物资金额占计划金额的比例。</t>
  </si>
  <si>
    <t>关键信息系统（指挥、通讯）年故障率</t>
  </si>
  <si>
    <t>信息指挥系统和无线通讯网络全年因故障导致无法使用的时间占总运行时间的比例。</t>
  </si>
  <si>
    <t>宣传品制作及发放完成及时率</t>
  </si>
  <si>
    <t>在2026年11月30日前完成所有宣传制品发放的县（市、区）比例。</t>
  </si>
  <si>
    <t>因监测/指挥延误导致的火灾蔓延率</t>
  </si>
  <si>
    <t>调度不畅，导致初发火蔓延成灾的案例占比。</t>
  </si>
  <si>
    <t>全市森林防火宣传覆盖率（重点区域）</t>
  </si>
  <si>
    <t>通过五彩旗、宣传单等载体触达的林区乡镇、村组、景区等重点区域比例。</t>
  </si>
  <si>
    <t xml:space="preserve">反映服务对象对购置设备的整体满意情况。
</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</si>
  <si>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</si>
  <si>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</si>
  <si>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</si>
  <si>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</si>
  <si>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</si>
  <si>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</si>
  <si>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</si>
  <si>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</si>
  <si>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</si>
  <si>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</si>
  <si>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</si>
  <si>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</si>
  <si>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</si>
  <si>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</si>
  <si>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</si>
  <si>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</si>
  <si>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</si>
  <si>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</si>
  <si>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</si>
  <si>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</si>
  <si>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</si>
  <si>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</si>
  <si>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</si>
  <si>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</si>
  <si>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</si>
  <si>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</si>
  <si>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</si>
  <si>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</si>
  <si>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</si>
  <si>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</si>
  <si>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</si>
  <si>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</si>
  <si>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</si>
  <si>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</si>
  <si>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</si>
  <si>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</si>
  <si>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</si>
  <si>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</si>
  <si>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</si>
  <si>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</si>
  <si>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</si>
  <si>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</si>
  <si>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</si>
  <si>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</si>
  <si>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</si>
  <si>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</si>
  <si>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</si>
  <si>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</si>
  <si>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</si>
  <si>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</si>
  <si>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</si>
  <si>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</si>
  <si>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</si>
  <si>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</si>
  <si>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</si>
  <si>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</si>
  <si>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</si>
  <si>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323 事业发展类</t>
  </si>
  <si>
    <t>下级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</si>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</sst>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165">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8"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8"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8" fontId="7" fillId="0" borderId="7" xfId="54" applyNumberFormat="1" applyFont="1" applyBorder="1">
      <alignment horizontal="right" vertical="center"/>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8" fontId="11" fillId="0" borderId="7" xfId="53"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7" xfId="0" applyNumberFormat="1" applyFont="1" applyBorder="1" applyAlignment="1">
      <alignment horizontal="left" vertical="center"/>
    </xf>
    <xf numFmtId="178" fontId="11" fillId="0" borderId="7" xfId="54" applyNumberFormat="1" applyFont="1" applyBorder="1">
      <alignment horizontal="right" vertical="center"/>
    </xf>
    <xf numFmtId="178"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833333333333" defaultRowHeight="15" customHeight="1" outlineLevelCol="3"/>
  <cols>
    <col min="1" max="2" width="28.575" customWidth="1"/>
    <col min="3" max="3" width="35.7" customWidth="1"/>
    <col min="4" max="4" width="28.575" customWidth="1"/>
  </cols>
  <sheetData>
    <row r="1" ht="18.75" customHeight="1" spans="1:4">
      <c r="A1" s="146" t="s">
        <v>0</v>
      </c>
      <c r="B1" s="157"/>
      <c r="C1" s="157"/>
      <c r="D1" s="157"/>
    </row>
    <row r="2" ht="28.5" customHeight="1" spans="1:4">
      <c r="A2" s="158" t="s">
        <v>1</v>
      </c>
      <c r="B2" s="158"/>
      <c r="C2" s="158"/>
      <c r="D2" s="158"/>
    </row>
    <row r="3" ht="18.75" customHeight="1" spans="1:4">
      <c r="A3" s="148" t="str">
        <f>"单位名称："&amp;"玉溪市林业和草原局"</f>
        <v>单位名称：玉溪市林业和草原局</v>
      </c>
      <c r="B3" s="148"/>
      <c r="C3" s="148"/>
      <c r="D3" s="146" t="s">
        <v>2</v>
      </c>
    </row>
    <row r="4" ht="18.75" customHeight="1" spans="1:4">
      <c r="A4" s="149" t="s">
        <v>3</v>
      </c>
      <c r="B4" s="149"/>
      <c r="C4" s="149" t="s">
        <v>4</v>
      </c>
      <c r="D4" s="149"/>
    </row>
    <row r="5" ht="18.75" customHeight="1" spans="1:4">
      <c r="A5" s="149" t="s">
        <v>5</v>
      </c>
      <c r="B5" s="149" t="s">
        <v>6</v>
      </c>
      <c r="C5" s="149" t="s">
        <v>7</v>
      </c>
      <c r="D5" s="149" t="s">
        <v>6</v>
      </c>
    </row>
    <row r="6" ht="18.75" customHeight="1" spans="1:4">
      <c r="A6" s="148" t="s">
        <v>8</v>
      </c>
      <c r="B6" s="162">
        <v>33390576.4</v>
      </c>
      <c r="C6" s="163" t="str">
        <f>"一"&amp;"、"&amp;"一般公共服务支出"</f>
        <v>一、一般公共服务支出</v>
      </c>
      <c r="D6" s="162">
        <v>482500</v>
      </c>
    </row>
    <row r="7" ht="18.75" customHeight="1" spans="1:4">
      <c r="A7" s="148" t="s">
        <v>9</v>
      </c>
      <c r="B7" s="162"/>
      <c r="C7" s="163" t="str">
        <f>"二"&amp;"、"&amp;"科学技术支出"</f>
        <v>二、科学技术支出</v>
      </c>
      <c r="D7" s="162"/>
    </row>
    <row r="8" ht="18.75" customHeight="1" spans="1:4">
      <c r="A8" s="148" t="s">
        <v>10</v>
      </c>
      <c r="B8" s="162"/>
      <c r="C8" s="163" t="str">
        <f>"二"&amp;"、"&amp;"社会保障和就业支出"</f>
        <v>二、社会保障和就业支出</v>
      </c>
      <c r="D8" s="162">
        <v>5260400.48</v>
      </c>
    </row>
    <row r="9" ht="18.75" customHeight="1" spans="1:4">
      <c r="A9" s="148" t="s">
        <v>11</v>
      </c>
      <c r="B9" s="162"/>
      <c r="C9" s="163" t="str">
        <f>"三"&amp;"、"&amp;"卫生健康支出"</f>
        <v>三、卫生健康支出</v>
      </c>
      <c r="D9" s="162">
        <v>1799764.46</v>
      </c>
    </row>
    <row r="10" ht="18.75" customHeight="1" spans="1:4">
      <c r="A10" s="148" t="s">
        <v>12</v>
      </c>
      <c r="B10" s="162">
        <v>482288.5</v>
      </c>
      <c r="C10" s="163" t="str">
        <f>"三"&amp;"、"&amp;"节能环保支出"</f>
        <v>三、节能环保支出</v>
      </c>
      <c r="D10" s="162">
        <v>80807756.57</v>
      </c>
    </row>
    <row r="11" ht="18.75" customHeight="1" spans="1:4">
      <c r="A11" s="148" t="s">
        <v>13</v>
      </c>
      <c r="B11" s="162"/>
      <c r="C11" s="163" t="str">
        <f>"四"&amp;"、"&amp;"农林水支出"</f>
        <v>四、农林水支出</v>
      </c>
      <c r="D11" s="162">
        <v>69893163.46</v>
      </c>
    </row>
    <row r="12" ht="18.75" customHeight="1" spans="1:4">
      <c r="A12" s="148" t="s">
        <v>14</v>
      </c>
      <c r="B12" s="162"/>
      <c r="C12" s="163" t="str">
        <f>"五"&amp;"、"&amp;"住房保障支出"</f>
        <v>五、住房保障支出</v>
      </c>
      <c r="D12" s="162">
        <v>1455336</v>
      </c>
    </row>
    <row r="13" ht="18.75" customHeight="1" spans="1:4">
      <c r="A13" s="148" t="s">
        <v>15</v>
      </c>
      <c r="B13" s="162"/>
      <c r="C13" s="163" t="str">
        <f>"六"&amp;"、"&amp;"转移性支出"</f>
        <v>六、转移性支出</v>
      </c>
      <c r="D13" s="162">
        <v>2980000</v>
      </c>
    </row>
    <row r="14" ht="18.75" customHeight="1" spans="1:4">
      <c r="A14" s="148" t="s">
        <v>16</v>
      </c>
      <c r="B14" s="162"/>
      <c r="C14" s="148"/>
      <c r="D14" s="148"/>
    </row>
    <row r="15" ht="18.75" customHeight="1" spans="1:4">
      <c r="A15" s="148" t="s">
        <v>17</v>
      </c>
      <c r="B15" s="162">
        <v>482288.5</v>
      </c>
      <c r="C15" s="148"/>
      <c r="D15" s="148"/>
    </row>
    <row r="16" ht="18.75" customHeight="1" spans="1:4">
      <c r="A16" s="164" t="s">
        <v>18</v>
      </c>
      <c r="B16" s="162">
        <v>33872864.9</v>
      </c>
      <c r="C16" s="164" t="s">
        <v>19</v>
      </c>
      <c r="D16" s="162">
        <v>162678920.97</v>
      </c>
    </row>
    <row r="17" ht="18.75" customHeight="1" spans="1:4">
      <c r="A17" s="159" t="s">
        <v>20</v>
      </c>
      <c r="B17" s="148"/>
      <c r="C17" s="159" t="s">
        <v>21</v>
      </c>
      <c r="D17" s="148"/>
    </row>
    <row r="18" ht="18.75" customHeight="1" spans="1:4">
      <c r="A18" s="60" t="s">
        <v>22</v>
      </c>
      <c r="B18" s="162">
        <v>128806056.07</v>
      </c>
      <c r="C18" s="60" t="s">
        <v>22</v>
      </c>
      <c r="D18" s="162"/>
    </row>
    <row r="19" ht="18.75" customHeight="1" spans="1:4">
      <c r="A19" s="60" t="s">
        <v>23</v>
      </c>
      <c r="B19" s="162"/>
      <c r="C19" s="60" t="s">
        <v>23</v>
      </c>
      <c r="D19" s="162"/>
    </row>
    <row r="20" ht="18.75" customHeight="1" spans="1:4">
      <c r="A20" s="164" t="s">
        <v>24</v>
      </c>
      <c r="B20" s="162">
        <v>162678920.97</v>
      </c>
      <c r="C20" s="164" t="s">
        <v>25</v>
      </c>
      <c r="D20" s="162">
        <v>162678920.97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3333333333333" defaultRowHeight="14.25" customHeight="1" outlineLevelRow="7" outlineLevelCol="5"/>
  <cols>
    <col min="1" max="1" width="29.025" customWidth="1"/>
    <col min="2" max="2" width="28.6" customWidth="1"/>
    <col min="3" max="3" width="31.6" customWidth="1"/>
    <col min="4" max="6" width="33.4583333333333" customWidth="1"/>
  </cols>
  <sheetData>
    <row r="1" ht="15.75" customHeight="1" spans="1:6">
      <c r="B1" s="130"/>
      <c r="F1" s="131" t="s">
        <v>721</v>
      </c>
    </row>
    <row r="2" ht="28.5" customHeight="1" spans="1:6">
      <c r="A2" s="33" t="s">
        <v>722</v>
      </c>
      <c r="B2" s="33"/>
      <c r="C2" s="33"/>
      <c r="D2" s="33"/>
      <c r="E2" s="33"/>
      <c r="F2" s="33"/>
    </row>
    <row r="3" ht="15" customHeight="1" spans="1:6">
      <c r="A3" s="132" t="str">
        <f>"单位名称："&amp;"玉溪市林业和草原局"</f>
        <v>单位名称：玉溪市林业和草原局</v>
      </c>
      <c r="B3" s="133"/>
      <c r="C3" s="133"/>
      <c r="D3" s="73"/>
      <c r="E3" s="73"/>
      <c r="F3" s="134" t="s">
        <v>723</v>
      </c>
    </row>
    <row r="4" ht="18.75" customHeight="1" spans="1:6">
      <c r="A4" s="36" t="s">
        <v>157</v>
      </c>
      <c r="B4" s="36" t="s">
        <v>67</v>
      </c>
      <c r="C4" s="36" t="s">
        <v>68</v>
      </c>
      <c r="D4" s="37" t="s">
        <v>724</v>
      </c>
      <c r="E4" s="47"/>
      <c r="F4" s="47"/>
    </row>
    <row r="5" ht="30" customHeight="1" spans="1:6">
      <c r="A5" s="46"/>
      <c r="B5" s="46"/>
      <c r="C5" s="46"/>
      <c r="D5" s="37" t="s">
        <v>30</v>
      </c>
      <c r="E5" s="47" t="s">
        <v>71</v>
      </c>
      <c r="F5" s="47" t="s">
        <v>72</v>
      </c>
    </row>
    <row r="6" ht="16.5" customHeight="1" spans="1:6">
      <c r="A6" s="47">
        <v>1</v>
      </c>
      <c r="B6" s="47">
        <v>2</v>
      </c>
      <c r="C6" s="47">
        <v>3</v>
      </c>
      <c r="D6" s="47">
        <v>4</v>
      </c>
      <c r="E6" s="47">
        <v>5</v>
      </c>
      <c r="F6" s="47">
        <v>6</v>
      </c>
    </row>
    <row r="7" ht="20.25" customHeight="1" spans="1:6">
      <c r="A7" s="49"/>
      <c r="B7" s="49"/>
      <c r="C7" s="49"/>
      <c r="D7" s="24"/>
      <c r="E7" s="135"/>
      <c r="F7" s="135"/>
    </row>
    <row r="8" ht="17.25" customHeight="1" spans="1:6">
      <c r="A8" s="136" t="s">
        <v>434</v>
      </c>
      <c r="B8" s="137"/>
      <c r="C8" s="137" t="s">
        <v>434</v>
      </c>
      <c r="D8" s="135"/>
      <c r="E8" s="135"/>
      <c r="F8" s="135"/>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 sqref="A1:Q1"/>
    </sheetView>
  </sheetViews>
  <sheetFormatPr defaultColWidth="9.13333333333333"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166666666667" customWidth="1"/>
  </cols>
  <sheetData>
    <row r="1" ht="13.5" customHeight="1" spans="1:17">
      <c r="A1" s="30" t="s">
        <v>725</v>
      </c>
      <c r="B1" s="30"/>
      <c r="C1" s="30"/>
      <c r="D1" s="30"/>
      <c r="E1" s="30"/>
      <c r="F1" s="30"/>
      <c r="G1" s="30"/>
      <c r="H1" s="30"/>
      <c r="I1" s="30"/>
      <c r="J1" s="30"/>
      <c r="K1" s="30"/>
      <c r="L1" s="30"/>
      <c r="M1" s="30"/>
      <c r="N1" s="30"/>
      <c r="O1" s="32"/>
      <c r="P1" s="32"/>
      <c r="Q1" s="30"/>
    </row>
    <row r="2" ht="27.75" customHeight="1" spans="1:17">
      <c r="A2" s="71" t="s">
        <v>726</v>
      </c>
      <c r="B2" s="33"/>
      <c r="C2" s="33"/>
      <c r="D2" s="33"/>
      <c r="E2" s="33"/>
      <c r="F2" s="33"/>
      <c r="G2" s="33"/>
      <c r="H2" s="33"/>
      <c r="I2" s="33"/>
      <c r="J2" s="33"/>
      <c r="K2" s="84"/>
      <c r="L2" s="33"/>
      <c r="M2" s="33"/>
      <c r="N2" s="33"/>
      <c r="O2" s="84"/>
      <c r="P2" s="84"/>
      <c r="Q2" s="33"/>
    </row>
    <row r="3" ht="18.75" customHeight="1" spans="1:17">
      <c r="A3" s="109" t="str">
        <f>"单位名称："&amp;"玉溪市林业和草原局"</f>
        <v>单位名称：玉溪市林业和草原局</v>
      </c>
      <c r="B3" s="7"/>
      <c r="C3" s="7"/>
      <c r="D3" s="7"/>
      <c r="E3" s="7"/>
      <c r="F3" s="7"/>
      <c r="G3" s="7"/>
      <c r="H3" s="7"/>
      <c r="I3" s="7"/>
      <c r="J3" s="7"/>
      <c r="O3" s="76"/>
      <c r="P3" s="76"/>
      <c r="Q3" s="110" t="s">
        <v>2</v>
      </c>
    </row>
    <row r="4" ht="15.75" customHeight="1" spans="1:17">
      <c r="A4" s="36" t="s">
        <v>727</v>
      </c>
      <c r="B4" s="111" t="s">
        <v>728</v>
      </c>
      <c r="C4" s="111" t="s">
        <v>729</v>
      </c>
      <c r="D4" s="111" t="s">
        <v>730</v>
      </c>
      <c r="E4" s="111" t="s">
        <v>731</v>
      </c>
      <c r="F4" s="111" t="s">
        <v>732</v>
      </c>
      <c r="G4" s="112" t="s">
        <v>164</v>
      </c>
      <c r="H4" s="112"/>
      <c r="I4" s="112"/>
      <c r="J4" s="112"/>
      <c r="K4" s="113"/>
      <c r="L4" s="112"/>
      <c r="M4" s="112"/>
      <c r="N4" s="112"/>
      <c r="O4" s="114"/>
      <c r="P4" s="113"/>
      <c r="Q4" s="115"/>
    </row>
    <row r="5" ht="17.25" customHeight="1" spans="1:17">
      <c r="A5" s="42"/>
      <c r="B5" s="116"/>
      <c r="C5" s="116"/>
      <c r="D5" s="116"/>
      <c r="E5" s="116"/>
      <c r="F5" s="116"/>
      <c r="G5" s="116" t="s">
        <v>30</v>
      </c>
      <c r="H5" s="116" t="s">
        <v>33</v>
      </c>
      <c r="I5" s="116" t="s">
        <v>733</v>
      </c>
      <c r="J5" s="116" t="s">
        <v>734</v>
      </c>
      <c r="K5" s="117" t="s">
        <v>735</v>
      </c>
      <c r="L5" s="118" t="s">
        <v>736</v>
      </c>
      <c r="M5" s="118"/>
      <c r="N5" s="118"/>
      <c r="O5" s="119"/>
      <c r="P5" s="120"/>
      <c r="Q5" s="121"/>
    </row>
    <row r="6" ht="54" customHeight="1" spans="1:17">
      <c r="A6" s="45"/>
      <c r="B6" s="121"/>
      <c r="C6" s="121"/>
      <c r="D6" s="121"/>
      <c r="E6" s="121"/>
      <c r="F6" s="121"/>
      <c r="G6" s="121"/>
      <c r="H6" s="121" t="s">
        <v>32</v>
      </c>
      <c r="I6" s="121"/>
      <c r="J6" s="121"/>
      <c r="K6" s="122"/>
      <c r="L6" s="121" t="s">
        <v>32</v>
      </c>
      <c r="M6" s="121" t="s">
        <v>39</v>
      </c>
      <c r="N6" s="121" t="s">
        <v>171</v>
      </c>
      <c r="O6" s="123" t="s">
        <v>41</v>
      </c>
      <c r="P6" s="122" t="s">
        <v>42</v>
      </c>
      <c r="Q6" s="121" t="s">
        <v>43</v>
      </c>
    </row>
    <row r="7" ht="15" customHeight="1" spans="1:17">
      <c r="A7" s="46">
        <v>1</v>
      </c>
      <c r="B7" s="124">
        <v>2</v>
      </c>
      <c r="C7" s="124">
        <v>3</v>
      </c>
      <c r="D7" s="124">
        <v>4</v>
      </c>
      <c r="E7" s="124">
        <v>5</v>
      </c>
      <c r="F7" s="124">
        <v>6</v>
      </c>
      <c r="G7" s="125">
        <v>7</v>
      </c>
      <c r="H7" s="125">
        <v>8</v>
      </c>
      <c r="I7" s="125">
        <v>9</v>
      </c>
      <c r="J7" s="125">
        <v>10</v>
      </c>
      <c r="K7" s="125">
        <v>11</v>
      </c>
      <c r="L7" s="125">
        <v>12</v>
      </c>
      <c r="M7" s="125">
        <v>13</v>
      </c>
      <c r="N7" s="125">
        <v>14</v>
      </c>
      <c r="O7" s="125">
        <v>15</v>
      </c>
      <c r="P7" s="125">
        <v>16</v>
      </c>
      <c r="Q7" s="125">
        <v>17</v>
      </c>
    </row>
    <row r="8" ht="21" customHeight="1" spans="1:17">
      <c r="A8" s="104"/>
      <c r="B8" s="105"/>
      <c r="C8" s="105"/>
      <c r="D8" s="105"/>
      <c r="E8" s="126"/>
      <c r="F8" s="127"/>
      <c r="G8" s="51"/>
      <c r="H8" s="51"/>
      <c r="I8" s="51"/>
      <c r="J8" s="51"/>
      <c r="K8" s="51"/>
      <c r="L8" s="51"/>
      <c r="M8" s="51"/>
      <c r="N8" s="51"/>
      <c r="O8" s="51"/>
      <c r="P8" s="51"/>
      <c r="Q8" s="51"/>
    </row>
    <row r="9" ht="21" customHeight="1" spans="1:17">
      <c r="A9" s="104"/>
      <c r="B9" s="105"/>
      <c r="C9" s="105"/>
      <c r="D9" s="128"/>
      <c r="E9" s="129"/>
      <c r="F9" s="24"/>
      <c r="G9" s="51"/>
      <c r="H9" s="51"/>
      <c r="I9" s="51"/>
      <c r="J9" s="51"/>
      <c r="K9" s="51"/>
      <c r="L9" s="51"/>
      <c r="M9" s="51"/>
      <c r="N9" s="51"/>
      <c r="O9" s="51"/>
      <c r="P9" s="51"/>
      <c r="Q9" s="51"/>
    </row>
    <row r="10" ht="21" customHeight="1" spans="1:17">
      <c r="A10" s="106" t="s">
        <v>434</v>
      </c>
      <c r="B10" s="107"/>
      <c r="C10" s="107"/>
      <c r="D10" s="107"/>
      <c r="E10" s="126"/>
      <c r="F10" s="127"/>
      <c r="G10" s="51"/>
      <c r="H10" s="51"/>
      <c r="I10" s="51"/>
      <c r="J10" s="51"/>
      <c r="K10" s="51"/>
      <c r="L10" s="51"/>
      <c r="M10" s="51"/>
      <c r="N10" s="51"/>
      <c r="O10" s="51"/>
      <c r="P10" s="51"/>
      <c r="Q10" s="51"/>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N1"/>
    </sheetView>
  </sheetViews>
  <sheetFormatPr defaultColWidth="9.13333333333333" defaultRowHeight="14.25" customHeight="1"/>
  <cols>
    <col min="1" max="1" width="31.4166666666667" customWidth="1"/>
    <col min="2" max="2" width="21.7083333333333" customWidth="1"/>
    <col min="3" max="3" width="26.7083333333333" customWidth="1"/>
    <col min="4" max="14" width="16.6" customWidth="1"/>
  </cols>
  <sheetData>
    <row r="1" ht="13.5" customHeight="1" spans="1:14">
      <c r="A1" s="78" t="s">
        <v>737</v>
      </c>
      <c r="B1" s="78"/>
      <c r="C1" s="78"/>
      <c r="D1" s="78"/>
      <c r="E1" s="78"/>
      <c r="F1" s="78"/>
      <c r="G1" s="78"/>
      <c r="H1" s="79"/>
      <c r="I1" s="78"/>
      <c r="J1" s="78"/>
      <c r="K1" s="78"/>
      <c r="L1" s="80"/>
      <c r="M1" s="79"/>
      <c r="N1" s="81"/>
    </row>
    <row r="2" ht="27.75" customHeight="1" spans="1:14">
      <c r="A2" s="71" t="s">
        <v>738</v>
      </c>
      <c r="B2" s="82"/>
      <c r="C2" s="82"/>
      <c r="D2" s="82"/>
      <c r="E2" s="82"/>
      <c r="F2" s="82"/>
      <c r="G2" s="82"/>
      <c r="H2" s="83"/>
      <c r="I2" s="82"/>
      <c r="J2" s="82"/>
      <c r="K2" s="82"/>
      <c r="L2" s="84"/>
      <c r="M2" s="83"/>
      <c r="N2" s="82"/>
    </row>
    <row r="3" ht="18.75" customHeight="1" spans="1:14">
      <c r="A3" s="72" t="str">
        <f>"单位名称："&amp;"玉溪市林业和草原局"</f>
        <v>单位名称：玉溪市林业和草原局</v>
      </c>
      <c r="B3" s="73"/>
      <c r="C3" s="73"/>
      <c r="D3" s="73"/>
      <c r="E3" s="73"/>
      <c r="F3" s="73"/>
      <c r="G3" s="73"/>
      <c r="H3" s="85"/>
      <c r="I3" s="75"/>
      <c r="J3" s="75"/>
      <c r="K3" s="75"/>
      <c r="L3" s="76"/>
      <c r="M3" s="86"/>
      <c r="N3" s="87" t="s">
        <v>2</v>
      </c>
    </row>
    <row r="4" ht="15.75" customHeight="1" spans="1:14">
      <c r="A4" s="88" t="s">
        <v>727</v>
      </c>
      <c r="B4" s="89" t="s">
        <v>739</v>
      </c>
      <c r="C4" s="89" t="s">
        <v>740</v>
      </c>
      <c r="D4" s="90" t="s">
        <v>164</v>
      </c>
      <c r="E4" s="90"/>
      <c r="F4" s="90"/>
      <c r="G4" s="90"/>
      <c r="H4" s="91"/>
      <c r="I4" s="90"/>
      <c r="J4" s="90"/>
      <c r="K4" s="90"/>
      <c r="L4" s="92"/>
      <c r="M4" s="91"/>
      <c r="N4" s="93"/>
    </row>
    <row r="5" ht="17.25" customHeight="1" spans="1:14">
      <c r="A5" s="94"/>
      <c r="B5" s="95"/>
      <c r="C5" s="95"/>
      <c r="D5" s="95" t="s">
        <v>30</v>
      </c>
      <c r="E5" s="95" t="s">
        <v>33</v>
      </c>
      <c r="F5" s="95" t="s">
        <v>733</v>
      </c>
      <c r="G5" s="95" t="s">
        <v>734</v>
      </c>
      <c r="H5" s="96" t="s">
        <v>735</v>
      </c>
      <c r="I5" s="97" t="s">
        <v>736</v>
      </c>
      <c r="J5" s="97"/>
      <c r="K5" s="97"/>
      <c r="L5" s="98"/>
      <c r="M5" s="99"/>
      <c r="N5" s="100"/>
    </row>
    <row r="6" ht="54" customHeight="1" spans="1:14">
      <c r="A6" s="101"/>
      <c r="B6" s="100"/>
      <c r="C6" s="100"/>
      <c r="D6" s="100"/>
      <c r="E6" s="100"/>
      <c r="F6" s="100"/>
      <c r="G6" s="100"/>
      <c r="H6" s="102"/>
      <c r="I6" s="100" t="s">
        <v>32</v>
      </c>
      <c r="J6" s="100" t="s">
        <v>39</v>
      </c>
      <c r="K6" s="100" t="s">
        <v>171</v>
      </c>
      <c r="L6" s="103" t="s">
        <v>41</v>
      </c>
      <c r="M6" s="102" t="s">
        <v>42</v>
      </c>
      <c r="N6" s="100" t="s">
        <v>43</v>
      </c>
    </row>
    <row r="7" ht="15" customHeight="1" spans="1:14">
      <c r="A7" s="101">
        <v>1</v>
      </c>
      <c r="B7" s="100">
        <v>2</v>
      </c>
      <c r="C7" s="100">
        <v>3</v>
      </c>
      <c r="D7" s="102">
        <v>4</v>
      </c>
      <c r="E7" s="102">
        <v>5</v>
      </c>
      <c r="F7" s="102">
        <v>6</v>
      </c>
      <c r="G7" s="102">
        <v>7</v>
      </c>
      <c r="H7" s="102">
        <v>8</v>
      </c>
      <c r="I7" s="102">
        <v>9</v>
      </c>
      <c r="J7" s="102">
        <v>10</v>
      </c>
      <c r="K7" s="102">
        <v>11</v>
      </c>
      <c r="L7" s="102">
        <v>12</v>
      </c>
      <c r="M7" s="102">
        <v>13</v>
      </c>
      <c r="N7" s="102">
        <v>14</v>
      </c>
    </row>
    <row r="8" ht="21" customHeight="1" spans="1:14">
      <c r="A8" s="104"/>
      <c r="B8" s="105"/>
      <c r="C8" s="105"/>
      <c r="D8" s="51"/>
      <c r="E8" s="51"/>
      <c r="F8" s="51"/>
      <c r="G8" s="51"/>
      <c r="H8" s="51"/>
      <c r="I8" s="51"/>
      <c r="J8" s="51"/>
      <c r="K8" s="51"/>
      <c r="L8" s="51"/>
      <c r="M8" s="51"/>
      <c r="N8" s="51"/>
    </row>
    <row r="9" ht="21" customHeight="1" spans="1:14">
      <c r="A9" s="104"/>
      <c r="B9" s="105"/>
      <c r="C9" s="105"/>
      <c r="D9" s="51"/>
      <c r="E9" s="51"/>
      <c r="F9" s="51"/>
      <c r="G9" s="51"/>
      <c r="H9" s="51"/>
      <c r="I9" s="51"/>
      <c r="J9" s="51"/>
      <c r="K9" s="51"/>
      <c r="L9" s="51"/>
      <c r="M9" s="51"/>
      <c r="N9" s="51"/>
    </row>
    <row r="10" ht="21" customHeight="1" spans="1:14">
      <c r="A10" s="106" t="s">
        <v>434</v>
      </c>
      <c r="B10" s="107"/>
      <c r="C10" s="108"/>
      <c r="D10" s="51"/>
      <c r="E10" s="51"/>
      <c r="F10" s="51"/>
      <c r="G10" s="51"/>
      <c r="H10" s="51"/>
      <c r="I10" s="51"/>
      <c r="J10" s="51"/>
      <c r="K10" s="51"/>
      <c r="L10" s="51"/>
      <c r="M10" s="51"/>
      <c r="N10" s="51"/>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3333333333333" defaultRowHeight="14.25" customHeight="1"/>
  <cols>
    <col min="1" max="1" width="76.275" customWidth="1"/>
    <col min="2" max="13" width="17.175" customWidth="1"/>
    <col min="14" max="14" width="17.025" customWidth="1"/>
  </cols>
  <sheetData>
    <row r="1" ht="13.5" customHeight="1" spans="1:14">
      <c r="A1" s="30" t="s">
        <v>741</v>
      </c>
      <c r="B1" s="30"/>
      <c r="C1" s="30"/>
      <c r="D1" s="30"/>
      <c r="E1" s="30"/>
      <c r="F1" s="30"/>
      <c r="G1" s="30"/>
      <c r="H1" s="30"/>
      <c r="I1" s="30"/>
      <c r="J1" s="30"/>
      <c r="K1" s="30"/>
      <c r="L1" s="30"/>
      <c r="M1" s="30"/>
      <c r="N1" s="32"/>
    </row>
    <row r="2" ht="27.75" customHeight="1" spans="1:14">
      <c r="A2" s="71" t="s">
        <v>742</v>
      </c>
      <c r="B2" s="33"/>
      <c r="C2" s="33"/>
      <c r="D2" s="33"/>
      <c r="E2" s="33"/>
      <c r="F2" s="33"/>
      <c r="G2" s="33"/>
      <c r="H2" s="33"/>
      <c r="I2" s="33"/>
      <c r="J2" s="33"/>
      <c r="K2" s="33"/>
      <c r="L2" s="33"/>
      <c r="M2" s="33"/>
      <c r="N2" s="33"/>
    </row>
    <row r="3" ht="18" customHeight="1" spans="1:14">
      <c r="A3" s="72" t="str">
        <f>"单位名称："&amp;"玉溪市林业和草原局"</f>
        <v>单位名称：玉溪市林业和草原局</v>
      </c>
      <c r="B3" s="73"/>
      <c r="C3" s="73"/>
      <c r="D3" s="74"/>
      <c r="E3" s="75"/>
      <c r="F3" s="75"/>
      <c r="G3" s="75"/>
      <c r="H3" s="75"/>
      <c r="I3" s="75"/>
      <c r="N3" s="76" t="s">
        <v>2</v>
      </c>
    </row>
    <row r="4" ht="19.5" customHeight="1" spans="1:14">
      <c r="A4" s="37" t="s">
        <v>743</v>
      </c>
      <c r="B4" s="38" t="s">
        <v>164</v>
      </c>
      <c r="C4" s="39"/>
      <c r="D4" s="39"/>
      <c r="E4" s="38" t="s">
        <v>744</v>
      </c>
      <c r="F4" s="39"/>
      <c r="G4" s="39"/>
      <c r="H4" s="39"/>
      <c r="I4" s="39"/>
      <c r="J4" s="39"/>
      <c r="K4" s="39"/>
      <c r="L4" s="39"/>
      <c r="M4" s="39"/>
      <c r="N4" s="39"/>
    </row>
    <row r="5" ht="40.5" customHeight="1" spans="1:14">
      <c r="A5" s="46"/>
      <c r="B5" s="43" t="s">
        <v>30</v>
      </c>
      <c r="C5" s="36" t="s">
        <v>33</v>
      </c>
      <c r="D5" s="77" t="s">
        <v>745</v>
      </c>
      <c r="E5" s="47" t="s">
        <v>746</v>
      </c>
      <c r="F5" s="47" t="s">
        <v>747</v>
      </c>
      <c r="G5" s="47" t="s">
        <v>748</v>
      </c>
      <c r="H5" s="47" t="s">
        <v>749</v>
      </c>
      <c r="I5" s="47" t="s">
        <v>750</v>
      </c>
      <c r="J5" s="47" t="s">
        <v>751</v>
      </c>
      <c r="K5" s="47" t="s">
        <v>752</v>
      </c>
      <c r="L5" s="47" t="s">
        <v>753</v>
      </c>
      <c r="M5" s="47" t="s">
        <v>754</v>
      </c>
      <c r="N5" s="47" t="s">
        <v>755</v>
      </c>
    </row>
    <row r="6" ht="19.5" customHeight="1" spans="1:14">
      <c r="A6" s="47">
        <v>1</v>
      </c>
      <c r="B6" s="47">
        <v>2</v>
      </c>
      <c r="C6" s="47">
        <v>3</v>
      </c>
      <c r="D6" s="38">
        <v>4</v>
      </c>
      <c r="E6" s="47">
        <v>5</v>
      </c>
      <c r="F6" s="47">
        <v>6</v>
      </c>
      <c r="G6" s="47">
        <v>7</v>
      </c>
      <c r="H6" s="38">
        <v>8</v>
      </c>
      <c r="I6" s="47">
        <v>9</v>
      </c>
      <c r="J6" s="47">
        <v>10</v>
      </c>
      <c r="K6" s="47">
        <v>11</v>
      </c>
      <c r="L6" s="38">
        <v>12</v>
      </c>
      <c r="M6" s="47">
        <v>13</v>
      </c>
      <c r="N6" s="47">
        <v>14</v>
      </c>
    </row>
    <row r="7" ht="20.25" customHeight="1" spans="1:14">
      <c r="A7" s="49" t="s">
        <v>64</v>
      </c>
      <c r="B7" s="51">
        <v>1120600</v>
      </c>
      <c r="C7" s="51">
        <v>1120600</v>
      </c>
      <c r="D7" s="51"/>
      <c r="E7" s="51">
        <v>65590</v>
      </c>
      <c r="F7" s="51">
        <v>44280</v>
      </c>
      <c r="G7" s="51">
        <v>35660</v>
      </c>
      <c r="H7" s="51">
        <v>51160</v>
      </c>
      <c r="I7" s="51">
        <v>65530</v>
      </c>
      <c r="J7" s="51">
        <v>126010</v>
      </c>
      <c r="K7" s="51">
        <v>177350</v>
      </c>
      <c r="L7" s="51">
        <v>357730</v>
      </c>
      <c r="M7" s="51">
        <v>197290</v>
      </c>
      <c r="N7" s="51"/>
    </row>
    <row r="8" ht="20.25" customHeight="1" spans="1:14">
      <c r="A8" s="49" t="str">
        <f>"      "&amp;"玉溪市森林防火“三.三”制专项经费"</f>
        <v>      玉溪市森林防火“三.三”制专项经费</v>
      </c>
      <c r="B8" s="51">
        <v>1120600</v>
      </c>
      <c r="C8" s="51">
        <v>1120600</v>
      </c>
      <c r="D8" s="51"/>
      <c r="E8" s="51">
        <v>65590</v>
      </c>
      <c r="F8" s="51">
        <v>44280</v>
      </c>
      <c r="G8" s="51">
        <v>35660</v>
      </c>
      <c r="H8" s="51">
        <v>51160</v>
      </c>
      <c r="I8" s="51">
        <v>65530</v>
      </c>
      <c r="J8" s="51">
        <v>126010</v>
      </c>
      <c r="K8" s="51">
        <v>177350</v>
      </c>
      <c r="L8" s="51">
        <v>357730</v>
      </c>
      <c r="M8" s="51">
        <v>197290</v>
      </c>
      <c r="N8" s="51"/>
    </row>
    <row r="9" ht="20.25" customHeight="1" spans="1:14">
      <c r="A9" s="69" t="s">
        <v>30</v>
      </c>
      <c r="B9" s="51">
        <v>1120600</v>
      </c>
      <c r="C9" s="51">
        <v>1120600</v>
      </c>
      <c r="D9" s="51"/>
      <c r="E9" s="51">
        <v>65590</v>
      </c>
      <c r="F9" s="51">
        <v>44280</v>
      </c>
      <c r="G9" s="51">
        <v>35660</v>
      </c>
      <c r="H9" s="51">
        <v>51160</v>
      </c>
      <c r="I9" s="51">
        <v>65530</v>
      </c>
      <c r="J9" s="51">
        <v>126010</v>
      </c>
      <c r="K9" s="51">
        <v>177350</v>
      </c>
      <c r="L9" s="51">
        <v>357730</v>
      </c>
      <c r="M9" s="51">
        <v>197290</v>
      </c>
      <c r="N9" s="51"/>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workbookViewId="0">
      <selection activeCell="A1" sqref="A1:J1"/>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166666666667" customWidth="1"/>
    <col min="10" max="10" width="27.4583333333333" customWidth="1"/>
  </cols>
  <sheetData>
    <row r="1" customHeight="1" spans="1:10">
      <c r="A1" s="30" t="s">
        <v>756</v>
      </c>
      <c r="B1" s="30"/>
      <c r="C1" s="30"/>
      <c r="D1" s="30"/>
      <c r="E1" s="30"/>
      <c r="F1" s="30"/>
      <c r="G1" s="30"/>
      <c r="H1" s="30"/>
      <c r="I1" s="30"/>
      <c r="J1" s="32"/>
    </row>
    <row r="2" ht="28.5" customHeight="1" spans="1:10">
      <c r="A2" s="64" t="s">
        <v>757</v>
      </c>
      <c r="B2" s="65"/>
      <c r="C2" s="65"/>
      <c r="D2" s="65"/>
      <c r="E2" s="65"/>
      <c r="F2" s="66"/>
      <c r="G2" s="65"/>
      <c r="H2" s="66"/>
      <c r="I2" s="66"/>
      <c r="J2" s="65"/>
    </row>
    <row r="3" ht="15" customHeight="1" spans="1:10">
      <c r="A3" s="5" t="str">
        <f>"单位名称："&amp;"玉溪市林业和草原局"</f>
        <v>单位名称：玉溪市林业和草原局</v>
      </c>
    </row>
    <row r="4" ht="14.25" customHeight="1" spans="1:10">
      <c r="A4" s="67" t="s">
        <v>437</v>
      </c>
      <c r="B4" s="67" t="s">
        <v>438</v>
      </c>
      <c r="C4" s="67" t="s">
        <v>439</v>
      </c>
      <c r="D4" s="67" t="s">
        <v>440</v>
      </c>
      <c r="E4" s="67" t="s">
        <v>441</v>
      </c>
      <c r="F4" s="48" t="s">
        <v>442</v>
      </c>
      <c r="G4" s="67" t="s">
        <v>443</v>
      </c>
      <c r="H4" s="48" t="s">
        <v>444</v>
      </c>
      <c r="I4" s="48" t="s">
        <v>445</v>
      </c>
      <c r="J4" s="67" t="s">
        <v>446</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415</v>
      </c>
      <c r="B7" s="26" t="s">
        <v>656</v>
      </c>
      <c r="C7" s="26" t="s">
        <v>448</v>
      </c>
      <c r="D7" s="26" t="s">
        <v>449</v>
      </c>
      <c r="E7" s="26" t="s">
        <v>657</v>
      </c>
      <c r="F7" s="26" t="s">
        <v>458</v>
      </c>
      <c r="G7" s="49" t="s">
        <v>52</v>
      </c>
      <c r="H7" s="26" t="s">
        <v>658</v>
      </c>
      <c r="I7" s="26" t="s">
        <v>454</v>
      </c>
      <c r="J7" s="26" t="s">
        <v>659</v>
      </c>
    </row>
    <row r="8" ht="33.75" customHeight="1" spans="1:10">
      <c r="A8" s="26" t="s">
        <v>415</v>
      </c>
      <c r="B8" s="26" t="s">
        <v>656</v>
      </c>
      <c r="C8" s="26" t="s">
        <v>448</v>
      </c>
      <c r="D8" s="26" t="s">
        <v>449</v>
      </c>
      <c r="E8" s="26" t="s">
        <v>660</v>
      </c>
      <c r="F8" s="26" t="s">
        <v>451</v>
      </c>
      <c r="G8" s="49" t="s">
        <v>661</v>
      </c>
      <c r="H8" s="26" t="s">
        <v>498</v>
      </c>
      <c r="I8" s="26" t="s">
        <v>454</v>
      </c>
      <c r="J8" s="26" t="s">
        <v>662</v>
      </c>
    </row>
    <row r="9" ht="33.75" customHeight="1" spans="1:10">
      <c r="A9" s="26" t="s">
        <v>415</v>
      </c>
      <c r="B9" s="26" t="s">
        <v>656</v>
      </c>
      <c r="C9" s="26" t="s">
        <v>448</v>
      </c>
      <c r="D9" s="26" t="s">
        <v>456</v>
      </c>
      <c r="E9" s="26" t="s">
        <v>663</v>
      </c>
      <c r="F9" s="26" t="s">
        <v>458</v>
      </c>
      <c r="G9" s="49" t="s">
        <v>492</v>
      </c>
      <c r="H9" s="26" t="s">
        <v>460</v>
      </c>
      <c r="I9" s="26" t="s">
        <v>454</v>
      </c>
      <c r="J9" s="26" t="s">
        <v>664</v>
      </c>
    </row>
    <row r="10" ht="33.75" customHeight="1" spans="1:10">
      <c r="A10" s="26" t="s">
        <v>415</v>
      </c>
      <c r="B10" s="26" t="s">
        <v>656</v>
      </c>
      <c r="C10" s="26" t="s">
        <v>448</v>
      </c>
      <c r="D10" s="26" t="s">
        <v>462</v>
      </c>
      <c r="E10" s="26" t="s">
        <v>665</v>
      </c>
      <c r="F10" s="26" t="s">
        <v>451</v>
      </c>
      <c r="G10" s="49" t="s">
        <v>464</v>
      </c>
      <c r="H10" s="26" t="s">
        <v>460</v>
      </c>
      <c r="I10" s="26" t="s">
        <v>454</v>
      </c>
      <c r="J10" s="26" t="s">
        <v>666</v>
      </c>
    </row>
    <row r="11" ht="33.75" customHeight="1" spans="1:10">
      <c r="A11" s="26" t="s">
        <v>415</v>
      </c>
      <c r="B11" s="26" t="s">
        <v>656</v>
      </c>
      <c r="C11" s="26" t="s">
        <v>466</v>
      </c>
      <c r="D11" s="26" t="s">
        <v>553</v>
      </c>
      <c r="E11" s="26" t="s">
        <v>667</v>
      </c>
      <c r="F11" s="26" t="s">
        <v>458</v>
      </c>
      <c r="G11" s="49" t="s">
        <v>488</v>
      </c>
      <c r="H11" s="26" t="s">
        <v>460</v>
      </c>
      <c r="I11" s="26" t="s">
        <v>454</v>
      </c>
      <c r="J11" s="26" t="s">
        <v>668</v>
      </c>
    </row>
    <row r="12" ht="33.75" customHeight="1" spans="1:10">
      <c r="A12" s="26" t="s">
        <v>415</v>
      </c>
      <c r="B12" s="26" t="s">
        <v>656</v>
      </c>
      <c r="C12" s="26" t="s">
        <v>466</v>
      </c>
      <c r="D12" s="26" t="s">
        <v>467</v>
      </c>
      <c r="E12" s="26" t="s">
        <v>669</v>
      </c>
      <c r="F12" s="26" t="s">
        <v>497</v>
      </c>
      <c r="G12" s="49" t="s">
        <v>528</v>
      </c>
      <c r="H12" s="26" t="s">
        <v>460</v>
      </c>
      <c r="I12" s="26" t="s">
        <v>454</v>
      </c>
      <c r="J12" s="26" t="s">
        <v>670</v>
      </c>
    </row>
    <row r="13" ht="33.75" customHeight="1" spans="1:10">
      <c r="A13" s="26" t="s">
        <v>415</v>
      </c>
      <c r="B13" s="26" t="s">
        <v>656</v>
      </c>
      <c r="C13" s="26" t="s">
        <v>466</v>
      </c>
      <c r="D13" s="26" t="s">
        <v>472</v>
      </c>
      <c r="E13" s="26" t="s">
        <v>671</v>
      </c>
      <c r="F13" s="26" t="s">
        <v>458</v>
      </c>
      <c r="G13" s="49" t="s">
        <v>514</v>
      </c>
      <c r="H13" s="26" t="s">
        <v>460</v>
      </c>
      <c r="I13" s="26" t="s">
        <v>454</v>
      </c>
      <c r="J13" s="26" t="s">
        <v>672</v>
      </c>
    </row>
    <row r="14" ht="33.75" customHeight="1" spans="1:10">
      <c r="A14" s="26" t="s">
        <v>415</v>
      </c>
      <c r="B14" s="26" t="s">
        <v>656</v>
      </c>
      <c r="C14" s="26" t="s">
        <v>475</v>
      </c>
      <c r="D14" s="26" t="s">
        <v>476</v>
      </c>
      <c r="E14" s="26" t="s">
        <v>477</v>
      </c>
      <c r="F14" s="26" t="s">
        <v>458</v>
      </c>
      <c r="G14" s="49" t="s">
        <v>514</v>
      </c>
      <c r="H14" s="26" t="s">
        <v>460</v>
      </c>
      <c r="I14" s="26" t="s">
        <v>454</v>
      </c>
      <c r="J14" s="26" t="s">
        <v>673</v>
      </c>
    </row>
    <row r="15" ht="33.75" customHeight="1" spans="1:10">
      <c r="A15" s="26" t="s">
        <v>415</v>
      </c>
      <c r="B15" s="26" t="s">
        <v>656</v>
      </c>
      <c r="C15" s="26" t="s">
        <v>494</v>
      </c>
      <c r="D15" s="26" t="s">
        <v>495</v>
      </c>
      <c r="E15" s="26" t="s">
        <v>674</v>
      </c>
      <c r="F15" s="26" t="s">
        <v>497</v>
      </c>
      <c r="G15" s="49" t="s">
        <v>675</v>
      </c>
      <c r="H15" s="26" t="s">
        <v>502</v>
      </c>
      <c r="I15" s="26" t="s">
        <v>454</v>
      </c>
      <c r="J15" s="26" t="s">
        <v>676</v>
      </c>
    </row>
    <row r="16" ht="33.75" customHeight="1" spans="1:10">
      <c r="A16" s="26" t="s">
        <v>432</v>
      </c>
      <c r="B16" s="26" t="s">
        <v>677</v>
      </c>
      <c r="C16" s="26" t="s">
        <v>448</v>
      </c>
      <c r="D16" s="26" t="s">
        <v>449</v>
      </c>
      <c r="E16" s="26" t="s">
        <v>678</v>
      </c>
      <c r="F16" s="26" t="s">
        <v>451</v>
      </c>
      <c r="G16" s="49" t="s">
        <v>61</v>
      </c>
      <c r="H16" s="26" t="s">
        <v>679</v>
      </c>
      <c r="I16" s="26" t="s">
        <v>454</v>
      </c>
      <c r="J16" s="26" t="s">
        <v>680</v>
      </c>
    </row>
    <row r="17" ht="33.75" customHeight="1" spans="1:10">
      <c r="A17" s="26" t="s">
        <v>432</v>
      </c>
      <c r="B17" s="26" t="s">
        <v>677</v>
      </c>
      <c r="C17" s="26" t="s">
        <v>448</v>
      </c>
      <c r="D17" s="26" t="s">
        <v>456</v>
      </c>
      <c r="E17" s="26" t="s">
        <v>681</v>
      </c>
      <c r="F17" s="26" t="s">
        <v>451</v>
      </c>
      <c r="G17" s="49" t="s">
        <v>492</v>
      </c>
      <c r="H17" s="26" t="s">
        <v>460</v>
      </c>
      <c r="I17" s="26" t="s">
        <v>454</v>
      </c>
      <c r="J17" s="26" t="s">
        <v>682</v>
      </c>
    </row>
    <row r="18" ht="33.75" customHeight="1" spans="1:10">
      <c r="A18" s="26" t="s">
        <v>432</v>
      </c>
      <c r="B18" s="26" t="s">
        <v>677</v>
      </c>
      <c r="C18" s="26" t="s">
        <v>448</v>
      </c>
      <c r="D18" s="26" t="s">
        <v>462</v>
      </c>
      <c r="E18" s="26" t="s">
        <v>683</v>
      </c>
      <c r="F18" s="26" t="s">
        <v>451</v>
      </c>
      <c r="G18" s="49" t="s">
        <v>469</v>
      </c>
      <c r="H18" s="26"/>
      <c r="I18" s="26" t="s">
        <v>470</v>
      </c>
      <c r="J18" s="26" t="s">
        <v>683</v>
      </c>
    </row>
    <row r="19" ht="33.75" customHeight="1" spans="1:10">
      <c r="A19" s="26" t="s">
        <v>432</v>
      </c>
      <c r="B19" s="26" t="s">
        <v>677</v>
      </c>
      <c r="C19" s="26" t="s">
        <v>466</v>
      </c>
      <c r="D19" s="26" t="s">
        <v>553</v>
      </c>
      <c r="E19" s="26" t="s">
        <v>684</v>
      </c>
      <c r="F19" s="26" t="s">
        <v>451</v>
      </c>
      <c r="G19" s="49" t="s">
        <v>469</v>
      </c>
      <c r="H19" s="26"/>
      <c r="I19" s="26" t="s">
        <v>470</v>
      </c>
      <c r="J19" s="26" t="s">
        <v>685</v>
      </c>
    </row>
    <row r="20" ht="33.75" customHeight="1" spans="1:10">
      <c r="A20" s="26" t="s">
        <v>432</v>
      </c>
      <c r="B20" s="26" t="s">
        <v>677</v>
      </c>
      <c r="C20" s="26" t="s">
        <v>466</v>
      </c>
      <c r="D20" s="26" t="s">
        <v>472</v>
      </c>
      <c r="E20" s="26" t="s">
        <v>686</v>
      </c>
      <c r="F20" s="26" t="s">
        <v>451</v>
      </c>
      <c r="G20" s="49" t="s">
        <v>469</v>
      </c>
      <c r="H20" s="26"/>
      <c r="I20" s="26" t="s">
        <v>470</v>
      </c>
      <c r="J20" s="26" t="s">
        <v>687</v>
      </c>
    </row>
    <row r="21" ht="33.75" customHeight="1" spans="1:10">
      <c r="A21" s="26" t="s">
        <v>432</v>
      </c>
      <c r="B21" s="26" t="s">
        <v>677</v>
      </c>
      <c r="C21" s="26" t="s">
        <v>475</v>
      </c>
      <c r="D21" s="26" t="s">
        <v>476</v>
      </c>
      <c r="E21" s="26" t="s">
        <v>688</v>
      </c>
      <c r="F21" s="26" t="s">
        <v>458</v>
      </c>
      <c r="G21" s="49" t="s">
        <v>514</v>
      </c>
      <c r="H21" s="26" t="s">
        <v>460</v>
      </c>
      <c r="I21" s="26" t="s">
        <v>454</v>
      </c>
      <c r="J21" s="26" t="s">
        <v>688</v>
      </c>
    </row>
  </sheetData>
  <mergeCells count="7">
    <mergeCell ref="A1:J1"/>
    <mergeCell ref="A2:J2"/>
    <mergeCell ref="A3:H3"/>
    <mergeCell ref="A7:A15"/>
    <mergeCell ref="A16:A21"/>
    <mergeCell ref="B7:B15"/>
    <mergeCell ref="B16:B2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833333333333" defaultRowHeight="15" customHeight="1" outlineLevelRow="7" outlineLevelCol="7"/>
  <cols>
    <col min="1" max="1" width="36.025" customWidth="1"/>
    <col min="2" max="2" width="19.7416666666667" customWidth="1"/>
    <col min="3" max="3" width="33.3083333333333" customWidth="1"/>
    <col min="4" max="4" width="34.7416666666667" customWidth="1"/>
    <col min="5" max="6" width="8.98333333333333" customWidth="1"/>
    <col min="7" max="8" width="15.1333333333333" customWidth="1"/>
  </cols>
  <sheetData>
    <row r="1" ht="18.75" customHeight="1" spans="1:8">
      <c r="A1" s="55" t="s">
        <v>758</v>
      </c>
      <c r="B1" s="55"/>
      <c r="C1" s="55"/>
      <c r="D1" s="55"/>
      <c r="E1" s="55"/>
      <c r="F1" s="55"/>
      <c r="G1" s="55"/>
      <c r="H1" s="55" t="s">
        <v>758</v>
      </c>
    </row>
    <row r="2" ht="28.5" customHeight="1" spans="1:8">
      <c r="A2" s="56" t="s">
        <v>759</v>
      </c>
      <c r="B2" s="56"/>
      <c r="C2" s="56"/>
      <c r="D2" s="56"/>
      <c r="E2" s="56"/>
      <c r="F2" s="56"/>
      <c r="G2" s="56"/>
      <c r="H2" s="56"/>
    </row>
    <row r="3" ht="18.75" customHeight="1" spans="1:8">
      <c r="A3" s="57" t="str">
        <f>"单位名称："&amp;"玉溪市林业和草原局"</f>
        <v>单位名称：玉溪市林业和草原局</v>
      </c>
      <c r="B3" s="57"/>
      <c r="C3" s="57"/>
      <c r="D3" s="57"/>
      <c r="E3" s="57"/>
      <c r="F3" s="57"/>
      <c r="G3" s="57"/>
      <c r="H3" s="57"/>
    </row>
    <row r="4" ht="18.75" customHeight="1" spans="1:8">
      <c r="A4" s="58" t="s">
        <v>157</v>
      </c>
      <c r="B4" s="58" t="s">
        <v>760</v>
      </c>
      <c r="C4" s="58" t="s">
        <v>761</v>
      </c>
      <c r="D4" s="58" t="s">
        <v>762</v>
      </c>
      <c r="E4" s="58" t="s">
        <v>763</v>
      </c>
      <c r="F4" s="58" t="s">
        <v>764</v>
      </c>
      <c r="G4" s="58"/>
      <c r="H4" s="58"/>
    </row>
    <row r="5" ht="18.75" customHeight="1" spans="1:8">
      <c r="A5" s="58"/>
      <c r="B5" s="58"/>
      <c r="C5" s="58"/>
      <c r="D5" s="58"/>
      <c r="E5" s="58"/>
      <c r="F5" s="58" t="s">
        <v>731</v>
      </c>
      <c r="G5" s="58" t="s">
        <v>765</v>
      </c>
      <c r="H5" s="58" t="s">
        <v>766</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166666666667" customWidth="1"/>
    <col min="9" max="11" width="19.6" customWidth="1"/>
  </cols>
  <sheetData>
    <row r="1" ht="13.5" customHeight="1" spans="1:11">
      <c r="A1" s="30" t="s">
        <v>767</v>
      </c>
      <c r="B1" s="30"/>
      <c r="C1" s="30"/>
      <c r="D1" s="31"/>
      <c r="E1" s="31"/>
      <c r="F1" s="31"/>
      <c r="G1" s="31"/>
      <c r="H1" s="30"/>
      <c r="I1" s="30"/>
      <c r="J1" s="30"/>
      <c r="K1" s="32"/>
    </row>
    <row r="2" ht="28.5" customHeight="1" spans="1:11">
      <c r="A2" s="33" t="s">
        <v>768</v>
      </c>
      <c r="B2" s="33"/>
      <c r="C2" s="33"/>
      <c r="D2" s="33"/>
      <c r="E2" s="33"/>
      <c r="F2" s="33"/>
      <c r="G2" s="33"/>
      <c r="H2" s="33"/>
      <c r="I2" s="33"/>
      <c r="J2" s="33"/>
      <c r="K2" s="33"/>
    </row>
    <row r="3" ht="13.5" customHeight="1" spans="1:11">
      <c r="A3" s="5" t="str">
        <f>"单位名称："&amp;"玉溪市林业和草原局"</f>
        <v>单位名称：玉溪市林业和草原局</v>
      </c>
      <c r="B3" s="6"/>
      <c r="C3" s="6"/>
      <c r="D3" s="6"/>
      <c r="E3" s="6"/>
      <c r="F3" s="6"/>
      <c r="G3" s="6"/>
      <c r="H3" s="7"/>
      <c r="I3" s="7"/>
      <c r="J3" s="7"/>
      <c r="K3" s="34" t="s">
        <v>2</v>
      </c>
    </row>
    <row r="4" ht="21.75" customHeight="1" spans="1:11">
      <c r="A4" s="35" t="s">
        <v>294</v>
      </c>
      <c r="B4" s="35" t="s">
        <v>159</v>
      </c>
      <c r="C4" s="35" t="s">
        <v>295</v>
      </c>
      <c r="D4" s="36" t="s">
        <v>160</v>
      </c>
      <c r="E4" s="36" t="s">
        <v>161</v>
      </c>
      <c r="F4" s="36" t="s">
        <v>162</v>
      </c>
      <c r="G4" s="36" t="s">
        <v>163</v>
      </c>
      <c r="H4" s="37" t="s">
        <v>30</v>
      </c>
      <c r="I4" s="38" t="s">
        <v>769</v>
      </c>
      <c r="J4" s="39"/>
      <c r="K4" s="40"/>
    </row>
    <row r="5" ht="21.75" customHeight="1" spans="1:11">
      <c r="A5" s="41"/>
      <c r="B5" s="41"/>
      <c r="C5" s="41"/>
      <c r="D5" s="42"/>
      <c r="E5" s="42"/>
      <c r="F5" s="42"/>
      <c r="G5" s="42"/>
      <c r="H5" s="43"/>
      <c r="I5" s="36" t="s">
        <v>33</v>
      </c>
      <c r="J5" s="36" t="s">
        <v>34</v>
      </c>
      <c r="K5" s="36" t="s">
        <v>35</v>
      </c>
    </row>
    <row r="6" ht="40.5" customHeight="1" spans="1:11">
      <c r="A6" s="44"/>
      <c r="B6" s="44"/>
      <c r="C6" s="44"/>
      <c r="D6" s="45"/>
      <c r="E6" s="45"/>
      <c r="F6" s="45"/>
      <c r="G6" s="45"/>
      <c r="H6" s="46"/>
      <c r="I6" s="45" t="s">
        <v>32</v>
      </c>
      <c r="J6" s="45"/>
      <c r="K6" s="45"/>
    </row>
    <row r="7" ht="15" customHeight="1" spans="1:11">
      <c r="A7" s="47">
        <v>1</v>
      </c>
      <c r="B7" s="47">
        <v>2</v>
      </c>
      <c r="C7" s="47">
        <v>3</v>
      </c>
      <c r="D7" s="47">
        <v>4</v>
      </c>
      <c r="E7" s="47">
        <v>5</v>
      </c>
      <c r="F7" s="47">
        <v>6</v>
      </c>
      <c r="G7" s="47">
        <v>7</v>
      </c>
      <c r="H7" s="47">
        <v>8</v>
      </c>
      <c r="I7" s="47">
        <v>9</v>
      </c>
      <c r="J7" s="48">
        <v>10</v>
      </c>
      <c r="K7" s="48">
        <v>11</v>
      </c>
    </row>
    <row r="8" ht="30.65" customHeight="1" spans="1:11">
      <c r="A8" s="49"/>
      <c r="B8" s="50"/>
      <c r="C8" s="49"/>
      <c r="D8" s="49"/>
      <c r="E8" s="49"/>
      <c r="F8" s="49"/>
      <c r="G8" s="49"/>
      <c r="H8" s="51"/>
      <c r="I8" s="51"/>
      <c r="J8" s="51"/>
      <c r="K8" s="51"/>
    </row>
    <row r="9" ht="30.65" customHeight="1" spans="1:11">
      <c r="A9" s="50"/>
      <c r="B9" s="50"/>
      <c r="C9" s="50"/>
      <c r="D9" s="50"/>
      <c r="E9" s="50"/>
      <c r="F9" s="50"/>
      <c r="G9" s="50"/>
      <c r="H9" s="51"/>
      <c r="I9" s="51"/>
      <c r="J9" s="51"/>
      <c r="K9" s="51"/>
    </row>
    <row r="10" ht="18.75" customHeight="1" spans="1:11">
      <c r="A10" s="52" t="s">
        <v>434</v>
      </c>
      <c r="B10" s="53"/>
      <c r="C10" s="53"/>
      <c r="D10" s="53"/>
      <c r="E10" s="53"/>
      <c r="F10" s="53"/>
      <c r="G10" s="54"/>
      <c r="H10" s="51"/>
      <c r="I10" s="51"/>
      <c r="J10" s="51"/>
      <c r="K10" s="51"/>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selection activeCell="C26" sqref="C26"/>
    </sheetView>
  </sheetViews>
  <sheetFormatPr defaultColWidth="9.13333333333333"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770</v>
      </c>
      <c r="B1" s="1"/>
      <c r="C1" s="1"/>
      <c r="D1" s="2"/>
      <c r="E1" s="1"/>
      <c r="F1" s="1"/>
      <c r="G1" s="3"/>
    </row>
    <row r="2" ht="27.75" customHeight="1" spans="1:7">
      <c r="A2" s="4" t="s">
        <v>771</v>
      </c>
      <c r="B2" s="4"/>
      <c r="C2" s="4"/>
      <c r="D2" s="4"/>
      <c r="E2" s="4"/>
      <c r="F2" s="4"/>
      <c r="G2" s="4"/>
    </row>
    <row r="3" ht="13.5" customHeight="1" spans="1:7">
      <c r="A3" s="5" t="str">
        <f>"单位名称："&amp;"玉溪市林业和草原局"</f>
        <v>单位名称：玉溪市林业和草原局</v>
      </c>
      <c r="B3" s="6"/>
      <c r="C3" s="6"/>
      <c r="D3" s="6"/>
      <c r="E3" s="7"/>
      <c r="F3" s="7"/>
      <c r="G3" s="8" t="s">
        <v>2</v>
      </c>
    </row>
    <row r="4" ht="21.75" customHeight="1" spans="1:7">
      <c r="A4" s="9" t="s">
        <v>295</v>
      </c>
      <c r="B4" s="9" t="s">
        <v>294</v>
      </c>
      <c r="C4" s="9" t="s">
        <v>159</v>
      </c>
      <c r="D4" s="10" t="s">
        <v>772</v>
      </c>
      <c r="E4" s="11" t="s">
        <v>33</v>
      </c>
      <c r="F4" s="12"/>
      <c r="G4" s="13"/>
    </row>
    <row r="5" ht="21.75" customHeight="1" spans="1:7">
      <c r="A5" s="14"/>
      <c r="B5" s="14"/>
      <c r="C5" s="14"/>
      <c r="D5" s="15"/>
      <c r="E5" s="16" t="s">
        <v>773</v>
      </c>
      <c r="F5" s="10" t="s">
        <v>774</v>
      </c>
      <c r="G5" s="10" t="s">
        <v>775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2414202.8</v>
      </c>
      <c r="F8" s="24"/>
      <c r="G8" s="24"/>
    </row>
    <row r="9" ht="21" customHeight="1" spans="1:7">
      <c r="A9" s="21"/>
      <c r="B9" s="21" t="s">
        <v>776</v>
      </c>
      <c r="C9" s="21" t="s">
        <v>430</v>
      </c>
      <c r="D9" s="25" t="s">
        <v>777</v>
      </c>
      <c r="E9" s="24">
        <v>718440.8</v>
      </c>
      <c r="F9" s="24"/>
      <c r="G9" s="24"/>
    </row>
    <row r="10" ht="21" customHeight="1" spans="1:7">
      <c r="A10" s="26"/>
      <c r="B10" s="21" t="s">
        <v>776</v>
      </c>
      <c r="C10" s="21" t="s">
        <v>303</v>
      </c>
      <c r="D10" s="25" t="s">
        <v>777</v>
      </c>
      <c r="E10" s="24">
        <v>75162</v>
      </c>
      <c r="F10" s="24"/>
      <c r="G10" s="24"/>
    </row>
    <row r="11" ht="21" customHeight="1" spans="1:7">
      <c r="A11" s="26"/>
      <c r="B11" s="21" t="s">
        <v>778</v>
      </c>
      <c r="C11" s="21" t="s">
        <v>415</v>
      </c>
      <c r="D11" s="25" t="s">
        <v>779</v>
      </c>
      <c r="E11" s="24">
        <v>1120600</v>
      </c>
      <c r="F11" s="24"/>
      <c r="G11" s="24"/>
    </row>
    <row r="12" ht="21" customHeight="1" spans="1:7">
      <c r="A12" s="26"/>
      <c r="B12" s="21" t="s">
        <v>776</v>
      </c>
      <c r="C12" s="21" t="s">
        <v>428</v>
      </c>
      <c r="D12" s="25" t="s">
        <v>777</v>
      </c>
      <c r="E12" s="24">
        <v>500000</v>
      </c>
      <c r="F12" s="24"/>
      <c r="G12" s="24"/>
    </row>
    <row r="13" ht="21" customHeight="1" spans="1:7">
      <c r="A13" s="27" t="s">
        <v>30</v>
      </c>
      <c r="B13" s="28" t="s">
        <v>780</v>
      </c>
      <c r="C13" s="28"/>
      <c r="D13" s="29"/>
      <c r="E13" s="24">
        <v>2414202.8</v>
      </c>
      <c r="F13" s="24"/>
      <c r="G13" s="24"/>
    </row>
  </sheetData>
  <mergeCells count="12">
    <mergeCell ref="A1:G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833333333333"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3" t="s">
        <v>26</v>
      </c>
      <c r="B1" s="153"/>
      <c r="C1" s="153"/>
      <c r="D1" s="153"/>
      <c r="E1" s="153"/>
      <c r="F1" s="153"/>
      <c r="G1" s="153"/>
      <c r="H1" s="153"/>
      <c r="I1" s="153"/>
      <c r="J1" s="153"/>
      <c r="K1" s="153"/>
      <c r="L1" s="153"/>
      <c r="M1" s="153"/>
      <c r="N1" s="153"/>
      <c r="O1" s="153"/>
      <c r="P1" s="153"/>
      <c r="Q1" s="153"/>
      <c r="R1" s="153"/>
      <c r="S1" s="153"/>
    </row>
    <row r="2" ht="28.5" customHeight="1" spans="1:19">
      <c r="A2" s="147" t="s">
        <v>27</v>
      </c>
      <c r="B2" s="147"/>
      <c r="C2" s="147"/>
      <c r="D2" s="147"/>
      <c r="E2" s="147"/>
      <c r="F2" s="147"/>
      <c r="G2" s="147"/>
      <c r="H2" s="147"/>
      <c r="I2" s="147"/>
      <c r="J2" s="147"/>
      <c r="K2" s="147"/>
      <c r="L2" s="147"/>
      <c r="M2" s="147"/>
      <c r="N2" s="147"/>
      <c r="O2" s="147"/>
      <c r="P2" s="147"/>
      <c r="Q2" s="147"/>
      <c r="R2" s="147"/>
      <c r="S2" s="147"/>
    </row>
    <row r="3" ht="20.25" customHeight="1" spans="1:19">
      <c r="A3" s="148" t="str">
        <f>"单位名称："&amp;"玉溪市林业和草原局"</f>
        <v>单位名称：玉溪市林业和草原局</v>
      </c>
      <c r="B3" s="148"/>
      <c r="C3" s="148"/>
      <c r="D3" s="148"/>
      <c r="E3" s="148"/>
      <c r="F3" s="148"/>
      <c r="G3" s="148"/>
      <c r="H3" s="148"/>
      <c r="I3" s="148"/>
      <c r="J3" s="148"/>
      <c r="K3" s="148"/>
      <c r="L3" s="154"/>
      <c r="M3" s="154"/>
      <c r="N3" s="154"/>
      <c r="O3" s="154"/>
      <c r="P3" s="154"/>
      <c r="Q3" s="154"/>
      <c r="R3" s="154"/>
      <c r="S3" s="154" t="s">
        <v>2</v>
      </c>
    </row>
    <row r="4" ht="27" customHeight="1" spans="1:19">
      <c r="A4" s="149" t="s">
        <v>28</v>
      </c>
      <c r="B4" s="149" t="s">
        <v>29</v>
      </c>
      <c r="C4" s="149" t="s">
        <v>30</v>
      </c>
      <c r="D4" s="149" t="s">
        <v>31</v>
      </c>
      <c r="E4" s="149"/>
      <c r="F4" s="149"/>
      <c r="G4" s="149"/>
      <c r="H4" s="149"/>
      <c r="I4" s="149"/>
      <c r="J4" s="149"/>
      <c r="K4" s="149"/>
      <c r="L4" s="149"/>
      <c r="M4" s="149"/>
      <c r="N4" s="149"/>
      <c r="O4" s="149" t="s">
        <v>20</v>
      </c>
      <c r="P4" s="149"/>
      <c r="Q4" s="149"/>
      <c r="R4" s="149"/>
      <c r="S4" s="149"/>
    </row>
    <row r="5" ht="27" customHeight="1" spans="1:19">
      <c r="A5" s="149"/>
      <c r="B5" s="149"/>
      <c r="C5" s="149"/>
      <c r="D5" s="149" t="s">
        <v>32</v>
      </c>
      <c r="E5" s="149" t="s">
        <v>33</v>
      </c>
      <c r="F5" s="149" t="s">
        <v>34</v>
      </c>
      <c r="G5" s="149" t="s">
        <v>35</v>
      </c>
      <c r="H5" s="149" t="s">
        <v>36</v>
      </c>
      <c r="I5" s="149" t="s">
        <v>37</v>
      </c>
      <c r="J5" s="149"/>
      <c r="K5" s="149"/>
      <c r="L5" s="149"/>
      <c r="M5" s="149"/>
      <c r="N5" s="149"/>
      <c r="O5" s="149" t="s">
        <v>32</v>
      </c>
      <c r="P5" s="149" t="s">
        <v>33</v>
      </c>
      <c r="Q5" s="149" t="s">
        <v>34</v>
      </c>
      <c r="R5" s="149" t="s">
        <v>35</v>
      </c>
      <c r="S5" s="149" t="s">
        <v>38</v>
      </c>
    </row>
    <row r="6" ht="27" customHeight="1" spans="1:19">
      <c r="A6" s="149"/>
      <c r="B6" s="149"/>
      <c r="C6" s="149"/>
      <c r="D6" s="149"/>
      <c r="E6" s="149"/>
      <c r="F6" s="149"/>
      <c r="G6" s="149"/>
      <c r="H6" s="149"/>
      <c r="I6" s="149" t="s">
        <v>32</v>
      </c>
      <c r="J6" s="149" t="s">
        <v>39</v>
      </c>
      <c r="K6" s="149" t="s">
        <v>40</v>
      </c>
      <c r="L6" s="149" t="s">
        <v>41</v>
      </c>
      <c r="M6" s="149" t="s">
        <v>42</v>
      </c>
      <c r="N6" s="149" t="s">
        <v>43</v>
      </c>
      <c r="O6" s="149"/>
      <c r="P6" s="149"/>
      <c r="Q6" s="149"/>
      <c r="R6" s="149"/>
      <c r="S6" s="149"/>
    </row>
    <row r="7" ht="20.25" customHeight="1" spans="1:19">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row>
    <row r="8" ht="20.25" customHeight="1" spans="1:19">
      <c r="A8" s="148" t="s">
        <v>63</v>
      </c>
      <c r="B8" s="148" t="s">
        <v>64</v>
      </c>
      <c r="C8" s="151">
        <v>162678920.97</v>
      </c>
      <c r="D8" s="151">
        <v>33872864.9</v>
      </c>
      <c r="E8" s="63">
        <v>33390576.4</v>
      </c>
      <c r="F8" s="63"/>
      <c r="G8" s="63"/>
      <c r="H8" s="63"/>
      <c r="I8" s="63">
        <v>482288.5</v>
      </c>
      <c r="J8" s="63"/>
      <c r="K8" s="63"/>
      <c r="L8" s="63"/>
      <c r="M8" s="63"/>
      <c r="N8" s="63">
        <v>482288.5</v>
      </c>
      <c r="O8" s="151">
        <v>128806056.07</v>
      </c>
      <c r="P8" s="151">
        <v>128806056.07</v>
      </c>
      <c r="Q8" s="151"/>
      <c r="R8" s="151"/>
      <c r="S8" s="151"/>
    </row>
    <row r="9" ht="20.25" customHeight="1" spans="1:19">
      <c r="A9" s="150" t="s">
        <v>30</v>
      </c>
      <c r="B9" s="148"/>
      <c r="C9" s="151">
        <v>162678920.97</v>
      </c>
      <c r="D9" s="151">
        <v>33872864.9</v>
      </c>
      <c r="E9" s="151">
        <v>33390576.4</v>
      </c>
      <c r="F9" s="151"/>
      <c r="G9" s="151"/>
      <c r="H9" s="151"/>
      <c r="I9" s="151">
        <v>482288.5</v>
      </c>
      <c r="J9" s="151"/>
      <c r="K9" s="151"/>
      <c r="L9" s="151"/>
      <c r="M9" s="151"/>
      <c r="N9" s="151">
        <v>482288.5</v>
      </c>
      <c r="O9" s="151">
        <v>128806056.07</v>
      </c>
      <c r="P9" s="151">
        <v>128806056.07</v>
      </c>
      <c r="Q9" s="151"/>
      <c r="R9" s="151"/>
      <c r="S9" s="151"/>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9"/>
  <sheetViews>
    <sheetView showZeros="0" topLeftCell="A33" workbookViewId="0">
      <selection activeCell="D52" sqref="D52"/>
    </sheetView>
  </sheetViews>
  <sheetFormatPr defaultColWidth="8.85833333333333" defaultRowHeight="15" customHeight="1"/>
  <cols>
    <col min="1" max="1" width="17.8416666666667" customWidth="1"/>
    <col min="2" max="2" width="53.1333333333333" customWidth="1"/>
    <col min="3" max="15" width="15.1333333333333" customWidth="1"/>
  </cols>
  <sheetData>
    <row r="1" customHeight="1" spans="1:15">
      <c r="A1" s="153" t="s">
        <v>65</v>
      </c>
      <c r="B1" s="153"/>
      <c r="C1" s="153"/>
      <c r="D1" s="153"/>
      <c r="E1" s="153"/>
      <c r="F1" s="153"/>
      <c r="G1" s="153"/>
      <c r="H1" s="153"/>
      <c r="I1" s="153"/>
      <c r="J1" s="153"/>
      <c r="K1" s="153"/>
      <c r="L1" s="153"/>
      <c r="M1" s="153"/>
      <c r="N1" s="153"/>
      <c r="O1" s="153"/>
    </row>
    <row r="2" ht="28.5" customHeight="1" spans="1:15">
      <c r="A2" s="147" t="s">
        <v>66</v>
      </c>
      <c r="B2" s="147"/>
      <c r="C2" s="147"/>
      <c r="D2" s="147"/>
      <c r="E2" s="147"/>
      <c r="F2" s="147"/>
      <c r="G2" s="147"/>
      <c r="H2" s="147"/>
      <c r="I2" s="147"/>
      <c r="J2" s="147"/>
      <c r="K2" s="147"/>
      <c r="L2" s="147"/>
      <c r="M2" s="147"/>
      <c r="N2" s="147"/>
      <c r="O2" s="147"/>
    </row>
    <row r="3" ht="20.25" customHeight="1" spans="1:15">
      <c r="A3" s="148" t="str">
        <f>"单位名称："&amp;"玉溪市林业和草原局"</f>
        <v>单位名称：玉溪市林业和草原局</v>
      </c>
      <c r="B3" s="148"/>
      <c r="C3" s="148"/>
      <c r="D3" s="148"/>
      <c r="E3" s="148"/>
      <c r="F3" s="148"/>
      <c r="G3" s="148"/>
      <c r="H3" s="148"/>
      <c r="I3" s="148"/>
      <c r="J3" s="154"/>
      <c r="K3" s="154"/>
      <c r="L3" s="154"/>
      <c r="M3" s="154"/>
      <c r="N3" s="154"/>
      <c r="O3" s="154" t="s">
        <v>2</v>
      </c>
    </row>
    <row r="4" ht="27" customHeight="1" spans="1:15">
      <c r="A4" s="149" t="s">
        <v>67</v>
      </c>
      <c r="B4" s="149" t="s">
        <v>68</v>
      </c>
      <c r="C4" s="149" t="s">
        <v>30</v>
      </c>
      <c r="D4" s="149" t="s">
        <v>33</v>
      </c>
      <c r="E4" s="149"/>
      <c r="F4" s="149"/>
      <c r="G4" s="149" t="s">
        <v>34</v>
      </c>
      <c r="H4" s="149" t="s">
        <v>35</v>
      </c>
      <c r="I4" s="149" t="s">
        <v>69</v>
      </c>
      <c r="J4" s="149" t="s">
        <v>70</v>
      </c>
      <c r="K4" s="149"/>
      <c r="L4" s="149"/>
      <c r="M4" s="149"/>
      <c r="N4" s="149"/>
      <c r="O4" s="149"/>
    </row>
    <row r="5" ht="27" customHeight="1" spans="1:15">
      <c r="A5" s="149"/>
      <c r="B5" s="149"/>
      <c r="C5" s="149"/>
      <c r="D5" s="149" t="s">
        <v>32</v>
      </c>
      <c r="E5" s="149" t="s">
        <v>71</v>
      </c>
      <c r="F5" s="149" t="s">
        <v>72</v>
      </c>
      <c r="G5" s="149"/>
      <c r="H5" s="149"/>
      <c r="I5" s="149"/>
      <c r="J5" s="149" t="s">
        <v>32</v>
      </c>
      <c r="K5" s="149" t="s">
        <v>73</v>
      </c>
      <c r="L5" s="149" t="s">
        <v>74</v>
      </c>
      <c r="M5" s="149" t="s">
        <v>75</v>
      </c>
      <c r="N5" s="149" t="s">
        <v>76</v>
      </c>
      <c r="O5" s="149" t="s">
        <v>77</v>
      </c>
    </row>
    <row r="6" ht="20.25" customHeight="1" spans="1:15">
      <c r="A6" s="152" t="s">
        <v>44</v>
      </c>
      <c r="B6" s="152" t="s">
        <v>45</v>
      </c>
      <c r="C6" s="152" t="s">
        <v>46</v>
      </c>
      <c r="D6" s="152" t="s">
        <v>47</v>
      </c>
      <c r="E6" s="152" t="s">
        <v>48</v>
      </c>
      <c r="F6" s="152" t="s">
        <v>49</v>
      </c>
      <c r="G6" s="152" t="s">
        <v>50</v>
      </c>
      <c r="H6" s="152" t="s">
        <v>51</v>
      </c>
      <c r="I6" s="152" t="s">
        <v>52</v>
      </c>
      <c r="J6" s="152" t="s">
        <v>53</v>
      </c>
      <c r="K6" s="152" t="s">
        <v>54</v>
      </c>
      <c r="L6" s="152" t="s">
        <v>55</v>
      </c>
      <c r="M6" s="152" t="s">
        <v>56</v>
      </c>
      <c r="N6" s="152" t="s">
        <v>57</v>
      </c>
      <c r="O6" s="152" t="s">
        <v>58</v>
      </c>
    </row>
    <row r="7" ht="20.25" customHeight="1" spans="1:15">
      <c r="A7" s="148" t="s">
        <v>78</v>
      </c>
      <c r="B7" s="148" t="str">
        <f>"        "&amp;"一般公共服务支出"</f>
        <v>        一般公共服务支出</v>
      </c>
      <c r="C7" s="63">
        <v>482500</v>
      </c>
      <c r="D7" s="63">
        <v>482500</v>
      </c>
      <c r="E7" s="63">
        <v>82500</v>
      </c>
      <c r="F7" s="63">
        <v>400000</v>
      </c>
      <c r="G7" s="63"/>
      <c r="H7" s="63"/>
      <c r="I7" s="63"/>
      <c r="J7" s="63"/>
      <c r="K7" s="63"/>
      <c r="L7" s="63"/>
      <c r="M7" s="63"/>
      <c r="N7" s="63"/>
      <c r="O7" s="63"/>
    </row>
    <row r="8" ht="20.25" customHeight="1" spans="1:15">
      <c r="A8" s="155" t="s">
        <v>79</v>
      </c>
      <c r="B8" s="155" t="str">
        <f>"        "&amp;"财政事务"</f>
        <v>        财政事务</v>
      </c>
      <c r="C8" s="63">
        <v>400000</v>
      </c>
      <c r="D8" s="63">
        <v>400000</v>
      </c>
      <c r="E8" s="63"/>
      <c r="F8" s="63">
        <v>400000</v>
      </c>
      <c r="G8" s="63"/>
      <c r="H8" s="63"/>
      <c r="I8" s="63"/>
      <c r="J8" s="63"/>
      <c r="K8" s="63"/>
      <c r="L8" s="63"/>
      <c r="M8" s="63"/>
      <c r="N8" s="63"/>
      <c r="O8" s="63"/>
    </row>
    <row r="9" ht="20.25" customHeight="1" spans="1:15">
      <c r="A9" s="156" t="s">
        <v>80</v>
      </c>
      <c r="B9" s="156" t="str">
        <f>"        "&amp;"其他财政事务支出"</f>
        <v>        其他财政事务支出</v>
      </c>
      <c r="C9" s="63">
        <v>400000</v>
      </c>
      <c r="D9" s="63">
        <v>400000</v>
      </c>
      <c r="E9" s="63"/>
      <c r="F9" s="63">
        <v>400000</v>
      </c>
      <c r="G9" s="63"/>
      <c r="H9" s="63"/>
      <c r="I9" s="63"/>
      <c r="J9" s="63"/>
      <c r="K9" s="63"/>
      <c r="L9" s="63"/>
      <c r="M9" s="63"/>
      <c r="N9" s="63"/>
      <c r="O9" s="63"/>
    </row>
    <row r="10" ht="20.25" customHeight="1" spans="1:15">
      <c r="A10" s="155" t="s">
        <v>81</v>
      </c>
      <c r="B10" s="155" t="str">
        <f>"        "&amp;"组织事务"</f>
        <v>        组织事务</v>
      </c>
      <c r="C10" s="63">
        <v>82500</v>
      </c>
      <c r="D10" s="63">
        <v>82500</v>
      </c>
      <c r="E10" s="63">
        <v>82500</v>
      </c>
      <c r="F10" s="63"/>
      <c r="G10" s="63"/>
      <c r="H10" s="63"/>
      <c r="I10" s="63"/>
      <c r="J10" s="63"/>
      <c r="K10" s="63"/>
      <c r="L10" s="63"/>
      <c r="M10" s="63"/>
      <c r="N10" s="63"/>
      <c r="O10" s="63"/>
    </row>
    <row r="11" ht="20.25" customHeight="1" spans="1:15">
      <c r="A11" s="156" t="s">
        <v>82</v>
      </c>
      <c r="B11" s="156" t="str">
        <f>"        "&amp;"其他组织事务支出"</f>
        <v>        其他组织事务支出</v>
      </c>
      <c r="C11" s="63">
        <v>82500</v>
      </c>
      <c r="D11" s="63">
        <v>82500</v>
      </c>
      <c r="E11" s="63">
        <v>82500</v>
      </c>
      <c r="F11" s="63"/>
      <c r="G11" s="63"/>
      <c r="H11" s="63"/>
      <c r="I11" s="63"/>
      <c r="J11" s="63"/>
      <c r="K11" s="63"/>
      <c r="L11" s="63"/>
      <c r="M11" s="63"/>
      <c r="N11" s="63"/>
      <c r="O11" s="63"/>
    </row>
    <row r="12" ht="20.25" customHeight="1" spans="1:15">
      <c r="A12" s="148" t="s">
        <v>83</v>
      </c>
      <c r="B12" s="148" t="str">
        <f>"        "&amp;"科学技术支出"</f>
        <v>        科学技术支出</v>
      </c>
      <c r="C12" s="63"/>
      <c r="D12" s="63"/>
      <c r="E12" s="63"/>
      <c r="F12" s="63"/>
      <c r="G12" s="63"/>
      <c r="H12" s="63"/>
      <c r="I12" s="63"/>
      <c r="J12" s="63"/>
      <c r="K12" s="63"/>
      <c r="L12" s="63"/>
      <c r="M12" s="63"/>
      <c r="N12" s="63"/>
      <c r="O12" s="63"/>
    </row>
    <row r="13" ht="20.25" customHeight="1" spans="1:15">
      <c r="A13" s="155" t="s">
        <v>84</v>
      </c>
      <c r="B13" s="155" t="str">
        <f>"        "&amp;"技术研究与开发"</f>
        <v>        技术研究与开发</v>
      </c>
      <c r="C13" s="63"/>
      <c r="D13" s="63"/>
      <c r="E13" s="63"/>
      <c r="F13" s="63"/>
      <c r="G13" s="63"/>
      <c r="H13" s="63"/>
      <c r="I13" s="63"/>
      <c r="J13" s="63"/>
      <c r="K13" s="63"/>
      <c r="L13" s="63"/>
      <c r="M13" s="63"/>
      <c r="N13" s="63"/>
      <c r="O13" s="63"/>
    </row>
    <row r="14" ht="20.25" customHeight="1" spans="1:15">
      <c r="A14" s="156" t="s">
        <v>85</v>
      </c>
      <c r="B14" s="156" t="str">
        <f>"        "&amp;"其他技术研究与开发支出"</f>
        <v>        其他技术研究与开发支出</v>
      </c>
      <c r="C14" s="63"/>
      <c r="D14" s="63"/>
      <c r="E14" s="63"/>
      <c r="F14" s="63"/>
      <c r="G14" s="63"/>
      <c r="H14" s="63"/>
      <c r="I14" s="63"/>
      <c r="J14" s="63"/>
      <c r="K14" s="63"/>
      <c r="L14" s="63"/>
      <c r="M14" s="63"/>
      <c r="N14" s="63"/>
      <c r="O14" s="63"/>
    </row>
    <row r="15" ht="20.25" customHeight="1" spans="1:15">
      <c r="A15" s="148" t="s">
        <v>86</v>
      </c>
      <c r="B15" s="148" t="str">
        <f>"        "&amp;"社会保障和就业支出"</f>
        <v>        社会保障和就业支出</v>
      </c>
      <c r="C15" s="63">
        <v>5260400.48</v>
      </c>
      <c r="D15" s="63">
        <v>5260400.48</v>
      </c>
      <c r="E15" s="63">
        <v>5185238.48</v>
      </c>
      <c r="F15" s="63">
        <v>75162</v>
      </c>
      <c r="G15" s="63"/>
      <c r="H15" s="63"/>
      <c r="I15" s="63"/>
      <c r="J15" s="63"/>
      <c r="K15" s="63"/>
      <c r="L15" s="63"/>
      <c r="M15" s="63"/>
      <c r="N15" s="63"/>
      <c r="O15" s="63"/>
    </row>
    <row r="16" ht="20.25" customHeight="1" spans="1:15">
      <c r="A16" s="155" t="s">
        <v>87</v>
      </c>
      <c r="B16" s="155" t="str">
        <f>"        "&amp;"行政事业单位养老支出"</f>
        <v>        行政事业单位养老支出</v>
      </c>
      <c r="C16" s="63">
        <v>4294649.28</v>
      </c>
      <c r="D16" s="63">
        <v>4294649.28</v>
      </c>
      <c r="E16" s="63">
        <v>4294649.28</v>
      </c>
      <c r="F16" s="63"/>
      <c r="G16" s="63"/>
      <c r="H16" s="63"/>
      <c r="I16" s="63"/>
      <c r="J16" s="63"/>
      <c r="K16" s="63"/>
      <c r="L16" s="63"/>
      <c r="M16" s="63"/>
      <c r="N16" s="63"/>
      <c r="O16" s="63"/>
    </row>
    <row r="17" ht="20.25" customHeight="1" spans="1:15">
      <c r="A17" s="156" t="s">
        <v>88</v>
      </c>
      <c r="B17" s="156" t="str">
        <f>"        "&amp;"行政单位离退休"</f>
        <v>        行政单位离退休</v>
      </c>
      <c r="C17" s="63">
        <v>1144800</v>
      </c>
      <c r="D17" s="63">
        <v>1144800</v>
      </c>
      <c r="E17" s="63">
        <v>1144800</v>
      </c>
      <c r="F17" s="63"/>
      <c r="G17" s="63"/>
      <c r="H17" s="63"/>
      <c r="I17" s="63"/>
      <c r="J17" s="63"/>
      <c r="K17" s="63"/>
      <c r="L17" s="63"/>
      <c r="M17" s="63"/>
      <c r="N17" s="63"/>
      <c r="O17" s="63"/>
    </row>
    <row r="18" ht="20.25" customHeight="1" spans="1:15">
      <c r="A18" s="156" t="s">
        <v>89</v>
      </c>
      <c r="B18" s="156" t="str">
        <f>"        "&amp;"事业单位离退休"</f>
        <v>        事业单位离退休</v>
      </c>
      <c r="C18" s="63">
        <v>486000</v>
      </c>
      <c r="D18" s="63">
        <v>486000</v>
      </c>
      <c r="E18" s="63">
        <v>486000</v>
      </c>
      <c r="F18" s="63"/>
      <c r="G18" s="63"/>
      <c r="H18" s="63"/>
      <c r="I18" s="63"/>
      <c r="J18" s="63"/>
      <c r="K18" s="63"/>
      <c r="L18" s="63"/>
      <c r="M18" s="63"/>
      <c r="N18" s="63"/>
      <c r="O18" s="63"/>
    </row>
    <row r="19" ht="20.25" customHeight="1" spans="1:15">
      <c r="A19" s="156" t="s">
        <v>90</v>
      </c>
      <c r="B19" s="156" t="str">
        <f>"        "&amp;"机关事业单位基本养老保险缴费支出"</f>
        <v>        机关事业单位基本养老保险缴费支出</v>
      </c>
      <c r="C19" s="63">
        <v>1815849.28</v>
      </c>
      <c r="D19" s="63">
        <v>1815849.28</v>
      </c>
      <c r="E19" s="63">
        <v>1815849.28</v>
      </c>
      <c r="F19" s="63"/>
      <c r="G19" s="63"/>
      <c r="H19" s="63"/>
      <c r="I19" s="63"/>
      <c r="J19" s="63"/>
      <c r="K19" s="63"/>
      <c r="L19" s="63"/>
      <c r="M19" s="63"/>
      <c r="N19" s="63"/>
      <c r="O19" s="63"/>
    </row>
    <row r="20" ht="20.25" customHeight="1" spans="1:15">
      <c r="A20" s="156" t="s">
        <v>91</v>
      </c>
      <c r="B20" s="156" t="str">
        <f>"        "&amp;"机关事业单位职业年金缴费支出"</f>
        <v>        机关事业单位职业年金缴费支出</v>
      </c>
      <c r="C20" s="63">
        <v>848000</v>
      </c>
      <c r="D20" s="63">
        <v>848000</v>
      </c>
      <c r="E20" s="63">
        <v>848000</v>
      </c>
      <c r="F20" s="63"/>
      <c r="G20" s="63"/>
      <c r="H20" s="63"/>
      <c r="I20" s="63"/>
      <c r="J20" s="63"/>
      <c r="K20" s="63"/>
      <c r="L20" s="63"/>
      <c r="M20" s="63"/>
      <c r="N20" s="63"/>
      <c r="O20" s="63"/>
    </row>
    <row r="21" ht="20.25" customHeight="1" spans="1:15">
      <c r="A21" s="155" t="s">
        <v>92</v>
      </c>
      <c r="B21" s="155" t="str">
        <f>"        "&amp;"抚恤"</f>
        <v>        抚恤</v>
      </c>
      <c r="C21" s="63">
        <v>965751.2</v>
      </c>
      <c r="D21" s="63">
        <v>965751.2</v>
      </c>
      <c r="E21" s="63">
        <v>890589.2</v>
      </c>
      <c r="F21" s="63">
        <v>75162</v>
      </c>
      <c r="G21" s="63"/>
      <c r="H21" s="63"/>
      <c r="I21" s="63"/>
      <c r="J21" s="63"/>
      <c r="K21" s="63"/>
      <c r="L21" s="63"/>
      <c r="M21" s="63"/>
      <c r="N21" s="63"/>
      <c r="O21" s="63"/>
    </row>
    <row r="22" ht="20.25" customHeight="1" spans="1:15">
      <c r="A22" s="156" t="s">
        <v>93</v>
      </c>
      <c r="B22" s="156" t="str">
        <f>"        "&amp;"死亡抚恤"</f>
        <v>        死亡抚恤</v>
      </c>
      <c r="C22" s="63">
        <v>965751.2</v>
      </c>
      <c r="D22" s="63">
        <v>965751.2</v>
      </c>
      <c r="E22" s="63">
        <v>890589.2</v>
      </c>
      <c r="F22" s="63">
        <v>75162</v>
      </c>
      <c r="G22" s="63"/>
      <c r="H22" s="63"/>
      <c r="I22" s="63"/>
      <c r="J22" s="63"/>
      <c r="K22" s="63"/>
      <c r="L22" s="63"/>
      <c r="M22" s="63"/>
      <c r="N22" s="63"/>
      <c r="O22" s="63"/>
    </row>
    <row r="23" ht="20.25" customHeight="1" spans="1:15">
      <c r="A23" s="148" t="s">
        <v>94</v>
      </c>
      <c r="B23" s="148" t="str">
        <f>"        "&amp;"卫生健康支出"</f>
        <v>        卫生健康支出</v>
      </c>
      <c r="C23" s="63">
        <v>1799764.46</v>
      </c>
      <c r="D23" s="63">
        <v>1799764.46</v>
      </c>
      <c r="E23" s="63">
        <v>1799764.46</v>
      </c>
      <c r="F23" s="63"/>
      <c r="G23" s="63"/>
      <c r="H23" s="63"/>
      <c r="I23" s="63"/>
      <c r="J23" s="63"/>
      <c r="K23" s="63"/>
      <c r="L23" s="63"/>
      <c r="M23" s="63"/>
      <c r="N23" s="63"/>
      <c r="O23" s="63"/>
    </row>
    <row r="24" ht="20.25" customHeight="1" spans="1:15">
      <c r="A24" s="155" t="s">
        <v>95</v>
      </c>
      <c r="B24" s="155" t="str">
        <f>"        "&amp;"行政事业单位医疗"</f>
        <v>        行政事业单位医疗</v>
      </c>
      <c r="C24" s="63">
        <v>1799764.46</v>
      </c>
      <c r="D24" s="63">
        <v>1799764.46</v>
      </c>
      <c r="E24" s="63">
        <v>1799764.46</v>
      </c>
      <c r="F24" s="63"/>
      <c r="G24" s="63"/>
      <c r="H24" s="63"/>
      <c r="I24" s="63"/>
      <c r="J24" s="63"/>
      <c r="K24" s="63"/>
      <c r="L24" s="63"/>
      <c r="M24" s="63"/>
      <c r="N24" s="63"/>
      <c r="O24" s="63"/>
    </row>
    <row r="25" ht="20.25" customHeight="1" spans="1:15">
      <c r="A25" s="156" t="s">
        <v>96</v>
      </c>
      <c r="B25" s="156" t="str">
        <f>"        "&amp;"行政单位医疗"</f>
        <v>        行政单位医疗</v>
      </c>
      <c r="C25" s="63">
        <v>426997.18</v>
      </c>
      <c r="D25" s="63">
        <v>426997.18</v>
      </c>
      <c r="E25" s="63">
        <v>426997.18</v>
      </c>
      <c r="F25" s="63"/>
      <c r="G25" s="63"/>
      <c r="H25" s="63"/>
      <c r="I25" s="63"/>
      <c r="J25" s="63"/>
      <c r="K25" s="63"/>
      <c r="L25" s="63"/>
      <c r="M25" s="63"/>
      <c r="N25" s="63"/>
      <c r="O25" s="63"/>
    </row>
    <row r="26" ht="20.25" customHeight="1" spans="1:15">
      <c r="A26" s="156" t="s">
        <v>97</v>
      </c>
      <c r="B26" s="156" t="str">
        <f>"        "&amp;"事业单位医疗"</f>
        <v>        事业单位医疗</v>
      </c>
      <c r="C26" s="63">
        <v>550974.64</v>
      </c>
      <c r="D26" s="63">
        <v>550974.64</v>
      </c>
      <c r="E26" s="63">
        <v>550974.64</v>
      </c>
      <c r="F26" s="63"/>
      <c r="G26" s="63"/>
      <c r="H26" s="63"/>
      <c r="I26" s="63"/>
      <c r="J26" s="63"/>
      <c r="K26" s="63"/>
      <c r="L26" s="63"/>
      <c r="M26" s="63"/>
      <c r="N26" s="63"/>
      <c r="O26" s="63"/>
    </row>
    <row r="27" ht="20.25" customHeight="1" spans="1:15">
      <c r="A27" s="156" t="s">
        <v>98</v>
      </c>
      <c r="B27" s="156" t="str">
        <f>"        "&amp;"公务员医疗补助"</f>
        <v>        公务员医疗补助</v>
      </c>
      <c r="C27" s="63">
        <v>723657.5</v>
      </c>
      <c r="D27" s="63">
        <v>723657.5</v>
      </c>
      <c r="E27" s="63">
        <v>723657.5</v>
      </c>
      <c r="F27" s="63"/>
      <c r="G27" s="63"/>
      <c r="H27" s="63"/>
      <c r="I27" s="63"/>
      <c r="J27" s="63"/>
      <c r="K27" s="63"/>
      <c r="L27" s="63"/>
      <c r="M27" s="63"/>
      <c r="N27" s="63"/>
      <c r="O27" s="63"/>
    </row>
    <row r="28" ht="20.25" customHeight="1" spans="1:15">
      <c r="A28" s="156" t="s">
        <v>99</v>
      </c>
      <c r="B28" s="156" t="str">
        <f>"        "&amp;"其他行政事业单位医疗支出"</f>
        <v>        其他行政事业单位医疗支出</v>
      </c>
      <c r="C28" s="63">
        <v>98135.14</v>
      </c>
      <c r="D28" s="63">
        <v>98135.14</v>
      </c>
      <c r="E28" s="63">
        <v>98135.14</v>
      </c>
      <c r="F28" s="63"/>
      <c r="G28" s="63"/>
      <c r="H28" s="63"/>
      <c r="I28" s="63"/>
      <c r="J28" s="63"/>
      <c r="K28" s="63"/>
      <c r="L28" s="63"/>
      <c r="M28" s="63"/>
      <c r="N28" s="63"/>
      <c r="O28" s="63"/>
    </row>
    <row r="29" ht="20.25" customHeight="1" spans="1:15">
      <c r="A29" s="148" t="s">
        <v>100</v>
      </c>
      <c r="B29" s="148" t="str">
        <f>"        "&amp;"节能环保支出"</f>
        <v>        节能环保支出</v>
      </c>
      <c r="C29" s="63">
        <v>80807756.57</v>
      </c>
      <c r="D29" s="63">
        <v>80807756.57</v>
      </c>
      <c r="E29" s="63"/>
      <c r="F29" s="63">
        <v>80807756.57</v>
      </c>
      <c r="G29" s="63"/>
      <c r="H29" s="63"/>
      <c r="I29" s="63"/>
      <c r="J29" s="63"/>
      <c r="K29" s="63"/>
      <c r="L29" s="63"/>
      <c r="M29" s="63"/>
      <c r="N29" s="63"/>
      <c r="O29" s="63"/>
    </row>
    <row r="30" ht="20.25" customHeight="1" spans="1:15">
      <c r="A30" s="155" t="s">
        <v>101</v>
      </c>
      <c r="B30" s="155" t="str">
        <f>"        "&amp;"自然生态保护"</f>
        <v>        自然生态保护</v>
      </c>
      <c r="C30" s="63">
        <v>22256033</v>
      </c>
      <c r="D30" s="63">
        <v>22256033</v>
      </c>
      <c r="E30" s="63"/>
      <c r="F30" s="63">
        <v>22256033</v>
      </c>
      <c r="G30" s="63"/>
      <c r="H30" s="63"/>
      <c r="I30" s="63"/>
      <c r="J30" s="63"/>
      <c r="K30" s="63"/>
      <c r="L30" s="63"/>
      <c r="M30" s="63"/>
      <c r="N30" s="63"/>
      <c r="O30" s="63"/>
    </row>
    <row r="31" ht="20.25" customHeight="1" spans="1:15">
      <c r="A31" s="156" t="s">
        <v>102</v>
      </c>
      <c r="B31" s="156" t="str">
        <f>"        "&amp;"自然保护地"</f>
        <v>        自然保护地</v>
      </c>
      <c r="C31" s="63">
        <v>15080000</v>
      </c>
      <c r="D31" s="63">
        <v>15080000</v>
      </c>
      <c r="E31" s="63"/>
      <c r="F31" s="63">
        <v>15080000</v>
      </c>
      <c r="G31" s="63"/>
      <c r="H31" s="63"/>
      <c r="I31" s="63"/>
      <c r="J31" s="63"/>
      <c r="K31" s="63"/>
      <c r="L31" s="63"/>
      <c r="M31" s="63"/>
      <c r="N31" s="63"/>
      <c r="O31" s="63"/>
    </row>
    <row r="32" ht="20.25" customHeight="1" spans="1:15">
      <c r="A32" s="156" t="s">
        <v>103</v>
      </c>
      <c r="B32" s="156" t="str">
        <f>"        "&amp;"其他自然生态保护支出"</f>
        <v>        其他自然生态保护支出</v>
      </c>
      <c r="C32" s="63">
        <v>7176033</v>
      </c>
      <c r="D32" s="63">
        <v>7176033</v>
      </c>
      <c r="E32" s="63"/>
      <c r="F32" s="63">
        <v>7176033</v>
      </c>
      <c r="G32" s="63"/>
      <c r="H32" s="63"/>
      <c r="I32" s="63"/>
      <c r="J32" s="63"/>
      <c r="K32" s="63"/>
      <c r="L32" s="63"/>
      <c r="M32" s="63"/>
      <c r="N32" s="63"/>
      <c r="O32" s="63"/>
    </row>
    <row r="33" ht="20.25" customHeight="1" spans="1:15">
      <c r="A33" s="155" t="s">
        <v>104</v>
      </c>
      <c r="B33" s="155" t="str">
        <f>"        "&amp;"森林保护修护"</f>
        <v>        森林保护修护</v>
      </c>
      <c r="C33" s="63">
        <v>31149240.75</v>
      </c>
      <c r="D33" s="63">
        <v>31149240.75</v>
      </c>
      <c r="E33" s="63"/>
      <c r="F33" s="63">
        <v>31149240.75</v>
      </c>
      <c r="G33" s="63"/>
      <c r="H33" s="63"/>
      <c r="I33" s="63"/>
      <c r="J33" s="63"/>
      <c r="K33" s="63"/>
      <c r="L33" s="63"/>
      <c r="M33" s="63"/>
      <c r="N33" s="63"/>
      <c r="O33" s="63"/>
    </row>
    <row r="34" ht="20.25" customHeight="1" spans="1:15">
      <c r="A34" s="156" t="s">
        <v>105</v>
      </c>
      <c r="B34" s="156" t="str">
        <f>"        "&amp;"其他森林保护修复支出"</f>
        <v>        其他森林保护修复支出</v>
      </c>
      <c r="C34" s="63">
        <v>31149240.75</v>
      </c>
      <c r="D34" s="63">
        <v>31149240.75</v>
      </c>
      <c r="E34" s="63"/>
      <c r="F34" s="63">
        <v>31149240.75</v>
      </c>
      <c r="G34" s="63"/>
      <c r="H34" s="63"/>
      <c r="I34" s="63"/>
      <c r="J34" s="63"/>
      <c r="K34" s="63"/>
      <c r="L34" s="63"/>
      <c r="M34" s="63"/>
      <c r="N34" s="63"/>
      <c r="O34" s="63"/>
    </row>
    <row r="35" ht="20.25" customHeight="1" spans="1:15">
      <c r="A35" s="155" t="s">
        <v>106</v>
      </c>
      <c r="B35" s="155" t="str">
        <f>"        "&amp;"风沙荒漠治理"</f>
        <v>        风沙荒漠治理</v>
      </c>
      <c r="C35" s="63">
        <v>27402482.82</v>
      </c>
      <c r="D35" s="63">
        <v>27402482.82</v>
      </c>
      <c r="E35" s="63"/>
      <c r="F35" s="63">
        <v>27402482.82</v>
      </c>
      <c r="G35" s="63"/>
      <c r="H35" s="63"/>
      <c r="I35" s="63"/>
      <c r="J35" s="63"/>
      <c r="K35" s="63"/>
      <c r="L35" s="63"/>
      <c r="M35" s="63"/>
      <c r="N35" s="63"/>
      <c r="O35" s="63"/>
    </row>
    <row r="36" ht="20.25" customHeight="1" spans="1:15">
      <c r="A36" s="156" t="s">
        <v>107</v>
      </c>
      <c r="B36" s="156" t="str">
        <f>"        "&amp;"其他风沙荒漠治理支出"</f>
        <v>        其他风沙荒漠治理支出</v>
      </c>
      <c r="C36" s="63">
        <v>27402482.82</v>
      </c>
      <c r="D36" s="63">
        <v>27402482.82</v>
      </c>
      <c r="E36" s="63"/>
      <c r="F36" s="63">
        <v>27402482.82</v>
      </c>
      <c r="G36" s="63"/>
      <c r="H36" s="63"/>
      <c r="I36" s="63"/>
      <c r="J36" s="63"/>
      <c r="K36" s="63"/>
      <c r="L36" s="63"/>
      <c r="M36" s="63"/>
      <c r="N36" s="63"/>
      <c r="O36" s="63"/>
    </row>
    <row r="37" ht="20.25" customHeight="1" spans="1:15">
      <c r="A37" s="148" t="s">
        <v>108</v>
      </c>
      <c r="B37" s="148" t="str">
        <f>"        "&amp;"农林水支出"</f>
        <v>        农林水支出</v>
      </c>
      <c r="C37" s="63">
        <v>69893163.46</v>
      </c>
      <c r="D37" s="63">
        <v>69410874.96</v>
      </c>
      <c r="E37" s="63">
        <v>15742378.66</v>
      </c>
      <c r="F37" s="63">
        <v>53668496.3</v>
      </c>
      <c r="G37" s="63"/>
      <c r="H37" s="63"/>
      <c r="I37" s="63"/>
      <c r="J37" s="63">
        <v>482288.5</v>
      </c>
      <c r="K37" s="63"/>
      <c r="L37" s="63"/>
      <c r="M37" s="63"/>
      <c r="N37" s="63"/>
      <c r="O37" s="63">
        <v>482288.5</v>
      </c>
    </row>
    <row r="38" ht="20.25" customHeight="1" spans="1:15">
      <c r="A38" s="155" t="s">
        <v>109</v>
      </c>
      <c r="B38" s="155" t="str">
        <f>"        "&amp;"林业和草原"</f>
        <v>        林业和草原</v>
      </c>
      <c r="C38" s="63">
        <v>67917922.66</v>
      </c>
      <c r="D38" s="63">
        <v>67435634.16</v>
      </c>
      <c r="E38" s="63">
        <v>15742378.66</v>
      </c>
      <c r="F38" s="63">
        <v>51693255.5</v>
      </c>
      <c r="G38" s="63"/>
      <c r="H38" s="63"/>
      <c r="I38" s="63"/>
      <c r="J38" s="63">
        <v>482288.5</v>
      </c>
      <c r="K38" s="63"/>
      <c r="L38" s="63"/>
      <c r="M38" s="63"/>
      <c r="N38" s="63"/>
      <c r="O38" s="63">
        <v>482288.5</v>
      </c>
    </row>
    <row r="39" ht="20.25" customHeight="1" spans="1:15">
      <c r="A39" s="156" t="s">
        <v>110</v>
      </c>
      <c r="B39" s="156" t="str">
        <f>"        "&amp;"行政运行"</f>
        <v>        行政运行</v>
      </c>
      <c r="C39" s="63">
        <v>7465063.67</v>
      </c>
      <c r="D39" s="63">
        <v>7435063.67</v>
      </c>
      <c r="E39" s="63">
        <v>7435063.67</v>
      </c>
      <c r="F39" s="63"/>
      <c r="G39" s="63"/>
      <c r="H39" s="63"/>
      <c r="I39" s="63"/>
      <c r="J39" s="63">
        <v>30000</v>
      </c>
      <c r="K39" s="63"/>
      <c r="L39" s="63"/>
      <c r="M39" s="63"/>
      <c r="N39" s="63"/>
      <c r="O39" s="63">
        <v>30000</v>
      </c>
    </row>
    <row r="40" ht="20.25" customHeight="1" spans="1:15">
      <c r="A40" s="156" t="s">
        <v>111</v>
      </c>
      <c r="B40" s="156" t="str">
        <f>"        "&amp;"事业机构"</f>
        <v>        事业机构</v>
      </c>
      <c r="C40" s="63">
        <v>8307314.99</v>
      </c>
      <c r="D40" s="63">
        <v>8307314.99</v>
      </c>
      <c r="E40" s="63">
        <v>8307314.99</v>
      </c>
      <c r="F40" s="63"/>
      <c r="G40" s="63"/>
      <c r="H40" s="63"/>
      <c r="I40" s="63"/>
      <c r="J40" s="63"/>
      <c r="K40" s="63"/>
      <c r="L40" s="63"/>
      <c r="M40" s="63"/>
      <c r="N40" s="63"/>
      <c r="O40" s="63"/>
    </row>
    <row r="41" ht="20.25" customHeight="1" spans="1:15">
      <c r="A41" s="156" t="s">
        <v>112</v>
      </c>
      <c r="B41" s="156" t="str">
        <f>"        "&amp;"森林资源培育"</f>
        <v>        森林资源培育</v>
      </c>
      <c r="C41" s="63">
        <v>30793768.5</v>
      </c>
      <c r="D41" s="63">
        <v>30341480</v>
      </c>
      <c r="E41" s="63"/>
      <c r="F41" s="63">
        <v>30341480</v>
      </c>
      <c r="G41" s="63"/>
      <c r="H41" s="63"/>
      <c r="I41" s="63"/>
      <c r="J41" s="63">
        <v>452288.5</v>
      </c>
      <c r="K41" s="63"/>
      <c r="L41" s="63"/>
      <c r="M41" s="63"/>
      <c r="N41" s="63"/>
      <c r="O41" s="63">
        <v>452288.5</v>
      </c>
    </row>
    <row r="42" ht="20.25" customHeight="1" spans="1:15">
      <c r="A42" s="156" t="s">
        <v>113</v>
      </c>
      <c r="B42" s="156" t="str">
        <f>"        "&amp;"技术推广与转化"</f>
        <v>        技术推广与转化</v>
      </c>
      <c r="C42" s="63">
        <v>409534.5</v>
      </c>
      <c r="D42" s="63">
        <v>409534.5</v>
      </c>
      <c r="E42" s="63"/>
      <c r="F42" s="63">
        <v>409534.5</v>
      </c>
      <c r="G42" s="63"/>
      <c r="H42" s="63"/>
      <c r="I42" s="63"/>
      <c r="J42" s="63"/>
      <c r="K42" s="63"/>
      <c r="L42" s="63"/>
      <c r="M42" s="63"/>
      <c r="N42" s="63"/>
      <c r="O42" s="63"/>
    </row>
    <row r="43" ht="20.25" customHeight="1" spans="1:15">
      <c r="A43" s="156" t="s">
        <v>114</v>
      </c>
      <c r="B43" s="156" t="str">
        <f>"        "&amp;"森林资源管理"</f>
        <v>        森林资源管理</v>
      </c>
      <c r="C43" s="63">
        <v>2616966.5</v>
      </c>
      <c r="D43" s="63">
        <v>2616966.5</v>
      </c>
      <c r="E43" s="63"/>
      <c r="F43" s="63">
        <v>2616966.5</v>
      </c>
      <c r="G43" s="63"/>
      <c r="H43" s="63"/>
      <c r="I43" s="63"/>
      <c r="J43" s="63"/>
      <c r="K43" s="63"/>
      <c r="L43" s="63"/>
      <c r="M43" s="63"/>
      <c r="N43" s="63"/>
      <c r="O43" s="63"/>
    </row>
    <row r="44" ht="20.25" customHeight="1" spans="1:15">
      <c r="A44" s="156" t="s">
        <v>115</v>
      </c>
      <c r="B44" s="156" t="str">
        <f>"        "&amp;"森林生态效益补偿"</f>
        <v>        森林生态效益补偿</v>
      </c>
      <c r="C44" s="63">
        <v>6422893.5</v>
      </c>
      <c r="D44" s="63">
        <v>6422893.5</v>
      </c>
      <c r="E44" s="63"/>
      <c r="F44" s="63">
        <v>6422893.5</v>
      </c>
      <c r="G44" s="63"/>
      <c r="H44" s="63"/>
      <c r="I44" s="63"/>
      <c r="J44" s="63"/>
      <c r="K44" s="63"/>
      <c r="L44" s="63"/>
      <c r="M44" s="63"/>
      <c r="N44" s="63"/>
      <c r="O44" s="63"/>
    </row>
    <row r="45" ht="20.25" customHeight="1" spans="1:15">
      <c r="A45" s="156" t="s">
        <v>116</v>
      </c>
      <c r="B45" s="156" t="str">
        <f>"        "&amp;"动植物保护"</f>
        <v>        动植物保护</v>
      </c>
      <c r="C45" s="63">
        <v>580676</v>
      </c>
      <c r="D45" s="63">
        <v>580676</v>
      </c>
      <c r="E45" s="63"/>
      <c r="F45" s="63">
        <v>580676</v>
      </c>
      <c r="G45" s="63"/>
      <c r="H45" s="63"/>
      <c r="I45" s="63"/>
      <c r="J45" s="63"/>
      <c r="K45" s="63"/>
      <c r="L45" s="63"/>
      <c r="M45" s="63"/>
      <c r="N45" s="63"/>
      <c r="O45" s="63"/>
    </row>
    <row r="46" ht="20.25" customHeight="1" spans="1:15">
      <c r="A46" s="156" t="s">
        <v>117</v>
      </c>
      <c r="B46" s="156" t="str">
        <f>"        "&amp;"产业化管理"</f>
        <v>        产业化管理</v>
      </c>
      <c r="C46" s="63">
        <v>400000</v>
      </c>
      <c r="D46" s="63">
        <v>400000</v>
      </c>
      <c r="E46" s="63"/>
      <c r="F46" s="63">
        <v>400000</v>
      </c>
      <c r="G46" s="63"/>
      <c r="H46" s="63"/>
      <c r="I46" s="63"/>
      <c r="J46" s="63"/>
      <c r="K46" s="63"/>
      <c r="L46" s="63"/>
      <c r="M46" s="63"/>
      <c r="N46" s="63"/>
      <c r="O46" s="63"/>
    </row>
    <row r="47" ht="20.25" customHeight="1" spans="1:15">
      <c r="A47" s="156" t="s">
        <v>118</v>
      </c>
      <c r="B47" s="156" t="str">
        <f>"        "&amp;"林业草原防灾减灾"</f>
        <v>        林业草原防灾减灾</v>
      </c>
      <c r="C47" s="63">
        <v>3089140</v>
      </c>
      <c r="D47" s="63">
        <v>3089140</v>
      </c>
      <c r="E47" s="63"/>
      <c r="F47" s="63">
        <v>3089140</v>
      </c>
      <c r="G47" s="63"/>
      <c r="H47" s="63"/>
      <c r="I47" s="63"/>
      <c r="J47" s="63"/>
      <c r="K47" s="63"/>
      <c r="L47" s="63"/>
      <c r="M47" s="63"/>
      <c r="N47" s="63"/>
      <c r="O47" s="63"/>
    </row>
    <row r="48" ht="20.25" customHeight="1" spans="1:15">
      <c r="A48" s="156" t="s">
        <v>119</v>
      </c>
      <c r="B48" s="156" t="str">
        <f>"        "&amp;"退耕还林还草"</f>
        <v>        退耕还林还草</v>
      </c>
      <c r="C48" s="63">
        <v>60000</v>
      </c>
      <c r="D48" s="63">
        <v>60000</v>
      </c>
      <c r="E48" s="63"/>
      <c r="F48" s="63">
        <v>60000</v>
      </c>
      <c r="G48" s="63"/>
      <c r="H48" s="63"/>
      <c r="I48" s="63"/>
      <c r="J48" s="63"/>
      <c r="K48" s="63"/>
      <c r="L48" s="63"/>
      <c r="M48" s="63"/>
      <c r="N48" s="63"/>
      <c r="O48" s="63"/>
    </row>
    <row r="49" ht="20.25" customHeight="1" spans="1:15">
      <c r="A49" s="156" t="s">
        <v>120</v>
      </c>
      <c r="B49" s="156" t="str">
        <f>"        "&amp;"其他林业和草原支出"</f>
        <v>        其他林业和草原支出</v>
      </c>
      <c r="C49" s="63">
        <v>7772565</v>
      </c>
      <c r="D49" s="63">
        <v>7772565</v>
      </c>
      <c r="E49" s="63"/>
      <c r="F49" s="63">
        <v>7772565</v>
      </c>
      <c r="G49" s="63"/>
      <c r="H49" s="63"/>
      <c r="I49" s="63"/>
      <c r="J49" s="63"/>
      <c r="K49" s="63"/>
      <c r="L49" s="63"/>
      <c r="M49" s="63"/>
      <c r="N49" s="63"/>
      <c r="O49" s="63"/>
    </row>
    <row r="50" ht="20.25" customHeight="1" spans="1:15">
      <c r="A50" s="155" t="s">
        <v>121</v>
      </c>
      <c r="B50" s="155" t="str">
        <f>"        "&amp;"普惠金融发展支出"</f>
        <v>        普惠金融发展支出</v>
      </c>
      <c r="C50" s="63">
        <v>1975240.8</v>
      </c>
      <c r="D50" s="63">
        <v>1975240.8</v>
      </c>
      <c r="E50" s="63"/>
      <c r="F50" s="63">
        <v>1975240.8</v>
      </c>
      <c r="G50" s="63"/>
      <c r="H50" s="63"/>
      <c r="I50" s="63"/>
      <c r="J50" s="63"/>
      <c r="K50" s="63"/>
      <c r="L50" s="63"/>
      <c r="M50" s="63"/>
      <c r="N50" s="63"/>
      <c r="O50" s="63"/>
    </row>
    <row r="51" ht="20.25" customHeight="1" spans="1:15">
      <c r="A51" s="156" t="s">
        <v>122</v>
      </c>
      <c r="B51" s="156" t="str">
        <f>"        "&amp;"农业保险保费补贴"</f>
        <v>        农业保险保费补贴</v>
      </c>
      <c r="C51" s="63">
        <v>1975240.8</v>
      </c>
      <c r="D51" s="63">
        <v>1975240.8</v>
      </c>
      <c r="E51" s="63"/>
      <c r="F51" s="63">
        <v>1975240.8</v>
      </c>
      <c r="G51" s="63"/>
      <c r="H51" s="63"/>
      <c r="I51" s="63"/>
      <c r="J51" s="63"/>
      <c r="K51" s="63"/>
      <c r="L51" s="63"/>
      <c r="M51" s="63"/>
      <c r="N51" s="63"/>
      <c r="O51" s="63"/>
    </row>
    <row r="52" ht="20.25" customHeight="1" spans="1:15">
      <c r="A52" s="148" t="s">
        <v>123</v>
      </c>
      <c r="B52" s="148" t="str">
        <f>"        "&amp;"住房保障支出"</f>
        <v>        住房保障支出</v>
      </c>
      <c r="C52" s="63">
        <v>1455336</v>
      </c>
      <c r="D52" s="63">
        <v>1455336</v>
      </c>
      <c r="E52" s="63">
        <v>1455336</v>
      </c>
      <c r="F52" s="63"/>
      <c r="G52" s="63"/>
      <c r="H52" s="63"/>
      <c r="I52" s="63"/>
      <c r="J52" s="63"/>
      <c r="K52" s="63"/>
      <c r="L52" s="63"/>
      <c r="M52" s="63"/>
      <c r="N52" s="63"/>
      <c r="O52" s="63"/>
    </row>
    <row r="53" ht="20.25" customHeight="1" spans="1:15">
      <c r="A53" s="155" t="s">
        <v>124</v>
      </c>
      <c r="B53" s="155" t="str">
        <f>"        "&amp;"住房改革支出"</f>
        <v>        住房改革支出</v>
      </c>
      <c r="C53" s="63">
        <v>1455336</v>
      </c>
      <c r="D53" s="63">
        <v>1455336</v>
      </c>
      <c r="E53" s="63">
        <v>1455336</v>
      </c>
      <c r="F53" s="63"/>
      <c r="G53" s="63"/>
      <c r="H53" s="63"/>
      <c r="I53" s="63"/>
      <c r="J53" s="63"/>
      <c r="K53" s="63"/>
      <c r="L53" s="63"/>
      <c r="M53" s="63"/>
      <c r="N53" s="63"/>
      <c r="O53" s="63"/>
    </row>
    <row r="54" ht="20.25" customHeight="1" spans="1:15">
      <c r="A54" s="156" t="s">
        <v>125</v>
      </c>
      <c r="B54" s="156" t="str">
        <f>"        "&amp;"住房公积金"</f>
        <v>        住房公积金</v>
      </c>
      <c r="C54" s="63">
        <v>1403088</v>
      </c>
      <c r="D54" s="63">
        <v>1403088</v>
      </c>
      <c r="E54" s="63">
        <v>1403088</v>
      </c>
      <c r="F54" s="63"/>
      <c r="G54" s="63"/>
      <c r="H54" s="63"/>
      <c r="I54" s="63"/>
      <c r="J54" s="63"/>
      <c r="K54" s="63"/>
      <c r="L54" s="63"/>
      <c r="M54" s="63"/>
      <c r="N54" s="63"/>
      <c r="O54" s="63"/>
    </row>
    <row r="55" ht="20.25" customHeight="1" spans="1:15">
      <c r="A55" s="156" t="s">
        <v>126</v>
      </c>
      <c r="B55" s="156" t="str">
        <f>"        "&amp;"购房补贴"</f>
        <v>        购房补贴</v>
      </c>
      <c r="C55" s="63">
        <v>52248</v>
      </c>
      <c r="D55" s="63">
        <v>52248</v>
      </c>
      <c r="E55" s="63">
        <v>52248</v>
      </c>
      <c r="F55" s="63"/>
      <c r="G55" s="63"/>
      <c r="H55" s="63"/>
      <c r="I55" s="63"/>
      <c r="J55" s="63"/>
      <c r="K55" s="63"/>
      <c r="L55" s="63"/>
      <c r="M55" s="63"/>
      <c r="N55" s="63"/>
      <c r="O55" s="63"/>
    </row>
    <row r="56" ht="20.25" customHeight="1" spans="1:15">
      <c r="A56" s="148" t="s">
        <v>127</v>
      </c>
      <c r="B56" s="148" t="str">
        <f>"        "&amp;"转移性支出"</f>
        <v>        转移性支出</v>
      </c>
      <c r="C56" s="63">
        <v>2980000</v>
      </c>
      <c r="D56" s="63">
        <v>2980000</v>
      </c>
      <c r="E56" s="63"/>
      <c r="F56" s="63">
        <v>2980000</v>
      </c>
      <c r="G56" s="63"/>
      <c r="H56" s="63"/>
      <c r="I56" s="63"/>
      <c r="J56" s="63"/>
      <c r="K56" s="63"/>
      <c r="L56" s="63"/>
      <c r="M56" s="63"/>
      <c r="N56" s="63"/>
      <c r="O56" s="63"/>
    </row>
    <row r="57" ht="20.25" customHeight="1" spans="1:15">
      <c r="A57" s="155" t="s">
        <v>128</v>
      </c>
      <c r="B57" s="155" t="str">
        <f>"        "&amp;"一般性转移支付"</f>
        <v>        一般性转移支付</v>
      </c>
      <c r="C57" s="63">
        <v>2980000</v>
      </c>
      <c r="D57" s="63">
        <v>2980000</v>
      </c>
      <c r="E57" s="63"/>
      <c r="F57" s="63">
        <v>2980000</v>
      </c>
      <c r="G57" s="63"/>
      <c r="H57" s="63"/>
      <c r="I57" s="63"/>
      <c r="J57" s="63"/>
      <c r="K57" s="63"/>
      <c r="L57" s="63"/>
      <c r="M57" s="63"/>
      <c r="N57" s="63"/>
      <c r="O57" s="63"/>
    </row>
    <row r="58" ht="20.25" customHeight="1" spans="1:15">
      <c r="A58" s="156" t="s">
        <v>129</v>
      </c>
      <c r="B58" s="156" t="s">
        <v>130</v>
      </c>
      <c r="C58" s="63">
        <v>2980000</v>
      </c>
      <c r="D58" s="63">
        <v>2980000</v>
      </c>
      <c r="E58" s="63"/>
      <c r="F58" s="63">
        <v>2980000</v>
      </c>
      <c r="G58" s="63"/>
      <c r="H58" s="63"/>
      <c r="I58" s="63"/>
      <c r="J58" s="63"/>
      <c r="K58" s="63"/>
      <c r="L58" s="63"/>
      <c r="M58" s="63"/>
      <c r="N58" s="63"/>
      <c r="O58" s="63"/>
    </row>
    <row r="59" ht="20.25" customHeight="1" spans="1:15">
      <c r="A59" s="150" t="s">
        <v>30</v>
      </c>
      <c r="B59" s="148"/>
      <c r="C59" s="151">
        <v>162678920.97</v>
      </c>
      <c r="D59" s="151">
        <v>162196632.47</v>
      </c>
      <c r="E59" s="151">
        <v>24265217.6</v>
      </c>
      <c r="F59" s="151">
        <v>137931414.87</v>
      </c>
      <c r="G59" s="151"/>
      <c r="H59" s="151"/>
      <c r="I59" s="151"/>
      <c r="J59" s="151">
        <v>482288.5</v>
      </c>
      <c r="K59" s="151"/>
      <c r="L59" s="151"/>
      <c r="M59" s="151"/>
      <c r="N59" s="151"/>
      <c r="O59" s="151">
        <v>482288.5</v>
      </c>
    </row>
  </sheetData>
  <mergeCells count="12">
    <mergeCell ref="A1:O1"/>
    <mergeCell ref="A2:O2"/>
    <mergeCell ref="A3:N3"/>
    <mergeCell ref="D4:F4"/>
    <mergeCell ref="J4:O4"/>
    <mergeCell ref="A59:B5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D1"/>
    </sheetView>
  </sheetViews>
  <sheetFormatPr defaultColWidth="8.85833333333333" defaultRowHeight="15" customHeight="1" outlineLevelCol="3"/>
  <cols>
    <col min="1" max="2" width="28.575" customWidth="1"/>
    <col min="3" max="3" width="35.7" customWidth="1"/>
    <col min="4" max="4" width="28.575" customWidth="1"/>
  </cols>
  <sheetData>
    <row r="1" ht="18.75" customHeight="1" spans="1:4">
      <c r="A1" s="146" t="s">
        <v>131</v>
      </c>
      <c r="B1" s="157"/>
      <c r="C1" s="157"/>
      <c r="D1" s="157"/>
    </row>
    <row r="2" ht="28.5" customHeight="1" spans="1:4">
      <c r="A2" s="158" t="s">
        <v>132</v>
      </c>
      <c r="B2" s="158"/>
      <c r="C2" s="158"/>
      <c r="D2" s="158"/>
    </row>
    <row r="3" ht="18.75" customHeight="1" spans="1:4">
      <c r="A3" s="148" t="str">
        <f>"单位名称："&amp;"玉溪市林业和草原局"</f>
        <v>单位名称：玉溪市林业和草原局</v>
      </c>
      <c r="B3" s="148"/>
      <c r="C3" s="148"/>
      <c r="D3" s="146" t="s">
        <v>2</v>
      </c>
    </row>
    <row r="4" ht="18.75" customHeight="1" spans="1:4">
      <c r="A4" s="58" t="s">
        <v>3</v>
      </c>
      <c r="B4" s="58"/>
      <c r="C4" s="58" t="s">
        <v>4</v>
      </c>
      <c r="D4" s="58"/>
    </row>
    <row r="5" ht="18.75" customHeight="1" spans="1:4">
      <c r="A5" s="58" t="s">
        <v>5</v>
      </c>
      <c r="B5" s="58" t="s">
        <v>6</v>
      </c>
      <c r="C5" s="58" t="s">
        <v>133</v>
      </c>
      <c r="D5" s="58" t="s">
        <v>6</v>
      </c>
    </row>
    <row r="6" ht="18.75" customHeight="1" spans="1:4">
      <c r="A6" s="159" t="s">
        <v>134</v>
      </c>
      <c r="B6" s="160"/>
      <c r="C6" s="161" t="s">
        <v>135</v>
      </c>
      <c r="D6" s="160"/>
    </row>
    <row r="7" ht="18.75" customHeight="1" spans="1:4">
      <c r="A7" s="148" t="s">
        <v>136</v>
      </c>
      <c r="B7" s="162">
        <v>33390576.4</v>
      </c>
      <c r="C7" s="163" t="str">
        <f>"（一）"&amp;"一般公共服务支出"</f>
        <v>（一）一般公共服务支出</v>
      </c>
      <c r="D7" s="162">
        <v>482500</v>
      </c>
    </row>
    <row r="8" ht="18.75" customHeight="1" spans="1:4">
      <c r="A8" s="148" t="s">
        <v>137</v>
      </c>
      <c r="B8" s="162"/>
      <c r="C8" s="163" t="str">
        <f>"（二）"&amp;"科学技术支出"</f>
        <v>（二）科学技术支出</v>
      </c>
      <c r="D8" s="162"/>
    </row>
    <row r="9" ht="18.75" customHeight="1" spans="1:4">
      <c r="A9" s="148" t="s">
        <v>138</v>
      </c>
      <c r="B9" s="162"/>
      <c r="C9" s="163" t="str">
        <f>"（二）"&amp;"社会保障和就业支出"</f>
        <v>（二）社会保障和就业支出</v>
      </c>
      <c r="D9" s="162">
        <v>5260400.48</v>
      </c>
    </row>
    <row r="10" ht="18.75" customHeight="1" spans="1:4">
      <c r="A10" s="148" t="s">
        <v>139</v>
      </c>
      <c r="B10" s="162"/>
      <c r="C10" s="163" t="str">
        <f>"（三）"&amp;"卫生健康支出"</f>
        <v>（三）卫生健康支出</v>
      </c>
      <c r="D10" s="162">
        <v>1799764.46</v>
      </c>
    </row>
    <row r="11" ht="18.75" customHeight="1" spans="1:4">
      <c r="A11" s="60" t="s">
        <v>136</v>
      </c>
      <c r="B11" s="162">
        <v>128806056.07</v>
      </c>
      <c r="C11" s="163" t="str">
        <f>"（三）"&amp;"节能环保支出"</f>
        <v>（三）节能环保支出</v>
      </c>
      <c r="D11" s="162">
        <v>80807756.57</v>
      </c>
    </row>
    <row r="12" ht="18.75" customHeight="1" spans="1:4">
      <c r="A12" s="60" t="s">
        <v>137</v>
      </c>
      <c r="B12" s="162"/>
      <c r="C12" s="163" t="str">
        <f>"（四）"&amp;"农林水支出"</f>
        <v>（四）农林水支出</v>
      </c>
      <c r="D12" s="162">
        <v>69410874.96</v>
      </c>
    </row>
    <row r="13" ht="18.75" customHeight="1" spans="1:4">
      <c r="A13" s="60" t="s">
        <v>138</v>
      </c>
      <c r="B13" s="162"/>
      <c r="C13" s="163" t="str">
        <f>"（五）"&amp;"住房保障支出"</f>
        <v>（五）住房保障支出</v>
      </c>
      <c r="D13" s="162">
        <v>1455336</v>
      </c>
    </row>
    <row r="14" ht="18.75" customHeight="1" spans="1:4">
      <c r="A14" s="148"/>
      <c r="B14" s="148"/>
      <c r="C14" s="163" t="str">
        <f>"（六）"&amp;"转移性支出"</f>
        <v>（六）转移性支出</v>
      </c>
      <c r="D14" s="162">
        <v>2980000</v>
      </c>
    </row>
    <row r="15" ht="18.75" customHeight="1" spans="1:4">
      <c r="A15" s="148"/>
      <c r="B15" s="148"/>
      <c r="C15" s="148" t="s">
        <v>140</v>
      </c>
      <c r="D15" s="148"/>
    </row>
    <row r="16" ht="18.75" customHeight="1" spans="1:4">
      <c r="A16" s="164" t="s">
        <v>24</v>
      </c>
      <c r="B16" s="162">
        <v>162196632.47</v>
      </c>
      <c r="C16" s="164" t="s">
        <v>25</v>
      </c>
      <c r="D16" s="162">
        <v>162196632.47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6"/>
  <sheetViews>
    <sheetView showZeros="0" topLeftCell="A28" workbookViewId="0">
      <selection activeCell="B55" sqref="B55"/>
    </sheetView>
  </sheetViews>
  <sheetFormatPr defaultColWidth="8.85833333333333" defaultRowHeight="15" customHeight="1" outlineLevelCol="6"/>
  <cols>
    <col min="1" max="1" width="17.8416666666667" customWidth="1"/>
    <col min="2" max="2" width="53.1333333333333" customWidth="1"/>
    <col min="3" max="7" width="15.1333333333333" customWidth="1"/>
  </cols>
  <sheetData>
    <row r="1" customHeight="1" spans="1:7">
      <c r="A1" s="153" t="s">
        <v>141</v>
      </c>
      <c r="B1" s="153"/>
      <c r="C1" s="153"/>
      <c r="D1" s="153"/>
      <c r="E1" s="153"/>
      <c r="F1" s="153"/>
      <c r="G1" s="153"/>
    </row>
    <row r="2" ht="28.5" customHeight="1" spans="1:7">
      <c r="A2" s="147" t="s">
        <v>142</v>
      </c>
      <c r="B2" s="147"/>
      <c r="C2" s="147"/>
      <c r="D2" s="147"/>
      <c r="E2" s="147"/>
      <c r="F2" s="147"/>
      <c r="G2" s="147"/>
    </row>
    <row r="3" ht="20.25" customHeight="1" spans="1:7">
      <c r="A3" s="148" t="str">
        <f>"单位名称："&amp;"玉溪市林业和草原局"</f>
        <v>单位名称：玉溪市林业和草原局</v>
      </c>
      <c r="B3" s="148"/>
      <c r="C3" s="148"/>
      <c r="D3" s="148"/>
      <c r="E3" s="148"/>
      <c r="F3" s="148"/>
      <c r="G3" s="154" t="s">
        <v>2</v>
      </c>
    </row>
    <row r="4" ht="27" customHeight="1" spans="1:7">
      <c r="A4" s="149" t="s">
        <v>143</v>
      </c>
      <c r="B4" s="149"/>
      <c r="C4" s="149" t="s">
        <v>30</v>
      </c>
      <c r="D4" s="149" t="s">
        <v>33</v>
      </c>
      <c r="E4" s="149"/>
      <c r="F4" s="149"/>
      <c r="G4" s="149" t="s">
        <v>72</v>
      </c>
    </row>
    <row r="5" ht="27" customHeight="1" spans="1:7">
      <c r="A5" s="149" t="s">
        <v>67</v>
      </c>
      <c r="B5" s="149" t="s">
        <v>68</v>
      </c>
      <c r="C5" s="149"/>
      <c r="D5" s="149" t="s">
        <v>32</v>
      </c>
      <c r="E5" s="149" t="s">
        <v>144</v>
      </c>
      <c r="F5" s="149" t="s">
        <v>145</v>
      </c>
      <c r="G5" s="149"/>
    </row>
    <row r="6" ht="20.25" customHeight="1" spans="1:7">
      <c r="A6" s="152" t="s">
        <v>44</v>
      </c>
      <c r="B6" s="152" t="s">
        <v>45</v>
      </c>
      <c r="C6" s="152" t="s">
        <v>46</v>
      </c>
      <c r="D6" s="152" t="s">
        <v>47</v>
      </c>
      <c r="E6" s="152" t="s">
        <v>48</v>
      </c>
      <c r="F6" s="152" t="s">
        <v>49</v>
      </c>
      <c r="G6" s="152">
        <v>7</v>
      </c>
    </row>
    <row r="7" ht="20.25" customHeight="1" spans="1:7">
      <c r="A7" s="148" t="s">
        <v>78</v>
      </c>
      <c r="B7" s="148" t="str">
        <f>"        "&amp;"一般公共服务支出"</f>
        <v>        一般公共服务支出</v>
      </c>
      <c r="C7" s="63">
        <v>482500</v>
      </c>
      <c r="D7" s="151">
        <v>82500</v>
      </c>
      <c r="E7" s="63"/>
      <c r="F7" s="63">
        <v>82500</v>
      </c>
      <c r="G7" s="63">
        <v>400000</v>
      </c>
    </row>
    <row r="8" ht="20.25" customHeight="1" spans="1:7">
      <c r="A8" s="155" t="s">
        <v>79</v>
      </c>
      <c r="B8" s="155" t="str">
        <f>"        "&amp;"财政事务"</f>
        <v>        财政事务</v>
      </c>
      <c r="C8" s="63">
        <v>400000</v>
      </c>
      <c r="D8" s="151"/>
      <c r="E8" s="63"/>
      <c r="F8" s="63"/>
      <c r="G8" s="63">
        <v>400000</v>
      </c>
    </row>
    <row r="9" ht="20.25" customHeight="1" spans="1:7">
      <c r="A9" s="156" t="s">
        <v>80</v>
      </c>
      <c r="B9" s="156" t="str">
        <f>"        "&amp;"其他财政事务支出"</f>
        <v>        其他财政事务支出</v>
      </c>
      <c r="C9" s="63">
        <v>400000</v>
      </c>
      <c r="D9" s="151"/>
      <c r="E9" s="63"/>
      <c r="F9" s="63"/>
      <c r="G9" s="63">
        <v>400000</v>
      </c>
    </row>
    <row r="10" ht="20.25" customHeight="1" spans="1:7">
      <c r="A10" s="155" t="s">
        <v>81</v>
      </c>
      <c r="B10" s="155" t="str">
        <f>"        "&amp;"组织事务"</f>
        <v>        组织事务</v>
      </c>
      <c r="C10" s="63">
        <v>82500</v>
      </c>
      <c r="D10" s="151">
        <v>82500</v>
      </c>
      <c r="E10" s="63"/>
      <c r="F10" s="63">
        <v>82500</v>
      </c>
      <c r="G10" s="63"/>
    </row>
    <row r="11" ht="20.25" customHeight="1" spans="1:7">
      <c r="A11" s="156" t="s">
        <v>82</v>
      </c>
      <c r="B11" s="156" t="str">
        <f>"        "&amp;"其他组织事务支出"</f>
        <v>        其他组织事务支出</v>
      </c>
      <c r="C11" s="63">
        <v>82500</v>
      </c>
      <c r="D11" s="151">
        <v>82500</v>
      </c>
      <c r="E11" s="63"/>
      <c r="F11" s="63">
        <v>82500</v>
      </c>
      <c r="G11" s="63"/>
    </row>
    <row r="12" ht="20.25" customHeight="1" spans="1:7">
      <c r="A12" s="148" t="s">
        <v>86</v>
      </c>
      <c r="B12" s="148" t="str">
        <f>"        "&amp;"社会保障和就业支出"</f>
        <v>        社会保障和就业支出</v>
      </c>
      <c r="C12" s="63">
        <v>5260400.48</v>
      </c>
      <c r="D12" s="151">
        <v>5185238.48</v>
      </c>
      <c r="E12" s="63">
        <v>5152838.48</v>
      </c>
      <c r="F12" s="63">
        <v>32400</v>
      </c>
      <c r="G12" s="63">
        <v>75162</v>
      </c>
    </row>
    <row r="13" ht="20.25" customHeight="1" spans="1:7">
      <c r="A13" s="155" t="s">
        <v>87</v>
      </c>
      <c r="B13" s="155" t="str">
        <f>"        "&amp;"行政事业单位养老支出"</f>
        <v>        行政事业单位养老支出</v>
      </c>
      <c r="C13" s="63">
        <v>4294649.28</v>
      </c>
      <c r="D13" s="151">
        <v>4294649.28</v>
      </c>
      <c r="E13" s="63">
        <v>4262249.28</v>
      </c>
      <c r="F13" s="63">
        <v>32400</v>
      </c>
      <c r="G13" s="63"/>
    </row>
    <row r="14" ht="20.25" customHeight="1" spans="1:7">
      <c r="A14" s="156" t="s">
        <v>88</v>
      </c>
      <c r="B14" s="156" t="str">
        <f>"        "&amp;"行政单位离退休"</f>
        <v>        行政单位离退休</v>
      </c>
      <c r="C14" s="63">
        <v>1144800</v>
      </c>
      <c r="D14" s="151">
        <v>1144800</v>
      </c>
      <c r="E14" s="63">
        <v>1123200</v>
      </c>
      <c r="F14" s="63">
        <v>21600</v>
      </c>
      <c r="G14" s="63"/>
    </row>
    <row r="15" ht="20.25" customHeight="1" spans="1:7">
      <c r="A15" s="156" t="s">
        <v>89</v>
      </c>
      <c r="B15" s="156" t="str">
        <f>"        "&amp;"事业单位离退休"</f>
        <v>        事业单位离退休</v>
      </c>
      <c r="C15" s="63">
        <v>486000</v>
      </c>
      <c r="D15" s="151">
        <v>486000</v>
      </c>
      <c r="E15" s="63">
        <v>475200</v>
      </c>
      <c r="F15" s="63">
        <v>10800</v>
      </c>
      <c r="G15" s="63"/>
    </row>
    <row r="16" ht="20.25" customHeight="1" spans="1:7">
      <c r="A16" s="156" t="s">
        <v>90</v>
      </c>
      <c r="B16" s="156" t="str">
        <f>"        "&amp;"机关事业单位基本养老保险缴费支出"</f>
        <v>        机关事业单位基本养老保险缴费支出</v>
      </c>
      <c r="C16" s="63">
        <v>1815849.28</v>
      </c>
      <c r="D16" s="151">
        <v>1815849.28</v>
      </c>
      <c r="E16" s="63">
        <v>1815849.28</v>
      </c>
      <c r="F16" s="63"/>
      <c r="G16" s="63"/>
    </row>
    <row r="17" ht="20.25" customHeight="1" spans="1:7">
      <c r="A17" s="156" t="s">
        <v>91</v>
      </c>
      <c r="B17" s="156" t="str">
        <f>"        "&amp;"机关事业单位职业年金缴费支出"</f>
        <v>        机关事业单位职业年金缴费支出</v>
      </c>
      <c r="C17" s="63">
        <v>848000</v>
      </c>
      <c r="D17" s="151">
        <v>848000</v>
      </c>
      <c r="E17" s="63">
        <v>848000</v>
      </c>
      <c r="F17" s="63"/>
      <c r="G17" s="63"/>
    </row>
    <row r="18" ht="20.25" customHeight="1" spans="1:7">
      <c r="A18" s="155" t="s">
        <v>92</v>
      </c>
      <c r="B18" s="155" t="str">
        <f>"        "&amp;"抚恤"</f>
        <v>        抚恤</v>
      </c>
      <c r="C18" s="63">
        <v>965751.2</v>
      </c>
      <c r="D18" s="151">
        <v>890589.2</v>
      </c>
      <c r="E18" s="63">
        <v>890589.2</v>
      </c>
      <c r="F18" s="63"/>
      <c r="G18" s="63">
        <v>75162</v>
      </c>
    </row>
    <row r="19" ht="20.25" customHeight="1" spans="1:7">
      <c r="A19" s="156" t="s">
        <v>93</v>
      </c>
      <c r="B19" s="156" t="str">
        <f>"        "&amp;"死亡抚恤"</f>
        <v>        死亡抚恤</v>
      </c>
      <c r="C19" s="63">
        <v>965751.2</v>
      </c>
      <c r="D19" s="151">
        <v>890589.2</v>
      </c>
      <c r="E19" s="63">
        <v>890589.2</v>
      </c>
      <c r="F19" s="63"/>
      <c r="G19" s="63">
        <v>75162</v>
      </c>
    </row>
    <row r="20" ht="20.25" customHeight="1" spans="1:7">
      <c r="A20" s="148" t="s">
        <v>94</v>
      </c>
      <c r="B20" s="148" t="str">
        <f>"        "&amp;"卫生健康支出"</f>
        <v>        卫生健康支出</v>
      </c>
      <c r="C20" s="63">
        <v>1799764.46</v>
      </c>
      <c r="D20" s="151">
        <v>1799764.46</v>
      </c>
      <c r="E20" s="63">
        <v>1799764.46</v>
      </c>
      <c r="F20" s="63"/>
      <c r="G20" s="63"/>
    </row>
    <row r="21" ht="20.25" customHeight="1" spans="1:7">
      <c r="A21" s="155" t="s">
        <v>95</v>
      </c>
      <c r="B21" s="155" t="str">
        <f>"        "&amp;"行政事业单位医疗"</f>
        <v>        行政事业单位医疗</v>
      </c>
      <c r="C21" s="63">
        <v>1799764.46</v>
      </c>
      <c r="D21" s="151">
        <v>1799764.46</v>
      </c>
      <c r="E21" s="63">
        <v>1799764.46</v>
      </c>
      <c r="F21" s="63"/>
      <c r="G21" s="63"/>
    </row>
    <row r="22" ht="20.25" customHeight="1" spans="1:7">
      <c r="A22" s="156" t="s">
        <v>96</v>
      </c>
      <c r="B22" s="156" t="str">
        <f>"        "&amp;"行政单位医疗"</f>
        <v>        行政单位医疗</v>
      </c>
      <c r="C22" s="63">
        <v>426997.18</v>
      </c>
      <c r="D22" s="151">
        <v>426997.18</v>
      </c>
      <c r="E22" s="63">
        <v>426997.18</v>
      </c>
      <c r="F22" s="63"/>
      <c r="G22" s="63"/>
    </row>
    <row r="23" ht="20.25" customHeight="1" spans="1:7">
      <c r="A23" s="156" t="s">
        <v>97</v>
      </c>
      <c r="B23" s="156" t="str">
        <f>"        "&amp;"事业单位医疗"</f>
        <v>        事业单位医疗</v>
      </c>
      <c r="C23" s="63">
        <v>550974.64</v>
      </c>
      <c r="D23" s="151">
        <v>550974.64</v>
      </c>
      <c r="E23" s="63">
        <v>550974.64</v>
      </c>
      <c r="F23" s="63"/>
      <c r="G23" s="63"/>
    </row>
    <row r="24" ht="20.25" customHeight="1" spans="1:7">
      <c r="A24" s="156" t="s">
        <v>98</v>
      </c>
      <c r="B24" s="156" t="str">
        <f>"        "&amp;"公务员医疗补助"</f>
        <v>        公务员医疗补助</v>
      </c>
      <c r="C24" s="63">
        <v>723657.5</v>
      </c>
      <c r="D24" s="151">
        <v>723657.5</v>
      </c>
      <c r="E24" s="63">
        <v>723657.5</v>
      </c>
      <c r="F24" s="63"/>
      <c r="G24" s="63"/>
    </row>
    <row r="25" ht="20.25" customHeight="1" spans="1:7">
      <c r="A25" s="156" t="s">
        <v>99</v>
      </c>
      <c r="B25" s="156" t="str">
        <f>"        "&amp;"其他行政事业单位医疗支出"</f>
        <v>        其他行政事业单位医疗支出</v>
      </c>
      <c r="C25" s="63">
        <v>98135.14</v>
      </c>
      <c r="D25" s="151">
        <v>98135.14</v>
      </c>
      <c r="E25" s="63">
        <v>98135.14</v>
      </c>
      <c r="F25" s="63"/>
      <c r="G25" s="63"/>
    </row>
    <row r="26" ht="20.25" customHeight="1" spans="1:7">
      <c r="A26" s="148" t="s">
        <v>100</v>
      </c>
      <c r="B26" s="148" t="str">
        <f>"        "&amp;"节能环保支出"</f>
        <v>        节能环保支出</v>
      </c>
      <c r="C26" s="63">
        <v>80807756.57</v>
      </c>
      <c r="D26" s="151"/>
      <c r="E26" s="63"/>
      <c r="F26" s="63"/>
      <c r="G26" s="63">
        <v>80807756.57</v>
      </c>
    </row>
    <row r="27" ht="20.25" customHeight="1" spans="1:7">
      <c r="A27" s="155" t="s">
        <v>101</v>
      </c>
      <c r="B27" s="155" t="str">
        <f>"        "&amp;"自然生态保护"</f>
        <v>        自然生态保护</v>
      </c>
      <c r="C27" s="63">
        <v>22256033</v>
      </c>
      <c r="D27" s="151"/>
      <c r="E27" s="63"/>
      <c r="F27" s="63"/>
      <c r="G27" s="63">
        <v>22256033</v>
      </c>
    </row>
    <row r="28" ht="20.25" customHeight="1" spans="1:7">
      <c r="A28" s="156" t="s">
        <v>102</v>
      </c>
      <c r="B28" s="156" t="str">
        <f>"        "&amp;"自然保护地"</f>
        <v>        自然保护地</v>
      </c>
      <c r="C28" s="63">
        <v>15080000</v>
      </c>
      <c r="D28" s="151"/>
      <c r="E28" s="63"/>
      <c r="F28" s="63"/>
      <c r="G28" s="63">
        <v>15080000</v>
      </c>
    </row>
    <row r="29" ht="20.25" customHeight="1" spans="1:7">
      <c r="A29" s="156" t="s">
        <v>103</v>
      </c>
      <c r="B29" s="156" t="str">
        <f>"        "&amp;"其他自然生态保护支出"</f>
        <v>        其他自然生态保护支出</v>
      </c>
      <c r="C29" s="63">
        <v>7176033</v>
      </c>
      <c r="D29" s="151"/>
      <c r="E29" s="63"/>
      <c r="F29" s="63"/>
      <c r="G29" s="63">
        <v>7176033</v>
      </c>
    </row>
    <row r="30" ht="20.25" customHeight="1" spans="1:7">
      <c r="A30" s="155" t="s">
        <v>104</v>
      </c>
      <c r="B30" s="155" t="str">
        <f>"        "&amp;"森林保护修护"</f>
        <v>        森林保护修护</v>
      </c>
      <c r="C30" s="63">
        <v>31149240.75</v>
      </c>
      <c r="D30" s="151"/>
      <c r="E30" s="63"/>
      <c r="F30" s="63"/>
      <c r="G30" s="63">
        <v>31149240.75</v>
      </c>
    </row>
    <row r="31" ht="20.25" customHeight="1" spans="1:7">
      <c r="A31" s="156" t="s">
        <v>105</v>
      </c>
      <c r="B31" s="156" t="str">
        <f>"        "&amp;"其他森林保护修复支出"</f>
        <v>        其他森林保护修复支出</v>
      </c>
      <c r="C31" s="63">
        <v>31149240.75</v>
      </c>
      <c r="D31" s="151"/>
      <c r="E31" s="63"/>
      <c r="F31" s="63"/>
      <c r="G31" s="63">
        <v>31149240.75</v>
      </c>
    </row>
    <row r="32" ht="20.25" customHeight="1" spans="1:7">
      <c r="A32" s="155" t="s">
        <v>106</v>
      </c>
      <c r="B32" s="155" t="str">
        <f>"        "&amp;"风沙荒漠治理"</f>
        <v>        风沙荒漠治理</v>
      </c>
      <c r="C32" s="63">
        <v>27402482.82</v>
      </c>
      <c r="D32" s="151"/>
      <c r="E32" s="63"/>
      <c r="F32" s="63"/>
      <c r="G32" s="63">
        <v>27402482.82</v>
      </c>
    </row>
    <row r="33" ht="20.25" customHeight="1" spans="1:7">
      <c r="A33" s="156" t="s">
        <v>107</v>
      </c>
      <c r="B33" s="156" t="str">
        <f>"        "&amp;"其他风沙荒漠治理支出"</f>
        <v>        其他风沙荒漠治理支出</v>
      </c>
      <c r="C33" s="63">
        <v>27402482.82</v>
      </c>
      <c r="D33" s="151"/>
      <c r="E33" s="63"/>
      <c r="F33" s="63"/>
      <c r="G33" s="63">
        <v>27402482.82</v>
      </c>
    </row>
    <row r="34" ht="20.25" customHeight="1" spans="1:7">
      <c r="A34" s="148" t="s">
        <v>108</v>
      </c>
      <c r="B34" s="148" t="str">
        <f>"        "&amp;"农林水支出"</f>
        <v>        农林水支出</v>
      </c>
      <c r="C34" s="63">
        <v>69410874.96</v>
      </c>
      <c r="D34" s="151">
        <v>15742378.66</v>
      </c>
      <c r="E34" s="63">
        <v>13006224.56</v>
      </c>
      <c r="F34" s="63">
        <v>2736154.1</v>
      </c>
      <c r="G34" s="63">
        <v>53668496.3</v>
      </c>
    </row>
    <row r="35" ht="20.25" customHeight="1" spans="1:7">
      <c r="A35" s="155" t="s">
        <v>109</v>
      </c>
      <c r="B35" s="155" t="str">
        <f>"        "&amp;"林业和草原"</f>
        <v>        林业和草原</v>
      </c>
      <c r="C35" s="63">
        <v>67435634.16</v>
      </c>
      <c r="D35" s="151">
        <v>15742378.66</v>
      </c>
      <c r="E35" s="63">
        <v>13006224.56</v>
      </c>
      <c r="F35" s="63">
        <v>2736154.1</v>
      </c>
      <c r="G35" s="63">
        <v>51693255.5</v>
      </c>
    </row>
    <row r="36" ht="20.25" customHeight="1" spans="1:7">
      <c r="A36" s="156" t="s">
        <v>110</v>
      </c>
      <c r="B36" s="156" t="str">
        <f>"        "&amp;"行政运行"</f>
        <v>        行政运行</v>
      </c>
      <c r="C36" s="63">
        <v>7435063.67</v>
      </c>
      <c r="D36" s="151">
        <v>7435063.67</v>
      </c>
      <c r="E36" s="63">
        <v>5417136.77</v>
      </c>
      <c r="F36" s="63">
        <v>2017926.9</v>
      </c>
      <c r="G36" s="63"/>
    </row>
    <row r="37" ht="20.25" customHeight="1" spans="1:7">
      <c r="A37" s="156" t="s">
        <v>111</v>
      </c>
      <c r="B37" s="156" t="str">
        <f>"        "&amp;"事业机构"</f>
        <v>        事业机构</v>
      </c>
      <c r="C37" s="63">
        <v>8307314.99</v>
      </c>
      <c r="D37" s="151">
        <v>8307314.99</v>
      </c>
      <c r="E37" s="63">
        <v>7589087.79</v>
      </c>
      <c r="F37" s="63">
        <v>718227.2</v>
      </c>
      <c r="G37" s="63"/>
    </row>
    <row r="38" ht="20.25" customHeight="1" spans="1:7">
      <c r="A38" s="156" t="s">
        <v>112</v>
      </c>
      <c r="B38" s="156" t="str">
        <f>"        "&amp;"森林资源培育"</f>
        <v>        森林资源培育</v>
      </c>
      <c r="C38" s="63">
        <v>30341480</v>
      </c>
      <c r="D38" s="151"/>
      <c r="E38" s="63"/>
      <c r="F38" s="63"/>
      <c r="G38" s="63">
        <v>30341480</v>
      </c>
    </row>
    <row r="39" ht="20.25" customHeight="1" spans="1:7">
      <c r="A39" s="156" t="s">
        <v>113</v>
      </c>
      <c r="B39" s="156" t="str">
        <f>"        "&amp;"技术推广与转化"</f>
        <v>        技术推广与转化</v>
      </c>
      <c r="C39" s="63">
        <v>409534.5</v>
      </c>
      <c r="D39" s="151"/>
      <c r="E39" s="63"/>
      <c r="F39" s="63"/>
      <c r="G39" s="63">
        <v>409534.5</v>
      </c>
    </row>
    <row r="40" ht="20.25" customHeight="1" spans="1:7">
      <c r="A40" s="156" t="s">
        <v>114</v>
      </c>
      <c r="B40" s="156" t="str">
        <f>"        "&amp;"森林资源管理"</f>
        <v>        森林资源管理</v>
      </c>
      <c r="C40" s="63">
        <v>2616966.5</v>
      </c>
      <c r="D40" s="151"/>
      <c r="E40" s="63"/>
      <c r="F40" s="63"/>
      <c r="G40" s="63">
        <v>2616966.5</v>
      </c>
    </row>
    <row r="41" ht="20.25" customHeight="1" spans="1:7">
      <c r="A41" s="156" t="s">
        <v>115</v>
      </c>
      <c r="B41" s="156" t="str">
        <f>"        "&amp;"森林生态效益补偿"</f>
        <v>        森林生态效益补偿</v>
      </c>
      <c r="C41" s="63">
        <v>6422893.5</v>
      </c>
      <c r="D41" s="151"/>
      <c r="E41" s="63"/>
      <c r="F41" s="63"/>
      <c r="G41" s="63">
        <v>6422893.5</v>
      </c>
    </row>
    <row r="42" ht="20.25" customHeight="1" spans="1:7">
      <c r="A42" s="156" t="s">
        <v>116</v>
      </c>
      <c r="B42" s="156" t="str">
        <f>"        "&amp;"动植物保护"</f>
        <v>        动植物保护</v>
      </c>
      <c r="C42" s="63">
        <v>580676</v>
      </c>
      <c r="D42" s="151"/>
      <c r="E42" s="63"/>
      <c r="F42" s="63"/>
      <c r="G42" s="63">
        <v>580676</v>
      </c>
    </row>
    <row r="43" ht="20.25" customHeight="1" spans="1:7">
      <c r="A43" s="156" t="s">
        <v>117</v>
      </c>
      <c r="B43" s="156" t="str">
        <f>"        "&amp;"产业化管理"</f>
        <v>        产业化管理</v>
      </c>
      <c r="C43" s="63">
        <v>400000</v>
      </c>
      <c r="D43" s="151"/>
      <c r="E43" s="63"/>
      <c r="F43" s="63"/>
      <c r="G43" s="63">
        <v>400000</v>
      </c>
    </row>
    <row r="44" ht="20.25" customHeight="1" spans="1:7">
      <c r="A44" s="156" t="s">
        <v>118</v>
      </c>
      <c r="B44" s="156" t="str">
        <f>"        "&amp;"林业草原防灾减灾"</f>
        <v>        林业草原防灾减灾</v>
      </c>
      <c r="C44" s="63">
        <v>3089140</v>
      </c>
      <c r="D44" s="151"/>
      <c r="E44" s="63"/>
      <c r="F44" s="63"/>
      <c r="G44" s="63">
        <v>3089140</v>
      </c>
    </row>
    <row r="45" ht="20.25" customHeight="1" spans="1:7">
      <c r="A45" s="156" t="s">
        <v>119</v>
      </c>
      <c r="B45" s="156" t="str">
        <f>"        "&amp;"退耕还林还草"</f>
        <v>        退耕还林还草</v>
      </c>
      <c r="C45" s="63">
        <v>60000</v>
      </c>
      <c r="D45" s="151"/>
      <c r="E45" s="63"/>
      <c r="F45" s="63"/>
      <c r="G45" s="63">
        <v>60000</v>
      </c>
    </row>
    <row r="46" ht="20.25" customHeight="1" spans="1:7">
      <c r="A46" s="156" t="s">
        <v>120</v>
      </c>
      <c r="B46" s="156" t="str">
        <f>"        "&amp;"其他林业和草原支出"</f>
        <v>        其他林业和草原支出</v>
      </c>
      <c r="C46" s="63">
        <v>7772565</v>
      </c>
      <c r="D46" s="151"/>
      <c r="E46" s="63"/>
      <c r="F46" s="63"/>
      <c r="G46" s="63">
        <v>7772565</v>
      </c>
    </row>
    <row r="47" ht="20.25" customHeight="1" spans="1:7">
      <c r="A47" s="155" t="s">
        <v>121</v>
      </c>
      <c r="B47" s="155" t="str">
        <f>"        "&amp;"普惠金融发展支出"</f>
        <v>        普惠金融发展支出</v>
      </c>
      <c r="C47" s="63">
        <v>1975240.8</v>
      </c>
      <c r="D47" s="151"/>
      <c r="E47" s="63"/>
      <c r="F47" s="63"/>
      <c r="G47" s="63">
        <v>1975240.8</v>
      </c>
    </row>
    <row r="48" ht="20.25" customHeight="1" spans="1:7">
      <c r="A48" s="156" t="s">
        <v>122</v>
      </c>
      <c r="B48" s="156" t="str">
        <f>"        "&amp;"农业保险保费补贴"</f>
        <v>        农业保险保费补贴</v>
      </c>
      <c r="C48" s="63">
        <v>1975240.8</v>
      </c>
      <c r="D48" s="151"/>
      <c r="E48" s="63"/>
      <c r="F48" s="63"/>
      <c r="G48" s="63">
        <v>1975240.8</v>
      </c>
    </row>
    <row r="49" ht="20.25" customHeight="1" spans="1:7">
      <c r="A49" s="148" t="s">
        <v>123</v>
      </c>
      <c r="B49" s="148" t="str">
        <f>"        "&amp;"住房保障支出"</f>
        <v>        住房保障支出</v>
      </c>
      <c r="C49" s="63">
        <v>1455336</v>
      </c>
      <c r="D49" s="151">
        <v>1455336</v>
      </c>
      <c r="E49" s="63">
        <v>1455336</v>
      </c>
      <c r="F49" s="63"/>
      <c r="G49" s="63"/>
    </row>
    <row r="50" ht="20.25" customHeight="1" spans="1:7">
      <c r="A50" s="155" t="s">
        <v>124</v>
      </c>
      <c r="B50" s="155" t="str">
        <f>"        "&amp;"住房改革支出"</f>
        <v>        住房改革支出</v>
      </c>
      <c r="C50" s="63">
        <v>1455336</v>
      </c>
      <c r="D50" s="151">
        <v>1455336</v>
      </c>
      <c r="E50" s="63">
        <v>1455336</v>
      </c>
      <c r="F50" s="63"/>
      <c r="G50" s="63"/>
    </row>
    <row r="51" ht="20.25" customHeight="1" spans="1:7">
      <c r="A51" s="156" t="s">
        <v>125</v>
      </c>
      <c r="B51" s="156" t="str">
        <f>"        "&amp;"住房公积金"</f>
        <v>        住房公积金</v>
      </c>
      <c r="C51" s="63">
        <v>1403088</v>
      </c>
      <c r="D51" s="151">
        <v>1403088</v>
      </c>
      <c r="E51" s="63">
        <v>1403088</v>
      </c>
      <c r="F51" s="63"/>
      <c r="G51" s="63"/>
    </row>
    <row r="52" ht="20.25" customHeight="1" spans="1:7">
      <c r="A52" s="156" t="s">
        <v>126</v>
      </c>
      <c r="B52" s="156" t="str">
        <f>"        "&amp;"购房补贴"</f>
        <v>        购房补贴</v>
      </c>
      <c r="C52" s="63">
        <v>52248</v>
      </c>
      <c r="D52" s="151">
        <v>52248</v>
      </c>
      <c r="E52" s="63">
        <v>52248</v>
      </c>
      <c r="F52" s="63"/>
      <c r="G52" s="63"/>
    </row>
    <row r="53" ht="20.25" customHeight="1" spans="1:7">
      <c r="A53" s="148" t="s">
        <v>127</v>
      </c>
      <c r="B53" s="148" t="str">
        <f>"        "&amp;"转移性支出"</f>
        <v>        转移性支出</v>
      </c>
      <c r="C53" s="63">
        <v>2980000</v>
      </c>
      <c r="D53" s="151"/>
      <c r="E53" s="63"/>
      <c r="F53" s="63"/>
      <c r="G53" s="63">
        <v>2980000</v>
      </c>
    </row>
    <row r="54" ht="20.25" customHeight="1" spans="1:7">
      <c r="A54" s="155" t="s">
        <v>128</v>
      </c>
      <c r="B54" s="155" t="str">
        <f>"        "&amp;"一般性转移支付"</f>
        <v>        一般性转移支付</v>
      </c>
      <c r="C54" s="63">
        <v>2980000</v>
      </c>
      <c r="D54" s="151"/>
      <c r="E54" s="63"/>
      <c r="F54" s="63"/>
      <c r="G54" s="63">
        <v>2980000</v>
      </c>
    </row>
    <row r="55" ht="20.25" customHeight="1" spans="1:7">
      <c r="A55" s="156" t="s">
        <v>129</v>
      </c>
      <c r="B55" s="156" t="s">
        <v>130</v>
      </c>
      <c r="C55" s="63">
        <v>2980000</v>
      </c>
      <c r="D55" s="151"/>
      <c r="E55" s="63"/>
      <c r="F55" s="63"/>
      <c r="G55" s="63">
        <v>2980000</v>
      </c>
    </row>
    <row r="56" ht="20.25" customHeight="1" spans="1:7">
      <c r="A56" s="150" t="s">
        <v>30</v>
      </c>
      <c r="B56" s="148"/>
      <c r="C56" s="151">
        <v>162196632.47</v>
      </c>
      <c r="D56" s="151">
        <v>24265217.6</v>
      </c>
      <c r="E56" s="151">
        <v>21414163.5</v>
      </c>
      <c r="F56" s="151">
        <v>2851054.1</v>
      </c>
      <c r="G56" s="151">
        <v>137931414.87</v>
      </c>
    </row>
  </sheetData>
  <mergeCells count="8">
    <mergeCell ref="A1:G1"/>
    <mergeCell ref="A2:G2"/>
    <mergeCell ref="A3:F3"/>
    <mergeCell ref="A4:B4"/>
    <mergeCell ref="D4:F4"/>
    <mergeCell ref="A56:B5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833333333333" defaultRowHeight="15" customHeight="1" outlineLevelRow="6" outlineLevelCol="5"/>
  <cols>
    <col min="1" max="6" width="25.1333333333333" customWidth="1"/>
  </cols>
  <sheetData>
    <row r="1" customHeight="1" spans="1:6">
      <c r="A1" s="146" t="s">
        <v>146</v>
      </c>
      <c r="B1" s="146"/>
      <c r="C1" s="146"/>
      <c r="D1" s="146"/>
      <c r="E1" s="146"/>
      <c r="F1" s="146"/>
    </row>
    <row r="2" ht="28.5" customHeight="1" spans="1:6">
      <c r="A2" s="147" t="s">
        <v>147</v>
      </c>
      <c r="B2" s="147"/>
      <c r="C2" s="147"/>
      <c r="D2" s="147"/>
      <c r="E2" s="147"/>
      <c r="F2" s="147"/>
    </row>
    <row r="3" ht="20.25" customHeight="1" spans="1:6">
      <c r="A3" s="148" t="str">
        <f>"单位名称："&amp;"玉溪市林业和草原局"</f>
        <v>单位名称：玉溪市林业和草原局</v>
      </c>
      <c r="B3" s="148"/>
      <c r="C3" s="148"/>
      <c r="D3" s="148"/>
      <c r="E3" s="148"/>
      <c r="F3" s="146" t="s">
        <v>2</v>
      </c>
    </row>
    <row r="4" ht="20.25" customHeight="1" spans="1:6">
      <c r="A4" s="149" t="s">
        <v>148</v>
      </c>
      <c r="B4" s="149" t="s">
        <v>149</v>
      </c>
      <c r="C4" s="149" t="s">
        <v>150</v>
      </c>
      <c r="D4" s="149"/>
      <c r="E4" s="149"/>
      <c r="F4" s="149"/>
    </row>
    <row r="5" ht="35.25" customHeight="1" spans="1:6">
      <c r="A5" s="149"/>
      <c r="B5" s="149"/>
      <c r="C5" s="149" t="s">
        <v>32</v>
      </c>
      <c r="D5" s="149" t="s">
        <v>151</v>
      </c>
      <c r="E5" s="149" t="s">
        <v>152</v>
      </c>
      <c r="F5" s="149" t="s">
        <v>153</v>
      </c>
    </row>
    <row r="6" ht="20.25" customHeight="1" spans="1:6">
      <c r="A6" s="152" t="s">
        <v>44</v>
      </c>
      <c r="B6" s="152">
        <v>2</v>
      </c>
      <c r="C6" s="152">
        <v>3</v>
      </c>
      <c r="D6" s="152">
        <v>4</v>
      </c>
      <c r="E6" s="152">
        <v>5</v>
      </c>
      <c r="F6" s="152">
        <v>6</v>
      </c>
    </row>
    <row r="7" ht="20.25" customHeight="1" spans="1:6">
      <c r="A7" s="63">
        <v>418000</v>
      </c>
      <c r="B7" s="63"/>
      <c r="C7" s="63">
        <v>408000</v>
      </c>
      <c r="D7" s="63"/>
      <c r="E7" s="151">
        <v>408000</v>
      </c>
      <c r="F7" s="63">
        <v>10000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8"/>
  <sheetViews>
    <sheetView showZeros="0" workbookViewId="0">
      <selection activeCell="A1" sqref="A1:W1"/>
    </sheetView>
  </sheetViews>
  <sheetFormatPr defaultColWidth="8.85833333333333"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6" t="s">
        <v>154</v>
      </c>
      <c r="B1" s="146"/>
      <c r="C1" s="146"/>
      <c r="D1" s="146"/>
      <c r="E1" s="146"/>
      <c r="F1" s="146"/>
      <c r="G1" s="146"/>
      <c r="H1" s="146"/>
      <c r="I1" s="146"/>
      <c r="J1" s="146"/>
      <c r="K1" s="146"/>
      <c r="L1" s="146"/>
      <c r="M1" s="146"/>
      <c r="N1" s="146"/>
      <c r="O1" s="146"/>
      <c r="P1" s="146"/>
      <c r="Q1" s="146"/>
      <c r="R1" s="146"/>
      <c r="S1" s="146"/>
      <c r="T1" s="146"/>
      <c r="U1" s="146"/>
      <c r="V1" s="146"/>
      <c r="W1" s="146"/>
    </row>
    <row r="2" ht="28.5" customHeight="1" spans="1:23">
      <c r="A2" s="147" t="s">
        <v>155</v>
      </c>
      <c r="B2" s="147"/>
      <c r="C2" s="147" t="s">
        <v>156</v>
      </c>
      <c r="D2" s="147"/>
      <c r="E2" s="147"/>
      <c r="F2" s="147"/>
      <c r="G2" s="147"/>
      <c r="H2" s="147"/>
      <c r="I2" s="147"/>
      <c r="J2" s="147"/>
      <c r="K2" s="147"/>
      <c r="L2" s="147"/>
      <c r="M2" s="147"/>
      <c r="N2" s="147"/>
      <c r="O2" s="147"/>
      <c r="P2" s="147"/>
      <c r="Q2" s="147"/>
      <c r="R2" s="147"/>
      <c r="S2" s="147"/>
      <c r="T2" s="147"/>
      <c r="U2" s="147"/>
      <c r="V2" s="147"/>
      <c r="W2" s="147"/>
    </row>
    <row r="3" ht="19.5" customHeight="1" spans="1:23">
      <c r="A3" s="148" t="str">
        <f>"单位名称："&amp;"玉溪市林业和草原局"</f>
        <v>单位名称：玉溪市林业和草原局</v>
      </c>
      <c r="B3" s="148"/>
      <c r="C3" s="148"/>
      <c r="D3" s="148"/>
      <c r="E3" s="148"/>
      <c r="F3" s="148"/>
      <c r="G3" s="148"/>
      <c r="H3" s="148"/>
      <c r="I3" s="148"/>
      <c r="J3" s="148"/>
      <c r="K3" s="148"/>
      <c r="L3" s="148"/>
      <c r="M3" s="148"/>
      <c r="N3" s="148"/>
      <c r="O3" s="148"/>
      <c r="P3" s="148"/>
      <c r="Q3" s="148"/>
      <c r="R3" s="146"/>
      <c r="S3" s="146"/>
      <c r="T3" s="146"/>
      <c r="U3" s="146"/>
      <c r="V3" s="146"/>
      <c r="W3" s="146" t="s">
        <v>2</v>
      </c>
    </row>
    <row r="4" ht="19.5" customHeight="1" spans="1:23">
      <c r="A4" s="149" t="s">
        <v>157</v>
      </c>
      <c r="B4" s="149" t="s">
        <v>158</v>
      </c>
      <c r="C4" s="149" t="s">
        <v>159</v>
      </c>
      <c r="D4" s="149" t="s">
        <v>160</v>
      </c>
      <c r="E4" s="149" t="s">
        <v>161</v>
      </c>
      <c r="F4" s="149" t="s">
        <v>162</v>
      </c>
      <c r="G4" s="149" t="s">
        <v>163</v>
      </c>
      <c r="H4" s="149" t="s">
        <v>164</v>
      </c>
      <c r="I4" s="149"/>
      <c r="J4" s="149"/>
      <c r="K4" s="149"/>
      <c r="L4" s="149"/>
      <c r="M4" s="149"/>
      <c r="N4" s="149"/>
      <c r="O4" s="149"/>
      <c r="P4" s="149"/>
      <c r="Q4" s="149"/>
      <c r="R4" s="149"/>
      <c r="S4" s="149"/>
      <c r="T4" s="149"/>
      <c r="U4" s="149"/>
      <c r="V4" s="149"/>
      <c r="W4" s="149"/>
    </row>
    <row r="5" ht="19.5" customHeight="1" spans="1:23">
      <c r="A5" s="149"/>
      <c r="B5" s="149"/>
      <c r="C5" s="149"/>
      <c r="D5" s="149"/>
      <c r="E5" s="149"/>
      <c r="F5" s="149"/>
      <c r="G5" s="149"/>
      <c r="H5" s="149" t="s">
        <v>30</v>
      </c>
      <c r="I5" s="149" t="s">
        <v>33</v>
      </c>
      <c r="J5" s="149"/>
      <c r="K5" s="149"/>
      <c r="L5" s="149"/>
      <c r="M5" s="149"/>
      <c r="N5" s="149" t="s">
        <v>165</v>
      </c>
      <c r="O5" s="149"/>
      <c r="P5" s="149"/>
      <c r="Q5" s="149" t="s">
        <v>36</v>
      </c>
      <c r="R5" s="149" t="s">
        <v>70</v>
      </c>
      <c r="S5" s="149"/>
      <c r="T5" s="149"/>
      <c r="U5" s="149"/>
      <c r="V5" s="149"/>
      <c r="W5" s="149"/>
    </row>
    <row r="6" ht="41.25" customHeight="1" spans="1:23">
      <c r="A6" s="149"/>
      <c r="B6" s="149"/>
      <c r="C6" s="149"/>
      <c r="D6" s="149"/>
      <c r="E6" s="149"/>
      <c r="F6" s="149"/>
      <c r="G6" s="149"/>
      <c r="H6" s="149"/>
      <c r="I6" s="149" t="s">
        <v>166</v>
      </c>
      <c r="J6" s="149" t="s">
        <v>167</v>
      </c>
      <c r="K6" s="149" t="s">
        <v>168</v>
      </c>
      <c r="L6" s="149" t="s">
        <v>169</v>
      </c>
      <c r="M6" s="149" t="s">
        <v>170</v>
      </c>
      <c r="N6" s="149" t="s">
        <v>33</v>
      </c>
      <c r="O6" s="149" t="s">
        <v>34</v>
      </c>
      <c r="P6" s="149" t="s">
        <v>35</v>
      </c>
      <c r="Q6" s="149"/>
      <c r="R6" s="149" t="s">
        <v>32</v>
      </c>
      <c r="S6" s="149" t="s">
        <v>39</v>
      </c>
      <c r="T6" s="149" t="s">
        <v>171</v>
      </c>
      <c r="U6" s="149" t="s">
        <v>41</v>
      </c>
      <c r="V6" s="149" t="s">
        <v>42</v>
      </c>
      <c r="W6" s="149" t="s">
        <v>43</v>
      </c>
    </row>
    <row r="7" ht="20.25" customHeight="1" spans="1:23">
      <c r="A7" s="150" t="s">
        <v>44</v>
      </c>
      <c r="B7" s="150" t="s">
        <v>45</v>
      </c>
      <c r="C7" s="150" t="s">
        <v>46</v>
      </c>
      <c r="D7" s="150" t="s">
        <v>47</v>
      </c>
      <c r="E7" s="150" t="s">
        <v>48</v>
      </c>
      <c r="F7" s="150" t="s">
        <v>49</v>
      </c>
      <c r="G7" s="150" t="s">
        <v>50</v>
      </c>
      <c r="H7" s="150" t="s">
        <v>51</v>
      </c>
      <c r="I7" s="150" t="s">
        <v>52</v>
      </c>
      <c r="J7" s="150" t="s">
        <v>53</v>
      </c>
      <c r="K7" s="150" t="s">
        <v>54</v>
      </c>
      <c r="L7" s="150" t="s">
        <v>55</v>
      </c>
      <c r="M7" s="150" t="s">
        <v>56</v>
      </c>
      <c r="N7" s="150" t="s">
        <v>57</v>
      </c>
      <c r="O7" s="150" t="s">
        <v>58</v>
      </c>
      <c r="P7" s="150" t="s">
        <v>59</v>
      </c>
      <c r="Q7" s="150" t="s">
        <v>60</v>
      </c>
      <c r="R7" s="150" t="s">
        <v>61</v>
      </c>
      <c r="S7" s="150" t="s">
        <v>62</v>
      </c>
      <c r="T7" s="150" t="s">
        <v>172</v>
      </c>
      <c r="U7" s="150" t="s">
        <v>173</v>
      </c>
      <c r="V7" s="150" t="s">
        <v>174</v>
      </c>
      <c r="W7" s="150" t="s">
        <v>175</v>
      </c>
    </row>
    <row r="8" ht="20.25" customHeight="1" spans="1:23">
      <c r="A8" t="s">
        <v>64</v>
      </c>
      <c r="C8" s="148"/>
      <c r="D8" s="148"/>
      <c r="E8" s="148"/>
      <c r="G8" s="148"/>
      <c r="H8" s="151">
        <v>24265217.6</v>
      </c>
      <c r="I8" s="63">
        <v>24265217.6</v>
      </c>
      <c r="J8" s="63">
        <v>4590900.09</v>
      </c>
      <c r="K8" s="63"/>
      <c r="L8" s="63">
        <v>19674317.51</v>
      </c>
      <c r="M8" s="63"/>
      <c r="N8" s="63"/>
      <c r="O8" s="63"/>
      <c r="P8" s="63"/>
      <c r="Q8" s="63"/>
      <c r="R8" s="63"/>
      <c r="S8" s="63"/>
      <c r="T8" s="63"/>
      <c r="U8" s="63"/>
      <c r="V8" s="63"/>
      <c r="W8" s="63"/>
    </row>
    <row r="9" ht="20.25" customHeight="1" spans="1:23">
      <c r="A9" t="str">
        <f t="shared" ref="A9:A67" si="0">"       "&amp;"玉溪市林业和草原局"</f>
        <v>       玉溪市林业和草原局</v>
      </c>
      <c r="B9" s="148" t="s">
        <v>176</v>
      </c>
      <c r="C9" s="148" t="s">
        <v>177</v>
      </c>
      <c r="D9" s="148" t="s">
        <v>110</v>
      </c>
      <c r="E9" s="148" t="s">
        <v>178</v>
      </c>
      <c r="F9" s="148" t="s">
        <v>179</v>
      </c>
      <c r="G9" s="148" t="s">
        <v>180</v>
      </c>
      <c r="H9" s="151">
        <v>2049672</v>
      </c>
      <c r="I9" s="63">
        <v>2049672</v>
      </c>
      <c r="J9" s="63">
        <v>512418</v>
      </c>
      <c r="K9" s="63"/>
      <c r="L9" s="63">
        <v>1537254</v>
      </c>
      <c r="M9" s="63"/>
      <c r="N9" s="63"/>
      <c r="O9" s="63"/>
      <c r="P9" s="63"/>
      <c r="Q9" s="63"/>
      <c r="R9" s="63"/>
      <c r="S9" s="63"/>
      <c r="T9" s="63"/>
      <c r="U9" s="63"/>
      <c r="V9" s="63"/>
      <c r="W9" s="63"/>
    </row>
    <row r="10" ht="20.25" customHeight="1" spans="1:23">
      <c r="A10" s="148" t="str">
        <f t="shared" si="0"/>
        <v>       玉溪市林业和草原局</v>
      </c>
      <c r="B10" s="148" t="s">
        <v>176</v>
      </c>
      <c r="C10" s="148" t="s">
        <v>177</v>
      </c>
      <c r="D10" s="148" t="s">
        <v>110</v>
      </c>
      <c r="E10" s="148" t="s">
        <v>178</v>
      </c>
      <c r="F10" s="148" t="s">
        <v>181</v>
      </c>
      <c r="G10" s="148" t="s">
        <v>182</v>
      </c>
      <c r="H10" s="151">
        <v>2015676</v>
      </c>
      <c r="I10" s="63">
        <v>2015676</v>
      </c>
      <c r="J10" s="63">
        <v>503919</v>
      </c>
      <c r="K10" s="148"/>
      <c r="L10" s="63">
        <v>1511757</v>
      </c>
      <c r="M10" s="148"/>
      <c r="N10" s="63"/>
      <c r="O10" s="63"/>
      <c r="P10" s="148"/>
      <c r="Q10" s="63"/>
      <c r="R10" s="63"/>
      <c r="S10" s="63"/>
      <c r="T10" s="63"/>
      <c r="U10" s="63"/>
      <c r="V10" s="63"/>
      <c r="W10" s="63"/>
    </row>
    <row r="11" ht="20.25" customHeight="1" spans="1:23">
      <c r="A11" s="148" t="str">
        <f t="shared" si="0"/>
        <v>       玉溪市林业和草原局</v>
      </c>
      <c r="B11" s="148" t="s">
        <v>176</v>
      </c>
      <c r="C11" s="148" t="s">
        <v>177</v>
      </c>
      <c r="D11" s="148" t="s">
        <v>126</v>
      </c>
      <c r="E11" s="148" t="s">
        <v>183</v>
      </c>
      <c r="F11" s="148" t="s">
        <v>181</v>
      </c>
      <c r="G11" s="148" t="s">
        <v>182</v>
      </c>
      <c r="H11" s="151">
        <v>6996</v>
      </c>
      <c r="I11" s="63">
        <v>6996</v>
      </c>
      <c r="J11" s="63">
        <v>1749</v>
      </c>
      <c r="K11" s="148"/>
      <c r="L11" s="63">
        <v>5247</v>
      </c>
      <c r="M11" s="148"/>
      <c r="N11" s="63"/>
      <c r="O11" s="63"/>
      <c r="P11" s="148"/>
      <c r="Q11" s="63"/>
      <c r="R11" s="63"/>
      <c r="S11" s="63"/>
      <c r="T11" s="63"/>
      <c r="U11" s="63"/>
      <c r="V11" s="63"/>
      <c r="W11" s="63"/>
    </row>
    <row r="12" ht="20.25" customHeight="1" spans="1:23">
      <c r="A12" s="148" t="str">
        <f t="shared" si="0"/>
        <v>       玉溪市林业和草原局</v>
      </c>
      <c r="B12" s="148" t="s">
        <v>184</v>
      </c>
      <c r="C12" s="148" t="s">
        <v>185</v>
      </c>
      <c r="D12" s="148" t="s">
        <v>111</v>
      </c>
      <c r="E12" s="148" t="s">
        <v>186</v>
      </c>
      <c r="F12" s="148" t="s">
        <v>179</v>
      </c>
      <c r="G12" s="148" t="s">
        <v>180</v>
      </c>
      <c r="H12" s="151">
        <v>2955684</v>
      </c>
      <c r="I12" s="63">
        <v>2955684</v>
      </c>
      <c r="J12" s="63">
        <v>738921</v>
      </c>
      <c r="K12" s="148"/>
      <c r="L12" s="63">
        <v>2216763</v>
      </c>
      <c r="M12" s="148"/>
      <c r="N12" s="63"/>
      <c r="O12" s="63"/>
      <c r="P12" s="148"/>
      <c r="Q12" s="63"/>
      <c r="R12" s="63"/>
      <c r="S12" s="63"/>
      <c r="T12" s="63"/>
      <c r="U12" s="63"/>
      <c r="V12" s="63"/>
      <c r="W12" s="63"/>
    </row>
    <row r="13" ht="20.25" customHeight="1" spans="1:23">
      <c r="A13" s="148" t="str">
        <f t="shared" si="0"/>
        <v>       玉溪市林业和草原局</v>
      </c>
      <c r="B13" s="148" t="s">
        <v>184</v>
      </c>
      <c r="C13" s="148" t="s">
        <v>185</v>
      </c>
      <c r="D13" s="148" t="s">
        <v>111</v>
      </c>
      <c r="E13" s="148" t="s">
        <v>186</v>
      </c>
      <c r="F13" s="148" t="s">
        <v>181</v>
      </c>
      <c r="G13" s="148" t="s">
        <v>182</v>
      </c>
      <c r="H13" s="151">
        <v>123216</v>
      </c>
      <c r="I13" s="63">
        <v>123216</v>
      </c>
      <c r="J13" s="63">
        <v>30804</v>
      </c>
      <c r="K13" s="148"/>
      <c r="L13" s="63">
        <v>92412</v>
      </c>
      <c r="M13" s="148"/>
      <c r="N13" s="63"/>
      <c r="O13" s="63"/>
      <c r="P13" s="148"/>
      <c r="Q13" s="63"/>
      <c r="R13" s="63"/>
      <c r="S13" s="63"/>
      <c r="T13" s="63"/>
      <c r="U13" s="63"/>
      <c r="V13" s="63"/>
      <c r="W13" s="63"/>
    </row>
    <row r="14" ht="20.25" customHeight="1" spans="1:23">
      <c r="A14" s="148" t="str">
        <f t="shared" si="0"/>
        <v>       玉溪市林业和草原局</v>
      </c>
      <c r="B14" s="148" t="s">
        <v>184</v>
      </c>
      <c r="C14" s="148" t="s">
        <v>185</v>
      </c>
      <c r="D14" s="148" t="s">
        <v>111</v>
      </c>
      <c r="E14" s="148" t="s">
        <v>186</v>
      </c>
      <c r="F14" s="148" t="s">
        <v>187</v>
      </c>
      <c r="G14" s="148" t="s">
        <v>188</v>
      </c>
      <c r="H14" s="151">
        <v>789420</v>
      </c>
      <c r="I14" s="63">
        <v>789420</v>
      </c>
      <c r="J14" s="63">
        <v>197355</v>
      </c>
      <c r="K14" s="148"/>
      <c r="L14" s="63">
        <v>592065</v>
      </c>
      <c r="M14" s="148"/>
      <c r="N14" s="63"/>
      <c r="O14" s="63"/>
      <c r="P14" s="148"/>
      <c r="Q14" s="63"/>
      <c r="R14" s="63"/>
      <c r="S14" s="63"/>
      <c r="T14" s="63"/>
      <c r="U14" s="63"/>
      <c r="V14" s="63"/>
      <c r="W14" s="63"/>
    </row>
    <row r="15" ht="20.25" customHeight="1" spans="1:23">
      <c r="A15" s="148" t="str">
        <f t="shared" si="0"/>
        <v>       玉溪市林业和草原局</v>
      </c>
      <c r="B15" s="148" t="s">
        <v>184</v>
      </c>
      <c r="C15" s="148" t="s">
        <v>185</v>
      </c>
      <c r="D15" s="148" t="s">
        <v>126</v>
      </c>
      <c r="E15" s="148" t="s">
        <v>183</v>
      </c>
      <c r="F15" s="148" t="s">
        <v>181</v>
      </c>
      <c r="G15" s="148" t="s">
        <v>182</v>
      </c>
      <c r="H15" s="151">
        <v>45252</v>
      </c>
      <c r="I15" s="63">
        <v>45252</v>
      </c>
      <c r="J15" s="63">
        <v>11313</v>
      </c>
      <c r="K15" s="148"/>
      <c r="L15" s="63">
        <v>33939</v>
      </c>
      <c r="M15" s="148"/>
      <c r="N15" s="63"/>
      <c r="O15" s="63"/>
      <c r="P15" s="148"/>
      <c r="Q15" s="63"/>
      <c r="R15" s="63"/>
      <c r="S15" s="63"/>
      <c r="T15" s="63"/>
      <c r="U15" s="63"/>
      <c r="V15" s="63"/>
      <c r="W15" s="63"/>
    </row>
    <row r="16" ht="20.25" customHeight="1" spans="1:23">
      <c r="A16" s="148" t="str">
        <f t="shared" si="0"/>
        <v>       玉溪市林业和草原局</v>
      </c>
      <c r="B16" s="148" t="s">
        <v>189</v>
      </c>
      <c r="C16" s="148" t="s">
        <v>190</v>
      </c>
      <c r="D16" s="148" t="s">
        <v>90</v>
      </c>
      <c r="E16" s="148" t="s">
        <v>191</v>
      </c>
      <c r="F16" s="148" t="s">
        <v>192</v>
      </c>
      <c r="G16" s="148" t="s">
        <v>193</v>
      </c>
      <c r="H16" s="151">
        <v>1815849.28</v>
      </c>
      <c r="I16" s="63">
        <v>1815849.28</v>
      </c>
      <c r="J16" s="63">
        <v>453962.32</v>
      </c>
      <c r="K16" s="148"/>
      <c r="L16" s="63">
        <v>1361886.96</v>
      </c>
      <c r="M16" s="148"/>
      <c r="N16" s="63"/>
      <c r="O16" s="63"/>
      <c r="P16" s="148"/>
      <c r="Q16" s="63"/>
      <c r="R16" s="63"/>
      <c r="S16" s="63"/>
      <c r="T16" s="63"/>
      <c r="U16" s="63"/>
      <c r="V16" s="63"/>
      <c r="W16" s="63"/>
    </row>
    <row r="17" ht="20.25" customHeight="1" spans="1:23">
      <c r="A17" s="148" t="str">
        <f t="shared" si="0"/>
        <v>       玉溪市林业和草原局</v>
      </c>
      <c r="B17" s="148" t="s">
        <v>189</v>
      </c>
      <c r="C17" s="148" t="s">
        <v>190</v>
      </c>
      <c r="D17" s="148" t="s">
        <v>96</v>
      </c>
      <c r="E17" s="148" t="s">
        <v>194</v>
      </c>
      <c r="F17" s="148" t="s">
        <v>195</v>
      </c>
      <c r="G17" s="148" t="s">
        <v>196</v>
      </c>
      <c r="H17" s="151">
        <v>414997.18</v>
      </c>
      <c r="I17" s="63">
        <v>414997.18</v>
      </c>
      <c r="J17" s="63">
        <v>103749.3</v>
      </c>
      <c r="K17" s="148"/>
      <c r="L17" s="63">
        <v>311247.88</v>
      </c>
      <c r="M17" s="148"/>
      <c r="N17" s="63"/>
      <c r="O17" s="63"/>
      <c r="P17" s="148"/>
      <c r="Q17" s="63"/>
      <c r="R17" s="63"/>
      <c r="S17" s="63"/>
      <c r="T17" s="63"/>
      <c r="U17" s="63"/>
      <c r="V17" s="63"/>
      <c r="W17" s="63"/>
    </row>
    <row r="18" ht="20.25" customHeight="1" spans="1:23">
      <c r="A18" s="148" t="str">
        <f t="shared" si="0"/>
        <v>       玉溪市林业和草原局</v>
      </c>
      <c r="B18" s="148" t="s">
        <v>189</v>
      </c>
      <c r="C18" s="148" t="s">
        <v>190</v>
      </c>
      <c r="D18" s="148" t="s">
        <v>97</v>
      </c>
      <c r="E18" s="148" t="s">
        <v>197</v>
      </c>
      <c r="F18" s="148" t="s">
        <v>195</v>
      </c>
      <c r="G18" s="148" t="s">
        <v>196</v>
      </c>
      <c r="H18" s="151">
        <v>526974.64</v>
      </c>
      <c r="I18" s="63">
        <v>526974.64</v>
      </c>
      <c r="J18" s="63">
        <v>131743.66</v>
      </c>
      <c r="K18" s="148"/>
      <c r="L18" s="63">
        <v>395230.98</v>
      </c>
      <c r="M18" s="148"/>
      <c r="N18" s="63"/>
      <c r="O18" s="63"/>
      <c r="P18" s="148"/>
      <c r="Q18" s="63"/>
      <c r="R18" s="63"/>
      <c r="S18" s="63"/>
      <c r="T18" s="63"/>
      <c r="U18" s="63"/>
      <c r="V18" s="63"/>
      <c r="W18" s="63"/>
    </row>
    <row r="19" ht="20.25" customHeight="1" spans="1:23">
      <c r="A19" s="148" t="str">
        <f t="shared" si="0"/>
        <v>       玉溪市林业和草原局</v>
      </c>
      <c r="B19" s="148" t="s">
        <v>189</v>
      </c>
      <c r="C19" s="148" t="s">
        <v>190</v>
      </c>
      <c r="D19" s="148" t="s">
        <v>98</v>
      </c>
      <c r="E19" s="148" t="s">
        <v>198</v>
      </c>
      <c r="F19" s="148" t="s">
        <v>199</v>
      </c>
      <c r="G19" s="148" t="s">
        <v>200</v>
      </c>
      <c r="H19" s="151">
        <v>723657.5</v>
      </c>
      <c r="I19" s="63">
        <v>723657.5</v>
      </c>
      <c r="J19" s="63">
        <v>180914.38</v>
      </c>
      <c r="K19" s="148"/>
      <c r="L19" s="63">
        <v>542743.12</v>
      </c>
      <c r="M19" s="148"/>
      <c r="N19" s="63"/>
      <c r="O19" s="63"/>
      <c r="P19" s="148"/>
      <c r="Q19" s="63"/>
      <c r="R19" s="63"/>
      <c r="S19" s="63"/>
      <c r="T19" s="63"/>
      <c r="U19" s="63"/>
      <c r="V19" s="63"/>
      <c r="W19" s="63"/>
    </row>
    <row r="20" ht="20.25" customHeight="1" spans="1:23">
      <c r="A20" s="148" t="str">
        <f t="shared" si="0"/>
        <v>       玉溪市林业和草原局</v>
      </c>
      <c r="B20" s="148" t="s">
        <v>189</v>
      </c>
      <c r="C20" s="148" t="s">
        <v>190</v>
      </c>
      <c r="D20" s="148" t="s">
        <v>99</v>
      </c>
      <c r="E20" s="148" t="s">
        <v>201</v>
      </c>
      <c r="F20" s="148" t="s">
        <v>202</v>
      </c>
      <c r="G20" s="148" t="s">
        <v>203</v>
      </c>
      <c r="H20" s="151">
        <v>98135.14</v>
      </c>
      <c r="I20" s="63">
        <v>98135.14</v>
      </c>
      <c r="J20" s="63">
        <v>63236.79</v>
      </c>
      <c r="K20" s="148"/>
      <c r="L20" s="63">
        <v>34898.35</v>
      </c>
      <c r="M20" s="148"/>
      <c r="N20" s="63"/>
      <c r="O20" s="63"/>
      <c r="P20" s="148"/>
      <c r="Q20" s="63"/>
      <c r="R20" s="63"/>
      <c r="S20" s="63"/>
      <c r="T20" s="63"/>
      <c r="U20" s="63"/>
      <c r="V20" s="63"/>
      <c r="W20" s="63"/>
    </row>
    <row r="21" ht="20.25" customHeight="1" spans="1:23">
      <c r="A21" s="148" t="str">
        <f t="shared" si="0"/>
        <v>       玉溪市林业和草原局</v>
      </c>
      <c r="B21" s="148" t="s">
        <v>189</v>
      </c>
      <c r="C21" s="148" t="s">
        <v>190</v>
      </c>
      <c r="D21" s="148" t="s">
        <v>110</v>
      </c>
      <c r="E21" s="148" t="s">
        <v>178</v>
      </c>
      <c r="F21" s="148" t="s">
        <v>202</v>
      </c>
      <c r="G21" s="148" t="s">
        <v>203</v>
      </c>
      <c r="H21" s="151">
        <v>1614.77</v>
      </c>
      <c r="I21" s="63">
        <v>1614.77</v>
      </c>
      <c r="J21" s="63">
        <v>403.69</v>
      </c>
      <c r="K21" s="148"/>
      <c r="L21" s="63">
        <v>1211.08</v>
      </c>
      <c r="M21" s="148"/>
      <c r="N21" s="63"/>
      <c r="O21" s="63"/>
      <c r="P21" s="148"/>
      <c r="Q21" s="63"/>
      <c r="R21" s="63"/>
      <c r="S21" s="63"/>
      <c r="T21" s="63"/>
      <c r="U21" s="63"/>
      <c r="V21" s="63"/>
      <c r="W21" s="63"/>
    </row>
    <row r="22" ht="20.25" customHeight="1" spans="1:23">
      <c r="A22" s="148" t="str">
        <f t="shared" si="0"/>
        <v>       玉溪市林业和草原局</v>
      </c>
      <c r="B22" s="148" t="s">
        <v>189</v>
      </c>
      <c r="C22" s="148" t="s">
        <v>190</v>
      </c>
      <c r="D22" s="148" t="s">
        <v>111</v>
      </c>
      <c r="E22" s="148" t="s">
        <v>186</v>
      </c>
      <c r="F22" s="148" t="s">
        <v>202</v>
      </c>
      <c r="G22" s="148" t="s">
        <v>203</v>
      </c>
      <c r="H22" s="151">
        <v>46167.79</v>
      </c>
      <c r="I22" s="63">
        <v>46167.79</v>
      </c>
      <c r="J22" s="63">
        <v>11541.95</v>
      </c>
      <c r="K22" s="148"/>
      <c r="L22" s="63">
        <v>34625.84</v>
      </c>
      <c r="M22" s="148"/>
      <c r="N22" s="63"/>
      <c r="O22" s="63"/>
      <c r="P22" s="148"/>
      <c r="Q22" s="63"/>
      <c r="R22" s="63"/>
      <c r="S22" s="63"/>
      <c r="T22" s="63"/>
      <c r="U22" s="63"/>
      <c r="V22" s="63"/>
      <c r="W22" s="63"/>
    </row>
    <row r="23" ht="20.25" customHeight="1" spans="1:23">
      <c r="A23" s="148" t="str">
        <f t="shared" si="0"/>
        <v>       玉溪市林业和草原局</v>
      </c>
      <c r="B23" s="148" t="s">
        <v>204</v>
      </c>
      <c r="C23" s="148" t="s">
        <v>205</v>
      </c>
      <c r="D23" s="148" t="s">
        <v>125</v>
      </c>
      <c r="E23" s="148" t="s">
        <v>205</v>
      </c>
      <c r="F23" s="148" t="s">
        <v>206</v>
      </c>
      <c r="G23" s="148" t="s">
        <v>205</v>
      </c>
      <c r="H23" s="151">
        <v>1403088</v>
      </c>
      <c r="I23" s="63">
        <v>1403088</v>
      </c>
      <c r="J23" s="63">
        <v>350772</v>
      </c>
      <c r="K23" s="148"/>
      <c r="L23" s="63">
        <v>1052316</v>
      </c>
      <c r="M23" s="148"/>
      <c r="N23" s="63"/>
      <c r="O23" s="63"/>
      <c r="P23" s="148"/>
      <c r="Q23" s="63"/>
      <c r="R23" s="63"/>
      <c r="S23" s="63"/>
      <c r="T23" s="63"/>
      <c r="U23" s="63"/>
      <c r="V23" s="63"/>
      <c r="W23" s="63"/>
    </row>
    <row r="24" ht="20.25" customHeight="1" spans="1:23">
      <c r="A24" s="148" t="str">
        <f t="shared" si="0"/>
        <v>       玉溪市林业和草原局</v>
      </c>
      <c r="B24" s="148" t="s">
        <v>207</v>
      </c>
      <c r="C24" s="148" t="s">
        <v>208</v>
      </c>
      <c r="D24" s="148" t="s">
        <v>88</v>
      </c>
      <c r="E24" s="148" t="s">
        <v>209</v>
      </c>
      <c r="F24" s="148" t="s">
        <v>210</v>
      </c>
      <c r="G24" s="148" t="s">
        <v>211</v>
      </c>
      <c r="H24" s="151">
        <v>1123200</v>
      </c>
      <c r="I24" s="63">
        <v>1123200</v>
      </c>
      <c r="J24" s="63">
        <v>224640</v>
      </c>
      <c r="K24" s="148"/>
      <c r="L24" s="63">
        <v>898560</v>
      </c>
      <c r="M24" s="148"/>
      <c r="N24" s="63"/>
      <c r="O24" s="63"/>
      <c r="P24" s="148"/>
      <c r="Q24" s="63"/>
      <c r="R24" s="63"/>
      <c r="S24" s="63"/>
      <c r="T24" s="63"/>
      <c r="U24" s="63"/>
      <c r="V24" s="63"/>
      <c r="W24" s="63"/>
    </row>
    <row r="25" ht="20.25" customHeight="1" spans="1:23">
      <c r="A25" s="148" t="str">
        <f t="shared" si="0"/>
        <v>       玉溪市林业和草原局</v>
      </c>
      <c r="B25" s="148" t="s">
        <v>207</v>
      </c>
      <c r="C25" s="148" t="s">
        <v>208</v>
      </c>
      <c r="D25" s="148" t="s">
        <v>89</v>
      </c>
      <c r="E25" s="148" t="s">
        <v>212</v>
      </c>
      <c r="F25" s="148" t="s">
        <v>210</v>
      </c>
      <c r="G25" s="148" t="s">
        <v>211</v>
      </c>
      <c r="H25" s="151">
        <v>475200</v>
      </c>
      <c r="I25" s="63">
        <v>475200</v>
      </c>
      <c r="J25" s="63">
        <v>95040</v>
      </c>
      <c r="K25" s="148"/>
      <c r="L25" s="63">
        <v>380160</v>
      </c>
      <c r="M25" s="148"/>
      <c r="N25" s="63"/>
      <c r="O25" s="63"/>
      <c r="P25" s="148"/>
      <c r="Q25" s="63"/>
      <c r="R25" s="63"/>
      <c r="S25" s="63"/>
      <c r="T25" s="63"/>
      <c r="U25" s="63"/>
      <c r="V25" s="63"/>
      <c r="W25" s="63"/>
    </row>
    <row r="26" ht="20.25" customHeight="1" spans="1:23">
      <c r="A26" s="148" t="str">
        <f t="shared" si="0"/>
        <v>       玉溪市林业和草原局</v>
      </c>
      <c r="B26" s="148" t="s">
        <v>213</v>
      </c>
      <c r="C26" s="148" t="s">
        <v>214</v>
      </c>
      <c r="D26" s="148" t="s">
        <v>110</v>
      </c>
      <c r="E26" s="148" t="s">
        <v>178</v>
      </c>
      <c r="F26" s="148" t="s">
        <v>215</v>
      </c>
      <c r="G26" s="148" t="s">
        <v>216</v>
      </c>
      <c r="H26" s="151">
        <v>1140868</v>
      </c>
      <c r="I26" s="63">
        <v>1140868</v>
      </c>
      <c r="J26" s="63">
        <v>285217</v>
      </c>
      <c r="K26" s="148"/>
      <c r="L26" s="63">
        <v>855651</v>
      </c>
      <c r="M26" s="148"/>
      <c r="N26" s="63"/>
      <c r="O26" s="63"/>
      <c r="P26" s="148"/>
      <c r="Q26" s="63"/>
      <c r="R26" s="63"/>
      <c r="S26" s="63"/>
      <c r="T26" s="63"/>
      <c r="U26" s="63"/>
      <c r="V26" s="63"/>
      <c r="W26" s="63"/>
    </row>
    <row r="27" ht="20.25" customHeight="1" spans="1:23">
      <c r="A27" s="148" t="str">
        <f t="shared" si="0"/>
        <v>       玉溪市林业和草原局</v>
      </c>
      <c r="B27" s="148" t="s">
        <v>217</v>
      </c>
      <c r="C27" s="148" t="s">
        <v>218</v>
      </c>
      <c r="D27" s="148" t="s">
        <v>110</v>
      </c>
      <c r="E27" s="148" t="s">
        <v>178</v>
      </c>
      <c r="F27" s="148" t="s">
        <v>219</v>
      </c>
      <c r="G27" s="148" t="s">
        <v>220</v>
      </c>
      <c r="H27" s="151">
        <v>208000</v>
      </c>
      <c r="I27" s="63">
        <v>208000</v>
      </c>
      <c r="J27" s="63"/>
      <c r="K27" s="148"/>
      <c r="L27" s="63">
        <v>208000</v>
      </c>
      <c r="M27" s="148"/>
      <c r="N27" s="63"/>
      <c r="O27" s="63"/>
      <c r="P27" s="148"/>
      <c r="Q27" s="63"/>
      <c r="R27" s="63"/>
      <c r="S27" s="63"/>
      <c r="T27" s="63"/>
      <c r="U27" s="63"/>
      <c r="V27" s="63"/>
      <c r="W27" s="63"/>
    </row>
    <row r="28" ht="20.25" customHeight="1" spans="1:23">
      <c r="A28" s="148" t="str">
        <f t="shared" si="0"/>
        <v>       玉溪市林业和草原局</v>
      </c>
      <c r="B28" s="148" t="s">
        <v>217</v>
      </c>
      <c r="C28" s="148" t="s">
        <v>218</v>
      </c>
      <c r="D28" s="148" t="s">
        <v>111</v>
      </c>
      <c r="E28" s="148" t="s">
        <v>186</v>
      </c>
      <c r="F28" s="148" t="s">
        <v>219</v>
      </c>
      <c r="G28" s="148" t="s">
        <v>220</v>
      </c>
      <c r="H28" s="151">
        <v>200000</v>
      </c>
      <c r="I28" s="63">
        <v>200000</v>
      </c>
      <c r="J28" s="63"/>
      <c r="K28" s="148"/>
      <c r="L28" s="63">
        <v>200000</v>
      </c>
      <c r="M28" s="148"/>
      <c r="N28" s="63"/>
      <c r="O28" s="63"/>
      <c r="P28" s="148"/>
      <c r="Q28" s="63"/>
      <c r="R28" s="63"/>
      <c r="S28" s="63"/>
      <c r="T28" s="63"/>
      <c r="U28" s="63"/>
      <c r="V28" s="63"/>
      <c r="W28" s="63"/>
    </row>
    <row r="29" ht="20.25" customHeight="1" spans="1:23">
      <c r="A29" s="148" t="str">
        <f t="shared" si="0"/>
        <v>       玉溪市林业和草原局</v>
      </c>
      <c r="B29" s="148" t="s">
        <v>221</v>
      </c>
      <c r="C29" s="148" t="s">
        <v>222</v>
      </c>
      <c r="D29" s="148" t="s">
        <v>110</v>
      </c>
      <c r="E29" s="148" t="s">
        <v>178</v>
      </c>
      <c r="F29" s="148" t="s">
        <v>223</v>
      </c>
      <c r="G29" s="148" t="s">
        <v>224</v>
      </c>
      <c r="H29" s="151">
        <v>343200</v>
      </c>
      <c r="I29" s="63">
        <v>343200</v>
      </c>
      <c r="J29" s="63">
        <v>85800</v>
      </c>
      <c r="K29" s="148"/>
      <c r="L29" s="63">
        <v>257400</v>
      </c>
      <c r="M29" s="148"/>
      <c r="N29" s="63"/>
      <c r="O29" s="63"/>
      <c r="P29" s="148"/>
      <c r="Q29" s="63"/>
      <c r="R29" s="63"/>
      <c r="S29" s="63"/>
      <c r="T29" s="63"/>
      <c r="U29" s="63"/>
      <c r="V29" s="63"/>
      <c r="W29" s="63"/>
    </row>
    <row r="30" ht="20.25" customHeight="1" spans="1:23">
      <c r="A30" s="148" t="str">
        <f t="shared" si="0"/>
        <v>       玉溪市林业和草原局</v>
      </c>
      <c r="B30" s="148" t="s">
        <v>225</v>
      </c>
      <c r="C30" s="148" t="s">
        <v>226</v>
      </c>
      <c r="D30" s="148" t="s">
        <v>110</v>
      </c>
      <c r="E30" s="148" t="s">
        <v>178</v>
      </c>
      <c r="F30" s="148" t="s">
        <v>227</v>
      </c>
      <c r="G30" s="148" t="s">
        <v>226</v>
      </c>
      <c r="H30" s="151">
        <v>81446.88</v>
      </c>
      <c r="I30" s="63">
        <v>81446.88</v>
      </c>
      <c r="J30" s="63"/>
      <c r="K30" s="148"/>
      <c r="L30" s="63">
        <v>81446.88</v>
      </c>
      <c r="M30" s="148"/>
      <c r="N30" s="63"/>
      <c r="O30" s="63"/>
      <c r="P30" s="148"/>
      <c r="Q30" s="63"/>
      <c r="R30" s="63"/>
      <c r="S30" s="63"/>
      <c r="T30" s="63"/>
      <c r="U30" s="63"/>
      <c r="V30" s="63"/>
      <c r="W30" s="63"/>
    </row>
    <row r="31" ht="20.25" customHeight="1" spans="1:23">
      <c r="A31" s="148" t="str">
        <f t="shared" si="0"/>
        <v>       玉溪市林业和草原局</v>
      </c>
      <c r="B31" s="148" t="s">
        <v>225</v>
      </c>
      <c r="C31" s="148" t="s">
        <v>226</v>
      </c>
      <c r="D31" s="148" t="s">
        <v>111</v>
      </c>
      <c r="E31" s="148" t="s">
        <v>186</v>
      </c>
      <c r="F31" s="148" t="s">
        <v>227</v>
      </c>
      <c r="G31" s="148" t="s">
        <v>226</v>
      </c>
      <c r="H31" s="151">
        <v>177727.2</v>
      </c>
      <c r="I31" s="63">
        <v>177727.2</v>
      </c>
      <c r="J31" s="63"/>
      <c r="K31" s="148"/>
      <c r="L31" s="63">
        <v>177727.2</v>
      </c>
      <c r="M31" s="148"/>
      <c r="N31" s="63"/>
      <c r="O31" s="63"/>
      <c r="P31" s="148"/>
      <c r="Q31" s="63"/>
      <c r="R31" s="63"/>
      <c r="S31" s="63"/>
      <c r="T31" s="63"/>
      <c r="U31" s="63"/>
      <c r="V31" s="63"/>
      <c r="W31" s="63"/>
    </row>
    <row r="32" ht="20.25" customHeight="1" spans="1:23">
      <c r="A32" s="148" t="str">
        <f t="shared" si="0"/>
        <v>       玉溪市林业和草原局</v>
      </c>
      <c r="B32" s="148" t="s">
        <v>228</v>
      </c>
      <c r="C32" s="148" t="s">
        <v>229</v>
      </c>
      <c r="D32" s="148" t="s">
        <v>88</v>
      </c>
      <c r="E32" s="148" t="s">
        <v>209</v>
      </c>
      <c r="F32" s="148" t="s">
        <v>230</v>
      </c>
      <c r="G32" s="148" t="s">
        <v>231</v>
      </c>
      <c r="H32" s="151">
        <v>21600</v>
      </c>
      <c r="I32" s="63">
        <v>21600</v>
      </c>
      <c r="J32" s="63"/>
      <c r="K32" s="148"/>
      <c r="L32" s="63">
        <v>21600</v>
      </c>
      <c r="M32" s="148"/>
      <c r="N32" s="63"/>
      <c r="O32" s="63"/>
      <c r="P32" s="148"/>
      <c r="Q32" s="63"/>
      <c r="R32" s="63"/>
      <c r="S32" s="63"/>
      <c r="T32" s="63"/>
      <c r="U32" s="63"/>
      <c r="V32" s="63"/>
      <c r="W32" s="63"/>
    </row>
    <row r="33" ht="20.25" customHeight="1" spans="1:23">
      <c r="A33" s="148" t="str">
        <f t="shared" si="0"/>
        <v>       玉溪市林业和草原局</v>
      </c>
      <c r="B33" s="148" t="s">
        <v>228</v>
      </c>
      <c r="C33" s="148" t="s">
        <v>229</v>
      </c>
      <c r="D33" s="148" t="s">
        <v>89</v>
      </c>
      <c r="E33" s="148" t="s">
        <v>212</v>
      </c>
      <c r="F33" s="148" t="s">
        <v>230</v>
      </c>
      <c r="G33" s="148" t="s">
        <v>231</v>
      </c>
      <c r="H33" s="151">
        <v>10800</v>
      </c>
      <c r="I33" s="63">
        <v>10800</v>
      </c>
      <c r="J33" s="63"/>
      <c r="K33" s="148"/>
      <c r="L33" s="63">
        <v>10800</v>
      </c>
      <c r="M33" s="148"/>
      <c r="N33" s="63"/>
      <c r="O33" s="63"/>
      <c r="P33" s="148"/>
      <c r="Q33" s="63"/>
      <c r="R33" s="63"/>
      <c r="S33" s="63"/>
      <c r="T33" s="63"/>
      <c r="U33" s="63"/>
      <c r="V33" s="63"/>
      <c r="W33" s="63"/>
    </row>
    <row r="34" ht="20.25" customHeight="1" spans="1:23">
      <c r="A34" s="148" t="str">
        <f t="shared" si="0"/>
        <v>       玉溪市林业和草原局</v>
      </c>
      <c r="B34" s="148" t="s">
        <v>228</v>
      </c>
      <c r="C34" s="148" t="s">
        <v>229</v>
      </c>
      <c r="D34" s="148" t="s">
        <v>110</v>
      </c>
      <c r="E34" s="148" t="s">
        <v>178</v>
      </c>
      <c r="F34" s="148" t="s">
        <v>232</v>
      </c>
      <c r="G34" s="148" t="s">
        <v>233</v>
      </c>
      <c r="H34" s="151">
        <v>78600</v>
      </c>
      <c r="I34" s="63">
        <v>78600</v>
      </c>
      <c r="J34" s="63"/>
      <c r="K34" s="148"/>
      <c r="L34" s="63">
        <v>78600</v>
      </c>
      <c r="M34" s="148"/>
      <c r="N34" s="63"/>
      <c r="O34" s="63"/>
      <c r="P34" s="148"/>
      <c r="Q34" s="63"/>
      <c r="R34" s="63"/>
      <c r="S34" s="63"/>
      <c r="T34" s="63"/>
      <c r="U34" s="63"/>
      <c r="V34" s="63"/>
      <c r="W34" s="63"/>
    </row>
    <row r="35" ht="20.25" customHeight="1" spans="1:23">
      <c r="A35" s="148" t="str">
        <f t="shared" si="0"/>
        <v>       玉溪市林业和草原局</v>
      </c>
      <c r="B35" s="148" t="s">
        <v>228</v>
      </c>
      <c r="C35" s="148" t="s">
        <v>229</v>
      </c>
      <c r="D35" s="148" t="s">
        <v>110</v>
      </c>
      <c r="E35" s="148" t="s">
        <v>178</v>
      </c>
      <c r="F35" s="148" t="s">
        <v>234</v>
      </c>
      <c r="G35" s="148" t="s">
        <v>235</v>
      </c>
      <c r="H35" s="151">
        <v>30000</v>
      </c>
      <c r="I35" s="63">
        <v>30000</v>
      </c>
      <c r="J35" s="63"/>
      <c r="K35" s="148"/>
      <c r="L35" s="63">
        <v>30000</v>
      </c>
      <c r="M35" s="148"/>
      <c r="N35" s="63"/>
      <c r="O35" s="63"/>
      <c r="P35" s="148"/>
      <c r="Q35" s="63"/>
      <c r="R35" s="63"/>
      <c r="S35" s="63"/>
      <c r="T35" s="63"/>
      <c r="U35" s="63"/>
      <c r="V35" s="63"/>
      <c r="W35" s="63"/>
    </row>
    <row r="36" ht="20.25" customHeight="1" spans="1:23">
      <c r="A36" s="148" t="str">
        <f t="shared" si="0"/>
        <v>       玉溪市林业和草原局</v>
      </c>
      <c r="B36" s="148" t="s">
        <v>228</v>
      </c>
      <c r="C36" s="148" t="s">
        <v>229</v>
      </c>
      <c r="D36" s="148" t="s">
        <v>110</v>
      </c>
      <c r="E36" s="148" t="s">
        <v>178</v>
      </c>
      <c r="F36" s="148" t="s">
        <v>236</v>
      </c>
      <c r="G36" s="148" t="s">
        <v>237</v>
      </c>
      <c r="H36" s="151">
        <v>75000</v>
      </c>
      <c r="I36" s="63">
        <v>75000</v>
      </c>
      <c r="J36" s="63"/>
      <c r="K36" s="148"/>
      <c r="L36" s="63">
        <v>75000</v>
      </c>
      <c r="M36" s="148"/>
      <c r="N36" s="63"/>
      <c r="O36" s="63"/>
      <c r="P36" s="148"/>
      <c r="Q36" s="63"/>
      <c r="R36" s="63"/>
      <c r="S36" s="63"/>
      <c r="T36" s="63"/>
      <c r="U36" s="63"/>
      <c r="V36" s="63"/>
      <c r="W36" s="63"/>
    </row>
    <row r="37" ht="20.25" customHeight="1" spans="1:23">
      <c r="A37" s="148" t="str">
        <f t="shared" si="0"/>
        <v>       玉溪市林业和草原局</v>
      </c>
      <c r="B37" s="148" t="s">
        <v>228</v>
      </c>
      <c r="C37" s="148" t="s">
        <v>229</v>
      </c>
      <c r="D37" s="148" t="s">
        <v>110</v>
      </c>
      <c r="E37" s="148" t="s">
        <v>178</v>
      </c>
      <c r="F37" s="148" t="s">
        <v>238</v>
      </c>
      <c r="G37" s="148" t="s">
        <v>239</v>
      </c>
      <c r="H37" s="151">
        <v>50000</v>
      </c>
      <c r="I37" s="63">
        <v>50000</v>
      </c>
      <c r="J37" s="63"/>
      <c r="K37" s="148"/>
      <c r="L37" s="63">
        <v>50000</v>
      </c>
      <c r="M37" s="148"/>
      <c r="N37" s="63"/>
      <c r="O37" s="63"/>
      <c r="P37" s="148"/>
      <c r="Q37" s="63"/>
      <c r="R37" s="63"/>
      <c r="S37" s="63"/>
      <c r="T37" s="63"/>
      <c r="U37" s="63"/>
      <c r="V37" s="63"/>
      <c r="W37" s="63"/>
    </row>
    <row r="38" ht="20.25" customHeight="1" spans="1:23">
      <c r="A38" s="148" t="str">
        <f t="shared" si="0"/>
        <v>       玉溪市林业和草原局</v>
      </c>
      <c r="B38" s="148" t="s">
        <v>228</v>
      </c>
      <c r="C38" s="148" t="s">
        <v>229</v>
      </c>
      <c r="D38" s="148" t="s">
        <v>110</v>
      </c>
      <c r="E38" s="148" t="s">
        <v>178</v>
      </c>
      <c r="F38" s="148" t="s">
        <v>240</v>
      </c>
      <c r="G38" s="148" t="s">
        <v>241</v>
      </c>
      <c r="H38" s="151">
        <v>40000</v>
      </c>
      <c r="I38" s="63">
        <v>40000</v>
      </c>
      <c r="J38" s="63"/>
      <c r="K38" s="148"/>
      <c r="L38" s="63">
        <v>40000</v>
      </c>
      <c r="M38" s="148"/>
      <c r="N38" s="63"/>
      <c r="O38" s="63"/>
      <c r="P38" s="148"/>
      <c r="Q38" s="63"/>
      <c r="R38" s="63"/>
      <c r="S38" s="63"/>
      <c r="T38" s="63"/>
      <c r="U38" s="63"/>
      <c r="V38" s="63"/>
      <c r="W38" s="63"/>
    </row>
    <row r="39" ht="20.25" customHeight="1" spans="1:23">
      <c r="A39" s="148" t="str">
        <f t="shared" si="0"/>
        <v>       玉溪市林业和草原局</v>
      </c>
      <c r="B39" s="148" t="s">
        <v>228</v>
      </c>
      <c r="C39" s="148" t="s">
        <v>229</v>
      </c>
      <c r="D39" s="148" t="s">
        <v>110</v>
      </c>
      <c r="E39" s="148" t="s">
        <v>178</v>
      </c>
      <c r="F39" s="148" t="s">
        <v>242</v>
      </c>
      <c r="G39" s="148" t="s">
        <v>243</v>
      </c>
      <c r="H39" s="151">
        <v>50000</v>
      </c>
      <c r="I39" s="63">
        <v>50000</v>
      </c>
      <c r="J39" s="63"/>
      <c r="K39" s="148"/>
      <c r="L39" s="63">
        <v>50000</v>
      </c>
      <c r="M39" s="148"/>
      <c r="N39" s="63"/>
      <c r="O39" s="63"/>
      <c r="P39" s="148"/>
      <c r="Q39" s="63"/>
      <c r="R39" s="63"/>
      <c r="S39" s="63"/>
      <c r="T39" s="63"/>
      <c r="U39" s="63"/>
      <c r="V39" s="63"/>
      <c r="W39" s="63"/>
    </row>
    <row r="40" ht="20.25" customHeight="1" spans="1:23">
      <c r="A40" s="148" t="str">
        <f t="shared" si="0"/>
        <v>       玉溪市林业和草原局</v>
      </c>
      <c r="B40" s="148" t="s">
        <v>228</v>
      </c>
      <c r="C40" s="148" t="s">
        <v>229</v>
      </c>
      <c r="D40" s="148" t="s">
        <v>110</v>
      </c>
      <c r="E40" s="148" t="s">
        <v>178</v>
      </c>
      <c r="F40" s="148" t="s">
        <v>223</v>
      </c>
      <c r="G40" s="148" t="s">
        <v>224</v>
      </c>
      <c r="H40" s="151">
        <v>34320</v>
      </c>
      <c r="I40" s="63">
        <v>34320</v>
      </c>
      <c r="J40" s="63"/>
      <c r="K40" s="148"/>
      <c r="L40" s="63">
        <v>34320</v>
      </c>
      <c r="M40" s="148"/>
      <c r="N40" s="63"/>
      <c r="O40" s="63"/>
      <c r="P40" s="148"/>
      <c r="Q40" s="63"/>
      <c r="R40" s="63"/>
      <c r="S40" s="63"/>
      <c r="T40" s="63"/>
      <c r="U40" s="63"/>
      <c r="V40" s="63"/>
      <c r="W40" s="63"/>
    </row>
    <row r="41" ht="20.25" customHeight="1" spans="1:23">
      <c r="A41" s="148" t="str">
        <f t="shared" si="0"/>
        <v>       玉溪市林业和草原局</v>
      </c>
      <c r="B41" s="148" t="s">
        <v>228</v>
      </c>
      <c r="C41" s="148" t="s">
        <v>229</v>
      </c>
      <c r="D41" s="148" t="s">
        <v>110</v>
      </c>
      <c r="E41" s="148" t="s">
        <v>178</v>
      </c>
      <c r="F41" s="148" t="s">
        <v>244</v>
      </c>
      <c r="G41" s="148" t="s">
        <v>245</v>
      </c>
      <c r="H41" s="151">
        <v>2000</v>
      </c>
      <c r="I41" s="63">
        <v>2000</v>
      </c>
      <c r="J41" s="63"/>
      <c r="K41" s="148"/>
      <c r="L41" s="63">
        <v>2000</v>
      </c>
      <c r="M41" s="148"/>
      <c r="N41" s="63"/>
      <c r="O41" s="63"/>
      <c r="P41" s="148"/>
      <c r="Q41" s="63"/>
      <c r="R41" s="63"/>
      <c r="S41" s="63"/>
      <c r="T41" s="63"/>
      <c r="U41" s="63"/>
      <c r="V41" s="63"/>
      <c r="W41" s="63"/>
    </row>
    <row r="42" ht="20.25" customHeight="1" spans="1:23">
      <c r="A42" s="148" t="str">
        <f t="shared" si="0"/>
        <v>       玉溪市林业和草原局</v>
      </c>
      <c r="B42" s="148" t="s">
        <v>228</v>
      </c>
      <c r="C42" s="148" t="s">
        <v>229</v>
      </c>
      <c r="D42" s="148" t="s">
        <v>110</v>
      </c>
      <c r="E42" s="148" t="s">
        <v>178</v>
      </c>
      <c r="F42" s="148" t="s">
        <v>230</v>
      </c>
      <c r="G42" s="148" t="s">
        <v>231</v>
      </c>
      <c r="H42" s="151">
        <v>32000</v>
      </c>
      <c r="I42" s="63">
        <v>32000</v>
      </c>
      <c r="J42" s="63"/>
      <c r="K42" s="148"/>
      <c r="L42" s="63">
        <v>32000</v>
      </c>
      <c r="M42" s="148"/>
      <c r="N42" s="63"/>
      <c r="O42" s="63"/>
      <c r="P42" s="148"/>
      <c r="Q42" s="63"/>
      <c r="R42" s="63"/>
      <c r="S42" s="63"/>
      <c r="T42" s="63"/>
      <c r="U42" s="63"/>
      <c r="V42" s="63"/>
      <c r="W42" s="63"/>
    </row>
    <row r="43" ht="20.25" customHeight="1" spans="1:23">
      <c r="A43" s="148" t="str">
        <f t="shared" si="0"/>
        <v>       玉溪市林业和草原局</v>
      </c>
      <c r="B43" s="148" t="s">
        <v>228</v>
      </c>
      <c r="C43" s="148" t="s">
        <v>229</v>
      </c>
      <c r="D43" s="148" t="s">
        <v>111</v>
      </c>
      <c r="E43" s="148" t="s">
        <v>186</v>
      </c>
      <c r="F43" s="148" t="s">
        <v>232</v>
      </c>
      <c r="G43" s="148" t="s">
        <v>233</v>
      </c>
      <c r="H43" s="151">
        <v>78159</v>
      </c>
      <c r="I43" s="63">
        <v>78159</v>
      </c>
      <c r="J43" s="63"/>
      <c r="K43" s="148"/>
      <c r="L43" s="63">
        <v>78159</v>
      </c>
      <c r="M43" s="148"/>
      <c r="N43" s="63"/>
      <c r="O43" s="63"/>
      <c r="P43" s="148"/>
      <c r="Q43" s="63"/>
      <c r="R43" s="63"/>
      <c r="S43" s="63"/>
      <c r="T43" s="63"/>
      <c r="U43" s="63"/>
      <c r="V43" s="63"/>
      <c r="W43" s="63"/>
    </row>
    <row r="44" ht="20.25" customHeight="1" spans="1:23">
      <c r="A44" s="148" t="str">
        <f t="shared" si="0"/>
        <v>       玉溪市林业和草原局</v>
      </c>
      <c r="B44" s="148" t="s">
        <v>228</v>
      </c>
      <c r="C44" s="148" t="s">
        <v>229</v>
      </c>
      <c r="D44" s="148" t="s">
        <v>111</v>
      </c>
      <c r="E44" s="148" t="s">
        <v>186</v>
      </c>
      <c r="F44" s="148" t="s">
        <v>246</v>
      </c>
      <c r="G44" s="148" t="s">
        <v>247</v>
      </c>
      <c r="H44" s="151">
        <v>150000</v>
      </c>
      <c r="I44" s="63">
        <v>150000</v>
      </c>
      <c r="J44" s="63"/>
      <c r="K44" s="148"/>
      <c r="L44" s="63">
        <v>150000</v>
      </c>
      <c r="M44" s="148"/>
      <c r="N44" s="63"/>
      <c r="O44" s="63"/>
      <c r="P44" s="148"/>
      <c r="Q44" s="63"/>
      <c r="R44" s="63"/>
      <c r="S44" s="63"/>
      <c r="T44" s="63"/>
      <c r="U44" s="63"/>
      <c r="V44" s="63"/>
      <c r="W44" s="63"/>
    </row>
    <row r="45" ht="20.25" customHeight="1" spans="1:23">
      <c r="A45" s="148" t="str">
        <f t="shared" si="0"/>
        <v>       玉溪市林业和草原局</v>
      </c>
      <c r="B45" s="148" t="s">
        <v>228</v>
      </c>
      <c r="C45" s="148" t="s">
        <v>229</v>
      </c>
      <c r="D45" s="148" t="s">
        <v>111</v>
      </c>
      <c r="E45" s="148" t="s">
        <v>186</v>
      </c>
      <c r="F45" s="148" t="s">
        <v>248</v>
      </c>
      <c r="G45" s="148" t="s">
        <v>249</v>
      </c>
      <c r="H45" s="151">
        <v>18000</v>
      </c>
      <c r="I45" s="63">
        <v>18000</v>
      </c>
      <c r="J45" s="63"/>
      <c r="K45" s="148"/>
      <c r="L45" s="63">
        <v>18000</v>
      </c>
      <c r="M45" s="148"/>
      <c r="N45" s="63"/>
      <c r="O45" s="63"/>
      <c r="P45" s="148"/>
      <c r="Q45" s="63"/>
      <c r="R45" s="63"/>
      <c r="S45" s="63"/>
      <c r="T45" s="63"/>
      <c r="U45" s="63"/>
      <c r="V45" s="63"/>
      <c r="W45" s="63"/>
    </row>
    <row r="46" ht="20.25" customHeight="1" spans="1:23">
      <c r="A46" s="148" t="str">
        <f t="shared" si="0"/>
        <v>       玉溪市林业和草原局</v>
      </c>
      <c r="B46" s="148" t="s">
        <v>228</v>
      </c>
      <c r="C46" s="148" t="s">
        <v>229</v>
      </c>
      <c r="D46" s="148" t="s">
        <v>111</v>
      </c>
      <c r="E46" s="148" t="s">
        <v>186</v>
      </c>
      <c r="F46" s="148" t="s">
        <v>250</v>
      </c>
      <c r="G46" s="148" t="s">
        <v>251</v>
      </c>
      <c r="H46" s="151">
        <v>17821</v>
      </c>
      <c r="I46" s="63">
        <v>17821</v>
      </c>
      <c r="J46" s="63"/>
      <c r="K46" s="148"/>
      <c r="L46" s="63">
        <v>17821</v>
      </c>
      <c r="M46" s="148"/>
      <c r="N46" s="63"/>
      <c r="O46" s="63"/>
      <c r="P46" s="148"/>
      <c r="Q46" s="63"/>
      <c r="R46" s="63"/>
      <c r="S46" s="63"/>
      <c r="T46" s="63"/>
      <c r="U46" s="63"/>
      <c r="V46" s="63"/>
      <c r="W46" s="63"/>
    </row>
    <row r="47" ht="20.25" customHeight="1" spans="1:23">
      <c r="A47" s="148" t="str">
        <f t="shared" si="0"/>
        <v>       玉溪市林业和草原局</v>
      </c>
      <c r="B47" s="148" t="s">
        <v>228</v>
      </c>
      <c r="C47" s="148" t="s">
        <v>229</v>
      </c>
      <c r="D47" s="148" t="s">
        <v>111</v>
      </c>
      <c r="E47" s="148" t="s">
        <v>186</v>
      </c>
      <c r="F47" s="148" t="s">
        <v>230</v>
      </c>
      <c r="G47" s="148" t="s">
        <v>231</v>
      </c>
      <c r="H47" s="151">
        <v>66520</v>
      </c>
      <c r="I47" s="63">
        <v>66520</v>
      </c>
      <c r="J47" s="63"/>
      <c r="K47" s="148"/>
      <c r="L47" s="63">
        <v>66520</v>
      </c>
      <c r="M47" s="148"/>
      <c r="N47" s="63"/>
      <c r="O47" s="63"/>
      <c r="P47" s="148"/>
      <c r="Q47" s="63"/>
      <c r="R47" s="63"/>
      <c r="S47" s="63"/>
      <c r="T47" s="63"/>
      <c r="U47" s="63"/>
      <c r="V47" s="63"/>
      <c r="W47" s="63"/>
    </row>
    <row r="48" ht="20.25" customHeight="1" spans="1:23">
      <c r="A48" s="148" t="str">
        <f t="shared" si="0"/>
        <v>       玉溪市林业和草原局</v>
      </c>
      <c r="B48" s="148" t="s">
        <v>252</v>
      </c>
      <c r="C48" s="148" t="s">
        <v>153</v>
      </c>
      <c r="D48" s="148" t="s">
        <v>111</v>
      </c>
      <c r="E48" s="148" t="s">
        <v>186</v>
      </c>
      <c r="F48" s="148" t="s">
        <v>253</v>
      </c>
      <c r="G48" s="148" t="s">
        <v>153</v>
      </c>
      <c r="H48" s="151">
        <v>10000</v>
      </c>
      <c r="I48" s="63">
        <v>10000</v>
      </c>
      <c r="J48" s="63"/>
      <c r="K48" s="148"/>
      <c r="L48" s="63">
        <v>10000</v>
      </c>
      <c r="M48" s="148"/>
      <c r="N48" s="63"/>
      <c r="O48" s="63"/>
      <c r="P48" s="148"/>
      <c r="Q48" s="63"/>
      <c r="R48" s="63"/>
      <c r="S48" s="63"/>
      <c r="T48" s="63"/>
      <c r="U48" s="63"/>
      <c r="V48" s="63"/>
      <c r="W48" s="63"/>
    </row>
    <row r="49" ht="20.25" customHeight="1" spans="1:23">
      <c r="A49" s="148" t="str">
        <f t="shared" si="0"/>
        <v>       玉溪市林业和草原局</v>
      </c>
      <c r="B49" s="148" t="s">
        <v>254</v>
      </c>
      <c r="C49" s="148" t="s">
        <v>255</v>
      </c>
      <c r="D49" s="148" t="s">
        <v>111</v>
      </c>
      <c r="E49" s="148" t="s">
        <v>186</v>
      </c>
      <c r="F49" s="148" t="s">
        <v>215</v>
      </c>
      <c r="G49" s="148" t="s">
        <v>216</v>
      </c>
      <c r="H49" s="151">
        <v>20000</v>
      </c>
      <c r="I49" s="63">
        <v>20000</v>
      </c>
      <c r="J49" s="63"/>
      <c r="K49" s="148"/>
      <c r="L49" s="63">
        <v>20000</v>
      </c>
      <c r="M49" s="148"/>
      <c r="N49" s="63"/>
      <c r="O49" s="63"/>
      <c r="P49" s="148"/>
      <c r="Q49" s="63"/>
      <c r="R49" s="63"/>
      <c r="S49" s="63"/>
      <c r="T49" s="63"/>
      <c r="U49" s="63"/>
      <c r="V49" s="63"/>
      <c r="W49" s="63"/>
    </row>
    <row r="50" ht="20.25" customHeight="1" spans="1:23">
      <c r="A50" s="148" t="str">
        <f t="shared" si="0"/>
        <v>       玉溪市林业和草原局</v>
      </c>
      <c r="B50" s="148" t="s">
        <v>256</v>
      </c>
      <c r="C50" s="148" t="s">
        <v>257</v>
      </c>
      <c r="D50" s="148" t="s">
        <v>110</v>
      </c>
      <c r="E50" s="148" t="s">
        <v>178</v>
      </c>
      <c r="F50" s="148" t="s">
        <v>215</v>
      </c>
      <c r="G50" s="148" t="s">
        <v>216</v>
      </c>
      <c r="H50" s="151">
        <v>170806</v>
      </c>
      <c r="I50" s="63">
        <v>170806</v>
      </c>
      <c r="J50" s="63"/>
      <c r="K50" s="148"/>
      <c r="L50" s="63">
        <v>170806</v>
      </c>
      <c r="M50" s="148"/>
      <c r="N50" s="63"/>
      <c r="O50" s="63"/>
      <c r="P50" s="148"/>
      <c r="Q50" s="63"/>
      <c r="R50" s="63"/>
      <c r="S50" s="63"/>
      <c r="T50" s="63"/>
      <c r="U50" s="63"/>
      <c r="V50" s="63"/>
      <c r="W50" s="63"/>
    </row>
    <row r="51" ht="20.25" customHeight="1" spans="1:23">
      <c r="A51" s="148" t="str">
        <f t="shared" si="0"/>
        <v>       玉溪市林业和草原局</v>
      </c>
      <c r="B51" s="148" t="s">
        <v>258</v>
      </c>
      <c r="C51" s="148" t="s">
        <v>259</v>
      </c>
      <c r="D51" s="148" t="s">
        <v>111</v>
      </c>
      <c r="E51" s="148" t="s">
        <v>186</v>
      </c>
      <c r="F51" s="148" t="s">
        <v>187</v>
      </c>
      <c r="G51" s="148" t="s">
        <v>188</v>
      </c>
      <c r="H51" s="151">
        <v>2429600</v>
      </c>
      <c r="I51" s="63">
        <v>2429600</v>
      </c>
      <c r="J51" s="63">
        <v>607400</v>
      </c>
      <c r="K51" s="148"/>
      <c r="L51" s="63">
        <v>1822200</v>
      </c>
      <c r="M51" s="148"/>
      <c r="N51" s="63"/>
      <c r="O51" s="63"/>
      <c r="P51" s="148"/>
      <c r="Q51" s="63"/>
      <c r="R51" s="63"/>
      <c r="S51" s="63"/>
      <c r="T51" s="63"/>
      <c r="U51" s="63"/>
      <c r="V51" s="63"/>
      <c r="W51" s="63"/>
    </row>
    <row r="52" ht="20.25" customHeight="1" spans="1:23">
      <c r="A52" s="148" t="str">
        <f t="shared" si="0"/>
        <v>       玉溪市林业和草原局</v>
      </c>
      <c r="B52" s="148" t="s">
        <v>260</v>
      </c>
      <c r="C52" s="148" t="s">
        <v>261</v>
      </c>
      <c r="D52" s="148" t="s">
        <v>110</v>
      </c>
      <c r="E52" s="148" t="s">
        <v>178</v>
      </c>
      <c r="F52" s="148" t="s">
        <v>250</v>
      </c>
      <c r="G52" s="148" t="s">
        <v>251</v>
      </c>
      <c r="H52" s="151">
        <v>180000</v>
      </c>
      <c r="I52" s="63">
        <v>180000</v>
      </c>
      <c r="J52" s="63"/>
      <c r="K52" s="148"/>
      <c r="L52" s="63">
        <v>180000</v>
      </c>
      <c r="M52" s="148"/>
      <c r="N52" s="63"/>
      <c r="O52" s="63"/>
      <c r="P52" s="148"/>
      <c r="Q52" s="63"/>
      <c r="R52" s="63"/>
      <c r="S52" s="63"/>
      <c r="T52" s="63"/>
      <c r="U52" s="63"/>
      <c r="V52" s="63"/>
      <c r="W52" s="63"/>
    </row>
    <row r="53" ht="20.25" customHeight="1" spans="1:23">
      <c r="A53" s="148" t="str">
        <f t="shared" si="0"/>
        <v>       玉溪市林业和草原局</v>
      </c>
      <c r="B53" s="148" t="s">
        <v>262</v>
      </c>
      <c r="C53" s="148" t="s">
        <v>263</v>
      </c>
      <c r="D53" s="148" t="s">
        <v>110</v>
      </c>
      <c r="E53" s="148" t="s">
        <v>178</v>
      </c>
      <c r="F53" s="148" t="s">
        <v>232</v>
      </c>
      <c r="G53" s="148" t="s">
        <v>233</v>
      </c>
      <c r="H53" s="151">
        <v>107080</v>
      </c>
      <c r="I53" s="63">
        <v>107080</v>
      </c>
      <c r="J53" s="63"/>
      <c r="K53" s="148"/>
      <c r="L53" s="63">
        <v>107080</v>
      </c>
      <c r="M53" s="148"/>
      <c r="N53" s="63"/>
      <c r="O53" s="63"/>
      <c r="P53" s="148"/>
      <c r="Q53" s="63"/>
      <c r="R53" s="63"/>
      <c r="S53" s="63"/>
      <c r="T53" s="63"/>
      <c r="U53" s="63"/>
      <c r="V53" s="63"/>
      <c r="W53" s="63"/>
    </row>
    <row r="54" ht="20.25" customHeight="1" spans="1:23">
      <c r="A54" s="148" t="str">
        <f t="shared" si="0"/>
        <v>       玉溪市林业和草原局</v>
      </c>
      <c r="B54" s="148" t="s">
        <v>262</v>
      </c>
      <c r="C54" s="148" t="s">
        <v>263</v>
      </c>
      <c r="D54" s="148" t="s">
        <v>110</v>
      </c>
      <c r="E54" s="148" t="s">
        <v>178</v>
      </c>
      <c r="F54" s="148" t="s">
        <v>246</v>
      </c>
      <c r="G54" s="148" t="s">
        <v>247</v>
      </c>
      <c r="H54" s="151">
        <v>200000</v>
      </c>
      <c r="I54" s="63">
        <v>200000</v>
      </c>
      <c r="J54" s="63"/>
      <c r="K54" s="148"/>
      <c r="L54" s="63">
        <v>200000</v>
      </c>
      <c r="M54" s="148"/>
      <c r="N54" s="63"/>
      <c r="O54" s="63"/>
      <c r="P54" s="148"/>
      <c r="Q54" s="63"/>
      <c r="R54" s="63"/>
      <c r="S54" s="63"/>
      <c r="T54" s="63"/>
      <c r="U54" s="63"/>
      <c r="V54" s="63"/>
      <c r="W54" s="63"/>
    </row>
    <row r="55" ht="20.25" customHeight="1" spans="1:23">
      <c r="A55" s="148" t="str">
        <f t="shared" si="0"/>
        <v>       玉溪市林业和草原局</v>
      </c>
      <c r="B55" s="148" t="s">
        <v>262</v>
      </c>
      <c r="C55" s="148" t="s">
        <v>263</v>
      </c>
      <c r="D55" s="148" t="s">
        <v>110</v>
      </c>
      <c r="E55" s="148" t="s">
        <v>178</v>
      </c>
      <c r="F55" s="148" t="s">
        <v>248</v>
      </c>
      <c r="G55" s="148" t="s">
        <v>249</v>
      </c>
      <c r="H55" s="151">
        <v>130420</v>
      </c>
      <c r="I55" s="63">
        <v>130420</v>
      </c>
      <c r="J55" s="63"/>
      <c r="K55" s="148"/>
      <c r="L55" s="63">
        <v>130420</v>
      </c>
      <c r="M55" s="148"/>
      <c r="N55" s="63"/>
      <c r="O55" s="63"/>
      <c r="P55" s="148"/>
      <c r="Q55" s="63"/>
      <c r="R55" s="63"/>
      <c r="S55" s="63"/>
      <c r="T55" s="63"/>
      <c r="U55" s="63"/>
      <c r="V55" s="63"/>
      <c r="W55" s="63"/>
    </row>
    <row r="56" ht="20.25" customHeight="1" spans="1:23">
      <c r="A56" s="148" t="str">
        <f t="shared" si="0"/>
        <v>       玉溪市林业和草原局</v>
      </c>
      <c r="B56" s="148" t="s">
        <v>262</v>
      </c>
      <c r="C56" s="148" t="s">
        <v>263</v>
      </c>
      <c r="D56" s="148" t="s">
        <v>110</v>
      </c>
      <c r="E56" s="148" t="s">
        <v>178</v>
      </c>
      <c r="F56" s="148" t="s">
        <v>230</v>
      </c>
      <c r="G56" s="148" t="s">
        <v>231</v>
      </c>
      <c r="H56" s="151">
        <v>96800</v>
      </c>
      <c r="I56" s="63">
        <v>96800</v>
      </c>
      <c r="J56" s="63"/>
      <c r="K56" s="148"/>
      <c r="L56" s="63">
        <v>96800</v>
      </c>
      <c r="M56" s="148"/>
      <c r="N56" s="63"/>
      <c r="O56" s="63"/>
      <c r="P56" s="148"/>
      <c r="Q56" s="63"/>
      <c r="R56" s="63"/>
      <c r="S56" s="63"/>
      <c r="T56" s="63"/>
      <c r="U56" s="63"/>
      <c r="V56" s="63"/>
      <c r="W56" s="63"/>
    </row>
    <row r="57" ht="20.25" customHeight="1" spans="1:23">
      <c r="A57" s="148" t="str">
        <f t="shared" si="0"/>
        <v>       玉溪市林业和草原局</v>
      </c>
      <c r="B57" s="148" t="s">
        <v>264</v>
      </c>
      <c r="C57" s="148" t="s">
        <v>265</v>
      </c>
      <c r="D57" s="148" t="s">
        <v>110</v>
      </c>
      <c r="E57" s="148" t="s">
        <v>178</v>
      </c>
      <c r="F57" s="148" t="s">
        <v>215</v>
      </c>
      <c r="G57" s="148" t="s">
        <v>216</v>
      </c>
      <c r="H57" s="151">
        <v>25000</v>
      </c>
      <c r="I57" s="63">
        <v>25000</v>
      </c>
      <c r="J57" s="63"/>
      <c r="K57" s="148"/>
      <c r="L57" s="63">
        <v>25000</v>
      </c>
      <c r="M57" s="148"/>
      <c r="N57" s="63"/>
      <c r="O57" s="63"/>
      <c r="P57" s="148"/>
      <c r="Q57" s="63"/>
      <c r="R57" s="63"/>
      <c r="S57" s="63"/>
      <c r="T57" s="63"/>
      <c r="U57" s="63"/>
      <c r="V57" s="63"/>
      <c r="W57" s="63"/>
    </row>
    <row r="58" ht="20.25" customHeight="1" spans="1:23">
      <c r="A58" s="148" t="str">
        <f t="shared" si="0"/>
        <v>       玉溪市林业和草原局</v>
      </c>
      <c r="B58" s="148" t="s">
        <v>266</v>
      </c>
      <c r="C58" s="148" t="s">
        <v>267</v>
      </c>
      <c r="D58" s="148" t="s">
        <v>111</v>
      </c>
      <c r="E58" s="148" t="s">
        <v>186</v>
      </c>
      <c r="F58" s="148" t="s">
        <v>187</v>
      </c>
      <c r="G58" s="148" t="s">
        <v>188</v>
      </c>
      <c r="H58" s="151">
        <v>1225000</v>
      </c>
      <c r="I58" s="63">
        <v>1225000</v>
      </c>
      <c r="J58" s="63"/>
      <c r="K58" s="148"/>
      <c r="L58" s="63">
        <v>1225000</v>
      </c>
      <c r="M58" s="148"/>
      <c r="N58" s="63"/>
      <c r="O58" s="63"/>
      <c r="P58" s="148"/>
      <c r="Q58" s="63"/>
      <c r="R58" s="63"/>
      <c r="S58" s="63"/>
      <c r="T58" s="63"/>
      <c r="U58" s="63"/>
      <c r="V58" s="63"/>
      <c r="W58" s="63"/>
    </row>
    <row r="59" ht="20.25" customHeight="1" spans="1:23">
      <c r="A59" s="148" t="str">
        <f t="shared" si="0"/>
        <v>       玉溪市林业和草原局</v>
      </c>
      <c r="B59" s="148" t="s">
        <v>268</v>
      </c>
      <c r="C59" s="148" t="s">
        <v>269</v>
      </c>
      <c r="D59" s="148" t="s">
        <v>93</v>
      </c>
      <c r="E59" s="148" t="s">
        <v>270</v>
      </c>
      <c r="F59" s="148" t="s">
        <v>271</v>
      </c>
      <c r="G59" s="148" t="s">
        <v>272</v>
      </c>
      <c r="H59" s="151">
        <v>815427.2</v>
      </c>
      <c r="I59" s="63">
        <v>815427.2</v>
      </c>
      <c r="J59" s="63"/>
      <c r="K59" s="148"/>
      <c r="L59" s="63">
        <v>815427.2</v>
      </c>
      <c r="M59" s="148"/>
      <c r="N59" s="63"/>
      <c r="O59" s="63"/>
      <c r="P59" s="148"/>
      <c r="Q59" s="63"/>
      <c r="R59" s="63"/>
      <c r="S59" s="63"/>
      <c r="T59" s="63"/>
      <c r="U59" s="63"/>
      <c r="V59" s="63"/>
      <c r="W59" s="63"/>
    </row>
    <row r="60" ht="20.25" customHeight="1" spans="1:23">
      <c r="A60" s="148" t="str">
        <f t="shared" si="0"/>
        <v>       玉溪市林业和草原局</v>
      </c>
      <c r="B60" s="148" t="s">
        <v>273</v>
      </c>
      <c r="C60" s="148" t="s">
        <v>274</v>
      </c>
      <c r="D60" s="148" t="s">
        <v>110</v>
      </c>
      <c r="E60" s="148" t="s">
        <v>178</v>
      </c>
      <c r="F60" s="148" t="s">
        <v>275</v>
      </c>
      <c r="G60" s="148" t="s">
        <v>274</v>
      </c>
      <c r="H60" s="151">
        <v>279060.02</v>
      </c>
      <c r="I60" s="63">
        <v>279060.02</v>
      </c>
      <c r="J60" s="63"/>
      <c r="K60" s="148"/>
      <c r="L60" s="63">
        <v>279060.02</v>
      </c>
      <c r="M60" s="148"/>
      <c r="N60" s="63"/>
      <c r="O60" s="63"/>
      <c r="P60" s="148"/>
      <c r="Q60" s="63"/>
      <c r="R60" s="63"/>
      <c r="S60" s="63"/>
      <c r="T60" s="63"/>
      <c r="U60" s="63"/>
      <c r="V60" s="63"/>
      <c r="W60" s="63"/>
    </row>
    <row r="61" ht="20.25" customHeight="1" spans="1:23">
      <c r="A61" s="148" t="str">
        <f t="shared" si="0"/>
        <v>       玉溪市林业和草原局</v>
      </c>
      <c r="B61" s="148" t="s">
        <v>276</v>
      </c>
      <c r="C61" s="148" t="s">
        <v>277</v>
      </c>
      <c r="D61" s="148" t="s">
        <v>110</v>
      </c>
      <c r="E61" s="148" t="s">
        <v>178</v>
      </c>
      <c r="F61" s="148" t="s">
        <v>215</v>
      </c>
      <c r="G61" s="148" t="s">
        <v>216</v>
      </c>
      <c r="H61" s="151">
        <v>13500</v>
      </c>
      <c r="I61" s="63">
        <v>13500</v>
      </c>
      <c r="J61" s="63"/>
      <c r="K61" s="148"/>
      <c r="L61" s="63">
        <v>13500</v>
      </c>
      <c r="M61" s="148"/>
      <c r="N61" s="63"/>
      <c r="O61" s="63"/>
      <c r="P61" s="148"/>
      <c r="Q61" s="63"/>
      <c r="R61" s="63"/>
      <c r="S61" s="63"/>
      <c r="T61" s="63"/>
      <c r="U61" s="63"/>
      <c r="V61" s="63"/>
      <c r="W61" s="63"/>
    </row>
    <row r="62" ht="20.25" customHeight="1" spans="1:23">
      <c r="A62" s="148" t="str">
        <f t="shared" si="0"/>
        <v>       玉溪市林业和草原局</v>
      </c>
      <c r="B62" s="148" t="s">
        <v>278</v>
      </c>
      <c r="C62" s="148" t="s">
        <v>279</v>
      </c>
      <c r="D62" s="148" t="s">
        <v>82</v>
      </c>
      <c r="E62" s="148" t="s">
        <v>280</v>
      </c>
      <c r="F62" s="148" t="s">
        <v>275</v>
      </c>
      <c r="G62" s="148" t="s">
        <v>274</v>
      </c>
      <c r="H62" s="151">
        <v>7500</v>
      </c>
      <c r="I62" s="63">
        <v>7500</v>
      </c>
      <c r="J62" s="63"/>
      <c r="K62" s="148"/>
      <c r="L62" s="63">
        <v>7500</v>
      </c>
      <c r="M62" s="148"/>
      <c r="N62" s="63"/>
      <c r="O62" s="63"/>
      <c r="P62" s="148"/>
      <c r="Q62" s="63"/>
      <c r="R62" s="63"/>
      <c r="S62" s="63"/>
      <c r="T62" s="63"/>
      <c r="U62" s="63"/>
      <c r="V62" s="63"/>
      <c r="W62" s="63"/>
    </row>
    <row r="63" ht="20.25" customHeight="1" spans="1:23">
      <c r="A63" s="148" t="str">
        <f t="shared" si="0"/>
        <v>       玉溪市林业和草原局</v>
      </c>
      <c r="B63" s="148" t="s">
        <v>278</v>
      </c>
      <c r="C63" s="148" t="s">
        <v>279</v>
      </c>
      <c r="D63" s="148" t="s">
        <v>82</v>
      </c>
      <c r="E63" s="148" t="s">
        <v>280</v>
      </c>
      <c r="F63" s="148" t="s">
        <v>240</v>
      </c>
      <c r="G63" s="148" t="s">
        <v>241</v>
      </c>
      <c r="H63" s="151">
        <v>75000</v>
      </c>
      <c r="I63" s="63">
        <v>75000</v>
      </c>
      <c r="J63" s="63"/>
      <c r="K63" s="148"/>
      <c r="L63" s="63">
        <v>75000</v>
      </c>
      <c r="M63" s="148"/>
      <c r="N63" s="63"/>
      <c r="O63" s="63"/>
      <c r="P63" s="148"/>
      <c r="Q63" s="63"/>
      <c r="R63" s="63"/>
      <c r="S63" s="63"/>
      <c r="T63" s="63"/>
      <c r="U63" s="63"/>
      <c r="V63" s="63"/>
      <c r="W63" s="63"/>
    </row>
    <row r="64" ht="20.25" customHeight="1" spans="1:23">
      <c r="A64" s="148" t="str">
        <f t="shared" si="0"/>
        <v>       玉溪市林业和草原局</v>
      </c>
      <c r="B64" s="148" t="s">
        <v>281</v>
      </c>
      <c r="C64" s="148" t="s">
        <v>282</v>
      </c>
      <c r="D64" s="148" t="s">
        <v>96</v>
      </c>
      <c r="E64" s="148" t="s">
        <v>194</v>
      </c>
      <c r="F64" s="148" t="s">
        <v>283</v>
      </c>
      <c r="G64" s="148" t="s">
        <v>284</v>
      </c>
      <c r="H64" s="151">
        <v>12000</v>
      </c>
      <c r="I64" s="63">
        <v>12000</v>
      </c>
      <c r="J64" s="63"/>
      <c r="K64" s="148"/>
      <c r="L64" s="63">
        <v>12000</v>
      </c>
      <c r="M64" s="148"/>
      <c r="N64" s="63"/>
      <c r="O64" s="63"/>
      <c r="P64" s="148"/>
      <c r="Q64" s="63"/>
      <c r="R64" s="63"/>
      <c r="S64" s="63"/>
      <c r="T64" s="63"/>
      <c r="U64" s="63"/>
      <c r="V64" s="63"/>
      <c r="W64" s="63"/>
    </row>
    <row r="65" ht="20.25" customHeight="1" spans="1:23">
      <c r="A65" s="148" t="str">
        <f t="shared" si="0"/>
        <v>       玉溪市林业和草原局</v>
      </c>
      <c r="B65" s="148" t="s">
        <v>281</v>
      </c>
      <c r="C65" s="148" t="s">
        <v>282</v>
      </c>
      <c r="D65" s="148" t="s">
        <v>97</v>
      </c>
      <c r="E65" s="148" t="s">
        <v>197</v>
      </c>
      <c r="F65" s="148" t="s">
        <v>283</v>
      </c>
      <c r="G65" s="148" t="s">
        <v>284</v>
      </c>
      <c r="H65" s="151">
        <v>24000</v>
      </c>
      <c r="I65" s="63">
        <v>24000</v>
      </c>
      <c r="J65" s="63"/>
      <c r="K65" s="148"/>
      <c r="L65" s="63">
        <v>24000</v>
      </c>
      <c r="M65" s="148"/>
      <c r="N65" s="63"/>
      <c r="O65" s="63"/>
      <c r="P65" s="148"/>
      <c r="Q65" s="63"/>
      <c r="R65" s="63"/>
      <c r="S65" s="63"/>
      <c r="T65" s="63"/>
      <c r="U65" s="63"/>
      <c r="V65" s="63"/>
      <c r="W65" s="63"/>
    </row>
    <row r="66" ht="20.25" customHeight="1" spans="1:23">
      <c r="A66" s="148" t="str">
        <f t="shared" si="0"/>
        <v>       玉溪市林业和草原局</v>
      </c>
      <c r="B66" s="148" t="s">
        <v>285</v>
      </c>
      <c r="C66" s="148" t="s">
        <v>286</v>
      </c>
      <c r="D66" s="148" t="s">
        <v>91</v>
      </c>
      <c r="E66" s="148" t="s">
        <v>287</v>
      </c>
      <c r="F66" s="148" t="s">
        <v>288</v>
      </c>
      <c r="G66" s="148" t="s">
        <v>289</v>
      </c>
      <c r="H66" s="151">
        <v>848000</v>
      </c>
      <c r="I66" s="63">
        <v>848000</v>
      </c>
      <c r="J66" s="63"/>
      <c r="K66" s="148"/>
      <c r="L66" s="63">
        <v>848000</v>
      </c>
      <c r="M66" s="148"/>
      <c r="N66" s="63"/>
      <c r="O66" s="63"/>
      <c r="P66" s="148"/>
      <c r="Q66" s="63"/>
      <c r="R66" s="63"/>
      <c r="S66" s="63"/>
      <c r="T66" s="63"/>
      <c r="U66" s="63"/>
      <c r="V66" s="63"/>
      <c r="W66" s="63"/>
    </row>
    <row r="67" ht="20.25" customHeight="1" spans="1:23">
      <c r="A67" s="148" t="str">
        <f t="shared" si="0"/>
        <v>       玉溪市林业和草原局</v>
      </c>
      <c r="B67" s="148" t="s">
        <v>290</v>
      </c>
      <c r="C67" s="148" t="s">
        <v>291</v>
      </c>
      <c r="D67" s="148" t="s">
        <v>93</v>
      </c>
      <c r="E67" s="148" t="s">
        <v>270</v>
      </c>
      <c r="F67" s="148" t="s">
        <v>210</v>
      </c>
      <c r="G67" s="148" t="s">
        <v>211</v>
      </c>
      <c r="H67" s="151">
        <v>75162</v>
      </c>
      <c r="I67" s="63">
        <v>75162</v>
      </c>
      <c r="J67" s="63"/>
      <c r="K67" s="148"/>
      <c r="L67" s="63">
        <v>75162</v>
      </c>
      <c r="M67" s="148"/>
      <c r="N67" s="63"/>
      <c r="O67" s="63"/>
      <c r="P67" s="148"/>
      <c r="Q67" s="63"/>
      <c r="R67" s="63"/>
      <c r="S67" s="63"/>
      <c r="T67" s="63"/>
      <c r="U67" s="63"/>
      <c r="V67" s="63"/>
      <c r="W67" s="63"/>
    </row>
    <row r="68" ht="20.25" customHeight="1" spans="1:23">
      <c r="A68" s="150" t="s">
        <v>30</v>
      </c>
      <c r="B68" s="150"/>
      <c r="C68" s="150"/>
      <c r="D68" s="150"/>
      <c r="E68" s="150"/>
      <c r="F68" s="150"/>
      <c r="G68" s="150"/>
      <c r="H68" s="63">
        <v>24265217.6</v>
      </c>
      <c r="I68" s="63">
        <v>24265217.6</v>
      </c>
      <c r="J68" s="63">
        <v>4590900.09</v>
      </c>
      <c r="K68" s="63"/>
      <c r="L68" s="63">
        <v>19674317.51</v>
      </c>
      <c r="M68" s="63"/>
      <c r="N68" s="63"/>
      <c r="O68" s="63"/>
      <c r="P68" s="63"/>
      <c r="Q68" s="63"/>
      <c r="R68" s="63"/>
      <c r="S68" s="63"/>
      <c r="T68" s="63"/>
      <c r="U68" s="63"/>
      <c r="V68" s="63"/>
      <c r="W68" s="63"/>
    </row>
  </sheetData>
  <mergeCells count="17">
    <mergeCell ref="A1:W1"/>
    <mergeCell ref="A2:W2"/>
    <mergeCell ref="A3:V3"/>
    <mergeCell ref="H4:W4"/>
    <mergeCell ref="I5:M5"/>
    <mergeCell ref="N5:P5"/>
    <mergeCell ref="R5:W5"/>
    <mergeCell ref="A68:G68"/>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7"/>
  <sheetViews>
    <sheetView showZeros="0" topLeftCell="A130" workbookViewId="0">
      <selection activeCell="F146" sqref="F146"/>
    </sheetView>
  </sheetViews>
  <sheetFormatPr defaultColWidth="9.13333333333333" defaultRowHeight="14.25" customHeight="1"/>
  <cols>
    <col min="1" max="1" width="14.575" customWidth="1"/>
    <col min="2" max="2" width="21.025" customWidth="1"/>
    <col min="3" max="3" width="31.3083333333333" customWidth="1"/>
    <col min="4" max="4" width="23.8583333333333"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0"/>
      <c r="E1" s="140"/>
      <c r="F1" s="140"/>
      <c r="G1" s="140"/>
      <c r="H1" s="140"/>
      <c r="K1" s="130"/>
      <c r="N1" s="130"/>
      <c r="O1" s="130"/>
      <c r="P1" s="130"/>
      <c r="U1" s="141"/>
      <c r="W1" s="131" t="s">
        <v>292</v>
      </c>
    </row>
    <row r="2" ht="27.75" customHeight="1" spans="1:23">
      <c r="A2" s="33" t="s">
        <v>293</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"单位名称："&amp;"玉溪市林业和草原局"</f>
        <v>单位名称：玉溪市林业和草原局</v>
      </c>
      <c r="B3" s="142" t="str">
        <f>"单位名称："&amp;"玉溪市林业和草原局"</f>
        <v>单位名称：玉溪市林业和草原局</v>
      </c>
      <c r="C3" s="142"/>
      <c r="D3" s="142"/>
      <c r="E3" s="142"/>
      <c r="F3" s="142"/>
      <c r="G3" s="142"/>
      <c r="H3" s="142"/>
      <c r="I3" s="142"/>
      <c r="J3" s="7"/>
      <c r="K3" s="7"/>
      <c r="L3" s="7"/>
      <c r="M3" s="7"/>
      <c r="N3" s="7"/>
      <c r="O3" s="7"/>
      <c r="P3" s="7"/>
      <c r="Q3" s="7"/>
      <c r="U3" s="141"/>
      <c r="W3" s="134" t="s">
        <v>2</v>
      </c>
    </row>
    <row r="4" ht="21.75" customHeight="1" spans="1:23">
      <c r="A4" s="9" t="s">
        <v>294</v>
      </c>
      <c r="B4" s="9" t="s">
        <v>158</v>
      </c>
      <c r="C4" s="9" t="s">
        <v>159</v>
      </c>
      <c r="D4" s="9" t="s">
        <v>295</v>
      </c>
      <c r="E4" s="10" t="s">
        <v>160</v>
      </c>
      <c r="F4" s="10" t="s">
        <v>161</v>
      </c>
      <c r="G4" s="10" t="s">
        <v>162</v>
      </c>
      <c r="H4" s="10" t="s">
        <v>163</v>
      </c>
      <c r="I4" s="20" t="s">
        <v>30</v>
      </c>
      <c r="J4" s="20" t="s">
        <v>296</v>
      </c>
      <c r="K4" s="20"/>
      <c r="L4" s="20"/>
      <c r="M4" s="20"/>
      <c r="N4" s="20" t="s">
        <v>165</v>
      </c>
      <c r="O4" s="20"/>
      <c r="P4" s="20"/>
      <c r="Q4" s="10" t="s">
        <v>36</v>
      </c>
      <c r="R4" s="11" t="s">
        <v>297</v>
      </c>
      <c r="S4" s="12"/>
      <c r="T4" s="12"/>
      <c r="U4" s="12"/>
      <c r="V4" s="12"/>
      <c r="W4" s="13"/>
    </row>
    <row r="5" ht="21.75" customHeight="1" spans="1:23">
      <c r="A5" s="14"/>
      <c r="B5" s="14"/>
      <c r="C5" s="14"/>
      <c r="D5" s="14"/>
      <c r="E5" s="15"/>
      <c r="F5" s="15"/>
      <c r="G5" s="15"/>
      <c r="H5" s="15"/>
      <c r="I5" s="20"/>
      <c r="J5" s="143" t="s">
        <v>33</v>
      </c>
      <c r="K5" s="143"/>
      <c r="L5" s="143" t="s">
        <v>34</v>
      </c>
      <c r="M5" s="143" t="s">
        <v>35</v>
      </c>
      <c r="N5" s="10" t="s">
        <v>33</v>
      </c>
      <c r="O5" s="10" t="s">
        <v>34</v>
      </c>
      <c r="P5" s="10" t="s">
        <v>35</v>
      </c>
      <c r="Q5" s="15"/>
      <c r="R5" s="10" t="s">
        <v>32</v>
      </c>
      <c r="S5" s="10" t="s">
        <v>39</v>
      </c>
      <c r="T5" s="10" t="s">
        <v>171</v>
      </c>
      <c r="U5" s="10" t="s">
        <v>41</v>
      </c>
      <c r="V5" s="10" t="s">
        <v>42</v>
      </c>
      <c r="W5" s="10" t="s">
        <v>43</v>
      </c>
    </row>
    <row r="6" ht="40.5" customHeight="1" spans="1:23">
      <c r="A6" s="17"/>
      <c r="B6" s="17"/>
      <c r="C6" s="17"/>
      <c r="D6" s="17"/>
      <c r="E6" s="18"/>
      <c r="F6" s="18"/>
      <c r="G6" s="18"/>
      <c r="H6" s="18"/>
      <c r="I6" s="20"/>
      <c r="J6" s="143" t="s">
        <v>32</v>
      </c>
      <c r="K6" s="143" t="s">
        <v>298</v>
      </c>
      <c r="L6" s="143"/>
      <c r="M6" s="143"/>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299</v>
      </c>
      <c r="D8" s="26"/>
      <c r="E8" s="26"/>
      <c r="F8" s="26"/>
      <c r="G8" s="26"/>
      <c r="H8" s="26"/>
      <c r="I8" s="51">
        <v>8231773.12</v>
      </c>
      <c r="J8" s="51"/>
      <c r="K8" s="51"/>
      <c r="L8" s="51"/>
      <c r="M8" s="51"/>
      <c r="N8" s="51">
        <v>8231773.12</v>
      </c>
      <c r="O8" s="51"/>
      <c r="P8" s="51"/>
      <c r="Q8" s="51"/>
      <c r="R8" s="51"/>
      <c r="S8" s="51"/>
      <c r="T8" s="51"/>
      <c r="U8" s="51"/>
      <c r="V8" s="51"/>
      <c r="W8" s="51"/>
    </row>
    <row r="9" ht="32.9" customHeight="1" spans="1:23">
      <c r="A9" s="26" t="s">
        <v>300</v>
      </c>
      <c r="B9" s="145" t="s">
        <v>301</v>
      </c>
      <c r="C9" s="26" t="s">
        <v>299</v>
      </c>
      <c r="D9" s="26" t="s">
        <v>64</v>
      </c>
      <c r="E9" s="26" t="s">
        <v>107</v>
      </c>
      <c r="F9" s="26" t="s">
        <v>302</v>
      </c>
      <c r="G9" s="26" t="s">
        <v>250</v>
      </c>
      <c r="H9" s="26" t="s">
        <v>251</v>
      </c>
      <c r="I9" s="51">
        <v>8231773.12</v>
      </c>
      <c r="J9" s="51"/>
      <c r="K9" s="51"/>
      <c r="L9" s="51"/>
      <c r="M9" s="51"/>
      <c r="N9" s="51">
        <v>8231773.12</v>
      </c>
      <c r="O9" s="51"/>
      <c r="P9" s="51"/>
      <c r="Q9" s="51"/>
      <c r="R9" s="51"/>
      <c r="S9" s="51"/>
      <c r="T9" s="51"/>
      <c r="U9" s="51"/>
      <c r="V9" s="51"/>
      <c r="W9" s="51"/>
    </row>
    <row r="10" ht="32.9" customHeight="1" spans="1:23">
      <c r="A10" s="26"/>
      <c r="B10" s="26"/>
      <c r="C10" s="26" t="s">
        <v>303</v>
      </c>
      <c r="D10" s="26"/>
      <c r="E10" s="26"/>
      <c r="F10" s="26"/>
      <c r="G10" s="26"/>
      <c r="H10" s="26"/>
      <c r="I10" s="51">
        <v>75162</v>
      </c>
      <c r="J10" s="51">
        <v>75162</v>
      </c>
      <c r="K10" s="51">
        <v>75162</v>
      </c>
      <c r="L10" s="51"/>
      <c r="M10" s="51"/>
      <c r="N10" s="51"/>
      <c r="O10" s="51"/>
      <c r="P10" s="51"/>
      <c r="Q10" s="51"/>
      <c r="R10" s="51"/>
      <c r="S10" s="51"/>
      <c r="T10" s="51"/>
      <c r="U10" s="51"/>
      <c r="V10" s="51"/>
      <c r="W10" s="51"/>
    </row>
    <row r="11" ht="32.9" customHeight="1" spans="1:23">
      <c r="A11" s="26" t="s">
        <v>304</v>
      </c>
      <c r="B11" s="145" t="s">
        <v>305</v>
      </c>
      <c r="C11" s="26" t="s">
        <v>303</v>
      </c>
      <c r="D11" s="26" t="s">
        <v>64</v>
      </c>
      <c r="E11" s="26" t="s">
        <v>93</v>
      </c>
      <c r="F11" s="26" t="s">
        <v>270</v>
      </c>
      <c r="G11" s="26" t="s">
        <v>210</v>
      </c>
      <c r="H11" s="26" t="s">
        <v>211</v>
      </c>
      <c r="I11" s="51">
        <v>75162</v>
      </c>
      <c r="J11" s="51">
        <v>75162</v>
      </c>
      <c r="K11" s="51">
        <v>75162</v>
      </c>
      <c r="L11" s="51"/>
      <c r="M11" s="51"/>
      <c r="N11" s="51"/>
      <c r="O11" s="51"/>
      <c r="P11" s="51"/>
      <c r="Q11" s="51"/>
      <c r="R11" s="51"/>
      <c r="S11" s="51"/>
      <c r="T11" s="51"/>
      <c r="U11" s="51"/>
      <c r="V11" s="51"/>
      <c r="W11" s="51"/>
    </row>
    <row r="12" ht="32.9" customHeight="1" spans="1:23">
      <c r="A12" s="26"/>
      <c r="B12" s="26"/>
      <c r="C12" s="26" t="s">
        <v>306</v>
      </c>
      <c r="D12" s="26"/>
      <c r="E12" s="26"/>
      <c r="F12" s="26"/>
      <c r="G12" s="26"/>
      <c r="H12" s="26"/>
      <c r="I12" s="51">
        <v>60000</v>
      </c>
      <c r="J12" s="51"/>
      <c r="K12" s="51"/>
      <c r="L12" s="51"/>
      <c r="M12" s="51"/>
      <c r="N12" s="51">
        <v>60000</v>
      </c>
      <c r="O12" s="51"/>
      <c r="P12" s="51"/>
      <c r="Q12" s="51"/>
      <c r="R12" s="51"/>
      <c r="S12" s="51"/>
      <c r="T12" s="51"/>
      <c r="U12" s="51"/>
      <c r="V12" s="51"/>
      <c r="W12" s="51"/>
    </row>
    <row r="13" ht="32.9" customHeight="1" spans="1:23">
      <c r="A13" s="26" t="s">
        <v>300</v>
      </c>
      <c r="B13" s="145" t="s">
        <v>307</v>
      </c>
      <c r="C13" s="26" t="s">
        <v>306</v>
      </c>
      <c r="D13" s="26" t="s">
        <v>64</v>
      </c>
      <c r="E13" s="26" t="s">
        <v>119</v>
      </c>
      <c r="F13" s="26" t="s">
        <v>308</v>
      </c>
      <c r="G13" s="26" t="s">
        <v>250</v>
      </c>
      <c r="H13" s="26" t="s">
        <v>251</v>
      </c>
      <c r="I13" s="51">
        <v>60000</v>
      </c>
      <c r="J13" s="51"/>
      <c r="K13" s="51"/>
      <c r="L13" s="51"/>
      <c r="M13" s="51"/>
      <c r="N13" s="51">
        <v>60000</v>
      </c>
      <c r="O13" s="51"/>
      <c r="P13" s="51"/>
      <c r="Q13" s="51"/>
      <c r="R13" s="51"/>
      <c r="S13" s="51"/>
      <c r="T13" s="51"/>
      <c r="U13" s="51"/>
      <c r="V13" s="51"/>
      <c r="W13" s="51"/>
    </row>
    <row r="14" ht="32.9" customHeight="1" spans="1:23">
      <c r="A14" s="26"/>
      <c r="B14" s="26"/>
      <c r="C14" s="26" t="s">
        <v>309</v>
      </c>
      <c r="D14" s="26"/>
      <c r="E14" s="26"/>
      <c r="F14" s="26"/>
      <c r="G14" s="26"/>
      <c r="H14" s="26"/>
      <c r="I14" s="51">
        <v>11546407.07</v>
      </c>
      <c r="J14" s="51"/>
      <c r="K14" s="51"/>
      <c r="L14" s="51"/>
      <c r="M14" s="51"/>
      <c r="N14" s="51">
        <v>11546407.07</v>
      </c>
      <c r="O14" s="51"/>
      <c r="P14" s="51"/>
      <c r="Q14" s="51"/>
      <c r="R14" s="51"/>
      <c r="S14" s="51"/>
      <c r="T14" s="51"/>
      <c r="U14" s="51"/>
      <c r="V14" s="51"/>
      <c r="W14" s="51"/>
    </row>
    <row r="15" ht="32.9" customHeight="1" spans="1:23">
      <c r="A15" s="26" t="s">
        <v>310</v>
      </c>
      <c r="B15" s="145" t="s">
        <v>311</v>
      </c>
      <c r="C15" s="26" t="s">
        <v>309</v>
      </c>
      <c r="D15" s="26" t="s">
        <v>64</v>
      </c>
      <c r="E15" s="26" t="s">
        <v>107</v>
      </c>
      <c r="F15" s="26" t="s">
        <v>302</v>
      </c>
      <c r="G15" s="26" t="s">
        <v>250</v>
      </c>
      <c r="H15" s="26" t="s">
        <v>251</v>
      </c>
      <c r="I15" s="51">
        <v>11546407.07</v>
      </c>
      <c r="J15" s="51"/>
      <c r="K15" s="51"/>
      <c r="L15" s="51"/>
      <c r="M15" s="51"/>
      <c r="N15" s="51">
        <v>11546407.07</v>
      </c>
      <c r="O15" s="51"/>
      <c r="P15" s="51"/>
      <c r="Q15" s="51"/>
      <c r="R15" s="51"/>
      <c r="S15" s="51"/>
      <c r="T15" s="51"/>
      <c r="U15" s="51"/>
      <c r="V15" s="51"/>
      <c r="W15" s="51"/>
    </row>
    <row r="16" ht="32.9" customHeight="1" spans="1:23">
      <c r="A16" s="26"/>
      <c r="B16" s="26"/>
      <c r="C16" s="26" t="s">
        <v>312</v>
      </c>
      <c r="D16" s="26"/>
      <c r="E16" s="26"/>
      <c r="F16" s="26"/>
      <c r="G16" s="26"/>
      <c r="H16" s="26"/>
      <c r="I16" s="51">
        <v>1256800</v>
      </c>
      <c r="J16" s="51"/>
      <c r="K16" s="51"/>
      <c r="L16" s="51"/>
      <c r="M16" s="51"/>
      <c r="N16" s="51">
        <v>1256800</v>
      </c>
      <c r="O16" s="51"/>
      <c r="P16" s="51"/>
      <c r="Q16" s="51"/>
      <c r="R16" s="51"/>
      <c r="S16" s="51"/>
      <c r="T16" s="51"/>
      <c r="U16" s="51"/>
      <c r="V16" s="51"/>
      <c r="W16" s="51"/>
    </row>
    <row r="17" ht="32.9" customHeight="1" spans="1:23">
      <c r="A17" s="26" t="s">
        <v>304</v>
      </c>
      <c r="B17" s="145" t="s">
        <v>313</v>
      </c>
      <c r="C17" s="26" t="s">
        <v>312</v>
      </c>
      <c r="D17" s="26" t="s">
        <v>64</v>
      </c>
      <c r="E17" s="26" t="s">
        <v>122</v>
      </c>
      <c r="F17" s="26" t="s">
        <v>314</v>
      </c>
      <c r="G17" s="26" t="s">
        <v>250</v>
      </c>
      <c r="H17" s="26" t="s">
        <v>251</v>
      </c>
      <c r="I17" s="51">
        <v>1256800</v>
      </c>
      <c r="J17" s="51"/>
      <c r="K17" s="51"/>
      <c r="L17" s="51"/>
      <c r="M17" s="51"/>
      <c r="N17" s="51">
        <v>1256800</v>
      </c>
      <c r="O17" s="51"/>
      <c r="P17" s="51"/>
      <c r="Q17" s="51"/>
      <c r="R17" s="51"/>
      <c r="S17" s="51"/>
      <c r="T17" s="51"/>
      <c r="U17" s="51"/>
      <c r="V17" s="51"/>
      <c r="W17" s="51"/>
    </row>
    <row r="18" ht="32.9" customHeight="1" spans="1:23">
      <c r="A18" s="26"/>
      <c r="B18" s="26"/>
      <c r="C18" s="26" t="s">
        <v>315</v>
      </c>
      <c r="D18" s="26"/>
      <c r="E18" s="26"/>
      <c r="F18" s="26"/>
      <c r="G18" s="26"/>
      <c r="H18" s="26"/>
      <c r="I18" s="51">
        <v>200000</v>
      </c>
      <c r="J18" s="51"/>
      <c r="K18" s="51"/>
      <c r="L18" s="51"/>
      <c r="M18" s="51"/>
      <c r="N18" s="51">
        <v>200000</v>
      </c>
      <c r="O18" s="51"/>
      <c r="P18" s="51"/>
      <c r="Q18" s="51"/>
      <c r="R18" s="51"/>
      <c r="S18" s="51"/>
      <c r="T18" s="51"/>
      <c r="U18" s="51"/>
      <c r="V18" s="51"/>
      <c r="W18" s="51"/>
    </row>
    <row r="19" ht="32.9" customHeight="1" spans="1:23">
      <c r="A19" s="26" t="s">
        <v>300</v>
      </c>
      <c r="B19" s="145" t="s">
        <v>316</v>
      </c>
      <c r="C19" s="26" t="s">
        <v>315</v>
      </c>
      <c r="D19" s="26" t="s">
        <v>64</v>
      </c>
      <c r="E19" s="26" t="s">
        <v>103</v>
      </c>
      <c r="F19" s="26" t="s">
        <v>317</v>
      </c>
      <c r="G19" s="26" t="s">
        <v>250</v>
      </c>
      <c r="H19" s="26" t="s">
        <v>251</v>
      </c>
      <c r="I19" s="51">
        <v>200000</v>
      </c>
      <c r="J19" s="51"/>
      <c r="K19" s="51"/>
      <c r="L19" s="51"/>
      <c r="M19" s="51"/>
      <c r="N19" s="51">
        <v>200000</v>
      </c>
      <c r="O19" s="51"/>
      <c r="P19" s="51"/>
      <c r="Q19" s="51"/>
      <c r="R19" s="51"/>
      <c r="S19" s="51"/>
      <c r="T19" s="51"/>
      <c r="U19" s="51"/>
      <c r="V19" s="51"/>
      <c r="W19" s="51"/>
    </row>
    <row r="20" ht="32.9" customHeight="1" spans="1:23">
      <c r="A20" s="26"/>
      <c r="B20" s="26"/>
      <c r="C20" s="26" t="s">
        <v>318</v>
      </c>
      <c r="D20" s="26"/>
      <c r="E20" s="26"/>
      <c r="F20" s="26"/>
      <c r="G20" s="26"/>
      <c r="H20" s="26"/>
      <c r="I20" s="51">
        <v>156080.5</v>
      </c>
      <c r="J20" s="51"/>
      <c r="K20" s="51"/>
      <c r="L20" s="51"/>
      <c r="M20" s="51"/>
      <c r="N20" s="51">
        <v>156080.5</v>
      </c>
      <c r="O20" s="51"/>
      <c r="P20" s="51"/>
      <c r="Q20" s="51"/>
      <c r="R20" s="51"/>
      <c r="S20" s="51"/>
      <c r="T20" s="51"/>
      <c r="U20" s="51"/>
      <c r="V20" s="51"/>
      <c r="W20" s="51"/>
    </row>
    <row r="21" ht="32.9" customHeight="1" spans="1:23">
      <c r="A21" s="26" t="s">
        <v>310</v>
      </c>
      <c r="B21" s="145" t="s">
        <v>319</v>
      </c>
      <c r="C21" s="26" t="s">
        <v>318</v>
      </c>
      <c r="D21" s="26" t="s">
        <v>64</v>
      </c>
      <c r="E21" s="26" t="s">
        <v>113</v>
      </c>
      <c r="F21" s="26" t="s">
        <v>320</v>
      </c>
      <c r="G21" s="26" t="s">
        <v>321</v>
      </c>
      <c r="H21" s="26" t="s">
        <v>322</v>
      </c>
      <c r="I21" s="51">
        <v>20000</v>
      </c>
      <c r="J21" s="51"/>
      <c r="K21" s="51"/>
      <c r="L21" s="51"/>
      <c r="M21" s="51"/>
      <c r="N21" s="51">
        <v>20000</v>
      </c>
      <c r="O21" s="51"/>
      <c r="P21" s="51"/>
      <c r="Q21" s="51"/>
      <c r="R21" s="51"/>
      <c r="S21" s="51"/>
      <c r="T21" s="51"/>
      <c r="U21" s="51"/>
      <c r="V21" s="51"/>
      <c r="W21" s="51"/>
    </row>
    <row r="22" ht="32.9" customHeight="1" spans="1:23">
      <c r="A22" s="26" t="s">
        <v>310</v>
      </c>
      <c r="B22" s="145" t="s">
        <v>319</v>
      </c>
      <c r="C22" s="26" t="s">
        <v>318</v>
      </c>
      <c r="D22" s="26" t="s">
        <v>64</v>
      </c>
      <c r="E22" s="26" t="s">
        <v>113</v>
      </c>
      <c r="F22" s="26" t="s">
        <v>320</v>
      </c>
      <c r="G22" s="26" t="s">
        <v>248</v>
      </c>
      <c r="H22" s="26" t="s">
        <v>249</v>
      </c>
      <c r="I22" s="51">
        <v>34900</v>
      </c>
      <c r="J22" s="51"/>
      <c r="K22" s="51"/>
      <c r="L22" s="51"/>
      <c r="M22" s="51"/>
      <c r="N22" s="51">
        <v>34900</v>
      </c>
      <c r="O22" s="51"/>
      <c r="P22" s="51"/>
      <c r="Q22" s="51"/>
      <c r="R22" s="51"/>
      <c r="S22" s="51"/>
      <c r="T22" s="51"/>
      <c r="U22" s="51"/>
      <c r="V22" s="51"/>
      <c r="W22" s="51"/>
    </row>
    <row r="23" ht="32.9" customHeight="1" spans="1:23">
      <c r="A23" s="26" t="s">
        <v>310</v>
      </c>
      <c r="B23" s="145" t="s">
        <v>319</v>
      </c>
      <c r="C23" s="26" t="s">
        <v>318</v>
      </c>
      <c r="D23" s="26" t="s">
        <v>64</v>
      </c>
      <c r="E23" s="26" t="s">
        <v>113</v>
      </c>
      <c r="F23" s="26" t="s">
        <v>320</v>
      </c>
      <c r="G23" s="26" t="s">
        <v>323</v>
      </c>
      <c r="H23" s="26" t="s">
        <v>324</v>
      </c>
      <c r="I23" s="51">
        <v>80380.5</v>
      </c>
      <c r="J23" s="51"/>
      <c r="K23" s="51"/>
      <c r="L23" s="51"/>
      <c r="M23" s="51"/>
      <c r="N23" s="51">
        <v>80380.5</v>
      </c>
      <c r="O23" s="51"/>
      <c r="P23" s="51"/>
      <c r="Q23" s="51"/>
      <c r="R23" s="51"/>
      <c r="S23" s="51"/>
      <c r="T23" s="51"/>
      <c r="U23" s="51"/>
      <c r="V23" s="51"/>
      <c r="W23" s="51"/>
    </row>
    <row r="24" ht="32.9" customHeight="1" spans="1:23">
      <c r="A24" s="26" t="s">
        <v>310</v>
      </c>
      <c r="B24" s="145" t="s">
        <v>319</v>
      </c>
      <c r="C24" s="26" t="s">
        <v>318</v>
      </c>
      <c r="D24" s="26" t="s">
        <v>64</v>
      </c>
      <c r="E24" s="26" t="s">
        <v>113</v>
      </c>
      <c r="F24" s="26" t="s">
        <v>320</v>
      </c>
      <c r="G24" s="26" t="s">
        <v>325</v>
      </c>
      <c r="H24" s="26" t="s">
        <v>326</v>
      </c>
      <c r="I24" s="51">
        <v>20800</v>
      </c>
      <c r="J24" s="51"/>
      <c r="K24" s="51"/>
      <c r="L24" s="51"/>
      <c r="M24" s="51"/>
      <c r="N24" s="51">
        <v>20800</v>
      </c>
      <c r="O24" s="51"/>
      <c r="P24" s="51"/>
      <c r="Q24" s="51"/>
      <c r="R24" s="51"/>
      <c r="S24" s="51"/>
      <c r="T24" s="51"/>
      <c r="U24" s="51"/>
      <c r="V24" s="51"/>
      <c r="W24" s="51"/>
    </row>
    <row r="25" ht="32.9" customHeight="1" spans="1:23">
      <c r="A25" s="26"/>
      <c r="B25" s="26"/>
      <c r="C25" s="26" t="s">
        <v>327</v>
      </c>
      <c r="D25" s="26"/>
      <c r="E25" s="26"/>
      <c r="F25" s="26"/>
      <c r="G25" s="26"/>
      <c r="H25" s="26"/>
      <c r="I25" s="51">
        <v>7624302.63</v>
      </c>
      <c r="J25" s="51"/>
      <c r="K25" s="51"/>
      <c r="L25" s="51"/>
      <c r="M25" s="51"/>
      <c r="N25" s="51">
        <v>7624302.63</v>
      </c>
      <c r="O25" s="51"/>
      <c r="P25" s="51"/>
      <c r="Q25" s="51"/>
      <c r="R25" s="51"/>
      <c r="S25" s="51"/>
      <c r="T25" s="51"/>
      <c r="U25" s="51"/>
      <c r="V25" s="51"/>
      <c r="W25" s="51"/>
    </row>
    <row r="26" ht="32.9" customHeight="1" spans="1:23">
      <c r="A26" s="26" t="s">
        <v>310</v>
      </c>
      <c r="B26" s="145" t="s">
        <v>328</v>
      </c>
      <c r="C26" s="26" t="s">
        <v>327</v>
      </c>
      <c r="D26" s="26" t="s">
        <v>64</v>
      </c>
      <c r="E26" s="26" t="s">
        <v>107</v>
      </c>
      <c r="F26" s="26" t="s">
        <v>302</v>
      </c>
      <c r="G26" s="26" t="s">
        <v>250</v>
      </c>
      <c r="H26" s="26" t="s">
        <v>251</v>
      </c>
      <c r="I26" s="51">
        <v>7624302.63</v>
      </c>
      <c r="J26" s="51"/>
      <c r="K26" s="51"/>
      <c r="L26" s="51"/>
      <c r="M26" s="51"/>
      <c r="N26" s="51">
        <v>7624302.63</v>
      </c>
      <c r="O26" s="51"/>
      <c r="P26" s="51"/>
      <c r="Q26" s="51"/>
      <c r="R26" s="51"/>
      <c r="S26" s="51"/>
      <c r="T26" s="51"/>
      <c r="U26" s="51"/>
      <c r="V26" s="51"/>
      <c r="W26" s="51"/>
    </row>
    <row r="27" ht="32.9" customHeight="1" spans="1:23">
      <c r="A27" s="26"/>
      <c r="B27" s="26"/>
      <c r="C27" s="26" t="s">
        <v>329</v>
      </c>
      <c r="D27" s="26"/>
      <c r="E27" s="26"/>
      <c r="F27" s="26"/>
      <c r="G27" s="26"/>
      <c r="H27" s="26"/>
      <c r="I27" s="51">
        <v>2160000</v>
      </c>
      <c r="J27" s="51"/>
      <c r="K27" s="51"/>
      <c r="L27" s="51"/>
      <c r="M27" s="51"/>
      <c r="N27" s="51">
        <v>2160000</v>
      </c>
      <c r="O27" s="51"/>
      <c r="P27" s="51"/>
      <c r="Q27" s="51"/>
      <c r="R27" s="51"/>
      <c r="S27" s="51"/>
      <c r="T27" s="51"/>
      <c r="U27" s="51"/>
      <c r="V27" s="51"/>
      <c r="W27" s="51"/>
    </row>
    <row r="28" ht="32.9" customHeight="1" spans="1:23">
      <c r="A28" s="26" t="s">
        <v>310</v>
      </c>
      <c r="B28" s="145" t="s">
        <v>330</v>
      </c>
      <c r="C28" s="26" t="s">
        <v>329</v>
      </c>
      <c r="D28" s="26" t="s">
        <v>64</v>
      </c>
      <c r="E28" s="26" t="s">
        <v>103</v>
      </c>
      <c r="F28" s="26" t="s">
        <v>317</v>
      </c>
      <c r="G28" s="26" t="s">
        <v>250</v>
      </c>
      <c r="H28" s="26" t="s">
        <v>251</v>
      </c>
      <c r="I28" s="51">
        <v>2160000</v>
      </c>
      <c r="J28" s="51"/>
      <c r="K28" s="51"/>
      <c r="L28" s="51"/>
      <c r="M28" s="51"/>
      <c r="N28" s="51">
        <v>2160000</v>
      </c>
      <c r="O28" s="51"/>
      <c r="P28" s="51"/>
      <c r="Q28" s="51"/>
      <c r="R28" s="51"/>
      <c r="S28" s="51"/>
      <c r="T28" s="51"/>
      <c r="U28" s="51"/>
      <c r="V28" s="51"/>
      <c r="W28" s="51"/>
    </row>
    <row r="29" ht="32.9" customHeight="1" spans="1:23">
      <c r="A29" s="26"/>
      <c r="B29" s="26"/>
      <c r="C29" s="26" t="s">
        <v>331</v>
      </c>
      <c r="D29" s="26"/>
      <c r="E29" s="26"/>
      <c r="F29" s="26"/>
      <c r="G29" s="26"/>
      <c r="H29" s="26"/>
      <c r="I29" s="51">
        <v>773100</v>
      </c>
      <c r="J29" s="51"/>
      <c r="K29" s="51"/>
      <c r="L29" s="51"/>
      <c r="M29" s="51"/>
      <c r="N29" s="51">
        <v>773100</v>
      </c>
      <c r="O29" s="51"/>
      <c r="P29" s="51"/>
      <c r="Q29" s="51"/>
      <c r="R29" s="51"/>
      <c r="S29" s="51"/>
      <c r="T29" s="51"/>
      <c r="U29" s="51"/>
      <c r="V29" s="51"/>
      <c r="W29" s="51"/>
    </row>
    <row r="30" ht="32.9" customHeight="1" spans="1:23">
      <c r="A30" s="26" t="s">
        <v>300</v>
      </c>
      <c r="B30" s="145" t="s">
        <v>332</v>
      </c>
      <c r="C30" s="26" t="s">
        <v>331</v>
      </c>
      <c r="D30" s="26" t="s">
        <v>64</v>
      </c>
      <c r="E30" s="26" t="s">
        <v>120</v>
      </c>
      <c r="F30" s="26" t="s">
        <v>333</v>
      </c>
      <c r="G30" s="26" t="s">
        <v>250</v>
      </c>
      <c r="H30" s="26" t="s">
        <v>251</v>
      </c>
      <c r="I30" s="51">
        <v>773100</v>
      </c>
      <c r="J30" s="51"/>
      <c r="K30" s="51"/>
      <c r="L30" s="51"/>
      <c r="M30" s="51"/>
      <c r="N30" s="51">
        <v>773100</v>
      </c>
      <c r="O30" s="51"/>
      <c r="P30" s="51"/>
      <c r="Q30" s="51"/>
      <c r="R30" s="51"/>
      <c r="S30" s="51"/>
      <c r="T30" s="51"/>
      <c r="U30" s="51"/>
      <c r="V30" s="51"/>
      <c r="W30" s="51"/>
    </row>
    <row r="31" ht="32.9" customHeight="1" spans="1:23">
      <c r="A31" s="26"/>
      <c r="B31" s="26"/>
      <c r="C31" s="26" t="s">
        <v>334</v>
      </c>
      <c r="D31" s="26"/>
      <c r="E31" s="26"/>
      <c r="F31" s="26"/>
      <c r="G31" s="26"/>
      <c r="H31" s="26"/>
      <c r="I31" s="51">
        <v>303760</v>
      </c>
      <c r="J31" s="51"/>
      <c r="K31" s="51"/>
      <c r="L31" s="51"/>
      <c r="M31" s="51"/>
      <c r="N31" s="51">
        <v>303760</v>
      </c>
      <c r="O31" s="51"/>
      <c r="P31" s="51"/>
      <c r="Q31" s="51"/>
      <c r="R31" s="51"/>
      <c r="S31" s="51"/>
      <c r="T31" s="51"/>
      <c r="U31" s="51"/>
      <c r="V31" s="51"/>
      <c r="W31" s="51"/>
    </row>
    <row r="32" ht="32.9" customHeight="1" spans="1:23">
      <c r="A32" s="26" t="s">
        <v>300</v>
      </c>
      <c r="B32" s="145" t="s">
        <v>335</v>
      </c>
      <c r="C32" s="26" t="s">
        <v>334</v>
      </c>
      <c r="D32" s="26" t="s">
        <v>64</v>
      </c>
      <c r="E32" s="26" t="s">
        <v>120</v>
      </c>
      <c r="F32" s="26" t="s">
        <v>333</v>
      </c>
      <c r="G32" s="26" t="s">
        <v>250</v>
      </c>
      <c r="H32" s="26" t="s">
        <v>251</v>
      </c>
      <c r="I32" s="51">
        <v>303760</v>
      </c>
      <c r="J32" s="51"/>
      <c r="K32" s="51"/>
      <c r="L32" s="51"/>
      <c r="M32" s="51"/>
      <c r="N32" s="51">
        <v>303760</v>
      </c>
      <c r="O32" s="51"/>
      <c r="P32" s="51"/>
      <c r="Q32" s="51"/>
      <c r="R32" s="51"/>
      <c r="S32" s="51"/>
      <c r="T32" s="51"/>
      <c r="U32" s="51"/>
      <c r="V32" s="51"/>
      <c r="W32" s="51"/>
    </row>
    <row r="33" ht="32.9" customHeight="1" spans="1:23">
      <c r="A33" s="26"/>
      <c r="B33" s="26"/>
      <c r="C33" s="26" t="s">
        <v>336</v>
      </c>
      <c r="D33" s="26"/>
      <c r="E33" s="26"/>
      <c r="F33" s="26"/>
      <c r="G33" s="26"/>
      <c r="H33" s="26"/>
      <c r="I33" s="51">
        <v>198111</v>
      </c>
      <c r="J33" s="51"/>
      <c r="K33" s="51"/>
      <c r="L33" s="51"/>
      <c r="M33" s="51"/>
      <c r="N33" s="51">
        <v>198111</v>
      </c>
      <c r="O33" s="51"/>
      <c r="P33" s="51"/>
      <c r="Q33" s="51"/>
      <c r="R33" s="51"/>
      <c r="S33" s="51"/>
      <c r="T33" s="51"/>
      <c r="U33" s="51"/>
      <c r="V33" s="51"/>
      <c r="W33" s="51"/>
    </row>
    <row r="34" ht="32.9" customHeight="1" spans="1:23">
      <c r="A34" s="26" t="s">
        <v>310</v>
      </c>
      <c r="B34" s="145" t="s">
        <v>337</v>
      </c>
      <c r="C34" s="26" t="s">
        <v>336</v>
      </c>
      <c r="D34" s="26" t="s">
        <v>64</v>
      </c>
      <c r="E34" s="26" t="s">
        <v>103</v>
      </c>
      <c r="F34" s="26" t="s">
        <v>317</v>
      </c>
      <c r="G34" s="26" t="s">
        <v>321</v>
      </c>
      <c r="H34" s="26" t="s">
        <v>322</v>
      </c>
      <c r="I34" s="51">
        <v>6000</v>
      </c>
      <c r="J34" s="51"/>
      <c r="K34" s="51"/>
      <c r="L34" s="51"/>
      <c r="M34" s="51"/>
      <c r="N34" s="51">
        <v>6000</v>
      </c>
      <c r="O34" s="51"/>
      <c r="P34" s="51"/>
      <c r="Q34" s="51"/>
      <c r="R34" s="51"/>
      <c r="S34" s="51"/>
      <c r="T34" s="51"/>
      <c r="U34" s="51"/>
      <c r="V34" s="51"/>
      <c r="W34" s="51"/>
    </row>
    <row r="35" ht="32.9" customHeight="1" spans="1:23">
      <c r="A35" s="26" t="s">
        <v>310</v>
      </c>
      <c r="B35" s="145" t="s">
        <v>337</v>
      </c>
      <c r="C35" s="26" t="s">
        <v>336</v>
      </c>
      <c r="D35" s="26" t="s">
        <v>64</v>
      </c>
      <c r="E35" s="26" t="s">
        <v>103</v>
      </c>
      <c r="F35" s="26" t="s">
        <v>317</v>
      </c>
      <c r="G35" s="26" t="s">
        <v>246</v>
      </c>
      <c r="H35" s="26" t="s">
        <v>247</v>
      </c>
      <c r="I35" s="51">
        <v>86572</v>
      </c>
      <c r="J35" s="51"/>
      <c r="K35" s="51"/>
      <c r="L35" s="51"/>
      <c r="M35" s="51"/>
      <c r="N35" s="51">
        <v>86572</v>
      </c>
      <c r="O35" s="51"/>
      <c r="P35" s="51"/>
      <c r="Q35" s="51"/>
      <c r="R35" s="51"/>
      <c r="S35" s="51"/>
      <c r="T35" s="51"/>
      <c r="U35" s="51"/>
      <c r="V35" s="51"/>
      <c r="W35" s="51"/>
    </row>
    <row r="36" ht="32.9" customHeight="1" spans="1:23">
      <c r="A36" s="26" t="s">
        <v>310</v>
      </c>
      <c r="B36" s="145" t="s">
        <v>337</v>
      </c>
      <c r="C36" s="26" t="s">
        <v>336</v>
      </c>
      <c r="D36" s="26" t="s">
        <v>64</v>
      </c>
      <c r="E36" s="26" t="s">
        <v>103</v>
      </c>
      <c r="F36" s="26" t="s">
        <v>317</v>
      </c>
      <c r="G36" s="26" t="s">
        <v>325</v>
      </c>
      <c r="H36" s="26" t="s">
        <v>326</v>
      </c>
      <c r="I36" s="51">
        <v>45000</v>
      </c>
      <c r="J36" s="51"/>
      <c r="K36" s="51"/>
      <c r="L36" s="51"/>
      <c r="M36" s="51"/>
      <c r="N36" s="51">
        <v>45000</v>
      </c>
      <c r="O36" s="51"/>
      <c r="P36" s="51"/>
      <c r="Q36" s="51"/>
      <c r="R36" s="51"/>
      <c r="S36" s="51"/>
      <c r="T36" s="51"/>
      <c r="U36" s="51"/>
      <c r="V36" s="51"/>
      <c r="W36" s="51"/>
    </row>
    <row r="37" ht="32.9" customHeight="1" spans="1:23">
      <c r="A37" s="26" t="s">
        <v>310</v>
      </c>
      <c r="B37" s="145" t="s">
        <v>337</v>
      </c>
      <c r="C37" s="26" t="s">
        <v>336</v>
      </c>
      <c r="D37" s="26" t="s">
        <v>64</v>
      </c>
      <c r="E37" s="26" t="s">
        <v>103</v>
      </c>
      <c r="F37" s="26" t="s">
        <v>317</v>
      </c>
      <c r="G37" s="26" t="s">
        <v>223</v>
      </c>
      <c r="H37" s="26" t="s">
        <v>224</v>
      </c>
      <c r="I37" s="51">
        <v>44119</v>
      </c>
      <c r="J37" s="51"/>
      <c r="K37" s="51"/>
      <c r="L37" s="51"/>
      <c r="M37" s="51"/>
      <c r="N37" s="51">
        <v>44119</v>
      </c>
      <c r="O37" s="51"/>
      <c r="P37" s="51"/>
      <c r="Q37" s="51"/>
      <c r="R37" s="51"/>
      <c r="S37" s="51"/>
      <c r="T37" s="51"/>
      <c r="U37" s="51"/>
      <c r="V37" s="51"/>
      <c r="W37" s="51"/>
    </row>
    <row r="38" ht="32.9" customHeight="1" spans="1:23">
      <c r="A38" s="26" t="s">
        <v>310</v>
      </c>
      <c r="B38" s="145" t="s">
        <v>337</v>
      </c>
      <c r="C38" s="26" t="s">
        <v>336</v>
      </c>
      <c r="D38" s="26" t="s">
        <v>64</v>
      </c>
      <c r="E38" s="26" t="s">
        <v>103</v>
      </c>
      <c r="F38" s="26" t="s">
        <v>317</v>
      </c>
      <c r="G38" s="26" t="s">
        <v>338</v>
      </c>
      <c r="H38" s="26" t="s">
        <v>339</v>
      </c>
      <c r="I38" s="51">
        <v>16420</v>
      </c>
      <c r="J38" s="51"/>
      <c r="K38" s="51"/>
      <c r="L38" s="51"/>
      <c r="M38" s="51"/>
      <c r="N38" s="51">
        <v>16420</v>
      </c>
      <c r="O38" s="51"/>
      <c r="P38" s="51"/>
      <c r="Q38" s="51"/>
      <c r="R38" s="51"/>
      <c r="S38" s="51"/>
      <c r="T38" s="51"/>
      <c r="U38" s="51"/>
      <c r="V38" s="51"/>
      <c r="W38" s="51"/>
    </row>
    <row r="39" ht="32.9" customHeight="1" spans="1:23">
      <c r="A39" s="26"/>
      <c r="B39" s="26"/>
      <c r="C39" s="26" t="s">
        <v>340</v>
      </c>
      <c r="D39" s="26"/>
      <c r="E39" s="26"/>
      <c r="F39" s="26"/>
      <c r="G39" s="26"/>
      <c r="H39" s="26"/>
      <c r="I39" s="51">
        <v>10500</v>
      </c>
      <c r="J39" s="51"/>
      <c r="K39" s="51"/>
      <c r="L39" s="51"/>
      <c r="M39" s="51"/>
      <c r="N39" s="51">
        <v>10500</v>
      </c>
      <c r="O39" s="51"/>
      <c r="P39" s="51"/>
      <c r="Q39" s="51"/>
      <c r="R39" s="51"/>
      <c r="S39" s="51"/>
      <c r="T39" s="51"/>
      <c r="U39" s="51"/>
      <c r="V39" s="51"/>
      <c r="W39" s="51"/>
    </row>
    <row r="40" ht="32.9" customHeight="1" spans="1:23">
      <c r="A40" s="26" t="s">
        <v>310</v>
      </c>
      <c r="B40" s="145" t="s">
        <v>341</v>
      </c>
      <c r="C40" s="26" t="s">
        <v>340</v>
      </c>
      <c r="D40" s="26" t="s">
        <v>64</v>
      </c>
      <c r="E40" s="26" t="s">
        <v>118</v>
      </c>
      <c r="F40" s="26" t="s">
        <v>342</v>
      </c>
      <c r="G40" s="26" t="s">
        <v>250</v>
      </c>
      <c r="H40" s="26" t="s">
        <v>251</v>
      </c>
      <c r="I40" s="51">
        <v>10500</v>
      </c>
      <c r="J40" s="51"/>
      <c r="K40" s="51"/>
      <c r="L40" s="51"/>
      <c r="M40" s="51"/>
      <c r="N40" s="51">
        <v>10500</v>
      </c>
      <c r="O40" s="51"/>
      <c r="P40" s="51"/>
      <c r="Q40" s="51"/>
      <c r="R40" s="51"/>
      <c r="S40" s="51"/>
      <c r="T40" s="51"/>
      <c r="U40" s="51"/>
      <c r="V40" s="51"/>
      <c r="W40" s="51"/>
    </row>
    <row r="41" ht="32.9" customHeight="1" spans="1:23">
      <c r="A41" s="26"/>
      <c r="B41" s="26"/>
      <c r="C41" s="26" t="s">
        <v>343</v>
      </c>
      <c r="D41" s="26"/>
      <c r="E41" s="26"/>
      <c r="F41" s="26"/>
      <c r="G41" s="26"/>
      <c r="H41" s="26"/>
      <c r="I41" s="51">
        <v>201099.5</v>
      </c>
      <c r="J41" s="51"/>
      <c r="K41" s="51"/>
      <c r="L41" s="51"/>
      <c r="M41" s="51"/>
      <c r="N41" s="51">
        <v>201099.5</v>
      </c>
      <c r="O41" s="51"/>
      <c r="P41" s="51"/>
      <c r="Q41" s="51"/>
      <c r="R41" s="51"/>
      <c r="S41" s="51"/>
      <c r="T41" s="51"/>
      <c r="U41" s="51"/>
      <c r="V41" s="51"/>
      <c r="W41" s="51"/>
    </row>
    <row r="42" ht="32.9" customHeight="1" spans="1:23">
      <c r="A42" s="26" t="s">
        <v>310</v>
      </c>
      <c r="B42" s="145" t="s">
        <v>344</v>
      </c>
      <c r="C42" s="26" t="s">
        <v>343</v>
      </c>
      <c r="D42" s="26" t="s">
        <v>64</v>
      </c>
      <c r="E42" s="26" t="s">
        <v>115</v>
      </c>
      <c r="F42" s="26" t="s">
        <v>345</v>
      </c>
      <c r="G42" s="26" t="s">
        <v>246</v>
      </c>
      <c r="H42" s="26" t="s">
        <v>247</v>
      </c>
      <c r="I42" s="51">
        <v>58016</v>
      </c>
      <c r="J42" s="51"/>
      <c r="K42" s="51"/>
      <c r="L42" s="51"/>
      <c r="M42" s="51"/>
      <c r="N42" s="51">
        <v>58016</v>
      </c>
      <c r="O42" s="51"/>
      <c r="P42" s="51"/>
      <c r="Q42" s="51"/>
      <c r="R42" s="51"/>
      <c r="S42" s="51"/>
      <c r="T42" s="51"/>
      <c r="U42" s="51"/>
      <c r="V42" s="51"/>
      <c r="W42" s="51"/>
    </row>
    <row r="43" ht="32.9" customHeight="1" spans="1:23">
      <c r="A43" s="26" t="s">
        <v>310</v>
      </c>
      <c r="B43" s="145" t="s">
        <v>344</v>
      </c>
      <c r="C43" s="26" t="s">
        <v>343</v>
      </c>
      <c r="D43" s="26" t="s">
        <v>64</v>
      </c>
      <c r="E43" s="26" t="s">
        <v>115</v>
      </c>
      <c r="F43" s="26" t="s">
        <v>345</v>
      </c>
      <c r="G43" s="26" t="s">
        <v>250</v>
      </c>
      <c r="H43" s="26" t="s">
        <v>251</v>
      </c>
      <c r="I43" s="51">
        <v>60000</v>
      </c>
      <c r="J43" s="51"/>
      <c r="K43" s="51"/>
      <c r="L43" s="51"/>
      <c r="M43" s="51"/>
      <c r="N43" s="51">
        <v>60000</v>
      </c>
      <c r="O43" s="51"/>
      <c r="P43" s="51"/>
      <c r="Q43" s="51"/>
      <c r="R43" s="51"/>
      <c r="S43" s="51"/>
      <c r="T43" s="51"/>
      <c r="U43" s="51"/>
      <c r="V43" s="51"/>
      <c r="W43" s="51"/>
    </row>
    <row r="44" ht="32.9" customHeight="1" spans="1:23">
      <c r="A44" s="26" t="s">
        <v>310</v>
      </c>
      <c r="B44" s="145" t="s">
        <v>344</v>
      </c>
      <c r="C44" s="26" t="s">
        <v>343</v>
      </c>
      <c r="D44" s="26" t="s">
        <v>64</v>
      </c>
      <c r="E44" s="26" t="s">
        <v>115</v>
      </c>
      <c r="F44" s="26" t="s">
        <v>345</v>
      </c>
      <c r="G44" s="26" t="s">
        <v>223</v>
      </c>
      <c r="H44" s="26" t="s">
        <v>224</v>
      </c>
      <c r="I44" s="51">
        <v>39083.5</v>
      </c>
      <c r="J44" s="51"/>
      <c r="K44" s="51"/>
      <c r="L44" s="51"/>
      <c r="M44" s="51"/>
      <c r="N44" s="51">
        <v>39083.5</v>
      </c>
      <c r="O44" s="51"/>
      <c r="P44" s="51"/>
      <c r="Q44" s="51"/>
      <c r="R44" s="51"/>
      <c r="S44" s="51"/>
      <c r="T44" s="51"/>
      <c r="U44" s="51"/>
      <c r="V44" s="51"/>
      <c r="W44" s="51"/>
    </row>
    <row r="45" ht="32.9" customHeight="1" spans="1:23">
      <c r="A45" s="26" t="s">
        <v>310</v>
      </c>
      <c r="B45" s="145" t="s">
        <v>344</v>
      </c>
      <c r="C45" s="26" t="s">
        <v>343</v>
      </c>
      <c r="D45" s="26" t="s">
        <v>64</v>
      </c>
      <c r="E45" s="26" t="s">
        <v>115</v>
      </c>
      <c r="F45" s="26" t="s">
        <v>345</v>
      </c>
      <c r="G45" s="26" t="s">
        <v>338</v>
      </c>
      <c r="H45" s="26" t="s">
        <v>339</v>
      </c>
      <c r="I45" s="51">
        <v>44000</v>
      </c>
      <c r="J45" s="51"/>
      <c r="K45" s="51"/>
      <c r="L45" s="51"/>
      <c r="M45" s="51"/>
      <c r="N45" s="51">
        <v>44000</v>
      </c>
      <c r="O45" s="51"/>
      <c r="P45" s="51"/>
      <c r="Q45" s="51"/>
      <c r="R45" s="51"/>
      <c r="S45" s="51"/>
      <c r="T45" s="51"/>
      <c r="U45" s="51"/>
      <c r="V45" s="51"/>
      <c r="W45" s="51"/>
    </row>
    <row r="46" ht="32.9" customHeight="1" spans="1:23">
      <c r="A46" s="26"/>
      <c r="B46" s="26"/>
      <c r="C46" s="26" t="s">
        <v>346</v>
      </c>
      <c r="D46" s="26"/>
      <c r="E46" s="26"/>
      <c r="F46" s="26"/>
      <c r="G46" s="26"/>
      <c r="H46" s="26"/>
      <c r="I46" s="51">
        <v>8040</v>
      </c>
      <c r="J46" s="51"/>
      <c r="K46" s="51"/>
      <c r="L46" s="51"/>
      <c r="M46" s="51"/>
      <c r="N46" s="51">
        <v>8040</v>
      </c>
      <c r="O46" s="51"/>
      <c r="P46" s="51"/>
      <c r="Q46" s="51"/>
      <c r="R46" s="51"/>
      <c r="S46" s="51"/>
      <c r="T46" s="51"/>
      <c r="U46" s="51"/>
      <c r="V46" s="51"/>
      <c r="W46" s="51"/>
    </row>
    <row r="47" ht="32.9" customHeight="1" spans="1:23">
      <c r="A47" s="26" t="s">
        <v>310</v>
      </c>
      <c r="B47" s="145" t="s">
        <v>347</v>
      </c>
      <c r="C47" s="26" t="s">
        <v>346</v>
      </c>
      <c r="D47" s="26" t="s">
        <v>64</v>
      </c>
      <c r="E47" s="26" t="s">
        <v>118</v>
      </c>
      <c r="F47" s="26" t="s">
        <v>342</v>
      </c>
      <c r="G47" s="26" t="s">
        <v>250</v>
      </c>
      <c r="H47" s="26" t="s">
        <v>251</v>
      </c>
      <c r="I47" s="51">
        <v>2140</v>
      </c>
      <c r="J47" s="51"/>
      <c r="K47" s="51"/>
      <c r="L47" s="51"/>
      <c r="M47" s="51"/>
      <c r="N47" s="51">
        <v>2140</v>
      </c>
      <c r="O47" s="51"/>
      <c r="P47" s="51"/>
      <c r="Q47" s="51"/>
      <c r="R47" s="51"/>
      <c r="S47" s="51"/>
      <c r="T47" s="51"/>
      <c r="U47" s="51"/>
      <c r="V47" s="51"/>
      <c r="W47" s="51"/>
    </row>
    <row r="48" ht="32.9" customHeight="1" spans="1:23">
      <c r="A48" s="26" t="s">
        <v>310</v>
      </c>
      <c r="B48" s="145" t="s">
        <v>347</v>
      </c>
      <c r="C48" s="26" t="s">
        <v>346</v>
      </c>
      <c r="D48" s="26" t="s">
        <v>64</v>
      </c>
      <c r="E48" s="26" t="s">
        <v>118</v>
      </c>
      <c r="F48" s="26" t="s">
        <v>342</v>
      </c>
      <c r="G48" s="26" t="s">
        <v>348</v>
      </c>
      <c r="H48" s="26" t="s">
        <v>349</v>
      </c>
      <c r="I48" s="51">
        <v>5900</v>
      </c>
      <c r="J48" s="51"/>
      <c r="K48" s="51"/>
      <c r="L48" s="51"/>
      <c r="M48" s="51"/>
      <c r="N48" s="51">
        <v>5900</v>
      </c>
      <c r="O48" s="51"/>
      <c r="P48" s="51"/>
      <c r="Q48" s="51"/>
      <c r="R48" s="51"/>
      <c r="S48" s="51"/>
      <c r="T48" s="51"/>
      <c r="U48" s="51"/>
      <c r="V48" s="51"/>
      <c r="W48" s="51"/>
    </row>
    <row r="49" ht="32.9" customHeight="1" spans="1:23">
      <c r="A49" s="26"/>
      <c r="B49" s="26"/>
      <c r="C49" s="26" t="s">
        <v>350</v>
      </c>
      <c r="D49" s="26"/>
      <c r="E49" s="26"/>
      <c r="F49" s="26"/>
      <c r="G49" s="26"/>
      <c r="H49" s="26"/>
      <c r="I49" s="51">
        <v>253454</v>
      </c>
      <c r="J49" s="51"/>
      <c r="K49" s="51"/>
      <c r="L49" s="51"/>
      <c r="M49" s="51"/>
      <c r="N49" s="51">
        <v>253454</v>
      </c>
      <c r="O49" s="51"/>
      <c r="P49" s="51"/>
      <c r="Q49" s="51"/>
      <c r="R49" s="51"/>
      <c r="S49" s="51"/>
      <c r="T49" s="51"/>
      <c r="U49" s="51"/>
      <c r="V49" s="51"/>
      <c r="W49" s="51"/>
    </row>
    <row r="50" ht="32.9" customHeight="1" spans="1:23">
      <c r="A50" s="26" t="s">
        <v>310</v>
      </c>
      <c r="B50" s="145" t="s">
        <v>351</v>
      </c>
      <c r="C50" s="26" t="s">
        <v>350</v>
      </c>
      <c r="D50" s="26" t="s">
        <v>64</v>
      </c>
      <c r="E50" s="26" t="s">
        <v>113</v>
      </c>
      <c r="F50" s="26" t="s">
        <v>320</v>
      </c>
      <c r="G50" s="26" t="s">
        <v>246</v>
      </c>
      <c r="H50" s="26" t="s">
        <v>247</v>
      </c>
      <c r="I50" s="51">
        <v>20240</v>
      </c>
      <c r="J50" s="51"/>
      <c r="K50" s="51"/>
      <c r="L50" s="51"/>
      <c r="M50" s="51"/>
      <c r="N50" s="51">
        <v>20240</v>
      </c>
      <c r="O50" s="51"/>
      <c r="P50" s="51"/>
      <c r="Q50" s="51"/>
      <c r="R50" s="51"/>
      <c r="S50" s="51"/>
      <c r="T50" s="51"/>
      <c r="U50" s="51"/>
      <c r="V50" s="51"/>
      <c r="W50" s="51"/>
    </row>
    <row r="51" ht="32.9" customHeight="1" spans="1:23">
      <c r="A51" s="26" t="s">
        <v>310</v>
      </c>
      <c r="B51" s="145" t="s">
        <v>351</v>
      </c>
      <c r="C51" s="26" t="s">
        <v>350</v>
      </c>
      <c r="D51" s="26" t="s">
        <v>64</v>
      </c>
      <c r="E51" s="26" t="s">
        <v>113</v>
      </c>
      <c r="F51" s="26" t="s">
        <v>320</v>
      </c>
      <c r="G51" s="26" t="s">
        <v>248</v>
      </c>
      <c r="H51" s="26" t="s">
        <v>249</v>
      </c>
      <c r="I51" s="51">
        <v>27950</v>
      </c>
      <c r="J51" s="51"/>
      <c r="K51" s="51"/>
      <c r="L51" s="51"/>
      <c r="M51" s="51"/>
      <c r="N51" s="51">
        <v>27950</v>
      </c>
      <c r="O51" s="51"/>
      <c r="P51" s="51"/>
      <c r="Q51" s="51"/>
      <c r="R51" s="51"/>
      <c r="S51" s="51"/>
      <c r="T51" s="51"/>
      <c r="U51" s="51"/>
      <c r="V51" s="51"/>
      <c r="W51" s="51"/>
    </row>
    <row r="52" ht="32.9" customHeight="1" spans="1:23">
      <c r="A52" s="26" t="s">
        <v>310</v>
      </c>
      <c r="B52" s="145" t="s">
        <v>351</v>
      </c>
      <c r="C52" s="26" t="s">
        <v>350</v>
      </c>
      <c r="D52" s="26" t="s">
        <v>64</v>
      </c>
      <c r="E52" s="26" t="s">
        <v>113</v>
      </c>
      <c r="F52" s="26" t="s">
        <v>320</v>
      </c>
      <c r="G52" s="26" t="s">
        <v>323</v>
      </c>
      <c r="H52" s="26" t="s">
        <v>324</v>
      </c>
      <c r="I52" s="51">
        <v>170960</v>
      </c>
      <c r="J52" s="51"/>
      <c r="K52" s="51"/>
      <c r="L52" s="51"/>
      <c r="M52" s="51"/>
      <c r="N52" s="51">
        <v>170960</v>
      </c>
      <c r="O52" s="51"/>
      <c r="P52" s="51"/>
      <c r="Q52" s="51"/>
      <c r="R52" s="51"/>
      <c r="S52" s="51"/>
      <c r="T52" s="51"/>
      <c r="U52" s="51"/>
      <c r="V52" s="51"/>
      <c r="W52" s="51"/>
    </row>
    <row r="53" ht="32.9" customHeight="1" spans="1:23">
      <c r="A53" s="26" t="s">
        <v>310</v>
      </c>
      <c r="B53" s="145" t="s">
        <v>351</v>
      </c>
      <c r="C53" s="26" t="s">
        <v>350</v>
      </c>
      <c r="D53" s="26" t="s">
        <v>64</v>
      </c>
      <c r="E53" s="26" t="s">
        <v>113</v>
      </c>
      <c r="F53" s="26" t="s">
        <v>320</v>
      </c>
      <c r="G53" s="26" t="s">
        <v>325</v>
      </c>
      <c r="H53" s="26" t="s">
        <v>326</v>
      </c>
      <c r="I53" s="51">
        <v>23600</v>
      </c>
      <c r="J53" s="51"/>
      <c r="K53" s="51"/>
      <c r="L53" s="51"/>
      <c r="M53" s="51"/>
      <c r="N53" s="51">
        <v>23600</v>
      </c>
      <c r="O53" s="51"/>
      <c r="P53" s="51"/>
      <c r="Q53" s="51"/>
      <c r="R53" s="51"/>
      <c r="S53" s="51"/>
      <c r="T53" s="51"/>
      <c r="U53" s="51"/>
      <c r="V53" s="51"/>
      <c r="W53" s="51"/>
    </row>
    <row r="54" ht="32.9" customHeight="1" spans="1:23">
      <c r="A54" s="26" t="s">
        <v>310</v>
      </c>
      <c r="B54" s="145" t="s">
        <v>351</v>
      </c>
      <c r="C54" s="26" t="s">
        <v>350</v>
      </c>
      <c r="D54" s="26" t="s">
        <v>64</v>
      </c>
      <c r="E54" s="26" t="s">
        <v>113</v>
      </c>
      <c r="F54" s="26" t="s">
        <v>320</v>
      </c>
      <c r="G54" s="26" t="s">
        <v>223</v>
      </c>
      <c r="H54" s="26" t="s">
        <v>224</v>
      </c>
      <c r="I54" s="51">
        <v>10704</v>
      </c>
      <c r="J54" s="51"/>
      <c r="K54" s="51"/>
      <c r="L54" s="51"/>
      <c r="M54" s="51"/>
      <c r="N54" s="51">
        <v>10704</v>
      </c>
      <c r="O54" s="51"/>
      <c r="P54" s="51"/>
      <c r="Q54" s="51"/>
      <c r="R54" s="51"/>
      <c r="S54" s="51"/>
      <c r="T54" s="51"/>
      <c r="U54" s="51"/>
      <c r="V54" s="51"/>
      <c r="W54" s="51"/>
    </row>
    <row r="55" ht="32.9" customHeight="1" spans="1:23">
      <c r="A55" s="26"/>
      <c r="B55" s="26"/>
      <c r="C55" s="26" t="s">
        <v>352</v>
      </c>
      <c r="D55" s="26"/>
      <c r="E55" s="26"/>
      <c r="F55" s="26"/>
      <c r="G55" s="26"/>
      <c r="H55" s="26"/>
      <c r="I55" s="51">
        <v>4617922</v>
      </c>
      <c r="J55" s="51"/>
      <c r="K55" s="51"/>
      <c r="L55" s="51"/>
      <c r="M55" s="51"/>
      <c r="N55" s="51">
        <v>4617922</v>
      </c>
      <c r="O55" s="51"/>
      <c r="P55" s="51"/>
      <c r="Q55" s="51"/>
      <c r="R55" s="51"/>
      <c r="S55" s="51"/>
      <c r="T55" s="51"/>
      <c r="U55" s="51"/>
      <c r="V55" s="51"/>
      <c r="W55" s="51"/>
    </row>
    <row r="56" ht="32.9" customHeight="1" spans="1:23">
      <c r="A56" s="26" t="s">
        <v>310</v>
      </c>
      <c r="B56" s="145" t="s">
        <v>353</v>
      </c>
      <c r="C56" s="26" t="s">
        <v>352</v>
      </c>
      <c r="D56" s="26" t="s">
        <v>64</v>
      </c>
      <c r="E56" s="26" t="s">
        <v>103</v>
      </c>
      <c r="F56" s="26" t="s">
        <v>317</v>
      </c>
      <c r="G56" s="26" t="s">
        <v>348</v>
      </c>
      <c r="H56" s="26" t="s">
        <v>349</v>
      </c>
      <c r="I56" s="51">
        <v>4617922</v>
      </c>
      <c r="J56" s="51"/>
      <c r="K56" s="51"/>
      <c r="L56" s="51"/>
      <c r="M56" s="51"/>
      <c r="N56" s="51">
        <v>4617922</v>
      </c>
      <c r="O56" s="51"/>
      <c r="P56" s="51"/>
      <c r="Q56" s="51"/>
      <c r="R56" s="51"/>
      <c r="S56" s="51"/>
      <c r="T56" s="51"/>
      <c r="U56" s="51"/>
      <c r="V56" s="51"/>
      <c r="W56" s="51"/>
    </row>
    <row r="57" ht="32.9" customHeight="1" spans="1:23">
      <c r="A57" s="26"/>
      <c r="B57" s="26"/>
      <c r="C57" s="26" t="s">
        <v>354</v>
      </c>
      <c r="D57" s="26"/>
      <c r="E57" s="26"/>
      <c r="F57" s="26"/>
      <c r="G57" s="26"/>
      <c r="H57" s="26"/>
      <c r="I57" s="51">
        <v>6000000</v>
      </c>
      <c r="J57" s="51"/>
      <c r="K57" s="51"/>
      <c r="L57" s="51"/>
      <c r="M57" s="51"/>
      <c r="N57" s="51">
        <v>6000000</v>
      </c>
      <c r="O57" s="51"/>
      <c r="P57" s="51"/>
      <c r="Q57" s="51"/>
      <c r="R57" s="51"/>
      <c r="S57" s="51"/>
      <c r="T57" s="51"/>
      <c r="U57" s="51"/>
      <c r="V57" s="51"/>
      <c r="W57" s="51"/>
    </row>
    <row r="58" ht="32.9" customHeight="1" spans="1:23">
      <c r="A58" s="26" t="s">
        <v>310</v>
      </c>
      <c r="B58" s="145" t="s">
        <v>355</v>
      </c>
      <c r="C58" s="26" t="s">
        <v>354</v>
      </c>
      <c r="D58" s="26" t="s">
        <v>64</v>
      </c>
      <c r="E58" s="26" t="s">
        <v>120</v>
      </c>
      <c r="F58" s="26" t="s">
        <v>333</v>
      </c>
      <c r="G58" s="26" t="s">
        <v>250</v>
      </c>
      <c r="H58" s="26" t="s">
        <v>251</v>
      </c>
      <c r="I58" s="51">
        <v>6000000</v>
      </c>
      <c r="J58" s="51"/>
      <c r="K58" s="51"/>
      <c r="L58" s="51"/>
      <c r="M58" s="51"/>
      <c r="N58" s="51">
        <v>6000000</v>
      </c>
      <c r="O58" s="51"/>
      <c r="P58" s="51"/>
      <c r="Q58" s="51"/>
      <c r="R58" s="51"/>
      <c r="S58" s="51"/>
      <c r="T58" s="51"/>
      <c r="U58" s="51"/>
      <c r="V58" s="51"/>
      <c r="W58" s="51"/>
    </row>
    <row r="59" ht="32.9" customHeight="1" spans="1:23">
      <c r="A59" s="26"/>
      <c r="B59" s="26"/>
      <c r="C59" s="26" t="s">
        <v>356</v>
      </c>
      <c r="D59" s="26"/>
      <c r="E59" s="26"/>
      <c r="F59" s="26"/>
      <c r="G59" s="26"/>
      <c r="H59" s="26"/>
      <c r="I59" s="51">
        <v>2587966.5</v>
      </c>
      <c r="J59" s="51"/>
      <c r="K59" s="51"/>
      <c r="L59" s="51"/>
      <c r="M59" s="51"/>
      <c r="N59" s="51">
        <v>2587966.5</v>
      </c>
      <c r="O59" s="51"/>
      <c r="P59" s="51"/>
      <c r="Q59" s="51"/>
      <c r="R59" s="51"/>
      <c r="S59" s="51"/>
      <c r="T59" s="51"/>
      <c r="U59" s="51"/>
      <c r="V59" s="51"/>
      <c r="W59" s="51"/>
    </row>
    <row r="60" ht="32.9" customHeight="1" spans="1:23">
      <c r="A60" s="26" t="s">
        <v>310</v>
      </c>
      <c r="B60" s="145" t="s">
        <v>357</v>
      </c>
      <c r="C60" s="26" t="s">
        <v>356</v>
      </c>
      <c r="D60" s="26" t="s">
        <v>64</v>
      </c>
      <c r="E60" s="26" t="s">
        <v>114</v>
      </c>
      <c r="F60" s="26" t="s">
        <v>358</v>
      </c>
      <c r="G60" s="26" t="s">
        <v>246</v>
      </c>
      <c r="H60" s="26" t="s">
        <v>247</v>
      </c>
      <c r="I60" s="51">
        <v>50000</v>
      </c>
      <c r="J60" s="51"/>
      <c r="K60" s="51"/>
      <c r="L60" s="51"/>
      <c r="M60" s="51"/>
      <c r="N60" s="51">
        <v>50000</v>
      </c>
      <c r="O60" s="51"/>
      <c r="P60" s="51"/>
      <c r="Q60" s="51"/>
      <c r="R60" s="51"/>
      <c r="S60" s="51"/>
      <c r="T60" s="51"/>
      <c r="U60" s="51"/>
      <c r="V60" s="51"/>
      <c r="W60" s="51"/>
    </row>
    <row r="61" ht="32.9" customHeight="1" spans="1:23">
      <c r="A61" s="26" t="s">
        <v>310</v>
      </c>
      <c r="B61" s="145" t="s">
        <v>357</v>
      </c>
      <c r="C61" s="26" t="s">
        <v>356</v>
      </c>
      <c r="D61" s="26" t="s">
        <v>64</v>
      </c>
      <c r="E61" s="26" t="s">
        <v>114</v>
      </c>
      <c r="F61" s="26" t="s">
        <v>358</v>
      </c>
      <c r="G61" s="26" t="s">
        <v>248</v>
      </c>
      <c r="H61" s="26" t="s">
        <v>249</v>
      </c>
      <c r="I61" s="51">
        <v>50000</v>
      </c>
      <c r="J61" s="51"/>
      <c r="K61" s="51"/>
      <c r="L61" s="51"/>
      <c r="M61" s="51"/>
      <c r="N61" s="51">
        <v>50000</v>
      </c>
      <c r="O61" s="51"/>
      <c r="P61" s="51"/>
      <c r="Q61" s="51"/>
      <c r="R61" s="51"/>
      <c r="S61" s="51"/>
      <c r="T61" s="51"/>
      <c r="U61" s="51"/>
      <c r="V61" s="51"/>
      <c r="W61" s="51"/>
    </row>
    <row r="62" ht="32.9" customHeight="1" spans="1:23">
      <c r="A62" s="26" t="s">
        <v>310</v>
      </c>
      <c r="B62" s="145" t="s">
        <v>357</v>
      </c>
      <c r="C62" s="26" t="s">
        <v>356</v>
      </c>
      <c r="D62" s="26" t="s">
        <v>64</v>
      </c>
      <c r="E62" s="26" t="s">
        <v>114</v>
      </c>
      <c r="F62" s="26" t="s">
        <v>358</v>
      </c>
      <c r="G62" s="26" t="s">
        <v>323</v>
      </c>
      <c r="H62" s="26" t="s">
        <v>324</v>
      </c>
      <c r="I62" s="51">
        <v>5000</v>
      </c>
      <c r="J62" s="51"/>
      <c r="K62" s="51"/>
      <c r="L62" s="51"/>
      <c r="M62" s="51"/>
      <c r="N62" s="51">
        <v>5000</v>
      </c>
      <c r="O62" s="51"/>
      <c r="P62" s="51"/>
      <c r="Q62" s="51"/>
      <c r="R62" s="51"/>
      <c r="S62" s="51"/>
      <c r="T62" s="51"/>
      <c r="U62" s="51"/>
      <c r="V62" s="51"/>
      <c r="W62" s="51"/>
    </row>
    <row r="63" ht="32.9" customHeight="1" spans="1:23">
      <c r="A63" s="26" t="s">
        <v>310</v>
      </c>
      <c r="B63" s="145" t="s">
        <v>357</v>
      </c>
      <c r="C63" s="26" t="s">
        <v>356</v>
      </c>
      <c r="D63" s="26" t="s">
        <v>64</v>
      </c>
      <c r="E63" s="26" t="s">
        <v>114</v>
      </c>
      <c r="F63" s="26" t="s">
        <v>358</v>
      </c>
      <c r="G63" s="26" t="s">
        <v>250</v>
      </c>
      <c r="H63" s="26" t="s">
        <v>251</v>
      </c>
      <c r="I63" s="51">
        <v>374000</v>
      </c>
      <c r="J63" s="51"/>
      <c r="K63" s="51"/>
      <c r="L63" s="51"/>
      <c r="M63" s="51"/>
      <c r="N63" s="51">
        <v>374000</v>
      </c>
      <c r="O63" s="51"/>
      <c r="P63" s="51"/>
      <c r="Q63" s="51"/>
      <c r="R63" s="51"/>
      <c r="S63" s="51"/>
      <c r="T63" s="51"/>
      <c r="U63" s="51"/>
      <c r="V63" s="51"/>
      <c r="W63" s="51"/>
    </row>
    <row r="64" ht="32.9" customHeight="1" spans="1:23">
      <c r="A64" s="26" t="s">
        <v>310</v>
      </c>
      <c r="B64" s="145" t="s">
        <v>357</v>
      </c>
      <c r="C64" s="26" t="s">
        <v>356</v>
      </c>
      <c r="D64" s="26" t="s">
        <v>64</v>
      </c>
      <c r="E64" s="26" t="s">
        <v>114</v>
      </c>
      <c r="F64" s="26" t="s">
        <v>358</v>
      </c>
      <c r="G64" s="26" t="s">
        <v>223</v>
      </c>
      <c r="H64" s="26" t="s">
        <v>224</v>
      </c>
      <c r="I64" s="51">
        <v>112026.5</v>
      </c>
      <c r="J64" s="51"/>
      <c r="K64" s="51"/>
      <c r="L64" s="51"/>
      <c r="M64" s="51"/>
      <c r="N64" s="51">
        <v>112026.5</v>
      </c>
      <c r="O64" s="51"/>
      <c r="P64" s="51"/>
      <c r="Q64" s="51"/>
      <c r="R64" s="51"/>
      <c r="S64" s="51"/>
      <c r="T64" s="51"/>
      <c r="U64" s="51"/>
      <c r="V64" s="51"/>
      <c r="W64" s="51"/>
    </row>
    <row r="65" ht="32.9" customHeight="1" spans="1:23">
      <c r="A65" s="26" t="s">
        <v>310</v>
      </c>
      <c r="B65" s="145" t="s">
        <v>357</v>
      </c>
      <c r="C65" s="26" t="s">
        <v>356</v>
      </c>
      <c r="D65" s="26" t="s">
        <v>64</v>
      </c>
      <c r="E65" s="26" t="s">
        <v>114</v>
      </c>
      <c r="F65" s="26" t="s">
        <v>358</v>
      </c>
      <c r="G65" s="26" t="s">
        <v>338</v>
      </c>
      <c r="H65" s="26" t="s">
        <v>339</v>
      </c>
      <c r="I65" s="51">
        <v>701940</v>
      </c>
      <c r="J65" s="51"/>
      <c r="K65" s="51"/>
      <c r="L65" s="51"/>
      <c r="M65" s="51"/>
      <c r="N65" s="51">
        <v>701940</v>
      </c>
      <c r="O65" s="51"/>
      <c r="P65" s="51"/>
      <c r="Q65" s="51"/>
      <c r="R65" s="51"/>
      <c r="S65" s="51"/>
      <c r="T65" s="51"/>
      <c r="U65" s="51"/>
      <c r="V65" s="51"/>
      <c r="W65" s="51"/>
    </row>
    <row r="66" ht="32.9" customHeight="1" spans="1:23">
      <c r="A66" s="26" t="s">
        <v>310</v>
      </c>
      <c r="B66" s="145" t="s">
        <v>357</v>
      </c>
      <c r="C66" s="26" t="s">
        <v>356</v>
      </c>
      <c r="D66" s="26" t="s">
        <v>64</v>
      </c>
      <c r="E66" s="26" t="s">
        <v>114</v>
      </c>
      <c r="F66" s="26" t="s">
        <v>358</v>
      </c>
      <c r="G66" s="26" t="s">
        <v>348</v>
      </c>
      <c r="H66" s="26" t="s">
        <v>349</v>
      </c>
      <c r="I66" s="51">
        <v>1295000</v>
      </c>
      <c r="J66" s="51"/>
      <c r="K66" s="51"/>
      <c r="L66" s="51"/>
      <c r="M66" s="51"/>
      <c r="N66" s="51">
        <v>1295000</v>
      </c>
      <c r="O66" s="51"/>
      <c r="P66" s="51"/>
      <c r="Q66" s="51"/>
      <c r="R66" s="51"/>
      <c r="S66" s="51"/>
      <c r="T66" s="51"/>
      <c r="U66" s="51"/>
      <c r="V66" s="51"/>
      <c r="W66" s="51"/>
    </row>
    <row r="67" ht="32.9" customHeight="1" spans="1:23">
      <c r="A67" s="26"/>
      <c r="B67" s="26"/>
      <c r="C67" s="26" t="s">
        <v>359</v>
      </c>
      <c r="D67" s="26"/>
      <c r="E67" s="26"/>
      <c r="F67" s="26"/>
      <c r="G67" s="26"/>
      <c r="H67" s="26"/>
      <c r="I67" s="51">
        <v>16607060.75</v>
      </c>
      <c r="J67" s="51"/>
      <c r="K67" s="51"/>
      <c r="L67" s="51"/>
      <c r="M67" s="51"/>
      <c r="N67" s="51">
        <v>16607060.75</v>
      </c>
      <c r="O67" s="51"/>
      <c r="P67" s="51"/>
      <c r="Q67" s="51"/>
      <c r="R67" s="51"/>
      <c r="S67" s="51"/>
      <c r="T67" s="51"/>
      <c r="U67" s="51"/>
      <c r="V67" s="51"/>
      <c r="W67" s="51"/>
    </row>
    <row r="68" ht="32.9" customHeight="1" spans="1:23">
      <c r="A68" s="26" t="s">
        <v>310</v>
      </c>
      <c r="B68" s="145" t="s">
        <v>360</v>
      </c>
      <c r="C68" s="26" t="s">
        <v>359</v>
      </c>
      <c r="D68" s="26" t="s">
        <v>64</v>
      </c>
      <c r="E68" s="26" t="s">
        <v>105</v>
      </c>
      <c r="F68" s="26" t="s">
        <v>361</v>
      </c>
      <c r="G68" s="26" t="s">
        <v>250</v>
      </c>
      <c r="H68" s="26" t="s">
        <v>251</v>
      </c>
      <c r="I68" s="51">
        <v>16607060.75</v>
      </c>
      <c r="J68" s="51"/>
      <c r="K68" s="51"/>
      <c r="L68" s="51"/>
      <c r="M68" s="51"/>
      <c r="N68" s="51">
        <v>16607060.75</v>
      </c>
      <c r="O68" s="51"/>
      <c r="P68" s="51"/>
      <c r="Q68" s="51"/>
      <c r="R68" s="51"/>
      <c r="S68" s="51"/>
      <c r="T68" s="51"/>
      <c r="U68" s="51"/>
      <c r="V68" s="51"/>
      <c r="W68" s="51"/>
    </row>
    <row r="69" ht="32.9" customHeight="1" spans="1:23">
      <c r="A69" s="26"/>
      <c r="B69" s="26"/>
      <c r="C69" s="26" t="s">
        <v>362</v>
      </c>
      <c r="D69" s="26"/>
      <c r="E69" s="26"/>
      <c r="F69" s="26"/>
      <c r="G69" s="26"/>
      <c r="H69" s="26"/>
      <c r="I69" s="51">
        <v>20500000</v>
      </c>
      <c r="J69" s="51"/>
      <c r="K69" s="51"/>
      <c r="L69" s="51"/>
      <c r="M69" s="51"/>
      <c r="N69" s="51">
        <v>20500000</v>
      </c>
      <c r="O69" s="51"/>
      <c r="P69" s="51"/>
      <c r="Q69" s="51"/>
      <c r="R69" s="51"/>
      <c r="S69" s="51"/>
      <c r="T69" s="51"/>
      <c r="U69" s="51"/>
      <c r="V69" s="51"/>
      <c r="W69" s="51"/>
    </row>
    <row r="70" ht="32.9" customHeight="1" spans="1:23">
      <c r="A70" s="26" t="s">
        <v>300</v>
      </c>
      <c r="B70" s="145" t="s">
        <v>363</v>
      </c>
      <c r="C70" s="26" t="s">
        <v>362</v>
      </c>
      <c r="D70" s="26" t="s">
        <v>64</v>
      </c>
      <c r="E70" s="26" t="s">
        <v>112</v>
      </c>
      <c r="F70" s="26" t="s">
        <v>364</v>
      </c>
      <c r="G70" s="26" t="s">
        <v>250</v>
      </c>
      <c r="H70" s="26" t="s">
        <v>251</v>
      </c>
      <c r="I70" s="51">
        <v>20500000</v>
      </c>
      <c r="J70" s="51"/>
      <c r="K70" s="51"/>
      <c r="L70" s="51"/>
      <c r="M70" s="51"/>
      <c r="N70" s="51">
        <v>20500000</v>
      </c>
      <c r="O70" s="51"/>
      <c r="P70" s="51"/>
      <c r="Q70" s="51"/>
      <c r="R70" s="51"/>
      <c r="S70" s="51"/>
      <c r="T70" s="51"/>
      <c r="U70" s="51"/>
      <c r="V70" s="51"/>
      <c r="W70" s="51"/>
    </row>
    <row r="71" ht="32.9" customHeight="1" spans="1:23">
      <c r="A71" s="26"/>
      <c r="B71" s="26"/>
      <c r="C71" s="26" t="s">
        <v>365</v>
      </c>
      <c r="D71" s="26"/>
      <c r="E71" s="26"/>
      <c r="F71" s="26"/>
      <c r="G71" s="26"/>
      <c r="H71" s="26"/>
      <c r="I71" s="51">
        <v>9000000</v>
      </c>
      <c r="J71" s="51"/>
      <c r="K71" s="51"/>
      <c r="L71" s="51"/>
      <c r="M71" s="51"/>
      <c r="N71" s="51">
        <v>9000000</v>
      </c>
      <c r="O71" s="51"/>
      <c r="P71" s="51"/>
      <c r="Q71" s="51"/>
      <c r="R71" s="51"/>
      <c r="S71" s="51"/>
      <c r="T71" s="51"/>
      <c r="U71" s="51"/>
      <c r="V71" s="51"/>
      <c r="W71" s="51"/>
    </row>
    <row r="72" ht="32.9" customHeight="1" spans="1:23">
      <c r="A72" s="26" t="s">
        <v>300</v>
      </c>
      <c r="B72" s="145" t="s">
        <v>366</v>
      </c>
      <c r="C72" s="26" t="s">
        <v>365</v>
      </c>
      <c r="D72" s="26" t="s">
        <v>64</v>
      </c>
      <c r="E72" s="26" t="s">
        <v>112</v>
      </c>
      <c r="F72" s="26" t="s">
        <v>364</v>
      </c>
      <c r="G72" s="26" t="s">
        <v>250</v>
      </c>
      <c r="H72" s="26" t="s">
        <v>251</v>
      </c>
      <c r="I72" s="51">
        <v>9000000</v>
      </c>
      <c r="J72" s="51"/>
      <c r="K72" s="51"/>
      <c r="L72" s="51"/>
      <c r="M72" s="51"/>
      <c r="N72" s="51">
        <v>9000000</v>
      </c>
      <c r="O72" s="51"/>
      <c r="P72" s="51"/>
      <c r="Q72" s="51"/>
      <c r="R72" s="51"/>
      <c r="S72" s="51"/>
      <c r="T72" s="51"/>
      <c r="U72" s="51"/>
      <c r="V72" s="51"/>
      <c r="W72" s="51"/>
    </row>
    <row r="73" ht="32.9" customHeight="1" spans="1:23">
      <c r="A73" s="26"/>
      <c r="B73" s="26"/>
      <c r="C73" s="26" t="s">
        <v>367</v>
      </c>
      <c r="D73" s="26"/>
      <c r="E73" s="26"/>
      <c r="F73" s="26"/>
      <c r="G73" s="26"/>
      <c r="H73" s="26"/>
      <c r="I73" s="51">
        <v>13500000</v>
      </c>
      <c r="J73" s="51"/>
      <c r="K73" s="51"/>
      <c r="L73" s="51"/>
      <c r="M73" s="51"/>
      <c r="N73" s="51">
        <v>13500000</v>
      </c>
      <c r="O73" s="51"/>
      <c r="P73" s="51"/>
      <c r="Q73" s="51"/>
      <c r="R73" s="51"/>
      <c r="S73" s="51"/>
      <c r="T73" s="51"/>
      <c r="U73" s="51"/>
      <c r="V73" s="51"/>
      <c r="W73" s="51"/>
    </row>
    <row r="74" ht="32.9" customHeight="1" spans="1:23">
      <c r="A74" s="26" t="s">
        <v>310</v>
      </c>
      <c r="B74" s="145" t="s">
        <v>368</v>
      </c>
      <c r="C74" s="26" t="s">
        <v>367</v>
      </c>
      <c r="D74" s="26" t="s">
        <v>64</v>
      </c>
      <c r="E74" s="26" t="s">
        <v>105</v>
      </c>
      <c r="F74" s="26" t="s">
        <v>361</v>
      </c>
      <c r="G74" s="26" t="s">
        <v>250</v>
      </c>
      <c r="H74" s="26" t="s">
        <v>251</v>
      </c>
      <c r="I74" s="51">
        <v>13500000</v>
      </c>
      <c r="J74" s="51"/>
      <c r="K74" s="51"/>
      <c r="L74" s="51"/>
      <c r="M74" s="51"/>
      <c r="N74" s="51">
        <v>13500000</v>
      </c>
      <c r="O74" s="51"/>
      <c r="P74" s="51"/>
      <c r="Q74" s="51"/>
      <c r="R74" s="51"/>
      <c r="S74" s="51"/>
      <c r="T74" s="51"/>
      <c r="U74" s="51"/>
      <c r="V74" s="51"/>
      <c r="W74" s="51"/>
    </row>
    <row r="75" ht="32.9" customHeight="1" spans="1:23">
      <c r="A75" s="26"/>
      <c r="B75" s="26"/>
      <c r="C75" s="26" t="s">
        <v>369</v>
      </c>
      <c r="D75" s="26"/>
      <c r="E75" s="26"/>
      <c r="F75" s="26"/>
      <c r="G75" s="26"/>
      <c r="H75" s="26"/>
      <c r="I75" s="51">
        <v>1042180</v>
      </c>
      <c r="J75" s="51"/>
      <c r="K75" s="51"/>
      <c r="L75" s="51"/>
      <c r="M75" s="51"/>
      <c r="N75" s="51">
        <v>1042180</v>
      </c>
      <c r="O75" s="51"/>
      <c r="P75" s="51"/>
      <c r="Q75" s="51"/>
      <c r="R75" s="51"/>
      <c r="S75" s="51"/>
      <c r="T75" s="51"/>
      <c r="U75" s="51"/>
      <c r="V75" s="51"/>
      <c r="W75" s="51"/>
    </row>
    <row r="76" ht="32.9" customHeight="1" spans="1:23">
      <c r="A76" s="26" t="s">
        <v>300</v>
      </c>
      <c r="B76" s="145" t="s">
        <v>370</v>
      </c>
      <c r="C76" s="26" t="s">
        <v>369</v>
      </c>
      <c r="D76" s="26" t="s">
        <v>64</v>
      </c>
      <c r="E76" s="26" t="s">
        <v>105</v>
      </c>
      <c r="F76" s="26" t="s">
        <v>361</v>
      </c>
      <c r="G76" s="26" t="s">
        <v>246</v>
      </c>
      <c r="H76" s="26" t="s">
        <v>247</v>
      </c>
      <c r="I76" s="51">
        <v>150000</v>
      </c>
      <c r="J76" s="51"/>
      <c r="K76" s="51"/>
      <c r="L76" s="51"/>
      <c r="M76" s="51"/>
      <c r="N76" s="51">
        <v>150000</v>
      </c>
      <c r="O76" s="51"/>
      <c r="P76" s="51"/>
      <c r="Q76" s="51"/>
      <c r="R76" s="51"/>
      <c r="S76" s="51"/>
      <c r="T76" s="51"/>
      <c r="U76" s="51"/>
      <c r="V76" s="51"/>
      <c r="W76" s="51"/>
    </row>
    <row r="77" ht="32.9" customHeight="1" spans="1:23">
      <c r="A77" s="26" t="s">
        <v>300</v>
      </c>
      <c r="B77" s="145" t="s">
        <v>370</v>
      </c>
      <c r="C77" s="26" t="s">
        <v>369</v>
      </c>
      <c r="D77" s="26" t="s">
        <v>64</v>
      </c>
      <c r="E77" s="26" t="s">
        <v>105</v>
      </c>
      <c r="F77" s="26" t="s">
        <v>361</v>
      </c>
      <c r="G77" s="26" t="s">
        <v>248</v>
      </c>
      <c r="H77" s="26" t="s">
        <v>249</v>
      </c>
      <c r="I77" s="51">
        <v>50000</v>
      </c>
      <c r="J77" s="51"/>
      <c r="K77" s="51"/>
      <c r="L77" s="51"/>
      <c r="M77" s="51"/>
      <c r="N77" s="51">
        <v>50000</v>
      </c>
      <c r="O77" s="51"/>
      <c r="P77" s="51"/>
      <c r="Q77" s="51"/>
      <c r="R77" s="51"/>
      <c r="S77" s="51"/>
      <c r="T77" s="51"/>
      <c r="U77" s="51"/>
      <c r="V77" s="51"/>
      <c r="W77" s="51"/>
    </row>
    <row r="78" ht="32.9" customHeight="1" spans="1:23">
      <c r="A78" s="26" t="s">
        <v>300</v>
      </c>
      <c r="B78" s="145" t="s">
        <v>370</v>
      </c>
      <c r="C78" s="26" t="s">
        <v>369</v>
      </c>
      <c r="D78" s="26" t="s">
        <v>64</v>
      </c>
      <c r="E78" s="26" t="s">
        <v>105</v>
      </c>
      <c r="F78" s="26" t="s">
        <v>361</v>
      </c>
      <c r="G78" s="26" t="s">
        <v>250</v>
      </c>
      <c r="H78" s="26" t="s">
        <v>251</v>
      </c>
      <c r="I78" s="51">
        <v>411500</v>
      </c>
      <c r="J78" s="51"/>
      <c r="K78" s="51"/>
      <c r="L78" s="51"/>
      <c r="M78" s="51"/>
      <c r="N78" s="51">
        <v>411500</v>
      </c>
      <c r="O78" s="51"/>
      <c r="P78" s="51"/>
      <c r="Q78" s="51"/>
      <c r="R78" s="51"/>
      <c r="S78" s="51"/>
      <c r="T78" s="51"/>
      <c r="U78" s="51"/>
      <c r="V78" s="51"/>
      <c r="W78" s="51"/>
    </row>
    <row r="79" ht="32.9" customHeight="1" spans="1:23">
      <c r="A79" s="26" t="s">
        <v>300</v>
      </c>
      <c r="B79" s="145" t="s">
        <v>370</v>
      </c>
      <c r="C79" s="26" t="s">
        <v>369</v>
      </c>
      <c r="D79" s="26" t="s">
        <v>64</v>
      </c>
      <c r="E79" s="26" t="s">
        <v>105</v>
      </c>
      <c r="F79" s="26" t="s">
        <v>361</v>
      </c>
      <c r="G79" s="26" t="s">
        <v>223</v>
      </c>
      <c r="H79" s="26" t="s">
        <v>224</v>
      </c>
      <c r="I79" s="51">
        <v>230680</v>
      </c>
      <c r="J79" s="51"/>
      <c r="K79" s="51"/>
      <c r="L79" s="51"/>
      <c r="M79" s="51"/>
      <c r="N79" s="51">
        <v>230680</v>
      </c>
      <c r="O79" s="51"/>
      <c r="P79" s="51"/>
      <c r="Q79" s="51"/>
      <c r="R79" s="51"/>
      <c r="S79" s="51"/>
      <c r="T79" s="51"/>
      <c r="U79" s="51"/>
      <c r="V79" s="51"/>
      <c r="W79" s="51"/>
    </row>
    <row r="80" ht="32.9" customHeight="1" spans="1:23">
      <c r="A80" s="26" t="s">
        <v>300</v>
      </c>
      <c r="B80" s="145" t="s">
        <v>370</v>
      </c>
      <c r="C80" s="26" t="s">
        <v>369</v>
      </c>
      <c r="D80" s="26" t="s">
        <v>64</v>
      </c>
      <c r="E80" s="26" t="s">
        <v>105</v>
      </c>
      <c r="F80" s="26" t="s">
        <v>361</v>
      </c>
      <c r="G80" s="26" t="s">
        <v>338</v>
      </c>
      <c r="H80" s="26" t="s">
        <v>339</v>
      </c>
      <c r="I80" s="51">
        <v>200000</v>
      </c>
      <c r="J80" s="51"/>
      <c r="K80" s="51"/>
      <c r="L80" s="51"/>
      <c r="M80" s="51"/>
      <c r="N80" s="51">
        <v>200000</v>
      </c>
      <c r="O80" s="51"/>
      <c r="P80" s="51"/>
      <c r="Q80" s="51"/>
      <c r="R80" s="51"/>
      <c r="S80" s="51"/>
      <c r="T80" s="51"/>
      <c r="U80" s="51"/>
      <c r="V80" s="51"/>
      <c r="W80" s="51"/>
    </row>
    <row r="81" ht="32.9" customHeight="1" spans="1:23">
      <c r="A81" s="26"/>
      <c r="B81" s="26"/>
      <c r="C81" s="26" t="s">
        <v>371</v>
      </c>
      <c r="D81" s="26"/>
      <c r="E81" s="26"/>
      <c r="F81" s="26"/>
      <c r="G81" s="26"/>
      <c r="H81" s="26"/>
      <c r="I81" s="51">
        <v>15080000</v>
      </c>
      <c r="J81" s="51"/>
      <c r="K81" s="51"/>
      <c r="L81" s="51"/>
      <c r="M81" s="51"/>
      <c r="N81" s="51">
        <v>15080000</v>
      </c>
      <c r="O81" s="51"/>
      <c r="P81" s="51"/>
      <c r="Q81" s="51"/>
      <c r="R81" s="51"/>
      <c r="S81" s="51"/>
      <c r="T81" s="51"/>
      <c r="U81" s="51"/>
      <c r="V81" s="51"/>
      <c r="W81" s="51"/>
    </row>
    <row r="82" ht="32.9" customHeight="1" spans="1:23">
      <c r="A82" s="26" t="s">
        <v>310</v>
      </c>
      <c r="B82" s="145" t="s">
        <v>372</v>
      </c>
      <c r="C82" s="26" t="s">
        <v>371</v>
      </c>
      <c r="D82" s="26" t="s">
        <v>64</v>
      </c>
      <c r="E82" s="26" t="s">
        <v>102</v>
      </c>
      <c r="F82" s="26" t="s">
        <v>373</v>
      </c>
      <c r="G82" s="26" t="s">
        <v>374</v>
      </c>
      <c r="H82" s="26" t="s">
        <v>375</v>
      </c>
      <c r="I82" s="51">
        <v>4774200</v>
      </c>
      <c r="J82" s="51"/>
      <c r="K82" s="51"/>
      <c r="L82" s="51"/>
      <c r="M82" s="51"/>
      <c r="N82" s="51">
        <v>4774200</v>
      </c>
      <c r="O82" s="51"/>
      <c r="P82" s="51"/>
      <c r="Q82" s="51"/>
      <c r="R82" s="51"/>
      <c r="S82" s="51"/>
      <c r="T82" s="51"/>
      <c r="U82" s="51"/>
      <c r="V82" s="51"/>
      <c r="W82" s="51"/>
    </row>
    <row r="83" ht="32.9" customHeight="1" spans="1:23">
      <c r="A83" s="26" t="s">
        <v>310</v>
      </c>
      <c r="B83" s="145" t="s">
        <v>372</v>
      </c>
      <c r="C83" s="26" t="s">
        <v>371</v>
      </c>
      <c r="D83" s="26" t="s">
        <v>64</v>
      </c>
      <c r="E83" s="26" t="s">
        <v>102</v>
      </c>
      <c r="F83" s="26" t="s">
        <v>373</v>
      </c>
      <c r="G83" s="26" t="s">
        <v>376</v>
      </c>
      <c r="H83" s="26" t="s">
        <v>349</v>
      </c>
      <c r="I83" s="51">
        <v>5543800</v>
      </c>
      <c r="J83" s="51"/>
      <c r="K83" s="51"/>
      <c r="L83" s="51"/>
      <c r="M83" s="51"/>
      <c r="N83" s="51">
        <v>5543800</v>
      </c>
      <c r="O83" s="51"/>
      <c r="P83" s="51"/>
      <c r="Q83" s="51"/>
      <c r="R83" s="51"/>
      <c r="S83" s="51"/>
      <c r="T83" s="51"/>
      <c r="U83" s="51"/>
      <c r="V83" s="51"/>
      <c r="W83" s="51"/>
    </row>
    <row r="84" ht="32.9" customHeight="1" spans="1:23">
      <c r="A84" s="26" t="s">
        <v>310</v>
      </c>
      <c r="B84" s="145" t="s">
        <v>372</v>
      </c>
      <c r="C84" s="26" t="s">
        <v>371</v>
      </c>
      <c r="D84" s="26" t="s">
        <v>64</v>
      </c>
      <c r="E84" s="26" t="s">
        <v>102</v>
      </c>
      <c r="F84" s="26" t="s">
        <v>373</v>
      </c>
      <c r="G84" s="26" t="s">
        <v>377</v>
      </c>
      <c r="H84" s="26" t="s">
        <v>378</v>
      </c>
      <c r="I84" s="51">
        <v>4071000</v>
      </c>
      <c r="J84" s="51"/>
      <c r="K84" s="51"/>
      <c r="L84" s="51"/>
      <c r="M84" s="51"/>
      <c r="N84" s="51">
        <v>4071000</v>
      </c>
      <c r="O84" s="51"/>
      <c r="P84" s="51"/>
      <c r="Q84" s="51"/>
      <c r="R84" s="51"/>
      <c r="S84" s="51"/>
      <c r="T84" s="51"/>
      <c r="U84" s="51"/>
      <c r="V84" s="51"/>
      <c r="W84" s="51"/>
    </row>
    <row r="85" ht="32.9" customHeight="1" spans="1:23">
      <c r="A85" s="26" t="s">
        <v>310</v>
      </c>
      <c r="B85" s="145" t="s">
        <v>372</v>
      </c>
      <c r="C85" s="26" t="s">
        <v>371</v>
      </c>
      <c r="D85" s="26" t="s">
        <v>64</v>
      </c>
      <c r="E85" s="26" t="s">
        <v>102</v>
      </c>
      <c r="F85" s="26" t="s">
        <v>373</v>
      </c>
      <c r="G85" s="26" t="s">
        <v>379</v>
      </c>
      <c r="H85" s="26" t="s">
        <v>380</v>
      </c>
      <c r="I85" s="51">
        <v>691000</v>
      </c>
      <c r="J85" s="51"/>
      <c r="K85" s="51"/>
      <c r="L85" s="51"/>
      <c r="M85" s="51"/>
      <c r="N85" s="51">
        <v>691000</v>
      </c>
      <c r="O85" s="51"/>
      <c r="P85" s="51"/>
      <c r="Q85" s="51"/>
      <c r="R85" s="51"/>
      <c r="S85" s="51"/>
      <c r="T85" s="51"/>
      <c r="U85" s="51"/>
      <c r="V85" s="51"/>
      <c r="W85" s="51"/>
    </row>
    <row r="86" ht="32.9" customHeight="1" spans="1:23">
      <c r="A86" s="26"/>
      <c r="B86" s="26"/>
      <c r="C86" s="26" t="s">
        <v>381</v>
      </c>
      <c r="D86" s="26"/>
      <c r="E86" s="26"/>
      <c r="F86" s="26"/>
      <c r="G86" s="26"/>
      <c r="H86" s="26"/>
      <c r="I86" s="51">
        <v>5344594</v>
      </c>
      <c r="J86" s="51"/>
      <c r="K86" s="51"/>
      <c r="L86" s="51"/>
      <c r="M86" s="51"/>
      <c r="N86" s="51">
        <v>5344594</v>
      </c>
      <c r="O86" s="51"/>
      <c r="P86" s="51"/>
      <c r="Q86" s="51"/>
      <c r="R86" s="51"/>
      <c r="S86" s="51"/>
      <c r="T86" s="51"/>
      <c r="U86" s="51"/>
      <c r="V86" s="51"/>
      <c r="W86" s="51"/>
    </row>
    <row r="87" ht="32.9" customHeight="1" spans="1:23">
      <c r="A87" s="26" t="s">
        <v>310</v>
      </c>
      <c r="B87" s="145" t="s">
        <v>382</v>
      </c>
      <c r="C87" s="26" t="s">
        <v>381</v>
      </c>
      <c r="D87" s="26" t="s">
        <v>64</v>
      </c>
      <c r="E87" s="26" t="s">
        <v>115</v>
      </c>
      <c r="F87" s="26" t="s">
        <v>345</v>
      </c>
      <c r="G87" s="26" t="s">
        <v>246</v>
      </c>
      <c r="H87" s="26" t="s">
        <v>247</v>
      </c>
      <c r="I87" s="51">
        <v>515966</v>
      </c>
      <c r="J87" s="51"/>
      <c r="K87" s="51"/>
      <c r="L87" s="51"/>
      <c r="M87" s="51"/>
      <c r="N87" s="51">
        <v>515966</v>
      </c>
      <c r="O87" s="51"/>
      <c r="P87" s="51"/>
      <c r="Q87" s="51"/>
      <c r="R87" s="51"/>
      <c r="S87" s="51"/>
      <c r="T87" s="51"/>
      <c r="U87" s="51"/>
      <c r="V87" s="51"/>
      <c r="W87" s="51"/>
    </row>
    <row r="88" ht="32.9" customHeight="1" spans="1:23">
      <c r="A88" s="26" t="s">
        <v>310</v>
      </c>
      <c r="B88" s="145" t="s">
        <v>382</v>
      </c>
      <c r="C88" s="26" t="s">
        <v>381</v>
      </c>
      <c r="D88" s="26" t="s">
        <v>64</v>
      </c>
      <c r="E88" s="26" t="s">
        <v>115</v>
      </c>
      <c r="F88" s="26" t="s">
        <v>345</v>
      </c>
      <c r="G88" s="26" t="s">
        <v>250</v>
      </c>
      <c r="H88" s="26" t="s">
        <v>251</v>
      </c>
      <c r="I88" s="51">
        <v>540000</v>
      </c>
      <c r="J88" s="51"/>
      <c r="K88" s="51"/>
      <c r="L88" s="51"/>
      <c r="M88" s="51"/>
      <c r="N88" s="51">
        <v>540000</v>
      </c>
      <c r="O88" s="51"/>
      <c r="P88" s="51"/>
      <c r="Q88" s="51"/>
      <c r="R88" s="51"/>
      <c r="S88" s="51"/>
      <c r="T88" s="51"/>
      <c r="U88" s="51"/>
      <c r="V88" s="51"/>
      <c r="W88" s="51"/>
    </row>
    <row r="89" ht="32.9" customHeight="1" spans="1:23">
      <c r="A89" s="26" t="s">
        <v>310</v>
      </c>
      <c r="B89" s="145" t="s">
        <v>382</v>
      </c>
      <c r="C89" s="26" t="s">
        <v>381</v>
      </c>
      <c r="D89" s="26" t="s">
        <v>64</v>
      </c>
      <c r="E89" s="26" t="s">
        <v>115</v>
      </c>
      <c r="F89" s="26" t="s">
        <v>345</v>
      </c>
      <c r="G89" s="26" t="s">
        <v>223</v>
      </c>
      <c r="H89" s="26" t="s">
        <v>224</v>
      </c>
      <c r="I89" s="51">
        <v>40628</v>
      </c>
      <c r="J89" s="51"/>
      <c r="K89" s="51"/>
      <c r="L89" s="51"/>
      <c r="M89" s="51"/>
      <c r="N89" s="51">
        <v>40628</v>
      </c>
      <c r="O89" s="51"/>
      <c r="P89" s="51"/>
      <c r="Q89" s="51"/>
      <c r="R89" s="51"/>
      <c r="S89" s="51"/>
      <c r="T89" s="51"/>
      <c r="U89" s="51"/>
      <c r="V89" s="51"/>
      <c r="W89" s="51"/>
    </row>
    <row r="90" ht="32.9" customHeight="1" spans="1:23">
      <c r="A90" s="26" t="s">
        <v>310</v>
      </c>
      <c r="B90" s="145" t="s">
        <v>382</v>
      </c>
      <c r="C90" s="26" t="s">
        <v>381</v>
      </c>
      <c r="D90" s="26" t="s">
        <v>64</v>
      </c>
      <c r="E90" s="26" t="s">
        <v>115</v>
      </c>
      <c r="F90" s="26" t="s">
        <v>345</v>
      </c>
      <c r="G90" s="26" t="s">
        <v>383</v>
      </c>
      <c r="H90" s="26" t="s">
        <v>378</v>
      </c>
      <c r="I90" s="51">
        <v>4248000</v>
      </c>
      <c r="J90" s="51"/>
      <c r="K90" s="51"/>
      <c r="L90" s="51"/>
      <c r="M90" s="51"/>
      <c r="N90" s="51">
        <v>4248000</v>
      </c>
      <c r="O90" s="51"/>
      <c r="P90" s="51"/>
      <c r="Q90" s="51"/>
      <c r="R90" s="51"/>
      <c r="S90" s="51"/>
      <c r="T90" s="51"/>
      <c r="U90" s="51"/>
      <c r="V90" s="51"/>
      <c r="W90" s="51"/>
    </row>
    <row r="91" ht="32.9" customHeight="1" spans="1:23">
      <c r="A91" s="26"/>
      <c r="B91" s="26"/>
      <c r="C91" s="26" t="s">
        <v>384</v>
      </c>
      <c r="D91" s="26"/>
      <c r="E91" s="26"/>
      <c r="F91" s="26"/>
      <c r="G91" s="26"/>
      <c r="H91" s="26"/>
      <c r="I91" s="51">
        <v>265705</v>
      </c>
      <c r="J91" s="51"/>
      <c r="K91" s="51"/>
      <c r="L91" s="51"/>
      <c r="M91" s="51"/>
      <c r="N91" s="51">
        <v>265705</v>
      </c>
      <c r="O91" s="51"/>
      <c r="P91" s="51"/>
      <c r="Q91" s="51"/>
      <c r="R91" s="51"/>
      <c r="S91" s="51"/>
      <c r="T91" s="51"/>
      <c r="U91" s="51"/>
      <c r="V91" s="51"/>
      <c r="W91" s="51"/>
    </row>
    <row r="92" ht="32.9" customHeight="1" spans="1:23">
      <c r="A92" s="26" t="s">
        <v>300</v>
      </c>
      <c r="B92" s="145" t="s">
        <v>385</v>
      </c>
      <c r="C92" s="26" t="s">
        <v>384</v>
      </c>
      <c r="D92" s="26" t="s">
        <v>64</v>
      </c>
      <c r="E92" s="26" t="s">
        <v>120</v>
      </c>
      <c r="F92" s="26" t="s">
        <v>333</v>
      </c>
      <c r="G92" s="26" t="s">
        <v>246</v>
      </c>
      <c r="H92" s="26" t="s">
        <v>247</v>
      </c>
      <c r="I92" s="51">
        <v>15705</v>
      </c>
      <c r="J92" s="51"/>
      <c r="K92" s="51"/>
      <c r="L92" s="51"/>
      <c r="M92" s="51"/>
      <c r="N92" s="51">
        <v>15705</v>
      </c>
      <c r="O92" s="51"/>
      <c r="P92" s="51"/>
      <c r="Q92" s="51"/>
      <c r="R92" s="51"/>
      <c r="S92" s="51"/>
      <c r="T92" s="51"/>
      <c r="U92" s="51"/>
      <c r="V92" s="51"/>
      <c r="W92" s="51"/>
    </row>
    <row r="93" ht="32.9" customHeight="1" spans="1:23">
      <c r="A93" s="26" t="s">
        <v>300</v>
      </c>
      <c r="B93" s="145" t="s">
        <v>385</v>
      </c>
      <c r="C93" s="26" t="s">
        <v>384</v>
      </c>
      <c r="D93" s="26" t="s">
        <v>64</v>
      </c>
      <c r="E93" s="26" t="s">
        <v>120</v>
      </c>
      <c r="F93" s="26" t="s">
        <v>333</v>
      </c>
      <c r="G93" s="26" t="s">
        <v>250</v>
      </c>
      <c r="H93" s="26" t="s">
        <v>251</v>
      </c>
      <c r="I93" s="51">
        <v>250000</v>
      </c>
      <c r="J93" s="51"/>
      <c r="K93" s="51"/>
      <c r="L93" s="51"/>
      <c r="M93" s="51"/>
      <c r="N93" s="51">
        <v>250000</v>
      </c>
      <c r="O93" s="51"/>
      <c r="P93" s="51"/>
      <c r="Q93" s="51"/>
      <c r="R93" s="51"/>
      <c r="S93" s="51"/>
      <c r="T93" s="51"/>
      <c r="U93" s="51"/>
      <c r="V93" s="51"/>
      <c r="W93" s="51"/>
    </row>
    <row r="94" ht="32.9" customHeight="1" spans="1:23">
      <c r="A94" s="26"/>
      <c r="B94" s="26"/>
      <c r="C94" s="26" t="s">
        <v>386</v>
      </c>
      <c r="D94" s="26"/>
      <c r="E94" s="26"/>
      <c r="F94" s="26"/>
      <c r="G94" s="26"/>
      <c r="H94" s="26"/>
      <c r="I94" s="51">
        <v>877200</v>
      </c>
      <c r="J94" s="51"/>
      <c r="K94" s="51"/>
      <c r="L94" s="51"/>
      <c r="M94" s="51"/>
      <c r="N94" s="51">
        <v>877200</v>
      </c>
      <c r="O94" s="51"/>
      <c r="P94" s="51"/>
      <c r="Q94" s="51"/>
      <c r="R94" s="51"/>
      <c r="S94" s="51"/>
      <c r="T94" s="51"/>
      <c r="U94" s="51"/>
      <c r="V94" s="51"/>
      <c r="W94" s="51"/>
    </row>
    <row r="95" ht="32.9" customHeight="1" spans="1:23">
      <c r="A95" s="26" t="s">
        <v>300</v>
      </c>
      <c r="B95" s="145" t="s">
        <v>387</v>
      </c>
      <c r="C95" s="26" t="s">
        <v>386</v>
      </c>
      <c r="D95" s="26" t="s">
        <v>64</v>
      </c>
      <c r="E95" s="26" t="s">
        <v>115</v>
      </c>
      <c r="F95" s="26" t="s">
        <v>345</v>
      </c>
      <c r="G95" s="26" t="s">
        <v>338</v>
      </c>
      <c r="H95" s="26" t="s">
        <v>339</v>
      </c>
      <c r="I95" s="51">
        <v>44900</v>
      </c>
      <c r="J95" s="51"/>
      <c r="K95" s="51"/>
      <c r="L95" s="51"/>
      <c r="M95" s="51"/>
      <c r="N95" s="51">
        <v>44900</v>
      </c>
      <c r="O95" s="51"/>
      <c r="P95" s="51"/>
      <c r="Q95" s="51"/>
      <c r="R95" s="51"/>
      <c r="S95" s="51"/>
      <c r="T95" s="51"/>
      <c r="U95" s="51"/>
      <c r="V95" s="51"/>
      <c r="W95" s="51"/>
    </row>
    <row r="96" ht="32.9" customHeight="1" spans="1:23">
      <c r="A96" s="26" t="s">
        <v>300</v>
      </c>
      <c r="B96" s="145" t="s">
        <v>387</v>
      </c>
      <c r="C96" s="26" t="s">
        <v>386</v>
      </c>
      <c r="D96" s="26" t="s">
        <v>64</v>
      </c>
      <c r="E96" s="26" t="s">
        <v>115</v>
      </c>
      <c r="F96" s="26" t="s">
        <v>345</v>
      </c>
      <c r="G96" s="26" t="s">
        <v>348</v>
      </c>
      <c r="H96" s="26" t="s">
        <v>349</v>
      </c>
      <c r="I96" s="51">
        <v>832300</v>
      </c>
      <c r="J96" s="51"/>
      <c r="K96" s="51"/>
      <c r="L96" s="51"/>
      <c r="M96" s="51"/>
      <c r="N96" s="51">
        <v>832300</v>
      </c>
      <c r="O96" s="51"/>
      <c r="P96" s="51"/>
      <c r="Q96" s="51"/>
      <c r="R96" s="51"/>
      <c r="S96" s="51"/>
      <c r="T96" s="51"/>
      <c r="U96" s="51"/>
      <c r="V96" s="51"/>
      <c r="W96" s="51"/>
    </row>
    <row r="97" ht="32.9" customHeight="1" spans="1:23">
      <c r="A97" s="26"/>
      <c r="B97" s="26"/>
      <c r="C97" s="26" t="s">
        <v>388</v>
      </c>
      <c r="D97" s="26"/>
      <c r="E97" s="26"/>
      <c r="F97" s="26"/>
      <c r="G97" s="26"/>
      <c r="H97" s="26"/>
      <c r="I97" s="51">
        <v>30000</v>
      </c>
      <c r="J97" s="51"/>
      <c r="K97" s="51"/>
      <c r="L97" s="51"/>
      <c r="M97" s="51"/>
      <c r="N97" s="51"/>
      <c r="O97" s="51"/>
      <c r="P97" s="51"/>
      <c r="Q97" s="51"/>
      <c r="R97" s="51">
        <v>30000</v>
      </c>
      <c r="S97" s="51"/>
      <c r="T97" s="51"/>
      <c r="U97" s="51"/>
      <c r="V97" s="51"/>
      <c r="W97" s="51">
        <v>30000</v>
      </c>
    </row>
    <row r="98" ht="32.9" customHeight="1" spans="1:23">
      <c r="A98" s="26" t="s">
        <v>310</v>
      </c>
      <c r="B98" s="145" t="s">
        <v>389</v>
      </c>
      <c r="C98" s="26" t="s">
        <v>388</v>
      </c>
      <c r="D98" s="26" t="s">
        <v>64</v>
      </c>
      <c r="E98" s="26" t="s">
        <v>110</v>
      </c>
      <c r="F98" s="26" t="s">
        <v>178</v>
      </c>
      <c r="G98" s="26" t="s">
        <v>390</v>
      </c>
      <c r="H98" s="26" t="s">
        <v>391</v>
      </c>
      <c r="I98" s="51">
        <v>30000</v>
      </c>
      <c r="J98" s="51"/>
      <c r="K98" s="51"/>
      <c r="L98" s="51"/>
      <c r="M98" s="51"/>
      <c r="N98" s="51"/>
      <c r="O98" s="51"/>
      <c r="P98" s="51"/>
      <c r="Q98" s="51"/>
      <c r="R98" s="51">
        <v>30000</v>
      </c>
      <c r="S98" s="51"/>
      <c r="T98" s="51"/>
      <c r="U98" s="51"/>
      <c r="V98" s="51"/>
      <c r="W98" s="51">
        <v>30000</v>
      </c>
    </row>
    <row r="99" ht="32.9" customHeight="1" spans="1:23">
      <c r="A99" s="26"/>
      <c r="B99" s="26"/>
      <c r="C99" s="26" t="s">
        <v>392</v>
      </c>
      <c r="D99" s="26"/>
      <c r="E99" s="26"/>
      <c r="F99" s="26"/>
      <c r="G99" s="26"/>
      <c r="H99" s="26"/>
      <c r="I99" s="51">
        <v>400000</v>
      </c>
      <c r="J99" s="51"/>
      <c r="K99" s="51"/>
      <c r="L99" s="51"/>
      <c r="M99" s="51"/>
      <c r="N99" s="51">
        <v>400000</v>
      </c>
      <c r="O99" s="51"/>
      <c r="P99" s="51"/>
      <c r="Q99" s="51"/>
      <c r="R99" s="51"/>
      <c r="S99" s="51"/>
      <c r="T99" s="51"/>
      <c r="U99" s="51"/>
      <c r="V99" s="51"/>
      <c r="W99" s="51"/>
    </row>
    <row r="100" ht="32.9" customHeight="1" spans="1:23">
      <c r="A100" s="26" t="s">
        <v>300</v>
      </c>
      <c r="B100" s="145" t="s">
        <v>393</v>
      </c>
      <c r="C100" s="26" t="s">
        <v>392</v>
      </c>
      <c r="D100" s="26" t="s">
        <v>64</v>
      </c>
      <c r="E100" s="26" t="s">
        <v>80</v>
      </c>
      <c r="F100" s="26" t="s">
        <v>394</v>
      </c>
      <c r="G100" s="26" t="s">
        <v>246</v>
      </c>
      <c r="H100" s="26" t="s">
        <v>247</v>
      </c>
      <c r="I100" s="51">
        <v>20000</v>
      </c>
      <c r="J100" s="51"/>
      <c r="K100" s="51"/>
      <c r="L100" s="51"/>
      <c r="M100" s="51"/>
      <c r="N100" s="51">
        <v>20000</v>
      </c>
      <c r="O100" s="51"/>
      <c r="P100" s="51"/>
      <c r="Q100" s="51"/>
      <c r="R100" s="51"/>
      <c r="S100" s="51"/>
      <c r="T100" s="51"/>
      <c r="U100" s="51"/>
      <c r="V100" s="51"/>
      <c r="W100" s="51"/>
    </row>
    <row r="101" ht="32.9" customHeight="1" spans="1:23">
      <c r="A101" s="26" t="s">
        <v>300</v>
      </c>
      <c r="B101" s="145" t="s">
        <v>393</v>
      </c>
      <c r="C101" s="26" t="s">
        <v>392</v>
      </c>
      <c r="D101" s="26" t="s">
        <v>64</v>
      </c>
      <c r="E101" s="26" t="s">
        <v>80</v>
      </c>
      <c r="F101" s="26" t="s">
        <v>394</v>
      </c>
      <c r="G101" s="26" t="s">
        <v>250</v>
      </c>
      <c r="H101" s="26" t="s">
        <v>251</v>
      </c>
      <c r="I101" s="51">
        <v>350000</v>
      </c>
      <c r="J101" s="51"/>
      <c r="K101" s="51"/>
      <c r="L101" s="51"/>
      <c r="M101" s="51"/>
      <c r="N101" s="51">
        <v>350000</v>
      </c>
      <c r="O101" s="51"/>
      <c r="P101" s="51"/>
      <c r="Q101" s="51"/>
      <c r="R101" s="51"/>
      <c r="S101" s="51"/>
      <c r="T101" s="51"/>
      <c r="U101" s="51"/>
      <c r="V101" s="51"/>
      <c r="W101" s="51"/>
    </row>
    <row r="102" ht="32.9" customHeight="1" spans="1:23">
      <c r="A102" s="26" t="s">
        <v>300</v>
      </c>
      <c r="B102" s="145" t="s">
        <v>393</v>
      </c>
      <c r="C102" s="26" t="s">
        <v>392</v>
      </c>
      <c r="D102" s="26" t="s">
        <v>64</v>
      </c>
      <c r="E102" s="26" t="s">
        <v>80</v>
      </c>
      <c r="F102" s="26" t="s">
        <v>394</v>
      </c>
      <c r="G102" s="26" t="s">
        <v>223</v>
      </c>
      <c r="H102" s="26" t="s">
        <v>224</v>
      </c>
      <c r="I102" s="51">
        <v>30000</v>
      </c>
      <c r="J102" s="51"/>
      <c r="K102" s="51"/>
      <c r="L102" s="51"/>
      <c r="M102" s="51"/>
      <c r="N102" s="51">
        <v>30000</v>
      </c>
      <c r="O102" s="51"/>
      <c r="P102" s="51"/>
      <c r="Q102" s="51"/>
      <c r="R102" s="51"/>
      <c r="S102" s="51"/>
      <c r="T102" s="51"/>
      <c r="U102" s="51"/>
      <c r="V102" s="51"/>
      <c r="W102" s="51"/>
    </row>
    <row r="103" ht="32.9" customHeight="1" spans="1:23">
      <c r="A103" s="26"/>
      <c r="B103" s="26"/>
      <c r="C103" s="26" t="s">
        <v>395</v>
      </c>
      <c r="D103" s="26"/>
      <c r="E103" s="26"/>
      <c r="F103" s="26"/>
      <c r="G103" s="26"/>
      <c r="H103" s="26"/>
      <c r="I103" s="51">
        <v>80676</v>
      </c>
      <c r="J103" s="51">
        <v>80676</v>
      </c>
      <c r="K103" s="51">
        <v>80676</v>
      </c>
      <c r="L103" s="51"/>
      <c r="M103" s="51"/>
      <c r="N103" s="51"/>
      <c r="O103" s="51"/>
      <c r="P103" s="51"/>
      <c r="Q103" s="51"/>
      <c r="R103" s="51"/>
      <c r="S103" s="51"/>
      <c r="T103" s="51"/>
      <c r="U103" s="51"/>
      <c r="V103" s="51"/>
      <c r="W103" s="51"/>
    </row>
    <row r="104" ht="32.9" customHeight="1" spans="1:23">
      <c r="A104" s="26" t="s">
        <v>300</v>
      </c>
      <c r="B104" s="145" t="s">
        <v>396</v>
      </c>
      <c r="C104" s="26" t="s">
        <v>395</v>
      </c>
      <c r="D104" s="26" t="s">
        <v>64</v>
      </c>
      <c r="E104" s="26" t="s">
        <v>116</v>
      </c>
      <c r="F104" s="26" t="s">
        <v>397</v>
      </c>
      <c r="G104" s="26" t="s">
        <v>250</v>
      </c>
      <c r="H104" s="26" t="s">
        <v>251</v>
      </c>
      <c r="I104" s="51">
        <v>80676</v>
      </c>
      <c r="J104" s="51">
        <v>80676</v>
      </c>
      <c r="K104" s="51">
        <v>80676</v>
      </c>
      <c r="L104" s="51"/>
      <c r="M104" s="51"/>
      <c r="N104" s="51"/>
      <c r="O104" s="51"/>
      <c r="P104" s="51"/>
      <c r="Q104" s="51"/>
      <c r="R104" s="51"/>
      <c r="S104" s="51"/>
      <c r="T104" s="51"/>
      <c r="U104" s="51"/>
      <c r="V104" s="51"/>
      <c r="W104" s="51"/>
    </row>
    <row r="105" ht="32.9" customHeight="1" spans="1:23">
      <c r="A105" s="26"/>
      <c r="B105" s="26"/>
      <c r="C105" s="26" t="s">
        <v>398</v>
      </c>
      <c r="D105" s="26"/>
      <c r="E105" s="26"/>
      <c r="F105" s="26"/>
      <c r="G105" s="26"/>
      <c r="H105" s="26"/>
      <c r="I105" s="51">
        <v>313000</v>
      </c>
      <c r="J105" s="51"/>
      <c r="K105" s="51"/>
      <c r="L105" s="51"/>
      <c r="M105" s="51"/>
      <c r="N105" s="51"/>
      <c r="O105" s="51"/>
      <c r="P105" s="51"/>
      <c r="Q105" s="51"/>
      <c r="R105" s="51">
        <v>313000</v>
      </c>
      <c r="S105" s="51"/>
      <c r="T105" s="51"/>
      <c r="U105" s="51"/>
      <c r="V105" s="51"/>
      <c r="W105" s="51">
        <v>313000</v>
      </c>
    </row>
    <row r="106" ht="32.9" customHeight="1" spans="1:23">
      <c r="A106" s="26" t="s">
        <v>300</v>
      </c>
      <c r="B106" s="145" t="s">
        <v>399</v>
      </c>
      <c r="C106" s="26" t="s">
        <v>398</v>
      </c>
      <c r="D106" s="26" t="s">
        <v>64</v>
      </c>
      <c r="E106" s="26" t="s">
        <v>112</v>
      </c>
      <c r="F106" s="26" t="s">
        <v>364</v>
      </c>
      <c r="G106" s="26" t="s">
        <v>250</v>
      </c>
      <c r="H106" s="26" t="s">
        <v>251</v>
      </c>
      <c r="I106" s="51">
        <v>313000</v>
      </c>
      <c r="J106" s="51"/>
      <c r="K106" s="51"/>
      <c r="L106" s="51"/>
      <c r="M106" s="51"/>
      <c r="N106" s="51"/>
      <c r="O106" s="51"/>
      <c r="P106" s="51"/>
      <c r="Q106" s="51"/>
      <c r="R106" s="51">
        <v>313000</v>
      </c>
      <c r="S106" s="51"/>
      <c r="T106" s="51"/>
      <c r="U106" s="51"/>
      <c r="V106" s="51"/>
      <c r="W106" s="51">
        <v>313000</v>
      </c>
    </row>
    <row r="107" ht="32.9" customHeight="1" spans="1:23">
      <c r="A107" s="26"/>
      <c r="B107" s="26"/>
      <c r="C107" s="26" t="s">
        <v>400</v>
      </c>
      <c r="D107" s="26"/>
      <c r="E107" s="26"/>
      <c r="F107" s="26"/>
      <c r="G107" s="26"/>
      <c r="H107" s="26"/>
      <c r="I107" s="51">
        <v>740480</v>
      </c>
      <c r="J107" s="51">
        <v>740480</v>
      </c>
      <c r="K107" s="51">
        <v>740480</v>
      </c>
      <c r="L107" s="51"/>
      <c r="M107" s="51"/>
      <c r="N107" s="51"/>
      <c r="O107" s="51"/>
      <c r="P107" s="51"/>
      <c r="Q107" s="51"/>
      <c r="R107" s="51"/>
      <c r="S107" s="51"/>
      <c r="T107" s="51"/>
      <c r="U107" s="51"/>
      <c r="V107" s="51"/>
      <c r="W107" s="51"/>
    </row>
    <row r="108" ht="32.9" customHeight="1" spans="1:23">
      <c r="A108" s="26" t="s">
        <v>300</v>
      </c>
      <c r="B108" s="145" t="s">
        <v>401</v>
      </c>
      <c r="C108" s="26" t="s">
        <v>400</v>
      </c>
      <c r="D108" s="26" t="s">
        <v>64</v>
      </c>
      <c r="E108" s="26" t="s">
        <v>112</v>
      </c>
      <c r="F108" s="26" t="s">
        <v>364</v>
      </c>
      <c r="G108" s="26" t="s">
        <v>250</v>
      </c>
      <c r="H108" s="26" t="s">
        <v>251</v>
      </c>
      <c r="I108" s="51">
        <v>711480</v>
      </c>
      <c r="J108" s="51">
        <v>711480</v>
      </c>
      <c r="K108" s="51">
        <v>711480</v>
      </c>
      <c r="L108" s="51"/>
      <c r="M108" s="51"/>
      <c r="N108" s="51"/>
      <c r="O108" s="51"/>
      <c r="P108" s="51"/>
      <c r="Q108" s="51"/>
      <c r="R108" s="51"/>
      <c r="S108" s="51"/>
      <c r="T108" s="51"/>
      <c r="U108" s="51"/>
      <c r="V108" s="51"/>
      <c r="W108" s="51"/>
    </row>
    <row r="109" ht="32.9" customHeight="1" spans="1:23">
      <c r="A109" s="26" t="s">
        <v>300</v>
      </c>
      <c r="B109" s="145" t="s">
        <v>401</v>
      </c>
      <c r="C109" s="26" t="s">
        <v>400</v>
      </c>
      <c r="D109" s="26" t="s">
        <v>64</v>
      </c>
      <c r="E109" s="26" t="s">
        <v>114</v>
      </c>
      <c r="F109" s="26" t="s">
        <v>358</v>
      </c>
      <c r="G109" s="26" t="s">
        <v>250</v>
      </c>
      <c r="H109" s="26" t="s">
        <v>251</v>
      </c>
      <c r="I109" s="51">
        <v>29000</v>
      </c>
      <c r="J109" s="51">
        <v>29000</v>
      </c>
      <c r="K109" s="51">
        <v>29000</v>
      </c>
      <c r="L109" s="51"/>
      <c r="M109" s="51"/>
      <c r="N109" s="51"/>
      <c r="O109" s="51"/>
      <c r="P109" s="51"/>
      <c r="Q109" s="51"/>
      <c r="R109" s="51"/>
      <c r="S109" s="51"/>
      <c r="T109" s="51"/>
      <c r="U109" s="51"/>
      <c r="V109" s="51"/>
      <c r="W109" s="51"/>
    </row>
    <row r="110" ht="32.9" customHeight="1" spans="1:23">
      <c r="A110" s="26"/>
      <c r="B110" s="26"/>
      <c r="C110" s="26" t="s">
        <v>402</v>
      </c>
      <c r="D110" s="26"/>
      <c r="E110" s="26"/>
      <c r="F110" s="26"/>
      <c r="G110" s="26"/>
      <c r="H110" s="26"/>
      <c r="I110" s="51">
        <v>65400</v>
      </c>
      <c r="J110" s="51"/>
      <c r="K110" s="51"/>
      <c r="L110" s="51"/>
      <c r="M110" s="51"/>
      <c r="N110" s="51"/>
      <c r="O110" s="51"/>
      <c r="P110" s="51"/>
      <c r="Q110" s="51"/>
      <c r="R110" s="51">
        <v>65400</v>
      </c>
      <c r="S110" s="51"/>
      <c r="T110" s="51"/>
      <c r="U110" s="51"/>
      <c r="V110" s="51"/>
      <c r="W110" s="51">
        <v>65400</v>
      </c>
    </row>
    <row r="111" ht="32.9" customHeight="1" spans="1:23">
      <c r="A111" s="26" t="s">
        <v>300</v>
      </c>
      <c r="B111" s="145" t="s">
        <v>403</v>
      </c>
      <c r="C111" s="26" t="s">
        <v>402</v>
      </c>
      <c r="D111" s="26" t="s">
        <v>64</v>
      </c>
      <c r="E111" s="26" t="s">
        <v>112</v>
      </c>
      <c r="F111" s="26" t="s">
        <v>364</v>
      </c>
      <c r="G111" s="26" t="s">
        <v>250</v>
      </c>
      <c r="H111" s="26" t="s">
        <v>251</v>
      </c>
      <c r="I111" s="51">
        <v>65400</v>
      </c>
      <c r="J111" s="51"/>
      <c r="K111" s="51"/>
      <c r="L111" s="51"/>
      <c r="M111" s="51"/>
      <c r="N111" s="51"/>
      <c r="O111" s="51"/>
      <c r="P111" s="51"/>
      <c r="Q111" s="51"/>
      <c r="R111" s="51">
        <v>65400</v>
      </c>
      <c r="S111" s="51"/>
      <c r="T111" s="51"/>
      <c r="U111" s="51"/>
      <c r="V111" s="51"/>
      <c r="W111" s="51">
        <v>65400</v>
      </c>
    </row>
    <row r="112" ht="32.9" customHeight="1" spans="1:23">
      <c r="A112" s="26"/>
      <c r="B112" s="26"/>
      <c r="C112" s="26" t="s">
        <v>404</v>
      </c>
      <c r="D112" s="26"/>
      <c r="E112" s="26"/>
      <c r="F112" s="26"/>
      <c r="G112" s="26"/>
      <c r="H112" s="26"/>
      <c r="I112" s="51">
        <v>73888.5</v>
      </c>
      <c r="J112" s="51"/>
      <c r="K112" s="51"/>
      <c r="L112" s="51"/>
      <c r="M112" s="51"/>
      <c r="N112" s="51"/>
      <c r="O112" s="51"/>
      <c r="P112" s="51"/>
      <c r="Q112" s="51"/>
      <c r="R112" s="51">
        <v>73888.5</v>
      </c>
      <c r="S112" s="51"/>
      <c r="T112" s="51"/>
      <c r="U112" s="51"/>
      <c r="V112" s="51"/>
      <c r="W112" s="51">
        <v>73888.5</v>
      </c>
    </row>
    <row r="113" ht="32.9" customHeight="1" spans="1:23">
      <c r="A113" s="26" t="s">
        <v>300</v>
      </c>
      <c r="B113" s="145" t="s">
        <v>405</v>
      </c>
      <c r="C113" s="26" t="s">
        <v>404</v>
      </c>
      <c r="D113" s="26" t="s">
        <v>64</v>
      </c>
      <c r="E113" s="26" t="s">
        <v>112</v>
      </c>
      <c r="F113" s="26" t="s">
        <v>364</v>
      </c>
      <c r="G113" s="26" t="s">
        <v>250</v>
      </c>
      <c r="H113" s="26" t="s">
        <v>251</v>
      </c>
      <c r="I113" s="51">
        <v>73888.5</v>
      </c>
      <c r="J113" s="51"/>
      <c r="K113" s="51"/>
      <c r="L113" s="51"/>
      <c r="M113" s="51"/>
      <c r="N113" s="51"/>
      <c r="O113" s="51"/>
      <c r="P113" s="51"/>
      <c r="Q113" s="51"/>
      <c r="R113" s="51">
        <v>73888.5</v>
      </c>
      <c r="S113" s="51"/>
      <c r="T113" s="51"/>
      <c r="U113" s="51"/>
      <c r="V113" s="51"/>
      <c r="W113" s="51">
        <v>73888.5</v>
      </c>
    </row>
    <row r="114" ht="32.9" customHeight="1" spans="1:23">
      <c r="A114" s="26"/>
      <c r="B114" s="26"/>
      <c r="C114" s="26" t="s">
        <v>406</v>
      </c>
      <c r="D114" s="26"/>
      <c r="E114" s="26"/>
      <c r="F114" s="26"/>
      <c r="G114" s="26"/>
      <c r="H114" s="26"/>
      <c r="I114" s="51">
        <v>200000</v>
      </c>
      <c r="J114" s="51">
        <v>200000</v>
      </c>
      <c r="K114" s="51">
        <v>200000</v>
      </c>
      <c r="L114" s="51"/>
      <c r="M114" s="51"/>
      <c r="N114" s="51"/>
      <c r="O114" s="51"/>
      <c r="P114" s="51"/>
      <c r="Q114" s="51"/>
      <c r="R114" s="51"/>
      <c r="S114" s="51"/>
      <c r="T114" s="51"/>
      <c r="U114" s="51"/>
      <c r="V114" s="51"/>
      <c r="W114" s="51"/>
    </row>
    <row r="115" ht="32.9" customHeight="1" spans="1:23">
      <c r="A115" s="26" t="s">
        <v>300</v>
      </c>
      <c r="B115" s="145" t="s">
        <v>407</v>
      </c>
      <c r="C115" s="26" t="s">
        <v>406</v>
      </c>
      <c r="D115" s="26" t="s">
        <v>64</v>
      </c>
      <c r="E115" s="26" t="s">
        <v>117</v>
      </c>
      <c r="F115" s="26" t="s">
        <v>408</v>
      </c>
      <c r="G115" s="26" t="s">
        <v>250</v>
      </c>
      <c r="H115" s="26" t="s">
        <v>251</v>
      </c>
      <c r="I115" s="51">
        <v>200000</v>
      </c>
      <c r="J115" s="51">
        <v>200000</v>
      </c>
      <c r="K115" s="51">
        <v>200000</v>
      </c>
      <c r="L115" s="51"/>
      <c r="M115" s="51"/>
      <c r="N115" s="51"/>
      <c r="O115" s="51"/>
      <c r="P115" s="51"/>
      <c r="Q115" s="51"/>
      <c r="R115" s="51"/>
      <c r="S115" s="51"/>
      <c r="T115" s="51"/>
      <c r="U115" s="51"/>
      <c r="V115" s="51"/>
      <c r="W115" s="51"/>
    </row>
    <row r="116" ht="32.9" customHeight="1" spans="1:23">
      <c r="A116" s="26"/>
      <c r="B116" s="26"/>
      <c r="C116" s="26" t="s">
        <v>409</v>
      </c>
      <c r="D116" s="26"/>
      <c r="E116" s="26"/>
      <c r="F116" s="26"/>
      <c r="G116" s="26"/>
      <c r="H116" s="26"/>
      <c r="I116" s="51">
        <v>600000</v>
      </c>
      <c r="J116" s="51">
        <v>600000</v>
      </c>
      <c r="K116" s="51">
        <v>600000</v>
      </c>
      <c r="L116" s="51"/>
      <c r="M116" s="51"/>
      <c r="N116" s="51"/>
      <c r="O116" s="51"/>
      <c r="P116" s="51"/>
      <c r="Q116" s="51"/>
      <c r="R116" s="51"/>
      <c r="S116" s="51"/>
      <c r="T116" s="51"/>
      <c r="U116" s="51"/>
      <c r="V116" s="51"/>
      <c r="W116" s="51"/>
    </row>
    <row r="117" ht="32.9" customHeight="1" spans="1:23">
      <c r="A117" s="26" t="s">
        <v>300</v>
      </c>
      <c r="B117" s="145" t="s">
        <v>410</v>
      </c>
      <c r="C117" s="26" t="s">
        <v>409</v>
      </c>
      <c r="D117" s="26" t="s">
        <v>64</v>
      </c>
      <c r="E117" s="26" t="s">
        <v>118</v>
      </c>
      <c r="F117" s="26" t="s">
        <v>342</v>
      </c>
      <c r="G117" s="26" t="s">
        <v>250</v>
      </c>
      <c r="H117" s="26" t="s">
        <v>251</v>
      </c>
      <c r="I117" s="51">
        <v>600000</v>
      </c>
      <c r="J117" s="51">
        <v>600000</v>
      </c>
      <c r="K117" s="51">
        <v>600000</v>
      </c>
      <c r="L117" s="51"/>
      <c r="M117" s="51"/>
      <c r="N117" s="51"/>
      <c r="O117" s="51"/>
      <c r="P117" s="51"/>
      <c r="Q117" s="51"/>
      <c r="R117" s="51"/>
      <c r="S117" s="51"/>
      <c r="T117" s="51"/>
      <c r="U117" s="51"/>
      <c r="V117" s="51"/>
      <c r="W117" s="51"/>
    </row>
    <row r="118" ht="32.9" customHeight="1" spans="1:23">
      <c r="A118" s="26"/>
      <c r="B118" s="26"/>
      <c r="C118" s="26" t="s">
        <v>411</v>
      </c>
      <c r="D118" s="26"/>
      <c r="E118" s="26"/>
      <c r="F118" s="26"/>
      <c r="G118" s="26"/>
      <c r="H118" s="26"/>
      <c r="I118" s="51">
        <v>1350000</v>
      </c>
      <c r="J118" s="51">
        <v>1350000</v>
      </c>
      <c r="K118" s="51">
        <v>1350000</v>
      </c>
      <c r="L118" s="51"/>
      <c r="M118" s="51"/>
      <c r="N118" s="51"/>
      <c r="O118" s="51"/>
      <c r="P118" s="51"/>
      <c r="Q118" s="51"/>
      <c r="R118" s="51"/>
      <c r="S118" s="51"/>
      <c r="T118" s="51"/>
      <c r="U118" s="51"/>
      <c r="V118" s="51"/>
      <c r="W118" s="51"/>
    </row>
    <row r="119" ht="32.9" customHeight="1" spans="1:23">
      <c r="A119" s="26" t="s">
        <v>300</v>
      </c>
      <c r="B119" s="145" t="s">
        <v>412</v>
      </c>
      <c r="C119" s="26" t="s">
        <v>411</v>
      </c>
      <c r="D119" s="26" t="s">
        <v>64</v>
      </c>
      <c r="E119" s="26" t="s">
        <v>118</v>
      </c>
      <c r="F119" s="26" t="s">
        <v>342</v>
      </c>
      <c r="G119" s="26" t="s">
        <v>321</v>
      </c>
      <c r="H119" s="26" t="s">
        <v>322</v>
      </c>
      <c r="I119" s="51">
        <v>3000</v>
      </c>
      <c r="J119" s="51">
        <v>3000</v>
      </c>
      <c r="K119" s="51">
        <v>3000</v>
      </c>
      <c r="L119" s="51"/>
      <c r="M119" s="51"/>
      <c r="N119" s="51"/>
      <c r="O119" s="51"/>
      <c r="P119" s="51"/>
      <c r="Q119" s="51"/>
      <c r="R119" s="51"/>
      <c r="S119" s="51"/>
      <c r="T119" s="51"/>
      <c r="U119" s="51"/>
      <c r="V119" s="51"/>
      <c r="W119" s="51"/>
    </row>
    <row r="120" ht="32.9" customHeight="1" spans="1:23">
      <c r="A120" s="26" t="s">
        <v>300</v>
      </c>
      <c r="B120" s="145" t="s">
        <v>412</v>
      </c>
      <c r="C120" s="26" t="s">
        <v>411</v>
      </c>
      <c r="D120" s="26" t="s">
        <v>64</v>
      </c>
      <c r="E120" s="26" t="s">
        <v>118</v>
      </c>
      <c r="F120" s="26" t="s">
        <v>342</v>
      </c>
      <c r="G120" s="26" t="s">
        <v>234</v>
      </c>
      <c r="H120" s="26" t="s">
        <v>235</v>
      </c>
      <c r="I120" s="51">
        <v>15000</v>
      </c>
      <c r="J120" s="51">
        <v>15000</v>
      </c>
      <c r="K120" s="51">
        <v>15000</v>
      </c>
      <c r="L120" s="51"/>
      <c r="M120" s="51"/>
      <c r="N120" s="51"/>
      <c r="O120" s="51"/>
      <c r="P120" s="51"/>
      <c r="Q120" s="51"/>
      <c r="R120" s="51"/>
      <c r="S120" s="51"/>
      <c r="T120" s="51"/>
      <c r="U120" s="51"/>
      <c r="V120" s="51"/>
      <c r="W120" s="51"/>
    </row>
    <row r="121" ht="32.9" customHeight="1" spans="1:23">
      <c r="A121" s="26" t="s">
        <v>300</v>
      </c>
      <c r="B121" s="145" t="s">
        <v>412</v>
      </c>
      <c r="C121" s="26" t="s">
        <v>411</v>
      </c>
      <c r="D121" s="26" t="s">
        <v>64</v>
      </c>
      <c r="E121" s="26" t="s">
        <v>118</v>
      </c>
      <c r="F121" s="26" t="s">
        <v>342</v>
      </c>
      <c r="G121" s="26" t="s">
        <v>236</v>
      </c>
      <c r="H121" s="26" t="s">
        <v>237</v>
      </c>
      <c r="I121" s="51">
        <v>50000</v>
      </c>
      <c r="J121" s="51">
        <v>50000</v>
      </c>
      <c r="K121" s="51">
        <v>50000</v>
      </c>
      <c r="L121" s="51"/>
      <c r="M121" s="51"/>
      <c r="N121" s="51"/>
      <c r="O121" s="51"/>
      <c r="P121" s="51"/>
      <c r="Q121" s="51"/>
      <c r="R121" s="51"/>
      <c r="S121" s="51"/>
      <c r="T121" s="51"/>
      <c r="U121" s="51"/>
      <c r="V121" s="51"/>
      <c r="W121" s="51"/>
    </row>
    <row r="122" ht="32.9" customHeight="1" spans="1:23">
      <c r="A122" s="26" t="s">
        <v>300</v>
      </c>
      <c r="B122" s="145" t="s">
        <v>412</v>
      </c>
      <c r="C122" s="26" t="s">
        <v>411</v>
      </c>
      <c r="D122" s="26" t="s">
        <v>64</v>
      </c>
      <c r="E122" s="26" t="s">
        <v>118</v>
      </c>
      <c r="F122" s="26" t="s">
        <v>342</v>
      </c>
      <c r="G122" s="26" t="s">
        <v>413</v>
      </c>
      <c r="H122" s="26" t="s">
        <v>414</v>
      </c>
      <c r="I122" s="51">
        <v>21600</v>
      </c>
      <c r="J122" s="51">
        <v>21600</v>
      </c>
      <c r="K122" s="51">
        <v>21600</v>
      </c>
      <c r="L122" s="51"/>
      <c r="M122" s="51"/>
      <c r="N122" s="51"/>
      <c r="O122" s="51"/>
      <c r="P122" s="51"/>
      <c r="Q122" s="51"/>
      <c r="R122" s="51"/>
      <c r="S122" s="51"/>
      <c r="T122" s="51"/>
      <c r="U122" s="51"/>
      <c r="V122" s="51"/>
      <c r="W122" s="51"/>
    </row>
    <row r="123" ht="32.9" customHeight="1" spans="1:23">
      <c r="A123" s="26" t="s">
        <v>300</v>
      </c>
      <c r="B123" s="145" t="s">
        <v>412</v>
      </c>
      <c r="C123" s="26" t="s">
        <v>411</v>
      </c>
      <c r="D123" s="26" t="s">
        <v>64</v>
      </c>
      <c r="E123" s="26" t="s">
        <v>118</v>
      </c>
      <c r="F123" s="26" t="s">
        <v>342</v>
      </c>
      <c r="G123" s="26" t="s">
        <v>238</v>
      </c>
      <c r="H123" s="26" t="s">
        <v>239</v>
      </c>
      <c r="I123" s="51">
        <v>128000</v>
      </c>
      <c r="J123" s="51">
        <v>128000</v>
      </c>
      <c r="K123" s="51">
        <v>128000</v>
      </c>
      <c r="L123" s="51"/>
      <c r="M123" s="51"/>
      <c r="N123" s="51"/>
      <c r="O123" s="51"/>
      <c r="P123" s="51"/>
      <c r="Q123" s="51"/>
      <c r="R123" s="51"/>
      <c r="S123" s="51"/>
      <c r="T123" s="51"/>
      <c r="U123" s="51"/>
      <c r="V123" s="51"/>
      <c r="W123" s="51"/>
    </row>
    <row r="124" ht="32.9" customHeight="1" spans="1:23">
      <c r="A124" s="26" t="s">
        <v>300</v>
      </c>
      <c r="B124" s="145" t="s">
        <v>412</v>
      </c>
      <c r="C124" s="26" t="s">
        <v>411</v>
      </c>
      <c r="D124" s="26" t="s">
        <v>64</v>
      </c>
      <c r="E124" s="26" t="s">
        <v>118</v>
      </c>
      <c r="F124" s="26" t="s">
        <v>342</v>
      </c>
      <c r="G124" s="26" t="s">
        <v>240</v>
      </c>
      <c r="H124" s="26" t="s">
        <v>241</v>
      </c>
      <c r="I124" s="51">
        <v>50000</v>
      </c>
      <c r="J124" s="51">
        <v>50000</v>
      </c>
      <c r="K124" s="51">
        <v>50000</v>
      </c>
      <c r="L124" s="51"/>
      <c r="M124" s="51"/>
      <c r="N124" s="51"/>
      <c r="O124" s="51"/>
      <c r="P124" s="51"/>
      <c r="Q124" s="51"/>
      <c r="R124" s="51"/>
      <c r="S124" s="51"/>
      <c r="T124" s="51"/>
      <c r="U124" s="51"/>
      <c r="V124" s="51"/>
      <c r="W124" s="51"/>
    </row>
    <row r="125" ht="32.9" customHeight="1" spans="1:23">
      <c r="A125" s="26" t="s">
        <v>300</v>
      </c>
      <c r="B125" s="145" t="s">
        <v>412</v>
      </c>
      <c r="C125" s="26" t="s">
        <v>411</v>
      </c>
      <c r="D125" s="26" t="s">
        <v>64</v>
      </c>
      <c r="E125" s="26" t="s">
        <v>118</v>
      </c>
      <c r="F125" s="26" t="s">
        <v>342</v>
      </c>
      <c r="G125" s="26" t="s">
        <v>323</v>
      </c>
      <c r="H125" s="26" t="s">
        <v>324</v>
      </c>
      <c r="I125" s="51">
        <v>468400</v>
      </c>
      <c r="J125" s="51">
        <v>468400</v>
      </c>
      <c r="K125" s="51">
        <v>468400</v>
      </c>
      <c r="L125" s="51"/>
      <c r="M125" s="51"/>
      <c r="N125" s="51"/>
      <c r="O125" s="51"/>
      <c r="P125" s="51"/>
      <c r="Q125" s="51"/>
      <c r="R125" s="51"/>
      <c r="S125" s="51"/>
      <c r="T125" s="51"/>
      <c r="U125" s="51"/>
      <c r="V125" s="51"/>
      <c r="W125" s="51"/>
    </row>
    <row r="126" ht="32.9" customHeight="1" spans="1:23">
      <c r="A126" s="26" t="s">
        <v>300</v>
      </c>
      <c r="B126" s="145" t="s">
        <v>412</v>
      </c>
      <c r="C126" s="26" t="s">
        <v>411</v>
      </c>
      <c r="D126" s="26" t="s">
        <v>64</v>
      </c>
      <c r="E126" s="26" t="s">
        <v>118</v>
      </c>
      <c r="F126" s="26" t="s">
        <v>342</v>
      </c>
      <c r="G126" s="26" t="s">
        <v>250</v>
      </c>
      <c r="H126" s="26" t="s">
        <v>251</v>
      </c>
      <c r="I126" s="51">
        <v>614000</v>
      </c>
      <c r="J126" s="51">
        <v>614000</v>
      </c>
      <c r="K126" s="51">
        <v>614000</v>
      </c>
      <c r="L126" s="51"/>
      <c r="M126" s="51"/>
      <c r="N126" s="51"/>
      <c r="O126" s="51"/>
      <c r="P126" s="51"/>
      <c r="Q126" s="51"/>
      <c r="R126" s="51"/>
      <c r="S126" s="51"/>
      <c r="T126" s="51"/>
      <c r="U126" s="51"/>
      <c r="V126" s="51"/>
      <c r="W126" s="51"/>
    </row>
    <row r="127" ht="32.9" customHeight="1" spans="1:23">
      <c r="A127" s="26"/>
      <c r="B127" s="26"/>
      <c r="C127" s="26" t="s">
        <v>415</v>
      </c>
      <c r="D127" s="26"/>
      <c r="E127" s="26"/>
      <c r="F127" s="26"/>
      <c r="G127" s="26"/>
      <c r="H127" s="26"/>
      <c r="I127" s="51">
        <v>1120600</v>
      </c>
      <c r="J127" s="51">
        <v>1120600</v>
      </c>
      <c r="K127" s="51">
        <v>1120600</v>
      </c>
      <c r="L127" s="51"/>
      <c r="M127" s="51"/>
      <c r="N127" s="51"/>
      <c r="O127" s="51"/>
      <c r="P127" s="51"/>
      <c r="Q127" s="51"/>
      <c r="R127" s="51"/>
      <c r="S127" s="51"/>
      <c r="T127" s="51"/>
      <c r="U127" s="51"/>
      <c r="V127" s="51"/>
      <c r="W127" s="51"/>
    </row>
    <row r="128" ht="32.9" customHeight="1" spans="1:23">
      <c r="A128" s="26" t="s">
        <v>300</v>
      </c>
      <c r="B128" s="145" t="s">
        <v>416</v>
      </c>
      <c r="C128" s="26" t="s">
        <v>415</v>
      </c>
      <c r="D128" s="26" t="s">
        <v>64</v>
      </c>
      <c r="E128" s="26" t="s">
        <v>118</v>
      </c>
      <c r="F128" s="26" t="s">
        <v>342</v>
      </c>
      <c r="G128" s="26" t="s">
        <v>417</v>
      </c>
      <c r="H128" s="26" t="s">
        <v>77</v>
      </c>
      <c r="I128" s="51">
        <v>1120600</v>
      </c>
      <c r="J128" s="51">
        <v>1120600</v>
      </c>
      <c r="K128" s="51">
        <v>1120600</v>
      </c>
      <c r="L128" s="51"/>
      <c r="M128" s="51"/>
      <c r="N128" s="51"/>
      <c r="O128" s="51"/>
      <c r="P128" s="51"/>
      <c r="Q128" s="51"/>
      <c r="R128" s="51"/>
      <c r="S128" s="51"/>
      <c r="T128" s="51"/>
      <c r="U128" s="51"/>
      <c r="V128" s="51"/>
      <c r="W128" s="51"/>
    </row>
    <row r="129" ht="32.9" customHeight="1" spans="1:23">
      <c r="A129" s="26"/>
      <c r="B129" s="26"/>
      <c r="C129" s="26" t="s">
        <v>418</v>
      </c>
      <c r="D129" s="26"/>
      <c r="E129" s="26"/>
      <c r="F129" s="26"/>
      <c r="G129" s="26"/>
      <c r="H129" s="26"/>
      <c r="I129" s="51">
        <v>200000</v>
      </c>
      <c r="J129" s="51">
        <v>200000</v>
      </c>
      <c r="K129" s="51">
        <v>200000</v>
      </c>
      <c r="L129" s="51"/>
      <c r="M129" s="51"/>
      <c r="N129" s="51"/>
      <c r="O129" s="51"/>
      <c r="P129" s="51"/>
      <c r="Q129" s="51"/>
      <c r="R129" s="51"/>
      <c r="S129" s="51"/>
      <c r="T129" s="51"/>
      <c r="U129" s="51"/>
      <c r="V129" s="51"/>
      <c r="W129" s="51"/>
    </row>
    <row r="130" ht="32.9" customHeight="1" spans="1:23">
      <c r="A130" s="26" t="s">
        <v>300</v>
      </c>
      <c r="B130" s="145" t="s">
        <v>419</v>
      </c>
      <c r="C130" s="26" t="s">
        <v>418</v>
      </c>
      <c r="D130" s="26" t="s">
        <v>64</v>
      </c>
      <c r="E130" s="26" t="s">
        <v>117</v>
      </c>
      <c r="F130" s="26" t="s">
        <v>408</v>
      </c>
      <c r="G130" s="26" t="s">
        <v>321</v>
      </c>
      <c r="H130" s="26" t="s">
        <v>322</v>
      </c>
      <c r="I130" s="51">
        <v>50000</v>
      </c>
      <c r="J130" s="51">
        <v>50000</v>
      </c>
      <c r="K130" s="51">
        <v>50000</v>
      </c>
      <c r="L130" s="51"/>
      <c r="M130" s="51"/>
      <c r="N130" s="51"/>
      <c r="O130" s="51"/>
      <c r="P130" s="51"/>
      <c r="Q130" s="51"/>
      <c r="R130" s="51"/>
      <c r="S130" s="51"/>
      <c r="T130" s="51"/>
      <c r="U130" s="51"/>
      <c r="V130" s="51"/>
      <c r="W130" s="51"/>
    </row>
    <row r="131" ht="32.9" customHeight="1" spans="1:23">
      <c r="A131" s="26" t="s">
        <v>300</v>
      </c>
      <c r="B131" s="145" t="s">
        <v>419</v>
      </c>
      <c r="C131" s="26" t="s">
        <v>418</v>
      </c>
      <c r="D131" s="26" t="s">
        <v>64</v>
      </c>
      <c r="E131" s="26" t="s">
        <v>117</v>
      </c>
      <c r="F131" s="26" t="s">
        <v>408</v>
      </c>
      <c r="G131" s="26" t="s">
        <v>250</v>
      </c>
      <c r="H131" s="26" t="s">
        <v>251</v>
      </c>
      <c r="I131" s="51">
        <v>150000</v>
      </c>
      <c r="J131" s="51">
        <v>150000</v>
      </c>
      <c r="K131" s="51">
        <v>150000</v>
      </c>
      <c r="L131" s="51"/>
      <c r="M131" s="51"/>
      <c r="N131" s="51"/>
      <c r="O131" s="51"/>
      <c r="P131" s="51"/>
      <c r="Q131" s="51"/>
      <c r="R131" s="51"/>
      <c r="S131" s="51"/>
      <c r="T131" s="51"/>
      <c r="U131" s="51"/>
      <c r="V131" s="51"/>
      <c r="W131" s="51"/>
    </row>
    <row r="132" ht="32.9" customHeight="1" spans="1:23">
      <c r="A132" s="26"/>
      <c r="B132" s="26"/>
      <c r="C132" s="26" t="s">
        <v>420</v>
      </c>
      <c r="D132" s="26"/>
      <c r="E132" s="26"/>
      <c r="F132" s="26"/>
      <c r="G132" s="26"/>
      <c r="H132" s="26"/>
      <c r="I132" s="51">
        <v>130000</v>
      </c>
      <c r="J132" s="51">
        <v>130000</v>
      </c>
      <c r="K132" s="51">
        <v>130000</v>
      </c>
      <c r="L132" s="51"/>
      <c r="M132" s="51"/>
      <c r="N132" s="51"/>
      <c r="O132" s="51"/>
      <c r="P132" s="51"/>
      <c r="Q132" s="51"/>
      <c r="R132" s="51"/>
      <c r="S132" s="51"/>
      <c r="T132" s="51"/>
      <c r="U132" s="51"/>
      <c r="V132" s="51"/>
      <c r="W132" s="51"/>
    </row>
    <row r="133" ht="32.9" customHeight="1" spans="1:23">
      <c r="A133" s="26" t="s">
        <v>300</v>
      </c>
      <c r="B133" s="145" t="s">
        <v>421</v>
      </c>
      <c r="C133" s="26" t="s">
        <v>420</v>
      </c>
      <c r="D133" s="26" t="s">
        <v>64</v>
      </c>
      <c r="E133" s="26" t="s">
        <v>112</v>
      </c>
      <c r="F133" s="26" t="s">
        <v>364</v>
      </c>
      <c r="G133" s="26" t="s">
        <v>250</v>
      </c>
      <c r="H133" s="26" t="s">
        <v>251</v>
      </c>
      <c r="I133" s="51">
        <v>130000</v>
      </c>
      <c r="J133" s="51">
        <v>130000</v>
      </c>
      <c r="K133" s="51">
        <v>130000</v>
      </c>
      <c r="L133" s="51"/>
      <c r="M133" s="51"/>
      <c r="N133" s="51"/>
      <c r="O133" s="51"/>
      <c r="P133" s="51"/>
      <c r="Q133" s="51"/>
      <c r="R133" s="51"/>
      <c r="S133" s="51"/>
      <c r="T133" s="51"/>
      <c r="U133" s="51"/>
      <c r="V133" s="51"/>
      <c r="W133" s="51"/>
    </row>
    <row r="134" ht="32.9" customHeight="1" spans="1:23">
      <c r="A134" s="26"/>
      <c r="B134" s="26"/>
      <c r="C134" s="26" t="s">
        <v>422</v>
      </c>
      <c r="D134" s="26"/>
      <c r="E134" s="26"/>
      <c r="F134" s="26"/>
      <c r="G134" s="26"/>
      <c r="H134" s="26"/>
      <c r="I134" s="51">
        <v>30000</v>
      </c>
      <c r="J134" s="51">
        <v>30000</v>
      </c>
      <c r="K134" s="51">
        <v>30000</v>
      </c>
      <c r="L134" s="51"/>
      <c r="M134" s="51"/>
      <c r="N134" s="51"/>
      <c r="O134" s="51"/>
      <c r="P134" s="51"/>
      <c r="Q134" s="51"/>
      <c r="R134" s="51"/>
      <c r="S134" s="51"/>
      <c r="T134" s="51"/>
      <c r="U134" s="51"/>
      <c r="V134" s="51"/>
      <c r="W134" s="51"/>
    </row>
    <row r="135" ht="32.9" customHeight="1" spans="1:23">
      <c r="A135" s="26" t="s">
        <v>300</v>
      </c>
      <c r="B135" s="145" t="s">
        <v>423</v>
      </c>
      <c r="C135" s="26" t="s">
        <v>422</v>
      </c>
      <c r="D135" s="26" t="s">
        <v>64</v>
      </c>
      <c r="E135" s="26" t="s">
        <v>120</v>
      </c>
      <c r="F135" s="26" t="s">
        <v>333</v>
      </c>
      <c r="G135" s="26" t="s">
        <v>250</v>
      </c>
      <c r="H135" s="26" t="s">
        <v>251</v>
      </c>
      <c r="I135" s="51">
        <v>30000</v>
      </c>
      <c r="J135" s="51">
        <v>30000</v>
      </c>
      <c r="K135" s="51">
        <v>30000</v>
      </c>
      <c r="L135" s="51"/>
      <c r="M135" s="51"/>
      <c r="N135" s="51"/>
      <c r="O135" s="51"/>
      <c r="P135" s="51"/>
      <c r="Q135" s="51"/>
      <c r="R135" s="51"/>
      <c r="S135" s="51"/>
      <c r="T135" s="51"/>
      <c r="U135" s="51"/>
      <c r="V135" s="51"/>
      <c r="W135" s="51"/>
    </row>
    <row r="136" ht="32.9" customHeight="1" spans="1:23">
      <c r="A136" s="26"/>
      <c r="B136" s="26"/>
      <c r="C136" s="26" t="s">
        <v>424</v>
      </c>
      <c r="D136" s="26"/>
      <c r="E136" s="26"/>
      <c r="F136" s="26"/>
      <c r="G136" s="26"/>
      <c r="H136" s="26"/>
      <c r="I136" s="51">
        <v>100000</v>
      </c>
      <c r="J136" s="51">
        <v>100000</v>
      </c>
      <c r="K136" s="51">
        <v>100000</v>
      </c>
      <c r="L136" s="51"/>
      <c r="M136" s="51"/>
      <c r="N136" s="51"/>
      <c r="O136" s="51"/>
      <c r="P136" s="51"/>
      <c r="Q136" s="51"/>
      <c r="R136" s="51"/>
      <c r="S136" s="51"/>
      <c r="T136" s="51"/>
      <c r="U136" s="51"/>
      <c r="V136" s="51"/>
      <c r="W136" s="51"/>
    </row>
    <row r="137" ht="32.9" customHeight="1" spans="1:23">
      <c r="A137" s="26" t="s">
        <v>300</v>
      </c>
      <c r="B137" s="145" t="s">
        <v>425</v>
      </c>
      <c r="C137" s="26" t="s">
        <v>424</v>
      </c>
      <c r="D137" s="26" t="s">
        <v>64</v>
      </c>
      <c r="E137" s="26" t="s">
        <v>120</v>
      </c>
      <c r="F137" s="26" t="s">
        <v>333</v>
      </c>
      <c r="G137" s="26" t="s">
        <v>323</v>
      </c>
      <c r="H137" s="26" t="s">
        <v>324</v>
      </c>
      <c r="I137" s="51">
        <v>65200</v>
      </c>
      <c r="J137" s="51">
        <v>65200</v>
      </c>
      <c r="K137" s="51">
        <v>65200</v>
      </c>
      <c r="L137" s="51"/>
      <c r="M137" s="51"/>
      <c r="N137" s="51"/>
      <c r="O137" s="51"/>
      <c r="P137" s="51"/>
      <c r="Q137" s="51"/>
      <c r="R137" s="51"/>
      <c r="S137" s="51"/>
      <c r="T137" s="51"/>
      <c r="U137" s="51"/>
      <c r="V137" s="51"/>
      <c r="W137" s="51"/>
    </row>
    <row r="138" ht="32.9" customHeight="1" spans="1:23">
      <c r="A138" s="26" t="s">
        <v>300</v>
      </c>
      <c r="B138" s="145" t="s">
        <v>425</v>
      </c>
      <c r="C138" s="26" t="s">
        <v>424</v>
      </c>
      <c r="D138" s="26" t="s">
        <v>64</v>
      </c>
      <c r="E138" s="26" t="s">
        <v>120</v>
      </c>
      <c r="F138" s="26" t="s">
        <v>333</v>
      </c>
      <c r="G138" s="26" t="s">
        <v>250</v>
      </c>
      <c r="H138" s="26" t="s">
        <v>251</v>
      </c>
      <c r="I138" s="51">
        <v>34800</v>
      </c>
      <c r="J138" s="51">
        <v>34800</v>
      </c>
      <c r="K138" s="51">
        <v>34800</v>
      </c>
      <c r="L138" s="51"/>
      <c r="M138" s="51"/>
      <c r="N138" s="51"/>
      <c r="O138" s="51"/>
      <c r="P138" s="51"/>
      <c r="Q138" s="51"/>
      <c r="R138" s="51"/>
      <c r="S138" s="51"/>
      <c r="T138" s="51"/>
      <c r="U138" s="51"/>
      <c r="V138" s="51"/>
      <c r="W138" s="51"/>
    </row>
    <row r="139" ht="32.9" customHeight="1" spans="1:23">
      <c r="A139" s="26"/>
      <c r="B139" s="26"/>
      <c r="C139" s="26" t="s">
        <v>426</v>
      </c>
      <c r="D139" s="26"/>
      <c r="E139" s="26"/>
      <c r="F139" s="26"/>
      <c r="G139" s="26"/>
      <c r="H139" s="26"/>
      <c r="I139" s="51">
        <v>300000</v>
      </c>
      <c r="J139" s="51">
        <v>300000</v>
      </c>
      <c r="K139" s="51">
        <v>300000</v>
      </c>
      <c r="L139" s="51"/>
      <c r="M139" s="51"/>
      <c r="N139" s="51"/>
      <c r="O139" s="51"/>
      <c r="P139" s="51"/>
      <c r="Q139" s="51"/>
      <c r="R139" s="51"/>
      <c r="S139" s="51"/>
      <c r="T139" s="51"/>
      <c r="U139" s="51"/>
      <c r="V139" s="51"/>
      <c r="W139" s="51"/>
    </row>
    <row r="140" ht="32.9" customHeight="1" spans="1:23">
      <c r="A140" s="26" t="s">
        <v>300</v>
      </c>
      <c r="B140" s="145" t="s">
        <v>427</v>
      </c>
      <c r="C140" s="26" t="s">
        <v>426</v>
      </c>
      <c r="D140" s="26" t="s">
        <v>64</v>
      </c>
      <c r="E140" s="26" t="s">
        <v>120</v>
      </c>
      <c r="F140" s="26" t="s">
        <v>333</v>
      </c>
      <c r="G140" s="26" t="s">
        <v>250</v>
      </c>
      <c r="H140" s="26" t="s">
        <v>251</v>
      </c>
      <c r="I140" s="51">
        <v>300000</v>
      </c>
      <c r="J140" s="51">
        <v>300000</v>
      </c>
      <c r="K140" s="51">
        <v>300000</v>
      </c>
      <c r="L140" s="51"/>
      <c r="M140" s="51"/>
      <c r="N140" s="51"/>
      <c r="O140" s="51"/>
      <c r="P140" s="51"/>
      <c r="Q140" s="51"/>
      <c r="R140" s="51"/>
      <c r="S140" s="51"/>
      <c r="T140" s="51"/>
      <c r="U140" s="51"/>
      <c r="V140" s="51"/>
      <c r="W140" s="51"/>
    </row>
    <row r="141" ht="32.9" customHeight="1" spans="1:23">
      <c r="A141" s="26"/>
      <c r="B141" s="26"/>
      <c r="C141" s="26" t="s">
        <v>428</v>
      </c>
      <c r="D141" s="26"/>
      <c r="E141" s="26"/>
      <c r="F141" s="26"/>
      <c r="G141" s="26"/>
      <c r="H141" s="26"/>
      <c r="I141" s="51">
        <v>500000</v>
      </c>
      <c r="J141" s="51">
        <v>500000</v>
      </c>
      <c r="K141" s="51">
        <v>500000</v>
      </c>
      <c r="L141" s="51"/>
      <c r="M141" s="51"/>
      <c r="N141" s="51"/>
      <c r="O141" s="51"/>
      <c r="P141" s="51"/>
      <c r="Q141" s="51"/>
      <c r="R141" s="51"/>
      <c r="S141" s="51"/>
      <c r="T141" s="51"/>
      <c r="U141" s="51"/>
      <c r="V141" s="51"/>
      <c r="W141" s="51"/>
    </row>
    <row r="142" ht="32.9" customHeight="1" spans="1:23">
      <c r="A142" s="26" t="s">
        <v>304</v>
      </c>
      <c r="B142" s="145" t="s">
        <v>429</v>
      </c>
      <c r="C142" s="26" t="s">
        <v>428</v>
      </c>
      <c r="D142" s="26" t="s">
        <v>64</v>
      </c>
      <c r="E142" s="26" t="s">
        <v>116</v>
      </c>
      <c r="F142" s="26" t="s">
        <v>397</v>
      </c>
      <c r="G142" s="26" t="s">
        <v>250</v>
      </c>
      <c r="H142" s="26" t="s">
        <v>251</v>
      </c>
      <c r="I142" s="51">
        <v>500000</v>
      </c>
      <c r="J142" s="51">
        <v>500000</v>
      </c>
      <c r="K142" s="51">
        <v>500000</v>
      </c>
      <c r="L142" s="51"/>
      <c r="M142" s="51"/>
      <c r="N142" s="51"/>
      <c r="O142" s="51"/>
      <c r="P142" s="51"/>
      <c r="Q142" s="51"/>
      <c r="R142" s="51"/>
      <c r="S142" s="51"/>
      <c r="T142" s="51"/>
      <c r="U142" s="51"/>
      <c r="V142" s="51"/>
      <c r="W142" s="51"/>
    </row>
    <row r="143" ht="32.9" customHeight="1" spans="1:23">
      <c r="A143" s="26"/>
      <c r="B143" s="26"/>
      <c r="C143" s="26" t="s">
        <v>430</v>
      </c>
      <c r="D143" s="26"/>
      <c r="E143" s="26"/>
      <c r="F143" s="26"/>
      <c r="G143" s="26"/>
      <c r="H143" s="26"/>
      <c r="I143" s="51">
        <v>718440.8</v>
      </c>
      <c r="J143" s="51">
        <v>718440.8</v>
      </c>
      <c r="K143" s="51">
        <v>718440.8</v>
      </c>
      <c r="L143" s="51"/>
      <c r="M143" s="51"/>
      <c r="N143" s="51"/>
      <c r="O143" s="51"/>
      <c r="P143" s="51"/>
      <c r="Q143" s="51"/>
      <c r="R143" s="51"/>
      <c r="S143" s="51"/>
      <c r="T143" s="51"/>
      <c r="U143" s="51"/>
      <c r="V143" s="51"/>
      <c r="W143" s="51"/>
    </row>
    <row r="144" ht="32.9" customHeight="1" spans="1:23">
      <c r="A144" s="26" t="s">
        <v>304</v>
      </c>
      <c r="B144" s="145" t="s">
        <v>431</v>
      </c>
      <c r="C144" s="26" t="s">
        <v>430</v>
      </c>
      <c r="D144" s="26" t="s">
        <v>64</v>
      </c>
      <c r="E144" s="26" t="s">
        <v>122</v>
      </c>
      <c r="F144" s="26" t="s">
        <v>314</v>
      </c>
      <c r="G144" s="26" t="s">
        <v>250</v>
      </c>
      <c r="H144" s="26" t="s">
        <v>251</v>
      </c>
      <c r="I144" s="51">
        <v>718440.8</v>
      </c>
      <c r="J144" s="51">
        <v>718440.8</v>
      </c>
      <c r="K144" s="51">
        <v>718440.8</v>
      </c>
      <c r="L144" s="51"/>
      <c r="M144" s="51"/>
      <c r="N144" s="51"/>
      <c r="O144" s="51"/>
      <c r="P144" s="51"/>
      <c r="Q144" s="51"/>
      <c r="R144" s="51"/>
      <c r="S144" s="51"/>
      <c r="T144" s="51"/>
      <c r="U144" s="51"/>
      <c r="V144" s="51"/>
      <c r="W144" s="51"/>
    </row>
    <row r="145" ht="32.9" customHeight="1" spans="1:23">
      <c r="A145" s="26"/>
      <c r="B145" s="26"/>
      <c r="C145" s="26" t="s">
        <v>432</v>
      </c>
      <c r="D145" s="26"/>
      <c r="E145" s="26"/>
      <c r="F145" s="26"/>
      <c r="G145" s="26"/>
      <c r="H145" s="26"/>
      <c r="I145" s="51">
        <v>2980000</v>
      </c>
      <c r="J145" s="51">
        <v>2980000</v>
      </c>
      <c r="K145" s="51">
        <v>2980000</v>
      </c>
      <c r="L145" s="51"/>
      <c r="M145" s="51"/>
      <c r="N145" s="51"/>
      <c r="O145" s="51"/>
      <c r="P145" s="51"/>
      <c r="Q145" s="51"/>
      <c r="R145" s="51"/>
      <c r="S145" s="51"/>
      <c r="T145" s="51"/>
      <c r="U145" s="51"/>
      <c r="V145" s="51"/>
      <c r="W145" s="51"/>
    </row>
    <row r="146" ht="32.9" customHeight="1" spans="1:23">
      <c r="A146" s="26" t="s">
        <v>300</v>
      </c>
      <c r="B146" s="145" t="s">
        <v>433</v>
      </c>
      <c r="C146" s="26" t="s">
        <v>432</v>
      </c>
      <c r="D146" s="26" t="s">
        <v>64</v>
      </c>
      <c r="E146" s="26" t="s">
        <v>129</v>
      </c>
      <c r="F146" s="26" t="s">
        <v>130</v>
      </c>
      <c r="G146" s="26" t="s">
        <v>417</v>
      </c>
      <c r="H146" s="26" t="s">
        <v>77</v>
      </c>
      <c r="I146" s="51">
        <v>2980000</v>
      </c>
      <c r="J146" s="51">
        <v>2980000</v>
      </c>
      <c r="K146" s="51">
        <v>2980000</v>
      </c>
      <c r="L146" s="51"/>
      <c r="M146" s="51"/>
      <c r="N146" s="51"/>
      <c r="O146" s="51"/>
      <c r="P146" s="51"/>
      <c r="Q146" s="51"/>
      <c r="R146" s="51"/>
      <c r="S146" s="51"/>
      <c r="T146" s="51"/>
      <c r="U146" s="51"/>
      <c r="V146" s="51"/>
      <c r="W146" s="51"/>
    </row>
    <row r="147" ht="18.75" customHeight="1" spans="1:23">
      <c r="A147" s="52" t="s">
        <v>434</v>
      </c>
      <c r="B147" s="53"/>
      <c r="C147" s="53"/>
      <c r="D147" s="53"/>
      <c r="E147" s="53"/>
      <c r="F147" s="53"/>
      <c r="G147" s="53"/>
      <c r="H147" s="54"/>
      <c r="I147" s="51">
        <v>138413703.37</v>
      </c>
      <c r="J147" s="51">
        <v>9125358.8</v>
      </c>
      <c r="K147" s="51">
        <v>9125358.8</v>
      </c>
      <c r="L147" s="51"/>
      <c r="M147" s="51"/>
      <c r="N147" s="51">
        <v>128806056.07</v>
      </c>
      <c r="O147" s="51"/>
      <c r="P147" s="51"/>
      <c r="Q147" s="51"/>
      <c r="R147" s="51">
        <v>482288.5</v>
      </c>
      <c r="S147" s="51"/>
      <c r="T147" s="51"/>
      <c r="U147" s="51"/>
      <c r="V147" s="51"/>
      <c r="W147" s="51">
        <v>482288.5</v>
      </c>
    </row>
  </sheetData>
  <mergeCells count="28">
    <mergeCell ref="A2:W2"/>
    <mergeCell ref="A3:I3"/>
    <mergeCell ref="J4:M4"/>
    <mergeCell ref="N4:P4"/>
    <mergeCell ref="R4:W4"/>
    <mergeCell ref="J5:K5"/>
    <mergeCell ref="A147:H1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2"/>
  <sheetViews>
    <sheetView showZeros="0" workbookViewId="0">
      <selection activeCell="A1" sqref="A1"/>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166666666667" customWidth="1"/>
    <col min="10" max="10" width="27.4583333333333" customWidth="1"/>
  </cols>
  <sheetData>
    <row r="1" customHeight="1" spans="1:10">
      <c r="J1" s="138" t="s">
        <v>435</v>
      </c>
    </row>
    <row r="2" ht="28.5" customHeight="1" spans="1:10">
      <c r="A2" s="139" t="s">
        <v>436</v>
      </c>
      <c r="B2" s="33"/>
      <c r="C2" s="33"/>
      <c r="D2" s="33"/>
      <c r="E2" s="33"/>
      <c r="F2" s="84"/>
      <c r="G2" s="33"/>
      <c r="H2" s="84"/>
      <c r="I2" s="84"/>
      <c r="J2" s="33"/>
    </row>
    <row r="3" ht="15" customHeight="1" spans="1:10">
      <c r="A3" s="5" t="str">
        <f>"单位名称："&amp;"玉溪市林业和草原局"</f>
        <v>单位名称：玉溪市林业和草原局</v>
      </c>
    </row>
    <row r="4" ht="14.25" customHeight="1" spans="1:10">
      <c r="A4" s="67" t="s">
        <v>437</v>
      </c>
      <c r="B4" s="67" t="s">
        <v>438</v>
      </c>
      <c r="C4" s="67" t="s">
        <v>439</v>
      </c>
      <c r="D4" s="67" t="s">
        <v>440</v>
      </c>
      <c r="E4" s="67" t="s">
        <v>441</v>
      </c>
      <c r="F4" s="48" t="s">
        <v>442</v>
      </c>
      <c r="G4" s="67" t="s">
        <v>443</v>
      </c>
      <c r="H4" s="48" t="s">
        <v>444</v>
      </c>
      <c r="I4" s="48" t="s">
        <v>445</v>
      </c>
      <c r="J4" s="67" t="s">
        <v>446</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400</v>
      </c>
      <c r="B7" s="26" t="s">
        <v>447</v>
      </c>
      <c r="C7" s="26" t="s">
        <v>448</v>
      </c>
      <c r="D7" s="26" t="s">
        <v>449</v>
      </c>
      <c r="E7" s="26" t="s">
        <v>450</v>
      </c>
      <c r="F7" s="26" t="s">
        <v>451</v>
      </c>
      <c r="G7" s="49" t="s">
        <v>452</v>
      </c>
      <c r="H7" s="26" t="s">
        <v>453</v>
      </c>
      <c r="I7" s="26" t="s">
        <v>454</v>
      </c>
      <c r="J7" s="26" t="s">
        <v>455</v>
      </c>
    </row>
    <row r="8" ht="33.75" customHeight="1" spans="1:10">
      <c r="A8" s="26" t="s">
        <v>400</v>
      </c>
      <c r="B8" s="26" t="s">
        <v>447</v>
      </c>
      <c r="C8" s="26" t="s">
        <v>448</v>
      </c>
      <c r="D8" s="26" t="s">
        <v>456</v>
      </c>
      <c r="E8" s="26" t="s">
        <v>457</v>
      </c>
      <c r="F8" s="26" t="s">
        <v>458</v>
      </c>
      <c r="G8" s="49" t="s">
        <v>459</v>
      </c>
      <c r="H8" s="26" t="s">
        <v>460</v>
      </c>
      <c r="I8" s="26" t="s">
        <v>454</v>
      </c>
      <c r="J8" s="26" t="s">
        <v>461</v>
      </c>
    </row>
    <row r="9" ht="33.75" customHeight="1" spans="1:10">
      <c r="A9" s="26" t="s">
        <v>400</v>
      </c>
      <c r="B9" s="26" t="s">
        <v>447</v>
      </c>
      <c r="C9" s="26" t="s">
        <v>448</v>
      </c>
      <c r="D9" s="26" t="s">
        <v>462</v>
      </c>
      <c r="E9" s="26" t="s">
        <v>463</v>
      </c>
      <c r="F9" s="26" t="s">
        <v>451</v>
      </c>
      <c r="G9" s="49" t="s">
        <v>464</v>
      </c>
      <c r="H9" s="26" t="s">
        <v>460</v>
      </c>
      <c r="I9" s="26" t="s">
        <v>454</v>
      </c>
      <c r="J9" s="26" t="s">
        <v>465</v>
      </c>
    </row>
    <row r="10" ht="33.75" customHeight="1" spans="1:10">
      <c r="A10" s="26" t="s">
        <v>400</v>
      </c>
      <c r="B10" s="26" t="s">
        <v>447</v>
      </c>
      <c r="C10" s="26" t="s">
        <v>466</v>
      </c>
      <c r="D10" s="26" t="s">
        <v>467</v>
      </c>
      <c r="E10" s="26" t="s">
        <v>468</v>
      </c>
      <c r="F10" s="26" t="s">
        <v>451</v>
      </c>
      <c r="G10" s="49" t="s">
        <v>469</v>
      </c>
      <c r="H10" s="26"/>
      <c r="I10" s="26" t="s">
        <v>470</v>
      </c>
      <c r="J10" s="26" t="s">
        <v>471</v>
      </c>
    </row>
    <row r="11" ht="33.75" customHeight="1" spans="1:10">
      <c r="A11" s="26" t="s">
        <v>400</v>
      </c>
      <c r="B11" s="26" t="s">
        <v>447</v>
      </c>
      <c r="C11" s="26" t="s">
        <v>466</v>
      </c>
      <c r="D11" s="26" t="s">
        <v>472</v>
      </c>
      <c r="E11" s="26" t="s">
        <v>473</v>
      </c>
      <c r="F11" s="26" t="s">
        <v>451</v>
      </c>
      <c r="G11" s="49" t="s">
        <v>469</v>
      </c>
      <c r="H11" s="26"/>
      <c r="I11" s="26" t="s">
        <v>470</v>
      </c>
      <c r="J11" s="26" t="s">
        <v>474</v>
      </c>
    </row>
    <row r="12" ht="33.75" customHeight="1" spans="1:10">
      <c r="A12" s="26" t="s">
        <v>400</v>
      </c>
      <c r="B12" s="26" t="s">
        <v>447</v>
      </c>
      <c r="C12" s="26" t="s">
        <v>475</v>
      </c>
      <c r="D12" s="26" t="s">
        <v>476</v>
      </c>
      <c r="E12" s="26" t="s">
        <v>477</v>
      </c>
      <c r="F12" s="26" t="s">
        <v>458</v>
      </c>
      <c r="G12" s="49" t="s">
        <v>459</v>
      </c>
      <c r="H12" s="26" t="s">
        <v>460</v>
      </c>
      <c r="I12" s="26" t="s">
        <v>454</v>
      </c>
      <c r="J12" s="26" t="s">
        <v>478</v>
      </c>
    </row>
    <row r="13" ht="33.75" customHeight="1" spans="1:10">
      <c r="A13" s="26" t="s">
        <v>424</v>
      </c>
      <c r="B13" s="26" t="s">
        <v>479</v>
      </c>
      <c r="C13" s="26" t="s">
        <v>448</v>
      </c>
      <c r="D13" s="26" t="s">
        <v>449</v>
      </c>
      <c r="E13" s="26" t="s">
        <v>480</v>
      </c>
      <c r="F13" s="26" t="s">
        <v>458</v>
      </c>
      <c r="G13" s="49" t="s">
        <v>481</v>
      </c>
      <c r="H13" s="26" t="s">
        <v>482</v>
      </c>
      <c r="I13" s="26" t="s">
        <v>454</v>
      </c>
      <c r="J13" s="26" t="s">
        <v>480</v>
      </c>
    </row>
    <row r="14" ht="33.75" customHeight="1" spans="1:10">
      <c r="A14" s="26" t="s">
        <v>424</v>
      </c>
      <c r="B14" s="26" t="s">
        <v>479</v>
      </c>
      <c r="C14" s="26" t="s">
        <v>448</v>
      </c>
      <c r="D14" s="26" t="s">
        <v>449</v>
      </c>
      <c r="E14" s="26" t="s">
        <v>483</v>
      </c>
      <c r="F14" s="26" t="s">
        <v>458</v>
      </c>
      <c r="G14" s="49" t="s">
        <v>484</v>
      </c>
      <c r="H14" s="26" t="s">
        <v>485</v>
      </c>
      <c r="I14" s="26" t="s">
        <v>454</v>
      </c>
      <c r="J14" s="26" t="s">
        <v>486</v>
      </c>
    </row>
    <row r="15" ht="33.75" customHeight="1" spans="1:10">
      <c r="A15" s="26" t="s">
        <v>424</v>
      </c>
      <c r="B15" s="26" t="s">
        <v>479</v>
      </c>
      <c r="C15" s="26" t="s">
        <v>448</v>
      </c>
      <c r="D15" s="26" t="s">
        <v>456</v>
      </c>
      <c r="E15" s="26" t="s">
        <v>487</v>
      </c>
      <c r="F15" s="26" t="s">
        <v>458</v>
      </c>
      <c r="G15" s="49" t="s">
        <v>488</v>
      </c>
      <c r="H15" s="26" t="s">
        <v>460</v>
      </c>
      <c r="I15" s="26" t="s">
        <v>454</v>
      </c>
      <c r="J15" s="26" t="s">
        <v>487</v>
      </c>
    </row>
    <row r="16" ht="33.75" customHeight="1" spans="1:10">
      <c r="A16" s="26" t="s">
        <v>424</v>
      </c>
      <c r="B16" s="26" t="s">
        <v>479</v>
      </c>
      <c r="C16" s="26" t="s">
        <v>466</v>
      </c>
      <c r="D16" s="26" t="s">
        <v>472</v>
      </c>
      <c r="E16" s="26" t="s">
        <v>472</v>
      </c>
      <c r="F16" s="26" t="s">
        <v>451</v>
      </c>
      <c r="G16" s="49" t="s">
        <v>489</v>
      </c>
      <c r="H16" s="26"/>
      <c r="I16" s="26" t="s">
        <v>470</v>
      </c>
      <c r="J16" s="26" t="s">
        <v>490</v>
      </c>
    </row>
    <row r="17" ht="33.75" customHeight="1" spans="1:10">
      <c r="A17" s="26" t="s">
        <v>424</v>
      </c>
      <c r="B17" s="26" t="s">
        <v>479</v>
      </c>
      <c r="C17" s="26" t="s">
        <v>475</v>
      </c>
      <c r="D17" s="26" t="s">
        <v>476</v>
      </c>
      <c r="E17" s="26" t="s">
        <v>491</v>
      </c>
      <c r="F17" s="26" t="s">
        <v>458</v>
      </c>
      <c r="G17" s="49" t="s">
        <v>492</v>
      </c>
      <c r="H17" s="26" t="s">
        <v>460</v>
      </c>
      <c r="I17" s="26" t="s">
        <v>454</v>
      </c>
      <c r="J17" s="26" t="s">
        <v>493</v>
      </c>
    </row>
    <row r="18" ht="33.75" customHeight="1" spans="1:10">
      <c r="A18" s="26" t="s">
        <v>424</v>
      </c>
      <c r="B18" s="26" t="s">
        <v>479</v>
      </c>
      <c r="C18" s="26" t="s">
        <v>494</v>
      </c>
      <c r="D18" s="26" t="s">
        <v>495</v>
      </c>
      <c r="E18" s="26" t="s">
        <v>496</v>
      </c>
      <c r="F18" s="26" t="s">
        <v>497</v>
      </c>
      <c r="G18" s="49" t="s">
        <v>53</v>
      </c>
      <c r="H18" s="26" t="s">
        <v>498</v>
      </c>
      <c r="I18" s="26" t="s">
        <v>454</v>
      </c>
      <c r="J18" s="26" t="s">
        <v>496</v>
      </c>
    </row>
    <row r="19" ht="33.75" customHeight="1" spans="1:10">
      <c r="A19" s="26" t="s">
        <v>430</v>
      </c>
      <c r="B19" s="26" t="s">
        <v>499</v>
      </c>
      <c r="C19" s="26" t="s">
        <v>448</v>
      </c>
      <c r="D19" s="26" t="s">
        <v>449</v>
      </c>
      <c r="E19" s="26" t="s">
        <v>500</v>
      </c>
      <c r="F19" s="26" t="s">
        <v>451</v>
      </c>
      <c r="G19" s="49" t="s">
        <v>501</v>
      </c>
      <c r="H19" s="26" t="s">
        <v>502</v>
      </c>
      <c r="I19" s="26" t="s">
        <v>454</v>
      </c>
      <c r="J19" s="26" t="s">
        <v>503</v>
      </c>
    </row>
    <row r="20" ht="33.75" customHeight="1" spans="1:10">
      <c r="A20" s="26" t="s">
        <v>430</v>
      </c>
      <c r="B20" s="26" t="s">
        <v>499</v>
      </c>
      <c r="C20" s="26" t="s">
        <v>448</v>
      </c>
      <c r="D20" s="26" t="s">
        <v>449</v>
      </c>
      <c r="E20" s="26" t="s">
        <v>504</v>
      </c>
      <c r="F20" s="26" t="s">
        <v>458</v>
      </c>
      <c r="G20" s="49" t="s">
        <v>492</v>
      </c>
      <c r="H20" s="26" t="s">
        <v>460</v>
      </c>
      <c r="I20" s="26" t="s">
        <v>454</v>
      </c>
      <c r="J20" s="26" t="s">
        <v>505</v>
      </c>
    </row>
    <row r="21" ht="33.75" customHeight="1" spans="1:10">
      <c r="A21" s="26" t="s">
        <v>430</v>
      </c>
      <c r="B21" s="26" t="s">
        <v>499</v>
      </c>
      <c r="C21" s="26" t="s">
        <v>448</v>
      </c>
      <c r="D21" s="26" t="s">
        <v>456</v>
      </c>
      <c r="E21" s="26" t="s">
        <v>506</v>
      </c>
      <c r="F21" s="26" t="s">
        <v>458</v>
      </c>
      <c r="G21" s="49" t="s">
        <v>459</v>
      </c>
      <c r="H21" s="26" t="s">
        <v>460</v>
      </c>
      <c r="I21" s="26" t="s">
        <v>454</v>
      </c>
      <c r="J21" s="26" t="s">
        <v>506</v>
      </c>
    </row>
    <row r="22" ht="33.75" customHeight="1" spans="1:10">
      <c r="A22" s="26" t="s">
        <v>430</v>
      </c>
      <c r="B22" s="26" t="s">
        <v>499</v>
      </c>
      <c r="C22" s="26" t="s">
        <v>448</v>
      </c>
      <c r="D22" s="26" t="s">
        <v>462</v>
      </c>
      <c r="E22" s="26" t="s">
        <v>507</v>
      </c>
      <c r="F22" s="26" t="s">
        <v>451</v>
      </c>
      <c r="G22" s="49" t="s">
        <v>464</v>
      </c>
      <c r="H22" s="26" t="s">
        <v>460</v>
      </c>
      <c r="I22" s="26" t="s">
        <v>454</v>
      </c>
      <c r="J22" s="26" t="s">
        <v>508</v>
      </c>
    </row>
    <row r="23" ht="33.75" customHeight="1" spans="1:10">
      <c r="A23" s="26" t="s">
        <v>430</v>
      </c>
      <c r="B23" s="26" t="s">
        <v>499</v>
      </c>
      <c r="C23" s="26" t="s">
        <v>448</v>
      </c>
      <c r="D23" s="26" t="s">
        <v>462</v>
      </c>
      <c r="E23" s="26" t="s">
        <v>509</v>
      </c>
      <c r="F23" s="26" t="s">
        <v>451</v>
      </c>
      <c r="G23" s="49" t="s">
        <v>464</v>
      </c>
      <c r="H23" s="26" t="s">
        <v>460</v>
      </c>
      <c r="I23" s="26" t="s">
        <v>454</v>
      </c>
      <c r="J23" s="26" t="s">
        <v>510</v>
      </c>
    </row>
    <row r="24" ht="33.75" customHeight="1" spans="1:10">
      <c r="A24" s="26" t="s">
        <v>430</v>
      </c>
      <c r="B24" s="26" t="s">
        <v>499</v>
      </c>
      <c r="C24" s="26" t="s">
        <v>466</v>
      </c>
      <c r="D24" s="26" t="s">
        <v>467</v>
      </c>
      <c r="E24" s="26" t="s">
        <v>511</v>
      </c>
      <c r="F24" s="26" t="s">
        <v>451</v>
      </c>
      <c r="G24" s="49" t="s">
        <v>469</v>
      </c>
      <c r="H24" s="26"/>
      <c r="I24" s="26" t="s">
        <v>470</v>
      </c>
      <c r="J24" s="26" t="s">
        <v>512</v>
      </c>
    </row>
    <row r="25" ht="33.75" customHeight="1" spans="1:10">
      <c r="A25" s="26" t="s">
        <v>430</v>
      </c>
      <c r="B25" s="26" t="s">
        <v>499</v>
      </c>
      <c r="C25" s="26" t="s">
        <v>475</v>
      </c>
      <c r="D25" s="26" t="s">
        <v>476</v>
      </c>
      <c r="E25" s="26" t="s">
        <v>513</v>
      </c>
      <c r="F25" s="26" t="s">
        <v>458</v>
      </c>
      <c r="G25" s="49" t="s">
        <v>514</v>
      </c>
      <c r="H25" s="26" t="s">
        <v>460</v>
      </c>
      <c r="I25" s="26" t="s">
        <v>454</v>
      </c>
      <c r="J25" s="26" t="s">
        <v>515</v>
      </c>
    </row>
    <row r="26" ht="33.75" customHeight="1" spans="1:10">
      <c r="A26" s="26" t="s">
        <v>409</v>
      </c>
      <c r="B26" s="26" t="s">
        <v>516</v>
      </c>
      <c r="C26" s="26" t="s">
        <v>448</v>
      </c>
      <c r="D26" s="26" t="s">
        <v>449</v>
      </c>
      <c r="E26" s="26" t="s">
        <v>517</v>
      </c>
      <c r="F26" s="26" t="s">
        <v>451</v>
      </c>
      <c r="G26" s="49" t="s">
        <v>518</v>
      </c>
      <c r="H26" s="26" t="s">
        <v>519</v>
      </c>
      <c r="I26" s="26" t="s">
        <v>454</v>
      </c>
      <c r="J26" s="26" t="s">
        <v>520</v>
      </c>
    </row>
    <row r="27" ht="33.75" customHeight="1" spans="1:10">
      <c r="A27" s="26" t="s">
        <v>409</v>
      </c>
      <c r="B27" s="26" t="s">
        <v>516</v>
      </c>
      <c r="C27" s="26" t="s">
        <v>448</v>
      </c>
      <c r="D27" s="26" t="s">
        <v>456</v>
      </c>
      <c r="E27" s="26" t="s">
        <v>521</v>
      </c>
      <c r="F27" s="26" t="s">
        <v>451</v>
      </c>
      <c r="G27" s="49" t="s">
        <v>464</v>
      </c>
      <c r="H27" s="26" t="s">
        <v>460</v>
      </c>
      <c r="I27" s="26" t="s">
        <v>454</v>
      </c>
      <c r="J27" s="26" t="s">
        <v>522</v>
      </c>
    </row>
    <row r="28" ht="33.75" customHeight="1" spans="1:10">
      <c r="A28" s="26" t="s">
        <v>409</v>
      </c>
      <c r="B28" s="26" t="s">
        <v>516</v>
      </c>
      <c r="C28" s="26" t="s">
        <v>448</v>
      </c>
      <c r="D28" s="26" t="s">
        <v>456</v>
      </c>
      <c r="E28" s="26" t="s">
        <v>523</v>
      </c>
      <c r="F28" s="26" t="s">
        <v>451</v>
      </c>
      <c r="G28" s="49" t="s">
        <v>464</v>
      </c>
      <c r="H28" s="26" t="s">
        <v>460</v>
      </c>
      <c r="I28" s="26" t="s">
        <v>454</v>
      </c>
      <c r="J28" s="26" t="s">
        <v>524</v>
      </c>
    </row>
    <row r="29" ht="33.75" customHeight="1" spans="1:10">
      <c r="A29" s="26" t="s">
        <v>409</v>
      </c>
      <c r="B29" s="26" t="s">
        <v>516</v>
      </c>
      <c r="C29" s="26" t="s">
        <v>448</v>
      </c>
      <c r="D29" s="26" t="s">
        <v>462</v>
      </c>
      <c r="E29" s="26" t="s">
        <v>525</v>
      </c>
      <c r="F29" s="26" t="s">
        <v>451</v>
      </c>
      <c r="G29" s="49" t="s">
        <v>464</v>
      </c>
      <c r="H29" s="26" t="s">
        <v>460</v>
      </c>
      <c r="I29" s="26" t="s">
        <v>454</v>
      </c>
      <c r="J29" s="26" t="s">
        <v>526</v>
      </c>
    </row>
    <row r="30" ht="33.75" customHeight="1" spans="1:10">
      <c r="A30" s="26" t="s">
        <v>409</v>
      </c>
      <c r="B30" s="26" t="s">
        <v>516</v>
      </c>
      <c r="C30" s="26" t="s">
        <v>466</v>
      </c>
      <c r="D30" s="26" t="s">
        <v>467</v>
      </c>
      <c r="E30" s="26" t="s">
        <v>527</v>
      </c>
      <c r="F30" s="26" t="s">
        <v>497</v>
      </c>
      <c r="G30" s="49" t="s">
        <v>528</v>
      </c>
      <c r="H30" s="26" t="s">
        <v>460</v>
      </c>
      <c r="I30" s="26" t="s">
        <v>454</v>
      </c>
      <c r="J30" s="26" t="s">
        <v>529</v>
      </c>
    </row>
    <row r="31" ht="33.75" customHeight="1" spans="1:10">
      <c r="A31" s="26" t="s">
        <v>409</v>
      </c>
      <c r="B31" s="26" t="s">
        <v>516</v>
      </c>
      <c r="C31" s="26" t="s">
        <v>466</v>
      </c>
      <c r="D31" s="26" t="s">
        <v>472</v>
      </c>
      <c r="E31" s="26" t="s">
        <v>530</v>
      </c>
      <c r="F31" s="26" t="s">
        <v>458</v>
      </c>
      <c r="G31" s="49" t="s">
        <v>492</v>
      </c>
      <c r="H31" s="26" t="s">
        <v>460</v>
      </c>
      <c r="I31" s="26" t="s">
        <v>454</v>
      </c>
      <c r="J31" s="26" t="s">
        <v>531</v>
      </c>
    </row>
    <row r="32" ht="33.75" customHeight="1" spans="1:10">
      <c r="A32" s="26" t="s">
        <v>409</v>
      </c>
      <c r="B32" s="26" t="s">
        <v>516</v>
      </c>
      <c r="C32" s="26" t="s">
        <v>475</v>
      </c>
      <c r="D32" s="26" t="s">
        <v>476</v>
      </c>
      <c r="E32" s="26" t="s">
        <v>532</v>
      </c>
      <c r="F32" s="26" t="s">
        <v>458</v>
      </c>
      <c r="G32" s="49" t="s">
        <v>514</v>
      </c>
      <c r="H32" s="26" t="s">
        <v>460</v>
      </c>
      <c r="I32" s="26" t="s">
        <v>454</v>
      </c>
      <c r="J32" s="26" t="s">
        <v>533</v>
      </c>
    </row>
    <row r="33" ht="33.75" customHeight="1" spans="1:10">
      <c r="A33" s="26" t="s">
        <v>388</v>
      </c>
      <c r="B33" s="26" t="s">
        <v>534</v>
      </c>
      <c r="C33" s="26" t="s">
        <v>448</v>
      </c>
      <c r="D33" s="26" t="s">
        <v>449</v>
      </c>
      <c r="E33" s="26" t="s">
        <v>535</v>
      </c>
      <c r="F33" s="26" t="s">
        <v>458</v>
      </c>
      <c r="G33" s="49" t="s">
        <v>518</v>
      </c>
      <c r="H33" s="26" t="s">
        <v>536</v>
      </c>
      <c r="I33" s="26" t="s">
        <v>454</v>
      </c>
      <c r="J33" s="26" t="s">
        <v>537</v>
      </c>
    </row>
    <row r="34" ht="33.75" customHeight="1" spans="1:10">
      <c r="A34" s="26" t="s">
        <v>388</v>
      </c>
      <c r="B34" s="26" t="s">
        <v>534</v>
      </c>
      <c r="C34" s="26" t="s">
        <v>448</v>
      </c>
      <c r="D34" s="26" t="s">
        <v>456</v>
      </c>
      <c r="E34" s="26" t="s">
        <v>538</v>
      </c>
      <c r="F34" s="26" t="s">
        <v>458</v>
      </c>
      <c r="G34" s="49" t="s">
        <v>492</v>
      </c>
      <c r="H34" s="26" t="s">
        <v>460</v>
      </c>
      <c r="I34" s="26" t="s">
        <v>454</v>
      </c>
      <c r="J34" s="26" t="s">
        <v>537</v>
      </c>
    </row>
    <row r="35" ht="33.75" customHeight="1" spans="1:10">
      <c r="A35" s="26" t="s">
        <v>388</v>
      </c>
      <c r="B35" s="26" t="s">
        <v>534</v>
      </c>
      <c r="C35" s="26" t="s">
        <v>448</v>
      </c>
      <c r="D35" s="26" t="s">
        <v>462</v>
      </c>
      <c r="E35" s="26" t="s">
        <v>539</v>
      </c>
      <c r="F35" s="26" t="s">
        <v>458</v>
      </c>
      <c r="G35" s="49" t="s">
        <v>514</v>
      </c>
      <c r="H35" s="26" t="s">
        <v>460</v>
      </c>
      <c r="I35" s="26" t="s">
        <v>454</v>
      </c>
      <c r="J35" s="26" t="s">
        <v>537</v>
      </c>
    </row>
    <row r="36" ht="33.75" customHeight="1" spans="1:10">
      <c r="A36" s="26" t="s">
        <v>388</v>
      </c>
      <c r="B36" s="26" t="s">
        <v>534</v>
      </c>
      <c r="C36" s="26" t="s">
        <v>466</v>
      </c>
      <c r="D36" s="26" t="s">
        <v>540</v>
      </c>
      <c r="E36" s="26" t="s">
        <v>541</v>
      </c>
      <c r="F36" s="26" t="s">
        <v>451</v>
      </c>
      <c r="G36" s="49" t="s">
        <v>542</v>
      </c>
      <c r="H36" s="26"/>
      <c r="I36" s="26" t="s">
        <v>470</v>
      </c>
      <c r="J36" s="26" t="s">
        <v>543</v>
      </c>
    </row>
    <row r="37" ht="33.75" customHeight="1" spans="1:10">
      <c r="A37" s="26" t="s">
        <v>388</v>
      </c>
      <c r="B37" s="26" t="s">
        <v>534</v>
      </c>
      <c r="C37" s="26" t="s">
        <v>475</v>
      </c>
      <c r="D37" s="26" t="s">
        <v>476</v>
      </c>
      <c r="E37" s="26" t="s">
        <v>544</v>
      </c>
      <c r="F37" s="26" t="s">
        <v>458</v>
      </c>
      <c r="G37" s="49" t="s">
        <v>492</v>
      </c>
      <c r="H37" s="26" t="s">
        <v>460</v>
      </c>
      <c r="I37" s="26" t="s">
        <v>454</v>
      </c>
      <c r="J37" s="26" t="s">
        <v>544</v>
      </c>
    </row>
    <row r="38" ht="33.75" customHeight="1" spans="1:10">
      <c r="A38" s="26" t="s">
        <v>303</v>
      </c>
      <c r="B38" s="26" t="s">
        <v>545</v>
      </c>
      <c r="C38" s="26" t="s">
        <v>448</v>
      </c>
      <c r="D38" s="26" t="s">
        <v>449</v>
      </c>
      <c r="E38" s="26" t="s">
        <v>546</v>
      </c>
      <c r="F38" s="26" t="s">
        <v>451</v>
      </c>
      <c r="G38" s="49" t="s">
        <v>47</v>
      </c>
      <c r="H38" s="26" t="s">
        <v>547</v>
      </c>
      <c r="I38" s="26" t="s">
        <v>454</v>
      </c>
      <c r="J38" s="26" t="s">
        <v>548</v>
      </c>
    </row>
    <row r="39" ht="33.75" customHeight="1" spans="1:10">
      <c r="A39" s="26" t="s">
        <v>303</v>
      </c>
      <c r="B39" s="26" t="s">
        <v>545</v>
      </c>
      <c r="C39" s="26" t="s">
        <v>448</v>
      </c>
      <c r="D39" s="26" t="s">
        <v>456</v>
      </c>
      <c r="E39" s="26" t="s">
        <v>549</v>
      </c>
      <c r="F39" s="26" t="s">
        <v>451</v>
      </c>
      <c r="G39" s="49" t="s">
        <v>464</v>
      </c>
      <c r="H39" s="26" t="s">
        <v>460</v>
      </c>
      <c r="I39" s="26" t="s">
        <v>454</v>
      </c>
      <c r="J39" s="26" t="s">
        <v>550</v>
      </c>
    </row>
    <row r="40" ht="33.75" customHeight="1" spans="1:10">
      <c r="A40" s="26" t="s">
        <v>303</v>
      </c>
      <c r="B40" s="26" t="s">
        <v>545</v>
      </c>
      <c r="C40" s="26" t="s">
        <v>448</v>
      </c>
      <c r="D40" s="26" t="s">
        <v>462</v>
      </c>
      <c r="E40" s="26" t="s">
        <v>551</v>
      </c>
      <c r="F40" s="26" t="s">
        <v>451</v>
      </c>
      <c r="G40" s="49" t="s">
        <v>464</v>
      </c>
      <c r="H40" s="26" t="s">
        <v>460</v>
      </c>
      <c r="I40" s="26" t="s">
        <v>454</v>
      </c>
      <c r="J40" s="26" t="s">
        <v>552</v>
      </c>
    </row>
    <row r="41" ht="33.75" customHeight="1" spans="1:10">
      <c r="A41" s="26" t="s">
        <v>303</v>
      </c>
      <c r="B41" s="26" t="s">
        <v>545</v>
      </c>
      <c r="C41" s="26" t="s">
        <v>466</v>
      </c>
      <c r="D41" s="26" t="s">
        <v>553</v>
      </c>
      <c r="E41" s="26" t="s">
        <v>554</v>
      </c>
      <c r="F41" s="26" t="s">
        <v>451</v>
      </c>
      <c r="G41" s="49" t="s">
        <v>555</v>
      </c>
      <c r="H41" s="26"/>
      <c r="I41" s="26" t="s">
        <v>470</v>
      </c>
      <c r="J41" s="26" t="s">
        <v>556</v>
      </c>
    </row>
    <row r="42" ht="33.75" customHeight="1" spans="1:10">
      <c r="A42" s="26" t="s">
        <v>303</v>
      </c>
      <c r="B42" s="26" t="s">
        <v>545</v>
      </c>
      <c r="C42" s="26" t="s">
        <v>466</v>
      </c>
      <c r="D42" s="26" t="s">
        <v>553</v>
      </c>
      <c r="E42" s="26" t="s">
        <v>557</v>
      </c>
      <c r="F42" s="26" t="s">
        <v>451</v>
      </c>
      <c r="G42" s="49" t="s">
        <v>558</v>
      </c>
      <c r="H42" s="26"/>
      <c r="I42" s="26" t="s">
        <v>470</v>
      </c>
      <c r="J42" s="26" t="s">
        <v>559</v>
      </c>
    </row>
    <row r="43" ht="33.75" customHeight="1" spans="1:10">
      <c r="A43" s="26" t="s">
        <v>303</v>
      </c>
      <c r="B43" s="26" t="s">
        <v>545</v>
      </c>
      <c r="C43" s="26" t="s">
        <v>475</v>
      </c>
      <c r="D43" s="26" t="s">
        <v>476</v>
      </c>
      <c r="E43" s="26" t="s">
        <v>560</v>
      </c>
      <c r="F43" s="26" t="s">
        <v>458</v>
      </c>
      <c r="G43" s="49" t="s">
        <v>492</v>
      </c>
      <c r="H43" s="26" t="s">
        <v>460</v>
      </c>
      <c r="I43" s="26" t="s">
        <v>454</v>
      </c>
      <c r="J43" s="26" t="s">
        <v>561</v>
      </c>
    </row>
    <row r="44" ht="33.75" customHeight="1" spans="1:10">
      <c r="A44" s="26" t="s">
        <v>404</v>
      </c>
      <c r="B44" s="26" t="s">
        <v>562</v>
      </c>
      <c r="C44" s="26" t="s">
        <v>448</v>
      </c>
      <c r="D44" s="26" t="s">
        <v>449</v>
      </c>
      <c r="E44" s="26" t="s">
        <v>563</v>
      </c>
      <c r="F44" s="26" t="s">
        <v>451</v>
      </c>
      <c r="G44" s="49" t="s">
        <v>464</v>
      </c>
      <c r="H44" s="26" t="s">
        <v>460</v>
      </c>
      <c r="I44" s="26" t="s">
        <v>454</v>
      </c>
      <c r="J44" s="26" t="s">
        <v>563</v>
      </c>
    </row>
    <row r="45" ht="33.75" customHeight="1" spans="1:10">
      <c r="A45" s="26" t="s">
        <v>404</v>
      </c>
      <c r="B45" s="26" t="s">
        <v>562</v>
      </c>
      <c r="C45" s="26" t="s">
        <v>448</v>
      </c>
      <c r="D45" s="26" t="s">
        <v>456</v>
      </c>
      <c r="E45" s="26" t="s">
        <v>564</v>
      </c>
      <c r="F45" s="26" t="s">
        <v>451</v>
      </c>
      <c r="G45" s="49" t="s">
        <v>464</v>
      </c>
      <c r="H45" s="26" t="s">
        <v>460</v>
      </c>
      <c r="I45" s="26" t="s">
        <v>454</v>
      </c>
      <c r="J45" s="26" t="s">
        <v>565</v>
      </c>
    </row>
    <row r="46" ht="33.75" customHeight="1" spans="1:10">
      <c r="A46" s="26" t="s">
        <v>404</v>
      </c>
      <c r="B46" s="26" t="s">
        <v>562</v>
      </c>
      <c r="C46" s="26" t="s">
        <v>448</v>
      </c>
      <c r="D46" s="26" t="s">
        <v>462</v>
      </c>
      <c r="E46" s="26" t="s">
        <v>566</v>
      </c>
      <c r="F46" s="26" t="s">
        <v>451</v>
      </c>
      <c r="G46" s="49" t="s">
        <v>464</v>
      </c>
      <c r="H46" s="26" t="s">
        <v>460</v>
      </c>
      <c r="I46" s="26" t="s">
        <v>454</v>
      </c>
      <c r="J46" s="26" t="s">
        <v>566</v>
      </c>
    </row>
    <row r="47" ht="33.75" customHeight="1" spans="1:10">
      <c r="A47" s="26" t="s">
        <v>404</v>
      </c>
      <c r="B47" s="26" t="s">
        <v>562</v>
      </c>
      <c r="C47" s="26" t="s">
        <v>466</v>
      </c>
      <c r="D47" s="26" t="s">
        <v>467</v>
      </c>
      <c r="E47" s="26" t="s">
        <v>567</v>
      </c>
      <c r="F47" s="26" t="s">
        <v>451</v>
      </c>
      <c r="G47" s="49" t="s">
        <v>469</v>
      </c>
      <c r="H47" s="26"/>
      <c r="I47" s="26" t="s">
        <v>470</v>
      </c>
      <c r="J47" s="26" t="s">
        <v>567</v>
      </c>
    </row>
    <row r="48" ht="33.75" customHeight="1" spans="1:10">
      <c r="A48" s="26" t="s">
        <v>404</v>
      </c>
      <c r="B48" s="26" t="s">
        <v>562</v>
      </c>
      <c r="C48" s="26" t="s">
        <v>475</v>
      </c>
      <c r="D48" s="26" t="s">
        <v>476</v>
      </c>
      <c r="E48" s="26" t="s">
        <v>568</v>
      </c>
      <c r="F48" s="26" t="s">
        <v>458</v>
      </c>
      <c r="G48" s="49" t="s">
        <v>459</v>
      </c>
      <c r="H48" s="26" t="s">
        <v>460</v>
      </c>
      <c r="I48" s="26" t="s">
        <v>454</v>
      </c>
      <c r="J48" s="26" t="s">
        <v>568</v>
      </c>
    </row>
    <row r="49" ht="33.75" customHeight="1" spans="1:10">
      <c r="A49" s="26" t="s">
        <v>420</v>
      </c>
      <c r="B49" s="26" t="s">
        <v>569</v>
      </c>
      <c r="C49" s="26" t="s">
        <v>448</v>
      </c>
      <c r="D49" s="26" t="s">
        <v>449</v>
      </c>
      <c r="E49" s="26" t="s">
        <v>570</v>
      </c>
      <c r="F49" s="26" t="s">
        <v>458</v>
      </c>
      <c r="G49" s="49" t="s">
        <v>571</v>
      </c>
      <c r="H49" s="26" t="s">
        <v>453</v>
      </c>
      <c r="I49" s="26" t="s">
        <v>454</v>
      </c>
      <c r="J49" s="26" t="s">
        <v>572</v>
      </c>
    </row>
    <row r="50" ht="33.75" customHeight="1" spans="1:10">
      <c r="A50" s="26" t="s">
        <v>420</v>
      </c>
      <c r="B50" s="26" t="s">
        <v>569</v>
      </c>
      <c r="C50" s="26" t="s">
        <v>448</v>
      </c>
      <c r="D50" s="26" t="s">
        <v>456</v>
      </c>
      <c r="E50" s="26" t="s">
        <v>573</v>
      </c>
      <c r="F50" s="26" t="s">
        <v>458</v>
      </c>
      <c r="G50" s="49" t="s">
        <v>459</v>
      </c>
      <c r="H50" s="26" t="s">
        <v>460</v>
      </c>
      <c r="I50" s="26" t="s">
        <v>454</v>
      </c>
      <c r="J50" s="26" t="s">
        <v>574</v>
      </c>
    </row>
    <row r="51" ht="33.75" customHeight="1" spans="1:10">
      <c r="A51" s="26" t="s">
        <v>420</v>
      </c>
      <c r="B51" s="26" t="s">
        <v>569</v>
      </c>
      <c r="C51" s="26" t="s">
        <v>448</v>
      </c>
      <c r="D51" s="26" t="s">
        <v>462</v>
      </c>
      <c r="E51" s="26" t="s">
        <v>575</v>
      </c>
      <c r="F51" s="26" t="s">
        <v>458</v>
      </c>
      <c r="G51" s="49" t="s">
        <v>459</v>
      </c>
      <c r="H51" s="26" t="s">
        <v>460</v>
      </c>
      <c r="I51" s="26" t="s">
        <v>454</v>
      </c>
      <c r="J51" s="26" t="s">
        <v>576</v>
      </c>
    </row>
    <row r="52" ht="33.75" customHeight="1" spans="1:10">
      <c r="A52" s="26" t="s">
        <v>420</v>
      </c>
      <c r="B52" s="26" t="s">
        <v>569</v>
      </c>
      <c r="C52" s="26" t="s">
        <v>466</v>
      </c>
      <c r="D52" s="26" t="s">
        <v>540</v>
      </c>
      <c r="E52" s="26" t="s">
        <v>577</v>
      </c>
      <c r="F52" s="26" t="s">
        <v>451</v>
      </c>
      <c r="G52" s="49" t="s">
        <v>578</v>
      </c>
      <c r="H52" s="26"/>
      <c r="I52" s="26" t="s">
        <v>470</v>
      </c>
      <c r="J52" s="26" t="s">
        <v>579</v>
      </c>
    </row>
    <row r="53" ht="33.75" customHeight="1" spans="1:10">
      <c r="A53" s="26" t="s">
        <v>420</v>
      </c>
      <c r="B53" s="26" t="s">
        <v>569</v>
      </c>
      <c r="C53" s="26" t="s">
        <v>475</v>
      </c>
      <c r="D53" s="26" t="s">
        <v>476</v>
      </c>
      <c r="E53" s="26" t="s">
        <v>568</v>
      </c>
      <c r="F53" s="26" t="s">
        <v>458</v>
      </c>
      <c r="G53" s="49" t="s">
        <v>459</v>
      </c>
      <c r="H53" s="26" t="s">
        <v>460</v>
      </c>
      <c r="I53" s="26" t="s">
        <v>454</v>
      </c>
      <c r="J53" s="26" t="s">
        <v>568</v>
      </c>
    </row>
    <row r="54" ht="33.75" customHeight="1" spans="1:10">
      <c r="A54" s="26" t="s">
        <v>395</v>
      </c>
      <c r="B54" s="26" t="s">
        <v>580</v>
      </c>
      <c r="C54" s="26" t="s">
        <v>448</v>
      </c>
      <c r="D54" s="26" t="s">
        <v>449</v>
      </c>
      <c r="E54" s="26" t="s">
        <v>581</v>
      </c>
      <c r="F54" s="26" t="s">
        <v>451</v>
      </c>
      <c r="G54" s="49" t="s">
        <v>582</v>
      </c>
      <c r="H54" s="26" t="s">
        <v>583</v>
      </c>
      <c r="I54" s="26" t="s">
        <v>454</v>
      </c>
      <c r="J54" s="26" t="s">
        <v>584</v>
      </c>
    </row>
    <row r="55" ht="33.75" customHeight="1" spans="1:10">
      <c r="A55" s="26" t="s">
        <v>395</v>
      </c>
      <c r="B55" s="26" t="s">
        <v>580</v>
      </c>
      <c r="C55" s="26" t="s">
        <v>448</v>
      </c>
      <c r="D55" s="26" t="s">
        <v>456</v>
      </c>
      <c r="E55" s="26" t="s">
        <v>585</v>
      </c>
      <c r="F55" s="26" t="s">
        <v>451</v>
      </c>
      <c r="G55" s="49" t="s">
        <v>464</v>
      </c>
      <c r="H55" s="26" t="s">
        <v>460</v>
      </c>
      <c r="I55" s="26" t="s">
        <v>454</v>
      </c>
      <c r="J55" s="26" t="s">
        <v>586</v>
      </c>
    </row>
    <row r="56" ht="33.75" customHeight="1" spans="1:10">
      <c r="A56" s="26" t="s">
        <v>395</v>
      </c>
      <c r="B56" s="26" t="s">
        <v>580</v>
      </c>
      <c r="C56" s="26" t="s">
        <v>448</v>
      </c>
      <c r="D56" s="26" t="s">
        <v>462</v>
      </c>
      <c r="E56" s="26" t="s">
        <v>587</v>
      </c>
      <c r="F56" s="26" t="s">
        <v>451</v>
      </c>
      <c r="G56" s="49" t="s">
        <v>464</v>
      </c>
      <c r="H56" s="26" t="s">
        <v>460</v>
      </c>
      <c r="I56" s="26" t="s">
        <v>454</v>
      </c>
      <c r="J56" s="26" t="s">
        <v>587</v>
      </c>
    </row>
    <row r="57" ht="33.75" customHeight="1" spans="1:10">
      <c r="A57" s="26" t="s">
        <v>395</v>
      </c>
      <c r="B57" s="26" t="s">
        <v>580</v>
      </c>
      <c r="C57" s="26" t="s">
        <v>466</v>
      </c>
      <c r="D57" s="26" t="s">
        <v>553</v>
      </c>
      <c r="E57" s="26" t="s">
        <v>588</v>
      </c>
      <c r="F57" s="26" t="s">
        <v>451</v>
      </c>
      <c r="G57" s="49" t="s">
        <v>589</v>
      </c>
      <c r="H57" s="26"/>
      <c r="I57" s="26" t="s">
        <v>470</v>
      </c>
      <c r="J57" s="26" t="s">
        <v>588</v>
      </c>
    </row>
    <row r="58" ht="33.75" customHeight="1" spans="1:10">
      <c r="A58" s="26" t="s">
        <v>395</v>
      </c>
      <c r="B58" s="26" t="s">
        <v>580</v>
      </c>
      <c r="C58" s="26" t="s">
        <v>466</v>
      </c>
      <c r="D58" s="26" t="s">
        <v>467</v>
      </c>
      <c r="E58" s="26" t="s">
        <v>590</v>
      </c>
      <c r="F58" s="26" t="s">
        <v>451</v>
      </c>
      <c r="G58" s="49" t="s">
        <v>558</v>
      </c>
      <c r="H58" s="26"/>
      <c r="I58" s="26" t="s">
        <v>470</v>
      </c>
      <c r="J58" s="26" t="s">
        <v>590</v>
      </c>
    </row>
    <row r="59" ht="33.75" customHeight="1" spans="1:10">
      <c r="A59" s="26" t="s">
        <v>395</v>
      </c>
      <c r="B59" s="26" t="s">
        <v>580</v>
      </c>
      <c r="C59" s="26" t="s">
        <v>475</v>
      </c>
      <c r="D59" s="26" t="s">
        <v>476</v>
      </c>
      <c r="E59" s="26" t="s">
        <v>591</v>
      </c>
      <c r="F59" s="26" t="s">
        <v>458</v>
      </c>
      <c r="G59" s="49" t="s">
        <v>459</v>
      </c>
      <c r="H59" s="26" t="s">
        <v>460</v>
      </c>
      <c r="I59" s="26" t="s">
        <v>454</v>
      </c>
      <c r="J59" s="26" t="s">
        <v>591</v>
      </c>
    </row>
    <row r="60" ht="33.75" customHeight="1" spans="1:10">
      <c r="A60" s="26" t="s">
        <v>398</v>
      </c>
      <c r="B60" s="26" t="s">
        <v>592</v>
      </c>
      <c r="C60" s="26" t="s">
        <v>448</v>
      </c>
      <c r="D60" s="26" t="s">
        <v>449</v>
      </c>
      <c r="E60" s="26" t="s">
        <v>593</v>
      </c>
      <c r="F60" s="26" t="s">
        <v>451</v>
      </c>
      <c r="G60" s="49" t="s">
        <v>464</v>
      </c>
      <c r="H60" s="26" t="s">
        <v>460</v>
      </c>
      <c r="I60" s="26" t="s">
        <v>454</v>
      </c>
      <c r="J60" s="26" t="s">
        <v>593</v>
      </c>
    </row>
    <row r="61" ht="33.75" customHeight="1" spans="1:10">
      <c r="A61" s="26" t="s">
        <v>398</v>
      </c>
      <c r="B61" s="26" t="s">
        <v>592</v>
      </c>
      <c r="C61" s="26" t="s">
        <v>448</v>
      </c>
      <c r="D61" s="26" t="s">
        <v>456</v>
      </c>
      <c r="E61" s="26" t="s">
        <v>564</v>
      </c>
      <c r="F61" s="26" t="s">
        <v>458</v>
      </c>
      <c r="G61" s="49" t="s">
        <v>514</v>
      </c>
      <c r="H61" s="26" t="s">
        <v>460</v>
      </c>
      <c r="I61" s="26" t="s">
        <v>454</v>
      </c>
      <c r="J61" s="26" t="s">
        <v>564</v>
      </c>
    </row>
    <row r="62" ht="33.75" customHeight="1" spans="1:10">
      <c r="A62" s="26" t="s">
        <v>398</v>
      </c>
      <c r="B62" s="26" t="s">
        <v>592</v>
      </c>
      <c r="C62" s="26" t="s">
        <v>466</v>
      </c>
      <c r="D62" s="26" t="s">
        <v>553</v>
      </c>
      <c r="E62" s="26" t="s">
        <v>594</v>
      </c>
      <c r="F62" s="26" t="s">
        <v>451</v>
      </c>
      <c r="G62" s="49" t="s">
        <v>469</v>
      </c>
      <c r="H62" s="26"/>
      <c r="I62" s="26" t="s">
        <v>470</v>
      </c>
      <c r="J62" s="26" t="s">
        <v>595</v>
      </c>
    </row>
    <row r="63" ht="33.75" customHeight="1" spans="1:10">
      <c r="A63" s="26" t="s">
        <v>398</v>
      </c>
      <c r="B63" s="26" t="s">
        <v>592</v>
      </c>
      <c r="C63" s="26" t="s">
        <v>466</v>
      </c>
      <c r="D63" s="26" t="s">
        <v>467</v>
      </c>
      <c r="E63" s="26" t="s">
        <v>567</v>
      </c>
      <c r="F63" s="26" t="s">
        <v>451</v>
      </c>
      <c r="G63" s="49" t="s">
        <v>469</v>
      </c>
      <c r="H63" s="26"/>
      <c r="I63" s="26" t="s">
        <v>470</v>
      </c>
      <c r="J63" s="26" t="s">
        <v>596</v>
      </c>
    </row>
    <row r="64" ht="33.75" customHeight="1" spans="1:10">
      <c r="A64" s="26" t="s">
        <v>398</v>
      </c>
      <c r="B64" s="26" t="s">
        <v>592</v>
      </c>
      <c r="C64" s="26" t="s">
        <v>475</v>
      </c>
      <c r="D64" s="26" t="s">
        <v>476</v>
      </c>
      <c r="E64" s="26" t="s">
        <v>568</v>
      </c>
      <c r="F64" s="26" t="s">
        <v>458</v>
      </c>
      <c r="G64" s="49" t="s">
        <v>459</v>
      </c>
      <c r="H64" s="26" t="s">
        <v>460</v>
      </c>
      <c r="I64" s="26" t="s">
        <v>454</v>
      </c>
      <c r="J64" s="26" t="s">
        <v>568</v>
      </c>
    </row>
    <row r="65" ht="33.75" customHeight="1" spans="1:10">
      <c r="A65" s="26" t="s">
        <v>426</v>
      </c>
      <c r="B65" s="26" t="s">
        <v>597</v>
      </c>
      <c r="C65" s="26" t="s">
        <v>448</v>
      </c>
      <c r="D65" s="26" t="s">
        <v>449</v>
      </c>
      <c r="E65" s="26" t="s">
        <v>598</v>
      </c>
      <c r="F65" s="26" t="s">
        <v>458</v>
      </c>
      <c r="G65" s="49" t="s">
        <v>48</v>
      </c>
      <c r="H65" s="26" t="s">
        <v>599</v>
      </c>
      <c r="I65" s="26" t="s">
        <v>454</v>
      </c>
      <c r="J65" s="26" t="s">
        <v>600</v>
      </c>
    </row>
    <row r="66" ht="33.75" customHeight="1" spans="1:10">
      <c r="A66" s="26" t="s">
        <v>426</v>
      </c>
      <c r="B66" s="26" t="s">
        <v>597</v>
      </c>
      <c r="C66" s="26" t="s">
        <v>448</v>
      </c>
      <c r="D66" s="26" t="s">
        <v>449</v>
      </c>
      <c r="E66" s="26" t="s">
        <v>601</v>
      </c>
      <c r="F66" s="26" t="s">
        <v>458</v>
      </c>
      <c r="G66" s="49" t="s">
        <v>602</v>
      </c>
      <c r="H66" s="26" t="s">
        <v>603</v>
      </c>
      <c r="I66" s="26" t="s">
        <v>454</v>
      </c>
      <c r="J66" s="26" t="s">
        <v>604</v>
      </c>
    </row>
    <row r="67" ht="33.75" customHeight="1" spans="1:10">
      <c r="A67" s="26" t="s">
        <v>426</v>
      </c>
      <c r="B67" s="26" t="s">
        <v>597</v>
      </c>
      <c r="C67" s="26" t="s">
        <v>448</v>
      </c>
      <c r="D67" s="26" t="s">
        <v>456</v>
      </c>
      <c r="E67" s="26" t="s">
        <v>605</v>
      </c>
      <c r="F67" s="26" t="s">
        <v>458</v>
      </c>
      <c r="G67" s="49" t="s">
        <v>514</v>
      </c>
      <c r="H67" s="26" t="s">
        <v>460</v>
      </c>
      <c r="I67" s="26" t="s">
        <v>454</v>
      </c>
      <c r="J67" s="26" t="s">
        <v>606</v>
      </c>
    </row>
    <row r="68" ht="33.75" customHeight="1" spans="1:10">
      <c r="A68" s="26" t="s">
        <v>426</v>
      </c>
      <c r="B68" s="26" t="s">
        <v>597</v>
      </c>
      <c r="C68" s="26" t="s">
        <v>448</v>
      </c>
      <c r="D68" s="26" t="s">
        <v>456</v>
      </c>
      <c r="E68" s="26" t="s">
        <v>607</v>
      </c>
      <c r="F68" s="26" t="s">
        <v>458</v>
      </c>
      <c r="G68" s="49" t="s">
        <v>514</v>
      </c>
      <c r="H68" s="26" t="s">
        <v>460</v>
      </c>
      <c r="I68" s="26" t="s">
        <v>454</v>
      </c>
      <c r="J68" s="26" t="s">
        <v>608</v>
      </c>
    </row>
    <row r="69" ht="33.75" customHeight="1" spans="1:10">
      <c r="A69" s="26" t="s">
        <v>426</v>
      </c>
      <c r="B69" s="26" t="s">
        <v>597</v>
      </c>
      <c r="C69" s="26" t="s">
        <v>466</v>
      </c>
      <c r="D69" s="26" t="s">
        <v>553</v>
      </c>
      <c r="E69" s="26" t="s">
        <v>609</v>
      </c>
      <c r="F69" s="26" t="s">
        <v>451</v>
      </c>
      <c r="G69" s="49" t="s">
        <v>542</v>
      </c>
      <c r="H69" s="26"/>
      <c r="I69" s="26" t="s">
        <v>470</v>
      </c>
      <c r="J69" s="26" t="s">
        <v>610</v>
      </c>
    </row>
    <row r="70" ht="33.75" customHeight="1" spans="1:10">
      <c r="A70" s="26" t="s">
        <v>426</v>
      </c>
      <c r="B70" s="26" t="s">
        <v>597</v>
      </c>
      <c r="C70" s="26" t="s">
        <v>466</v>
      </c>
      <c r="D70" s="26" t="s">
        <v>467</v>
      </c>
      <c r="E70" s="26" t="s">
        <v>611</v>
      </c>
      <c r="F70" s="26" t="s">
        <v>458</v>
      </c>
      <c r="G70" s="49" t="s">
        <v>492</v>
      </c>
      <c r="H70" s="26" t="s">
        <v>460</v>
      </c>
      <c r="I70" s="26" t="s">
        <v>454</v>
      </c>
      <c r="J70" s="26" t="s">
        <v>612</v>
      </c>
    </row>
    <row r="71" ht="33.75" customHeight="1" spans="1:10">
      <c r="A71" s="26" t="s">
        <v>426</v>
      </c>
      <c r="B71" s="26" t="s">
        <v>597</v>
      </c>
      <c r="C71" s="26" t="s">
        <v>466</v>
      </c>
      <c r="D71" s="26" t="s">
        <v>472</v>
      </c>
      <c r="E71" s="26" t="s">
        <v>477</v>
      </c>
      <c r="F71" s="26" t="s">
        <v>458</v>
      </c>
      <c r="G71" s="49" t="s">
        <v>488</v>
      </c>
      <c r="H71" s="26" t="s">
        <v>460</v>
      </c>
      <c r="I71" s="26" t="s">
        <v>454</v>
      </c>
      <c r="J71" s="26" t="s">
        <v>613</v>
      </c>
    </row>
    <row r="72" ht="33.75" customHeight="1" spans="1:10">
      <c r="A72" s="26" t="s">
        <v>426</v>
      </c>
      <c r="B72" s="26" t="s">
        <v>597</v>
      </c>
      <c r="C72" s="26" t="s">
        <v>475</v>
      </c>
      <c r="D72" s="26" t="s">
        <v>476</v>
      </c>
      <c r="E72" s="26" t="s">
        <v>614</v>
      </c>
      <c r="F72" s="26" t="s">
        <v>458</v>
      </c>
      <c r="G72" s="49" t="s">
        <v>459</v>
      </c>
      <c r="H72" s="26" t="s">
        <v>460</v>
      </c>
      <c r="I72" s="26" t="s">
        <v>454</v>
      </c>
      <c r="J72" s="26" t="s">
        <v>615</v>
      </c>
    </row>
    <row r="73" ht="33.75" customHeight="1" spans="1:10">
      <c r="A73" s="26" t="s">
        <v>406</v>
      </c>
      <c r="B73" s="26" t="s">
        <v>616</v>
      </c>
      <c r="C73" s="26" t="s">
        <v>448</v>
      </c>
      <c r="D73" s="26" t="s">
        <v>449</v>
      </c>
      <c r="E73" s="26" t="s">
        <v>617</v>
      </c>
      <c r="F73" s="26" t="s">
        <v>458</v>
      </c>
      <c r="G73" s="49" t="s">
        <v>47</v>
      </c>
      <c r="H73" s="26" t="s">
        <v>519</v>
      </c>
      <c r="I73" s="26" t="s">
        <v>454</v>
      </c>
      <c r="J73" s="26" t="s">
        <v>618</v>
      </c>
    </row>
    <row r="74" ht="33.75" customHeight="1" spans="1:10">
      <c r="A74" s="26" t="s">
        <v>406</v>
      </c>
      <c r="B74" s="26" t="s">
        <v>616</v>
      </c>
      <c r="C74" s="26" t="s">
        <v>448</v>
      </c>
      <c r="D74" s="26" t="s">
        <v>456</v>
      </c>
      <c r="E74" s="26" t="s">
        <v>619</v>
      </c>
      <c r="F74" s="26" t="s">
        <v>451</v>
      </c>
      <c r="G74" s="49" t="s">
        <v>620</v>
      </c>
      <c r="H74" s="26"/>
      <c r="I74" s="26" t="s">
        <v>470</v>
      </c>
      <c r="J74" s="26" t="s">
        <v>619</v>
      </c>
    </row>
    <row r="75" ht="33.75" customHeight="1" spans="1:10">
      <c r="A75" s="26" t="s">
        <v>406</v>
      </c>
      <c r="B75" s="26" t="s">
        <v>616</v>
      </c>
      <c r="C75" s="26" t="s">
        <v>448</v>
      </c>
      <c r="D75" s="26" t="s">
        <v>462</v>
      </c>
      <c r="E75" s="26" t="s">
        <v>621</v>
      </c>
      <c r="F75" s="26" t="s">
        <v>451</v>
      </c>
      <c r="G75" s="49" t="s">
        <v>622</v>
      </c>
      <c r="H75" s="26"/>
      <c r="I75" s="26" t="s">
        <v>470</v>
      </c>
      <c r="J75" s="26" t="s">
        <v>621</v>
      </c>
    </row>
    <row r="76" ht="33.75" customHeight="1" spans="1:10">
      <c r="A76" s="26" t="s">
        <v>406</v>
      </c>
      <c r="B76" s="26" t="s">
        <v>616</v>
      </c>
      <c r="C76" s="26" t="s">
        <v>466</v>
      </c>
      <c r="D76" s="26" t="s">
        <v>472</v>
      </c>
      <c r="E76" s="26" t="s">
        <v>623</v>
      </c>
      <c r="F76" s="26" t="s">
        <v>458</v>
      </c>
      <c r="G76" s="49" t="s">
        <v>624</v>
      </c>
      <c r="H76" s="26"/>
      <c r="I76" s="26" t="s">
        <v>470</v>
      </c>
      <c r="J76" s="26" t="s">
        <v>623</v>
      </c>
    </row>
    <row r="77" ht="33.75" customHeight="1" spans="1:10">
      <c r="A77" s="26" t="s">
        <v>406</v>
      </c>
      <c r="B77" s="26" t="s">
        <v>616</v>
      </c>
      <c r="C77" s="26" t="s">
        <v>475</v>
      </c>
      <c r="D77" s="26" t="s">
        <v>476</v>
      </c>
      <c r="E77" s="26" t="s">
        <v>625</v>
      </c>
      <c r="F77" s="26" t="s">
        <v>458</v>
      </c>
      <c r="G77" s="49" t="s">
        <v>492</v>
      </c>
      <c r="H77" s="26" t="s">
        <v>460</v>
      </c>
      <c r="I77" s="26" t="s">
        <v>454</v>
      </c>
      <c r="J77" s="26" t="s">
        <v>625</v>
      </c>
    </row>
    <row r="78" ht="33.75" customHeight="1" spans="1:10">
      <c r="A78" s="26" t="s">
        <v>406</v>
      </c>
      <c r="B78" s="26" t="s">
        <v>616</v>
      </c>
      <c r="C78" s="26" t="s">
        <v>494</v>
      </c>
      <c r="D78" s="26" t="s">
        <v>495</v>
      </c>
      <c r="E78" s="26" t="s">
        <v>626</v>
      </c>
      <c r="F78" s="26" t="s">
        <v>497</v>
      </c>
      <c r="G78" s="49" t="s">
        <v>172</v>
      </c>
      <c r="H78" s="26" t="s">
        <v>498</v>
      </c>
      <c r="I78" s="26" t="s">
        <v>454</v>
      </c>
      <c r="J78" s="26" t="s">
        <v>626</v>
      </c>
    </row>
    <row r="79" ht="33.75" customHeight="1" spans="1:10">
      <c r="A79" s="26" t="s">
        <v>402</v>
      </c>
      <c r="B79" s="26" t="s">
        <v>627</v>
      </c>
      <c r="C79" s="26" t="s">
        <v>448</v>
      </c>
      <c r="D79" s="26" t="s">
        <v>449</v>
      </c>
      <c r="E79" s="26" t="s">
        <v>593</v>
      </c>
      <c r="F79" s="26" t="s">
        <v>451</v>
      </c>
      <c r="G79" s="49" t="s">
        <v>464</v>
      </c>
      <c r="H79" s="26" t="s">
        <v>460</v>
      </c>
      <c r="I79" s="26" t="s">
        <v>454</v>
      </c>
      <c r="J79" s="26" t="s">
        <v>628</v>
      </c>
    </row>
    <row r="80" ht="33.75" customHeight="1" spans="1:10">
      <c r="A80" s="26" t="s">
        <v>402</v>
      </c>
      <c r="B80" s="26" t="s">
        <v>627</v>
      </c>
      <c r="C80" s="26" t="s">
        <v>448</v>
      </c>
      <c r="D80" s="26" t="s">
        <v>456</v>
      </c>
      <c r="E80" s="26" t="s">
        <v>564</v>
      </c>
      <c r="F80" s="26" t="s">
        <v>451</v>
      </c>
      <c r="G80" s="49" t="s">
        <v>464</v>
      </c>
      <c r="H80" s="26" t="s">
        <v>460</v>
      </c>
      <c r="I80" s="26" t="s">
        <v>454</v>
      </c>
      <c r="J80" s="26" t="s">
        <v>564</v>
      </c>
    </row>
    <row r="81" ht="33.75" customHeight="1" spans="1:10">
      <c r="A81" s="26" t="s">
        <v>402</v>
      </c>
      <c r="B81" s="26" t="s">
        <v>627</v>
      </c>
      <c r="C81" s="26" t="s">
        <v>466</v>
      </c>
      <c r="D81" s="26" t="s">
        <v>553</v>
      </c>
      <c r="E81" s="26" t="s">
        <v>629</v>
      </c>
      <c r="F81" s="26" t="s">
        <v>451</v>
      </c>
      <c r="G81" s="49" t="s">
        <v>469</v>
      </c>
      <c r="H81" s="26"/>
      <c r="I81" s="26" t="s">
        <v>470</v>
      </c>
      <c r="J81" s="26" t="s">
        <v>630</v>
      </c>
    </row>
    <row r="82" ht="33.75" customHeight="1" spans="1:10">
      <c r="A82" s="26" t="s">
        <v>402</v>
      </c>
      <c r="B82" s="26" t="s">
        <v>627</v>
      </c>
      <c r="C82" s="26" t="s">
        <v>466</v>
      </c>
      <c r="D82" s="26" t="s">
        <v>467</v>
      </c>
      <c r="E82" s="26" t="s">
        <v>567</v>
      </c>
      <c r="F82" s="26" t="s">
        <v>451</v>
      </c>
      <c r="G82" s="49" t="s">
        <v>469</v>
      </c>
      <c r="H82" s="26"/>
      <c r="I82" s="26" t="s">
        <v>470</v>
      </c>
      <c r="J82" s="26" t="s">
        <v>567</v>
      </c>
    </row>
    <row r="83" ht="33.75" customHeight="1" spans="1:10">
      <c r="A83" s="26" t="s">
        <v>402</v>
      </c>
      <c r="B83" s="26" t="s">
        <v>627</v>
      </c>
      <c r="C83" s="26" t="s">
        <v>475</v>
      </c>
      <c r="D83" s="26" t="s">
        <v>476</v>
      </c>
      <c r="E83" s="26" t="s">
        <v>568</v>
      </c>
      <c r="F83" s="26" t="s">
        <v>458</v>
      </c>
      <c r="G83" s="49" t="s">
        <v>459</v>
      </c>
      <c r="H83" s="26" t="s">
        <v>460</v>
      </c>
      <c r="I83" s="26" t="s">
        <v>454</v>
      </c>
      <c r="J83" s="26" t="s">
        <v>568</v>
      </c>
    </row>
    <row r="84" ht="33.75" customHeight="1" spans="1:10">
      <c r="A84" s="26" t="s">
        <v>422</v>
      </c>
      <c r="B84" s="26" t="s">
        <v>631</v>
      </c>
      <c r="C84" s="26" t="s">
        <v>448</v>
      </c>
      <c r="D84" s="26" t="s">
        <v>449</v>
      </c>
      <c r="E84" s="26" t="s">
        <v>632</v>
      </c>
      <c r="F84" s="26" t="s">
        <v>633</v>
      </c>
      <c r="G84" s="49" t="s">
        <v>464</v>
      </c>
      <c r="H84" s="26" t="s">
        <v>634</v>
      </c>
      <c r="I84" s="26" t="s">
        <v>454</v>
      </c>
      <c r="J84" s="26" t="s">
        <v>635</v>
      </c>
    </row>
    <row r="85" ht="33.75" customHeight="1" spans="1:10">
      <c r="A85" s="26" t="s">
        <v>422</v>
      </c>
      <c r="B85" s="26" t="s">
        <v>631</v>
      </c>
      <c r="C85" s="26" t="s">
        <v>448</v>
      </c>
      <c r="D85" s="26" t="s">
        <v>456</v>
      </c>
      <c r="E85" s="26" t="s">
        <v>636</v>
      </c>
      <c r="F85" s="26" t="s">
        <v>458</v>
      </c>
      <c r="G85" s="49" t="s">
        <v>637</v>
      </c>
      <c r="H85" s="26" t="s">
        <v>638</v>
      </c>
      <c r="I85" s="26" t="s">
        <v>454</v>
      </c>
      <c r="J85" s="26" t="s">
        <v>639</v>
      </c>
    </row>
    <row r="86" ht="33.75" customHeight="1" spans="1:10">
      <c r="A86" s="26" t="s">
        <v>422</v>
      </c>
      <c r="B86" s="26" t="s">
        <v>631</v>
      </c>
      <c r="C86" s="26" t="s">
        <v>466</v>
      </c>
      <c r="D86" s="26" t="s">
        <v>553</v>
      </c>
      <c r="E86" s="26" t="s">
        <v>640</v>
      </c>
      <c r="F86" s="26" t="s">
        <v>451</v>
      </c>
      <c r="G86" s="49" t="s">
        <v>589</v>
      </c>
      <c r="H86" s="26"/>
      <c r="I86" s="26" t="s">
        <v>470</v>
      </c>
      <c r="J86" s="26" t="s">
        <v>640</v>
      </c>
    </row>
    <row r="87" ht="33.75" customHeight="1" spans="1:10">
      <c r="A87" s="26" t="s">
        <v>422</v>
      </c>
      <c r="B87" s="26" t="s">
        <v>631</v>
      </c>
      <c r="C87" s="26" t="s">
        <v>475</v>
      </c>
      <c r="D87" s="26" t="s">
        <v>476</v>
      </c>
      <c r="E87" s="26" t="s">
        <v>641</v>
      </c>
      <c r="F87" s="26" t="s">
        <v>458</v>
      </c>
      <c r="G87" s="49" t="s">
        <v>459</v>
      </c>
      <c r="H87" s="26" t="s">
        <v>460</v>
      </c>
      <c r="I87" s="26" t="s">
        <v>454</v>
      </c>
      <c r="J87" s="26" t="s">
        <v>642</v>
      </c>
    </row>
    <row r="88" ht="33.75" customHeight="1" spans="1:10">
      <c r="A88" s="26" t="s">
        <v>422</v>
      </c>
      <c r="B88" s="26" t="s">
        <v>631</v>
      </c>
      <c r="C88" s="26" t="s">
        <v>494</v>
      </c>
      <c r="D88" s="26" t="s">
        <v>495</v>
      </c>
      <c r="E88" s="26" t="s">
        <v>643</v>
      </c>
      <c r="F88" s="26" t="s">
        <v>497</v>
      </c>
      <c r="G88" s="49" t="s">
        <v>48</v>
      </c>
      <c r="H88" s="26" t="s">
        <v>498</v>
      </c>
      <c r="I88" s="26" t="s">
        <v>454</v>
      </c>
      <c r="J88" s="26" t="s">
        <v>644</v>
      </c>
    </row>
    <row r="89" ht="33.75" customHeight="1" spans="1:10">
      <c r="A89" s="26" t="s">
        <v>418</v>
      </c>
      <c r="B89" s="26" t="s">
        <v>645</v>
      </c>
      <c r="C89" s="26" t="s">
        <v>448</v>
      </c>
      <c r="D89" s="26" t="s">
        <v>449</v>
      </c>
      <c r="E89" s="26" t="s">
        <v>449</v>
      </c>
      <c r="F89" s="26" t="s">
        <v>458</v>
      </c>
      <c r="G89" s="49" t="s">
        <v>646</v>
      </c>
      <c r="H89" s="26" t="s">
        <v>647</v>
      </c>
      <c r="I89" s="26" t="s">
        <v>454</v>
      </c>
      <c r="J89" s="26" t="s">
        <v>648</v>
      </c>
    </row>
    <row r="90" ht="33.75" customHeight="1" spans="1:10">
      <c r="A90" s="26" t="s">
        <v>418</v>
      </c>
      <c r="B90" s="26" t="s">
        <v>645</v>
      </c>
      <c r="C90" s="26" t="s">
        <v>448</v>
      </c>
      <c r="D90" s="26" t="s">
        <v>456</v>
      </c>
      <c r="E90" s="26" t="s">
        <v>456</v>
      </c>
      <c r="F90" s="26" t="s">
        <v>451</v>
      </c>
      <c r="G90" s="49" t="s">
        <v>649</v>
      </c>
      <c r="H90" s="26"/>
      <c r="I90" s="26" t="s">
        <v>470</v>
      </c>
      <c r="J90" s="26" t="s">
        <v>650</v>
      </c>
    </row>
    <row r="91" ht="33.75" customHeight="1" spans="1:10">
      <c r="A91" s="26" t="s">
        <v>418</v>
      </c>
      <c r="B91" s="26" t="s">
        <v>645</v>
      </c>
      <c r="C91" s="26" t="s">
        <v>448</v>
      </c>
      <c r="D91" s="26" t="s">
        <v>462</v>
      </c>
      <c r="E91" s="26" t="s">
        <v>462</v>
      </c>
      <c r="F91" s="26" t="s">
        <v>451</v>
      </c>
      <c r="G91" s="49" t="s">
        <v>649</v>
      </c>
      <c r="H91" s="26"/>
      <c r="I91" s="26" t="s">
        <v>470</v>
      </c>
      <c r="J91" s="26" t="s">
        <v>651</v>
      </c>
    </row>
    <row r="92" ht="33.75" customHeight="1" spans="1:10">
      <c r="A92" s="26" t="s">
        <v>418</v>
      </c>
      <c r="B92" s="26" t="s">
        <v>645</v>
      </c>
      <c r="C92" s="26" t="s">
        <v>466</v>
      </c>
      <c r="D92" s="26" t="s">
        <v>540</v>
      </c>
      <c r="E92" s="26" t="s">
        <v>466</v>
      </c>
      <c r="F92" s="26" t="s">
        <v>458</v>
      </c>
      <c r="G92" s="49" t="s">
        <v>46</v>
      </c>
      <c r="H92" s="26" t="s">
        <v>652</v>
      </c>
      <c r="I92" s="26" t="s">
        <v>454</v>
      </c>
      <c r="J92" s="26" t="s">
        <v>653</v>
      </c>
    </row>
    <row r="93" ht="33.75" customHeight="1" spans="1:10">
      <c r="A93" s="26" t="s">
        <v>418</v>
      </c>
      <c r="B93" s="26" t="s">
        <v>645</v>
      </c>
      <c r="C93" s="26" t="s">
        <v>475</v>
      </c>
      <c r="D93" s="26" t="s">
        <v>476</v>
      </c>
      <c r="E93" s="26" t="s">
        <v>475</v>
      </c>
      <c r="F93" s="26" t="s">
        <v>458</v>
      </c>
      <c r="G93" s="49" t="s">
        <v>492</v>
      </c>
      <c r="H93" s="26" t="s">
        <v>460</v>
      </c>
      <c r="I93" s="26" t="s">
        <v>454</v>
      </c>
      <c r="J93" s="26" t="s">
        <v>654</v>
      </c>
    </row>
    <row r="94" ht="33.75" customHeight="1" spans="1:10">
      <c r="A94" s="26" t="s">
        <v>418</v>
      </c>
      <c r="B94" s="26" t="s">
        <v>645</v>
      </c>
      <c r="C94" s="26" t="s">
        <v>494</v>
      </c>
      <c r="D94" s="26" t="s">
        <v>495</v>
      </c>
      <c r="E94" s="26" t="s">
        <v>494</v>
      </c>
      <c r="F94" s="26" t="s">
        <v>497</v>
      </c>
      <c r="G94" s="49" t="s">
        <v>172</v>
      </c>
      <c r="H94" s="26" t="s">
        <v>498</v>
      </c>
      <c r="I94" s="26" t="s">
        <v>454</v>
      </c>
      <c r="J94" s="26" t="s">
        <v>655</v>
      </c>
    </row>
    <row r="95" ht="33.75" customHeight="1" spans="1:10">
      <c r="A95" s="26" t="s">
        <v>415</v>
      </c>
      <c r="B95" s="26" t="s">
        <v>656</v>
      </c>
      <c r="C95" s="26" t="s">
        <v>448</v>
      </c>
      <c r="D95" s="26" t="s">
        <v>449</v>
      </c>
      <c r="E95" s="26" t="s">
        <v>657</v>
      </c>
      <c r="F95" s="26" t="s">
        <v>458</v>
      </c>
      <c r="G95" s="49" t="s">
        <v>52</v>
      </c>
      <c r="H95" s="26" t="s">
        <v>658</v>
      </c>
      <c r="I95" s="26" t="s">
        <v>454</v>
      </c>
      <c r="J95" s="26" t="s">
        <v>659</v>
      </c>
    </row>
    <row r="96" ht="33.75" customHeight="1" spans="1:10">
      <c r="A96" s="26" t="s">
        <v>415</v>
      </c>
      <c r="B96" s="26" t="s">
        <v>656</v>
      </c>
      <c r="C96" s="26" t="s">
        <v>448</v>
      </c>
      <c r="D96" s="26" t="s">
        <v>449</v>
      </c>
      <c r="E96" s="26" t="s">
        <v>660</v>
      </c>
      <c r="F96" s="26" t="s">
        <v>451</v>
      </c>
      <c r="G96" s="49" t="s">
        <v>661</v>
      </c>
      <c r="H96" s="26" t="s">
        <v>498</v>
      </c>
      <c r="I96" s="26" t="s">
        <v>454</v>
      </c>
      <c r="J96" s="26" t="s">
        <v>662</v>
      </c>
    </row>
    <row r="97" ht="33.75" customHeight="1" spans="1:10">
      <c r="A97" s="26" t="s">
        <v>415</v>
      </c>
      <c r="B97" s="26" t="s">
        <v>656</v>
      </c>
      <c r="C97" s="26" t="s">
        <v>448</v>
      </c>
      <c r="D97" s="26" t="s">
        <v>456</v>
      </c>
      <c r="E97" s="26" t="s">
        <v>663</v>
      </c>
      <c r="F97" s="26" t="s">
        <v>458</v>
      </c>
      <c r="G97" s="49" t="s">
        <v>492</v>
      </c>
      <c r="H97" s="26" t="s">
        <v>460</v>
      </c>
      <c r="I97" s="26" t="s">
        <v>454</v>
      </c>
      <c r="J97" s="26" t="s">
        <v>664</v>
      </c>
    </row>
    <row r="98" ht="33.75" customHeight="1" spans="1:10">
      <c r="A98" s="26" t="s">
        <v>415</v>
      </c>
      <c r="B98" s="26" t="s">
        <v>656</v>
      </c>
      <c r="C98" s="26" t="s">
        <v>448</v>
      </c>
      <c r="D98" s="26" t="s">
        <v>462</v>
      </c>
      <c r="E98" s="26" t="s">
        <v>665</v>
      </c>
      <c r="F98" s="26" t="s">
        <v>451</v>
      </c>
      <c r="G98" s="49" t="s">
        <v>464</v>
      </c>
      <c r="H98" s="26" t="s">
        <v>460</v>
      </c>
      <c r="I98" s="26" t="s">
        <v>454</v>
      </c>
      <c r="J98" s="26" t="s">
        <v>666</v>
      </c>
    </row>
    <row r="99" ht="33.75" customHeight="1" spans="1:10">
      <c r="A99" s="26" t="s">
        <v>415</v>
      </c>
      <c r="B99" s="26" t="s">
        <v>656</v>
      </c>
      <c r="C99" s="26" t="s">
        <v>466</v>
      </c>
      <c r="D99" s="26" t="s">
        <v>553</v>
      </c>
      <c r="E99" s="26" t="s">
        <v>667</v>
      </c>
      <c r="F99" s="26" t="s">
        <v>458</v>
      </c>
      <c r="G99" s="49" t="s">
        <v>488</v>
      </c>
      <c r="H99" s="26" t="s">
        <v>460</v>
      </c>
      <c r="I99" s="26" t="s">
        <v>454</v>
      </c>
      <c r="J99" s="26" t="s">
        <v>668</v>
      </c>
    </row>
    <row r="100" ht="33.75" customHeight="1" spans="1:10">
      <c r="A100" s="26" t="s">
        <v>415</v>
      </c>
      <c r="B100" s="26" t="s">
        <v>656</v>
      </c>
      <c r="C100" s="26" t="s">
        <v>466</v>
      </c>
      <c r="D100" s="26" t="s">
        <v>467</v>
      </c>
      <c r="E100" s="26" t="s">
        <v>669</v>
      </c>
      <c r="F100" s="26" t="s">
        <v>497</v>
      </c>
      <c r="G100" s="49" t="s">
        <v>528</v>
      </c>
      <c r="H100" s="26" t="s">
        <v>460</v>
      </c>
      <c r="I100" s="26" t="s">
        <v>454</v>
      </c>
      <c r="J100" s="26" t="s">
        <v>670</v>
      </c>
    </row>
    <row r="101" ht="33.75" customHeight="1" spans="1:10">
      <c r="A101" s="26" t="s">
        <v>415</v>
      </c>
      <c r="B101" s="26" t="s">
        <v>656</v>
      </c>
      <c r="C101" s="26" t="s">
        <v>466</v>
      </c>
      <c r="D101" s="26" t="s">
        <v>472</v>
      </c>
      <c r="E101" s="26" t="s">
        <v>671</v>
      </c>
      <c r="F101" s="26" t="s">
        <v>458</v>
      </c>
      <c r="G101" s="49" t="s">
        <v>514</v>
      </c>
      <c r="H101" s="26" t="s">
        <v>460</v>
      </c>
      <c r="I101" s="26" t="s">
        <v>454</v>
      </c>
      <c r="J101" s="26" t="s">
        <v>672</v>
      </c>
    </row>
    <row r="102" ht="33.75" customHeight="1" spans="1:10">
      <c r="A102" s="26" t="s">
        <v>415</v>
      </c>
      <c r="B102" s="26" t="s">
        <v>656</v>
      </c>
      <c r="C102" s="26" t="s">
        <v>475</v>
      </c>
      <c r="D102" s="26" t="s">
        <v>476</v>
      </c>
      <c r="E102" s="26" t="s">
        <v>477</v>
      </c>
      <c r="F102" s="26" t="s">
        <v>458</v>
      </c>
      <c r="G102" s="49" t="s">
        <v>514</v>
      </c>
      <c r="H102" s="26" t="s">
        <v>460</v>
      </c>
      <c r="I102" s="26" t="s">
        <v>454</v>
      </c>
      <c r="J102" s="26" t="s">
        <v>673</v>
      </c>
    </row>
    <row r="103" ht="33.75" customHeight="1" spans="1:10">
      <c r="A103" s="26" t="s">
        <v>415</v>
      </c>
      <c r="B103" s="26" t="s">
        <v>656</v>
      </c>
      <c r="C103" s="26" t="s">
        <v>494</v>
      </c>
      <c r="D103" s="26" t="s">
        <v>495</v>
      </c>
      <c r="E103" s="26" t="s">
        <v>674</v>
      </c>
      <c r="F103" s="26" t="s">
        <v>497</v>
      </c>
      <c r="G103" s="49" t="s">
        <v>675</v>
      </c>
      <c r="H103" s="26" t="s">
        <v>502</v>
      </c>
      <c r="I103" s="26" t="s">
        <v>454</v>
      </c>
      <c r="J103" s="26" t="s">
        <v>676</v>
      </c>
    </row>
    <row r="104" ht="33.75" customHeight="1" spans="1:10">
      <c r="A104" s="26" t="s">
        <v>432</v>
      </c>
      <c r="B104" s="26" t="s">
        <v>677</v>
      </c>
      <c r="C104" s="26" t="s">
        <v>448</v>
      </c>
      <c r="D104" s="26" t="s">
        <v>449</v>
      </c>
      <c r="E104" s="26" t="s">
        <v>678</v>
      </c>
      <c r="F104" s="26" t="s">
        <v>451</v>
      </c>
      <c r="G104" s="49" t="s">
        <v>61</v>
      </c>
      <c r="H104" s="26" t="s">
        <v>679</v>
      </c>
      <c r="I104" s="26" t="s">
        <v>454</v>
      </c>
      <c r="J104" s="26" t="s">
        <v>680</v>
      </c>
    </row>
    <row r="105" ht="33.75" customHeight="1" spans="1:10">
      <c r="A105" s="26" t="s">
        <v>432</v>
      </c>
      <c r="B105" s="26" t="s">
        <v>677</v>
      </c>
      <c r="C105" s="26" t="s">
        <v>448</v>
      </c>
      <c r="D105" s="26" t="s">
        <v>456</v>
      </c>
      <c r="E105" s="26" t="s">
        <v>681</v>
      </c>
      <c r="F105" s="26" t="s">
        <v>451</v>
      </c>
      <c r="G105" s="49" t="s">
        <v>492</v>
      </c>
      <c r="H105" s="26" t="s">
        <v>460</v>
      </c>
      <c r="I105" s="26" t="s">
        <v>454</v>
      </c>
      <c r="J105" s="26" t="s">
        <v>682</v>
      </c>
    </row>
    <row r="106" ht="33.75" customHeight="1" spans="1:10">
      <c r="A106" s="26" t="s">
        <v>432</v>
      </c>
      <c r="B106" s="26" t="s">
        <v>677</v>
      </c>
      <c r="C106" s="26" t="s">
        <v>448</v>
      </c>
      <c r="D106" s="26" t="s">
        <v>462</v>
      </c>
      <c r="E106" s="26" t="s">
        <v>683</v>
      </c>
      <c r="F106" s="26" t="s">
        <v>451</v>
      </c>
      <c r="G106" s="49" t="s">
        <v>469</v>
      </c>
      <c r="H106" s="26"/>
      <c r="I106" s="26" t="s">
        <v>470</v>
      </c>
      <c r="J106" s="26" t="s">
        <v>683</v>
      </c>
    </row>
    <row r="107" ht="33.75" customHeight="1" spans="1:10">
      <c r="A107" s="26" t="s">
        <v>432</v>
      </c>
      <c r="B107" s="26" t="s">
        <v>677</v>
      </c>
      <c r="C107" s="26" t="s">
        <v>466</v>
      </c>
      <c r="D107" s="26" t="s">
        <v>553</v>
      </c>
      <c r="E107" s="26" t="s">
        <v>684</v>
      </c>
      <c r="F107" s="26" t="s">
        <v>451</v>
      </c>
      <c r="G107" s="49" t="s">
        <v>469</v>
      </c>
      <c r="H107" s="26"/>
      <c r="I107" s="26" t="s">
        <v>470</v>
      </c>
      <c r="J107" s="26" t="s">
        <v>685</v>
      </c>
    </row>
    <row r="108" ht="33.75" customHeight="1" spans="1:10">
      <c r="A108" s="26" t="s">
        <v>432</v>
      </c>
      <c r="B108" s="26" t="s">
        <v>677</v>
      </c>
      <c r="C108" s="26" t="s">
        <v>466</v>
      </c>
      <c r="D108" s="26" t="s">
        <v>472</v>
      </c>
      <c r="E108" s="26" t="s">
        <v>686</v>
      </c>
      <c r="F108" s="26" t="s">
        <v>451</v>
      </c>
      <c r="G108" s="49" t="s">
        <v>469</v>
      </c>
      <c r="H108" s="26"/>
      <c r="I108" s="26" t="s">
        <v>470</v>
      </c>
      <c r="J108" s="26" t="s">
        <v>687</v>
      </c>
    </row>
    <row r="109" ht="33.75" customHeight="1" spans="1:10">
      <c r="A109" s="26" t="s">
        <v>432</v>
      </c>
      <c r="B109" s="26" t="s">
        <v>677</v>
      </c>
      <c r="C109" s="26" t="s">
        <v>475</v>
      </c>
      <c r="D109" s="26" t="s">
        <v>476</v>
      </c>
      <c r="E109" s="26" t="s">
        <v>688</v>
      </c>
      <c r="F109" s="26" t="s">
        <v>458</v>
      </c>
      <c r="G109" s="49" t="s">
        <v>514</v>
      </c>
      <c r="H109" s="26" t="s">
        <v>460</v>
      </c>
      <c r="I109" s="26" t="s">
        <v>454</v>
      </c>
      <c r="J109" s="26" t="s">
        <v>688</v>
      </c>
    </row>
    <row r="110" ht="33.75" customHeight="1" spans="1:10">
      <c r="A110" s="26" t="s">
        <v>428</v>
      </c>
      <c r="B110" s="26" t="s">
        <v>689</v>
      </c>
      <c r="C110" s="26" t="s">
        <v>448</v>
      </c>
      <c r="D110" s="26" t="s">
        <v>449</v>
      </c>
      <c r="E110" s="26" t="s">
        <v>690</v>
      </c>
      <c r="F110" s="26" t="s">
        <v>633</v>
      </c>
      <c r="G110" s="49" t="s">
        <v>602</v>
      </c>
      <c r="H110" s="26" t="s">
        <v>691</v>
      </c>
      <c r="I110" s="26" t="s">
        <v>454</v>
      </c>
      <c r="J110" s="26" t="s">
        <v>692</v>
      </c>
    </row>
    <row r="111" ht="33.75" customHeight="1" spans="1:10">
      <c r="A111" s="26" t="s">
        <v>428</v>
      </c>
      <c r="B111" s="26" t="s">
        <v>689</v>
      </c>
      <c r="C111" s="26" t="s">
        <v>448</v>
      </c>
      <c r="D111" s="26" t="s">
        <v>456</v>
      </c>
      <c r="E111" s="26" t="s">
        <v>693</v>
      </c>
      <c r="F111" s="26" t="s">
        <v>458</v>
      </c>
      <c r="G111" s="49" t="s">
        <v>492</v>
      </c>
      <c r="H111" s="26" t="s">
        <v>460</v>
      </c>
      <c r="I111" s="26" t="s">
        <v>454</v>
      </c>
      <c r="J111" s="26" t="s">
        <v>694</v>
      </c>
    </row>
    <row r="112" ht="33.75" customHeight="1" spans="1:10">
      <c r="A112" s="26" t="s">
        <v>428</v>
      </c>
      <c r="B112" s="26" t="s">
        <v>689</v>
      </c>
      <c r="C112" s="26" t="s">
        <v>448</v>
      </c>
      <c r="D112" s="26" t="s">
        <v>462</v>
      </c>
      <c r="E112" s="26" t="s">
        <v>695</v>
      </c>
      <c r="F112" s="26" t="s">
        <v>458</v>
      </c>
      <c r="G112" s="49" t="s">
        <v>696</v>
      </c>
      <c r="H112" s="26" t="s">
        <v>697</v>
      </c>
      <c r="I112" s="26" t="s">
        <v>454</v>
      </c>
      <c r="J112" s="26" t="s">
        <v>698</v>
      </c>
    </row>
    <row r="113" ht="33.75" customHeight="1" spans="1:10">
      <c r="A113" s="26" t="s">
        <v>428</v>
      </c>
      <c r="B113" s="26" t="s">
        <v>689</v>
      </c>
      <c r="C113" s="26" t="s">
        <v>466</v>
      </c>
      <c r="D113" s="26" t="s">
        <v>553</v>
      </c>
      <c r="E113" s="26" t="s">
        <v>699</v>
      </c>
      <c r="F113" s="26" t="s">
        <v>451</v>
      </c>
      <c r="G113" s="49" t="s">
        <v>514</v>
      </c>
      <c r="H113" s="26" t="s">
        <v>460</v>
      </c>
      <c r="I113" s="26" t="s">
        <v>454</v>
      </c>
      <c r="J113" s="26" t="s">
        <v>700</v>
      </c>
    </row>
    <row r="114" ht="33.75" customHeight="1" spans="1:10">
      <c r="A114" s="26" t="s">
        <v>428</v>
      </c>
      <c r="B114" s="26" t="s">
        <v>689</v>
      </c>
      <c r="C114" s="26" t="s">
        <v>475</v>
      </c>
      <c r="D114" s="26" t="s">
        <v>476</v>
      </c>
      <c r="E114" s="26" t="s">
        <v>477</v>
      </c>
      <c r="F114" s="26" t="s">
        <v>458</v>
      </c>
      <c r="G114" s="49" t="s">
        <v>459</v>
      </c>
      <c r="H114" s="26" t="s">
        <v>460</v>
      </c>
      <c r="I114" s="26" t="s">
        <v>454</v>
      </c>
      <c r="J114" s="26" t="s">
        <v>701</v>
      </c>
    </row>
    <row r="115" ht="33.75" customHeight="1" spans="1:10">
      <c r="A115" s="26" t="s">
        <v>411</v>
      </c>
      <c r="B115" s="26" t="s">
        <v>702</v>
      </c>
      <c r="C115" s="26" t="s">
        <v>448</v>
      </c>
      <c r="D115" s="26" t="s">
        <v>449</v>
      </c>
      <c r="E115" s="26" t="s">
        <v>703</v>
      </c>
      <c r="F115" s="26" t="s">
        <v>458</v>
      </c>
      <c r="G115" s="49" t="s">
        <v>696</v>
      </c>
      <c r="H115" s="26" t="s">
        <v>704</v>
      </c>
      <c r="I115" s="26" t="s">
        <v>454</v>
      </c>
      <c r="J115" s="26" t="s">
        <v>705</v>
      </c>
    </row>
    <row r="116" ht="33.75" customHeight="1" spans="1:10">
      <c r="A116" s="26" t="s">
        <v>411</v>
      </c>
      <c r="B116" s="26" t="s">
        <v>702</v>
      </c>
      <c r="C116" s="26" t="s">
        <v>448</v>
      </c>
      <c r="D116" s="26" t="s">
        <v>449</v>
      </c>
      <c r="E116" s="26" t="s">
        <v>706</v>
      </c>
      <c r="F116" s="26" t="s">
        <v>451</v>
      </c>
      <c r="G116" s="49" t="s">
        <v>707</v>
      </c>
      <c r="H116" s="26" t="s">
        <v>708</v>
      </c>
      <c r="I116" s="26" t="s">
        <v>454</v>
      </c>
      <c r="J116" s="26" t="s">
        <v>709</v>
      </c>
    </row>
    <row r="117" ht="33.75" customHeight="1" spans="1:10">
      <c r="A117" s="26" t="s">
        <v>411</v>
      </c>
      <c r="B117" s="26" t="s">
        <v>702</v>
      </c>
      <c r="C117" s="26" t="s">
        <v>448</v>
      </c>
      <c r="D117" s="26" t="s">
        <v>449</v>
      </c>
      <c r="E117" s="26" t="s">
        <v>710</v>
      </c>
      <c r="F117" s="26" t="s">
        <v>451</v>
      </c>
      <c r="G117" s="49" t="s">
        <v>464</v>
      </c>
      <c r="H117" s="26" t="s">
        <v>460</v>
      </c>
      <c r="I117" s="26" t="s">
        <v>454</v>
      </c>
      <c r="J117" s="26" t="s">
        <v>711</v>
      </c>
    </row>
    <row r="118" ht="33.75" customHeight="1" spans="1:10">
      <c r="A118" s="26" t="s">
        <v>411</v>
      </c>
      <c r="B118" s="26" t="s">
        <v>702</v>
      </c>
      <c r="C118" s="26" t="s">
        <v>448</v>
      </c>
      <c r="D118" s="26" t="s">
        <v>456</v>
      </c>
      <c r="E118" s="26" t="s">
        <v>712</v>
      </c>
      <c r="F118" s="26" t="s">
        <v>497</v>
      </c>
      <c r="G118" s="49" t="s">
        <v>48</v>
      </c>
      <c r="H118" s="26" t="s">
        <v>460</v>
      </c>
      <c r="I118" s="26" t="s">
        <v>454</v>
      </c>
      <c r="J118" s="26" t="s">
        <v>713</v>
      </c>
    </row>
    <row r="119" ht="33.75" customHeight="1" spans="1:10">
      <c r="A119" s="26" t="s">
        <v>411</v>
      </c>
      <c r="B119" s="26" t="s">
        <v>702</v>
      </c>
      <c r="C119" s="26" t="s">
        <v>448</v>
      </c>
      <c r="D119" s="26" t="s">
        <v>462</v>
      </c>
      <c r="E119" s="26" t="s">
        <v>714</v>
      </c>
      <c r="F119" s="26" t="s">
        <v>451</v>
      </c>
      <c r="G119" s="49" t="s">
        <v>464</v>
      </c>
      <c r="H119" s="26" t="s">
        <v>460</v>
      </c>
      <c r="I119" s="26" t="s">
        <v>454</v>
      </c>
      <c r="J119" s="26" t="s">
        <v>715</v>
      </c>
    </row>
    <row r="120" ht="33.75" customHeight="1" spans="1:10">
      <c r="A120" s="26" t="s">
        <v>411</v>
      </c>
      <c r="B120" s="26" t="s">
        <v>702</v>
      </c>
      <c r="C120" s="26" t="s">
        <v>466</v>
      </c>
      <c r="D120" s="26" t="s">
        <v>467</v>
      </c>
      <c r="E120" s="26" t="s">
        <v>716</v>
      </c>
      <c r="F120" s="26" t="s">
        <v>497</v>
      </c>
      <c r="G120" s="49" t="s">
        <v>48</v>
      </c>
      <c r="H120" s="26" t="s">
        <v>460</v>
      </c>
      <c r="I120" s="26" t="s">
        <v>454</v>
      </c>
      <c r="J120" s="26" t="s">
        <v>717</v>
      </c>
    </row>
    <row r="121" ht="33.75" customHeight="1" spans="1:10">
      <c r="A121" s="26" t="s">
        <v>411</v>
      </c>
      <c r="B121" s="26" t="s">
        <v>702</v>
      </c>
      <c r="C121" s="26" t="s">
        <v>466</v>
      </c>
      <c r="D121" s="26" t="s">
        <v>472</v>
      </c>
      <c r="E121" s="26" t="s">
        <v>718</v>
      </c>
      <c r="F121" s="26" t="s">
        <v>458</v>
      </c>
      <c r="G121" s="49" t="s">
        <v>492</v>
      </c>
      <c r="H121" s="26" t="s">
        <v>460</v>
      </c>
      <c r="I121" s="26" t="s">
        <v>454</v>
      </c>
      <c r="J121" s="26" t="s">
        <v>719</v>
      </c>
    </row>
    <row r="122" ht="33.75" customHeight="1" spans="1:10">
      <c r="A122" s="26" t="s">
        <v>411</v>
      </c>
      <c r="B122" s="26" t="s">
        <v>702</v>
      </c>
      <c r="C122" s="26" t="s">
        <v>475</v>
      </c>
      <c r="D122" s="26" t="s">
        <v>476</v>
      </c>
      <c r="E122" s="26" t="s">
        <v>532</v>
      </c>
      <c r="F122" s="26" t="s">
        <v>458</v>
      </c>
      <c r="G122" s="49" t="s">
        <v>514</v>
      </c>
      <c r="H122" s="26" t="s">
        <v>460</v>
      </c>
      <c r="I122" s="26" t="s">
        <v>454</v>
      </c>
      <c r="J122" s="26" t="s">
        <v>720</v>
      </c>
    </row>
  </sheetData>
  <mergeCells count="40">
    <mergeCell ref="A2:J2"/>
    <mergeCell ref="A3:H3"/>
    <mergeCell ref="A7:A12"/>
    <mergeCell ref="A13:A18"/>
    <mergeCell ref="A19:A25"/>
    <mergeCell ref="A26:A32"/>
    <mergeCell ref="A33:A37"/>
    <mergeCell ref="A38:A43"/>
    <mergeCell ref="A44:A48"/>
    <mergeCell ref="A49:A53"/>
    <mergeCell ref="A54:A59"/>
    <mergeCell ref="A60:A64"/>
    <mergeCell ref="A65:A72"/>
    <mergeCell ref="A73:A78"/>
    <mergeCell ref="A79:A83"/>
    <mergeCell ref="A84:A88"/>
    <mergeCell ref="A89:A94"/>
    <mergeCell ref="A95:A103"/>
    <mergeCell ref="A104:A109"/>
    <mergeCell ref="A110:A114"/>
    <mergeCell ref="A115:A122"/>
    <mergeCell ref="B7:B12"/>
    <mergeCell ref="B13:B18"/>
    <mergeCell ref="B19:B25"/>
    <mergeCell ref="B26:B32"/>
    <mergeCell ref="B33:B37"/>
    <mergeCell ref="B38:B43"/>
    <mergeCell ref="B44:B48"/>
    <mergeCell ref="B49:B53"/>
    <mergeCell ref="B54:B59"/>
    <mergeCell ref="B60:B64"/>
    <mergeCell ref="B65:B72"/>
    <mergeCell ref="B73:B78"/>
    <mergeCell ref="B79:B83"/>
    <mergeCell ref="B84:B88"/>
    <mergeCell ref="B89:B94"/>
    <mergeCell ref="B95:B103"/>
    <mergeCell ref="B104:B109"/>
    <mergeCell ref="B110:B114"/>
    <mergeCell ref="B115:B1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2026-01-21T10:10:00Z</dcterms:created>
  <dcterms:modified xsi:type="dcterms:W3CDTF">2026-02-02T10:44:00Z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CD1B473550CE446C8FA30C4FF6AE63CA</vt:lpwstr>
  </property>
  <property fmtid="{D5CDD505-2E9C-101B-9397-08002B2CF9AE}" pid="3" name="KSOProductBuildVer">
    <vt:lpwstr>2052-12.1.2.23578</vt:lpwstr>
  </property>
</Properties>
</file>