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<sst xmlns="http://schemas.openxmlformats.org/spreadsheetml/2006/main" count="2699" uniqueCount="749">
  <si>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</si>
  <si>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</si>
  <si>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</si>
  <si>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</si>
  <si>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</si>
  <si>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</si>
  <si>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</si>
  <si>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</si>
  <si>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</si>
  <si>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</si>
  <si>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</si>
  <si>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</si>
  <si>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</si>
  <si>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</si>
  <si>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</si>
  <si>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</si>
  <si>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</si>
  <si>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</si>
  <si>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</si>
  <si>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</si>
  <si>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</si>
  <si>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</si>
  <si>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</si>
  <si>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</si>
  <si>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</si>
  <si>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</si>
  <si>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</si>
  <si>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</si>
  <si>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</si>
  <si>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</si>
  <si>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</si>
  <si>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</si>
  <si>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</si>
  <si>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</si>
  <si>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</si>
  <si>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</si>
  <si>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</si>
  <si>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</si>
  <si>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</si>
  <si>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</si>
  <si>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</si>
  <si>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</si>
  <si>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</si>
  <si>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</si>
  <si>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</si>
  <si>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</si>
  <si>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</si>
  <si>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</si>
  <si>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</si>
  <si>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</si>
  <si>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</si>
  <si>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</si>
  <si>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</si>
  <si>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</si>
  <si>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</si>
  <si>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</si>
  <si>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</si>
  <si>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</si>
  <si>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</si>
  <si>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</si>
  <si>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</si>
  <si>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</si>
  <si>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</si>
  <si>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125001</t>
  </si>
  <si>
    <t>玉溪市农业农村局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</si>
  <si>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</si>
  <si>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</si>
  <si>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</si>
  <si>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</si>
  <si>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</si>
  <si>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</si>
  <si>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</si>
  <si>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</si>
  <si>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</si>
  <si>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</si>
  <si>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</si>
  <si>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</si>
  <si>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</si>
  <si>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</si>
  <si>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</si>
  <si>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</si>
  <si>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</si>
  <si>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20801</t>
  </si>
  <si>
    <t>2080102</t>
  </si>
  <si>
    <t>20802</t>
  </si>
  <si>
    <t>2080202</t>
  </si>
  <si>
    <t>20805</t>
  </si>
  <si>
    <t>2080501</t>
  </si>
  <si>
    <t>2080505</t>
  </si>
  <si>
    <t>2080506</t>
  </si>
  <si>
    <t>20808</t>
  </si>
  <si>
    <t>2080801</t>
  </si>
  <si>
    <t>210</t>
  </si>
  <si>
    <t>21011</t>
  </si>
  <si>
    <t>2101101</t>
  </si>
  <si>
    <t>2101102</t>
  </si>
  <si>
    <t>2101103</t>
  </si>
  <si>
    <t>2101199</t>
  </si>
  <si>
    <t>212</t>
  </si>
  <si>
    <t>21208</t>
  </si>
  <si>
    <t>2120815</t>
  </si>
  <si>
    <t>213</t>
  </si>
  <si>
    <t>21301</t>
  </si>
  <si>
    <t>2130101</t>
  </si>
  <si>
    <t>2130104</t>
  </si>
  <si>
    <t>2130106</t>
  </si>
  <si>
    <t>2130108</t>
  </si>
  <si>
    <t>2130109</t>
  </si>
  <si>
    <t>2130110</t>
  </si>
  <si>
    <t>2130111</t>
  </si>
  <si>
    <t>2130120</t>
  </si>
  <si>
    <t>2130122</t>
  </si>
  <si>
    <t>2130124</t>
  </si>
  <si>
    <t>21305</t>
  </si>
  <si>
    <t>2130506</t>
  </si>
  <si>
    <t>2130599</t>
  </si>
  <si>
    <t>21308</t>
  </si>
  <si>
    <t>2130803</t>
  </si>
  <si>
    <t>215</t>
  </si>
  <si>
    <t>21598</t>
  </si>
  <si>
    <t>2159802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</si>
  <si>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</si>
  <si>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</si>
  <si>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</si>
  <si>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</si>
  <si>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</si>
  <si>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</si>
  <si>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</si>
  <si>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</si>
  <si>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</si>
  <si>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</si>
  <si>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</si>
  <si>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</si>
  <si>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</si>
  <si>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</si>
  <si>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</si>
  <si>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</si>
  <si>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</si>
  <si>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</si>
  <si>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</si>
  <si>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巩固拓展脱贫攻坚成果衔接乡村振兴"</t>
  </si>
  <si>
    <t>其他巩固拓展脱贫攻坚成果衔接乡村振兴支出"</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</si>
  <si>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</si>
  <si>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</si>
  <si>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</si>
  <si>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</si>
  <si>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</si>
  <si>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</si>
  <si>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</si>
  <si>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</si>
  <si>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</si>
  <si>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</si>
  <si>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</si>
  <si>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</si>
  <si>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</si>
  <si>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</si>
  <si>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</si>
  <si>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</si>
  <si>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</si>
  <si>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</si>
  <si>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</si>
  <si>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</si>
  <si>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</si>
  <si>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</si>
  <si>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</si>
  <si>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</si>
  <si>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</si>
  <si>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</si>
  <si>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</si>
  <si>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</si>
  <si>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</si>
  <si>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</si>
  <si>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530400210000000630726</t>
  </si>
  <si>
    <t>行政人员工资支出</t>
  </si>
  <si>
    <t>行政运行</t>
  </si>
  <si>
    <t>30101</t>
  </si>
  <si>
    <t>基本工资</t>
  </si>
  <si>
    <t>30102</t>
  </si>
  <si>
    <t>津贴补贴</t>
  </si>
  <si>
    <t>购房补贴</t>
  </si>
  <si>
    <t>530400210000000630728</t>
  </si>
  <si>
    <t>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</si>
  <si>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</si>
  <si>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</si>
  <si>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</si>
  <si>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</si>
  <si>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</si>
  <si>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</si>
  <si>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</si>
  <si>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</si>
  <si>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</si>
  <si>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</si>
  <si>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</si>
  <si>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</si>
  <si>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30112</t>
  </si>
  <si>
    <t>其他社会保障缴费</t>
  </si>
  <si>
    <t>530400210000000630729</t>
  </si>
  <si>
    <t>住房公积金</t>
  </si>
  <si>
    <t>30113</t>
  </si>
  <si>
    <t>530400210000000630730</t>
  </si>
  <si>
    <t>对个人和家庭的补助</t>
  </si>
  <si>
    <t>行政单位离退休</t>
  </si>
  <si>
    <t>30301</t>
  </si>
  <si>
    <t>离休费</t>
  </si>
  <si>
    <t>30305</t>
  </si>
  <si>
    <t>生活补助</t>
  </si>
  <si>
    <t>530400210000000630731</t>
  </si>
  <si>
    <t>其他工资福利支出</t>
  </si>
  <si>
    <t>30103</t>
  </si>
  <si>
    <t>奖金</t>
  </si>
  <si>
    <t>530400210000000630733</t>
  </si>
  <si>
    <t>公车购置及运维费</t>
  </si>
  <si>
    <t>30231</t>
  </si>
  <si>
    <t>公务用车运行维护费</t>
  </si>
  <si>
    <t>530400210000000630734</t>
  </si>
  <si>
    <t>行政人员公务交通补贴</t>
  </si>
  <si>
    <t>30239</t>
  </si>
  <si>
    <t>其他交通费用</t>
  </si>
  <si>
    <t>530400210000000630735</t>
  </si>
  <si>
    <t>工会经费</t>
  </si>
  <si>
    <t>30228</t>
  </si>
  <si>
    <t>530400210000000630737</t>
  </si>
  <si>
    <t>一般公用经费</t>
  </si>
  <si>
    <t>30299</t>
  </si>
  <si>
    <t>其他商品和服务支出</t>
  </si>
  <si>
    <t>30201</t>
  </si>
  <si>
    <t>办公费</t>
  </si>
  <si>
    <t>30205</t>
  </si>
  <si>
    <t>水费</t>
  </si>
  <si>
    <t>30206</t>
  </si>
  <si>
    <t>电费</t>
  </si>
  <si>
    <t>30213</t>
  </si>
  <si>
    <t>维修（护）费</t>
  </si>
  <si>
    <t>30215</t>
  </si>
  <si>
    <t>会议费</t>
  </si>
  <si>
    <t>30226</t>
  </si>
  <si>
    <t>劳务费</t>
  </si>
  <si>
    <t>30229</t>
  </si>
  <si>
    <t>福利费</t>
  </si>
  <si>
    <t>530400221100000619216</t>
  </si>
  <si>
    <t>30217</t>
  </si>
  <si>
    <t>530400241100002112852</t>
  </si>
  <si>
    <t>编外临聘人员经费</t>
  </si>
  <si>
    <t>30199</t>
  </si>
  <si>
    <t>530400241100002113076</t>
  </si>
  <si>
    <t>工作业务经费</t>
  </si>
  <si>
    <t>30202</t>
  </si>
  <si>
    <t>印刷费</t>
  </si>
  <si>
    <t>30211</t>
  </si>
  <si>
    <t>差旅费</t>
  </si>
  <si>
    <t>30227</t>
  </si>
  <si>
    <t>委托业务费</t>
  </si>
  <si>
    <t>31002</t>
  </si>
  <si>
    <t>办公设备购置</t>
  </si>
  <si>
    <t>科技转化与推广服务</t>
  </si>
  <si>
    <t>30216</t>
  </si>
  <si>
    <t>培训费</t>
  </si>
  <si>
    <t>执法监管</t>
  </si>
  <si>
    <t>统计监测与信息服务</t>
  </si>
  <si>
    <t>30214</t>
  </si>
  <si>
    <t>租赁费</t>
  </si>
  <si>
    <t>530400241100002116158</t>
  </si>
  <si>
    <t>年终一次性奖金</t>
  </si>
  <si>
    <t>530400241100002142219</t>
  </si>
  <si>
    <t>职业年金补助经费</t>
  </si>
  <si>
    <t>机关事业单位职业年金缴费支出</t>
  </si>
  <si>
    <t>30109</t>
  </si>
  <si>
    <t>职业年金缴费</t>
  </si>
  <si>
    <t>530400241100002380460</t>
  </si>
  <si>
    <t>公益性岗位人员工资补助经费</t>
  </si>
  <si>
    <t>530400251100003578222</t>
  </si>
  <si>
    <t>机关后勤服务经费</t>
  </si>
  <si>
    <t>530400251100003844943</t>
  </si>
  <si>
    <t>物业管理费</t>
  </si>
  <si>
    <t>30209</t>
  </si>
  <si>
    <t>预算05-1表</t>
  </si>
  <si>
    <t>2025年部门项目支出预算表</t>
  </si>
  <si>
    <t>项目分类</t>
  </si>
  <si>
    <t>项目单位</t>
  </si>
  <si>
    <t>本年拨款</t>
  </si>
  <si>
    <t>单位资金</t>
  </si>
  <si>
    <t>其中：本次下达</t>
  </si>
  <si>
    <t>村级防疫员及动物协检员工资补助资金</t>
  </si>
  <si>
    <t>民生类</t>
  </si>
  <si>
    <t>530400200000000000546</t>
  </si>
  <si>
    <t>稳定农民收入补贴</t>
  </si>
  <si>
    <t>39999</t>
  </si>
  <si>
    <t>生猪屠宰监管及屠宰环节无害化处理补助资金</t>
  </si>
  <si>
    <t>530400200000000001198</t>
  </si>
  <si>
    <t>农产品质量安全</t>
  </si>
  <si>
    <t>政策性农业（种植业）保险补助资金</t>
  </si>
  <si>
    <t>530400200000000001444</t>
  </si>
  <si>
    <t>农业保险保费补贴</t>
  </si>
  <si>
    <t>政策性农业（养殖业）保险补助专项经费</t>
  </si>
  <si>
    <t>530400200000000001520</t>
  </si>
  <si>
    <t>畜禽监测阳性扑杀和免疫反应死亡补助经费</t>
  </si>
  <si>
    <t>530400210000000627255</t>
  </si>
  <si>
    <t>病虫害控制</t>
  </si>
  <si>
    <t>玉溪市城乡畜禽产品安全预警能力建设专项资金</t>
  </si>
  <si>
    <t>事业发展类</t>
  </si>
  <si>
    <t>530400221100000671925</t>
  </si>
  <si>
    <t>事业运行</t>
  </si>
  <si>
    <t>30903</t>
  </si>
  <si>
    <t>专用设备购置</t>
  </si>
  <si>
    <t>农业科技教育补助资金</t>
  </si>
  <si>
    <t>530400221100001022146</t>
  </si>
  <si>
    <t>农业生产发展</t>
  </si>
  <si>
    <t>遗属生活补助经费</t>
  </si>
  <si>
    <t>530400231100001177858</t>
  </si>
  <si>
    <t>死亡抚恤</t>
  </si>
  <si>
    <t>玉财农〔2023〕47号肉牛试验示范专项经费</t>
  </si>
  <si>
    <t>专项业务类</t>
  </si>
  <si>
    <t>530400231100001883868</t>
  </si>
  <si>
    <t>省级糖料蔗良种良法技术推广补贴资金</t>
  </si>
  <si>
    <t>530400241100002063715</t>
  </si>
  <si>
    <t>重大动物疫病防控疫苗采购经费</t>
  </si>
  <si>
    <t>530400241100002126118</t>
  </si>
  <si>
    <t>30218</t>
  </si>
  <si>
    <t>专用材料费</t>
  </si>
  <si>
    <t>玉农财〔2024〕3号畜牧业生产发展专项资金</t>
  </si>
  <si>
    <t>530400241100002967696</t>
  </si>
  <si>
    <t>农产品质量安全监管2024年省级农业发展专项资金</t>
  </si>
  <si>
    <t>530400241100003011111</t>
  </si>
  <si>
    <t>玉财农〔2024〕100号强制免疫补助资金</t>
  </si>
  <si>
    <t>530400241100003025826</t>
  </si>
  <si>
    <t>玉财农〔2024〕102号撂荒地复耕复种项目资金</t>
  </si>
  <si>
    <t>530400241100003067484</t>
  </si>
  <si>
    <t>云财农[2024]58号撂荒地复耕复种项目（轮作）资金</t>
  </si>
  <si>
    <t>530400241100003092483</t>
  </si>
  <si>
    <t>云财农〔2024〕118号农机报废更新补贴超长期特别国债资金及省级配套资金</t>
  </si>
  <si>
    <t>530400241100003206417</t>
  </si>
  <si>
    <t>制造业</t>
  </si>
  <si>
    <t>云财农〔2024〕134号2024年第二批支持农业机械报废更新补贴超长期特别国债资金</t>
  </si>
  <si>
    <t>530400241100003244557</t>
  </si>
  <si>
    <t>云财农〔2024〕118号农机报废更新补贴超长期特别国债省级配套资金</t>
  </si>
  <si>
    <t>530400241100003267087</t>
  </si>
  <si>
    <t>玉溪市城乡畜禽产品安全预警能力建设资金</t>
  </si>
  <si>
    <t>530400251100003520716</t>
  </si>
  <si>
    <t>五个人才专项资金</t>
  </si>
  <si>
    <t>530400251100003557091</t>
  </si>
  <si>
    <t>一般行政管理事务</t>
  </si>
  <si>
    <t>30309</t>
  </si>
  <si>
    <t>奖励金</t>
  </si>
  <si>
    <t>玉溪市贫困地区农村饮水安全巩固提升和人居环境整治示范村项目经费</t>
  </si>
  <si>
    <t>530400251100003567213</t>
  </si>
  <si>
    <t>农村社会事业支出</t>
  </si>
  <si>
    <t>玉溪市驻村工作队员意外伤害保险经费</t>
  </si>
  <si>
    <t>530400251100003569407</t>
  </si>
  <si>
    <t>社会发展</t>
  </si>
  <si>
    <t>2025年沪滇东西部协作项目经费</t>
  </si>
  <si>
    <t>530400251100003569560</t>
  </si>
  <si>
    <t>其他巩固拓展脱贫攻坚成果衔接乡村振兴支出</t>
  </si>
  <si>
    <t>杞麓湖农田退水监测资金</t>
  </si>
  <si>
    <t>530400251100003576645</t>
  </si>
  <si>
    <t>玉溪市农业农村局2025年创文经费</t>
  </si>
  <si>
    <t>530400251100003790656</t>
  </si>
  <si>
    <t>其他一般公共服务支出</t>
  </si>
  <si>
    <t>玉溪市农村产权交易中心建设项目运营补贴资金</t>
  </si>
  <si>
    <t>530400251100003792899</t>
  </si>
  <si>
    <t>农村合作经济</t>
  </si>
  <si>
    <t>31204</t>
  </si>
  <si>
    <t>费用补贴</t>
  </si>
  <si>
    <t>市委联系专家工作经费</t>
  </si>
  <si>
    <t>530400251100003844819</t>
  </si>
  <si>
    <t>云财农〔2024〕164号提前下达2025年中央财政衔接推进乡村振兴补助资金</t>
  </si>
  <si>
    <t>530400251100003869546</t>
  </si>
  <si>
    <t>巩固拓展脱贫攻坚成果衔接乡村振兴</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</si>
  <si>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</si>
  <si>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</si>
  <si>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</si>
  <si>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</si>
  <si>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</si>
  <si>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</si>
  <si>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</si>
  <si>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</si>
  <si>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</si>
  <si>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</si>
  <si>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</si>
  <si>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</si>
  <si>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</si>
  <si>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沪滇东西部协作对接协作项目的实施，能够构建沪玉双方全方位、多层次、宽领域协作体系，深化沪玉协作，促进玉溪产业、劳务、消费、社会、人才、开放协同、乡村建设等高质里发展，助力玉溪市巩固拓展脱贫攻坚成果、全面推进乡村振兴。加强与省东西部协作和对口支援工作领导小组对接:明确将玉溪纳入沪滇协作帮扶后县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2025年1月开始，12月底结束。</t>
  </si>
  <si>
    <t>产出指标</t>
  </si>
  <si>
    <t>数量指标</t>
  </si>
  <si>
    <t>举办天数</t>
  </si>
  <si>
    <t>&gt;=</t>
  </si>
  <si>
    <t>天</t>
  </si>
  <si>
    <t>定量指标</t>
  </si>
  <si>
    <t>反映年度举办（参加）展览、展会的天数情况。</t>
  </si>
  <si>
    <t>玉溪市沪滇东西部协作对接协作项目的实施，能够构建沪玉双方全方位、多层次、宽领域协作体系，深化沪玉协作，促进玉溪产业、劳务、消费、社会、人才、开放协同、乡村建设等高质里发展，助力玉溪市巩固脱贫攻坚成果、全面推进乡村振兴。加强与省东西部协作和对口支援工作领导小组对接:明确将玉溪纳入沪滇协作帮扶后县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2025年1月开始，12月底结束。</t>
  </si>
  <si>
    <t>举办展览（展会）次数</t>
  </si>
  <si>
    <t>次</t>
  </si>
  <si>
    <t>反映年度举办（参加）展览、展会的次数情况。</t>
  </si>
  <si>
    <t>质量指标</t>
  </si>
  <si>
    <t>展示品目种类</t>
  </si>
  <si>
    <t>类</t>
  </si>
  <si>
    <t>反映展览、展会展示品目种类情况。</t>
  </si>
  <si>
    <t>效益指标</t>
  </si>
  <si>
    <t>经济效益</t>
  </si>
  <si>
    <t>促成合作项目数</t>
  </si>
  <si>
    <t>1.00</t>
  </si>
  <si>
    <t>个</t>
  </si>
  <si>
    <t>反映展览、展会促成合作项目数的情况。</t>
  </si>
  <si>
    <t>社会效益</t>
  </si>
  <si>
    <t>参加主体数量</t>
  </si>
  <si>
    <t>反映参加展览、展会的单位、组织等主体数量情况。
（实际运用时根据项目内容具体设置，如参展企业数等。）</t>
  </si>
  <si>
    <t>满意度指标</t>
  </si>
  <si>
    <t>服务对象满意度</t>
  </si>
  <si>
    <t>参会人员满意度</t>
  </si>
  <si>
    <t>90</t>
  </si>
  <si>
    <t>%</t>
  </si>
  <si>
    <t>定性指标</t>
  </si>
  <si>
    <t>反映参加展览、展会人员的满意程度。</t>
  </si>
  <si>
    <t>项目实施内容：计划补助资金6月底前一次性拨付县（市、区），7月底前完成上一年度的病害猪无害化处理补贴兑付工作；12月底前完成屠宰环节“瘦肉精”抽检。生猪定点屠宰场实施监管经费在拨付至生猪定点屠宰场后，由官方兽药按实际需求对屠宰场进行平时的维护管理。市级将于对生猪定点屠宰场监督检查时按云南省预算管理一体化系统绩效目标表配置进行绩效追踪。支出目标为2024年玉溪市畜禽检疫屠宰监管及屠宰环节无害化处理补助资金总计36.38万元，需市级按“双随机、一公开”要求对生猪定点屠宰场监督检查。
完成数量：2025年6月底前和12月底前分别完成对各县（市、区）生猪定点屠宰场监督检查至少各一次，同时完成项目绩效追踪；7月底前完成上一年度的病害猪无害化处理补贴兑付工作；12月底前各完成屠宰环节“瘦肉精”抽检2000头份以上。1、生猪定点屠宰场病害猪无害化处理补贴，2023年8月30日—2024年8月31日全市生猪定点屠宰场实际开展无害化处理病害猪696头，按528元/头（病害猪损失补贴480元/头、无害化处理费用补贴48元/头）补助标准执行，市级承担50%，共计18.38万元。对全市生猪定点屠宰场实施监管，印制屠宰检疫票证证章，开展瘦肉精抽检、电子出证及信息管理维护等，各县（市、区）各2万元，小计18万元。
完成质量：肉品品质检验合格率≥95%；实施效果：全市完成瘦肉精抽检2000份以上，屠宰环节病死猪无害化处理率100%，不发生大规模随意丢弃病死猪事件；满意度：群众或补助对象对项目实施满意度指标≥80%。</t>
  </si>
  <si>
    <t>瘦肉精抽检</t>
  </si>
  <si>
    <t>2000</t>
  </si>
  <si>
    <t>份</t>
  </si>
  <si>
    <t>反映屠宰场全年对猪肉进行瘦肉精抽检的份数。要求必须抽检2000份以上。</t>
  </si>
  <si>
    <t>监管屠宰场</t>
  </si>
  <si>
    <t>反映农业部门对定点屠宰场监管数量。全市要求必须达11个以上。</t>
  </si>
  <si>
    <t>肉品品质检验合格率</t>
  </si>
  <si>
    <t>95</t>
  </si>
  <si>
    <t>反映市场流通肉类检验合格情况。肉品品质检验合格率=肉品品质检验合格数/总检验数*100%</t>
  </si>
  <si>
    <t>无害化处理率</t>
  </si>
  <si>
    <t>=</t>
  </si>
  <si>
    <t>100</t>
  </si>
  <si>
    <t>反映对定点屠宰场不合格猪（肉）进行不影响环境的发酵降解处理情况。处理率必须达到100%。无害化处理率=无害化处理数/屠宰总数*100%</t>
  </si>
  <si>
    <t>可持续影响</t>
  </si>
  <si>
    <t>不发生大规模随意丢弃病死猪事件</t>
  </si>
  <si>
    <t>0</t>
  </si>
  <si>
    <t>起</t>
  </si>
  <si>
    <t>反映全市全年发生大规模丢弃死猪事件情况，要求必须不发生。</t>
  </si>
  <si>
    <t>屠宰企业满意度</t>
  </si>
  <si>
    <t>80</t>
  </si>
  <si>
    <t>反映屠宰企业对本项目的满意程度。满意度=调查满意企业数/全市总在营屠宰场数*100%</t>
  </si>
  <si>
    <t>农村生态环境根本好转，美丽宜居乡村基本实现的目标，并提出以农村垃圾、污水治理和村容村貌提升为主攻方向，整合各种资源，强化各种举措，稳步有序推进农村人居环境整治三年行动计划，持续推进宜居宜业的美丽乡村建设。</t>
  </si>
  <si>
    <t>资金支出率</t>
  </si>
  <si>
    <t>92</t>
  </si>
  <si>
    <t>反映资金使用效率。结转结余率=当年结转结余数/各级财政衔接乡村振兴补助资金数*100%</t>
  </si>
  <si>
    <t>项目资金公告公示率</t>
  </si>
  <si>
    <t>反映资金项目公开的完成情况。
项目资金公告公示率=公开资金数/各级财政衔接乡村振兴补助资金数*100%</t>
  </si>
  <si>
    <t>完工项目验收合格率</t>
  </si>
  <si>
    <t>反映完工项目质量。        
完工项目验收合格率=验收合格项目数/各级财政衔接乡村振兴补助资金安排的完工项目总数*100%</t>
  </si>
  <si>
    <t>无规模性返贫</t>
  </si>
  <si>
    <t>无</t>
  </si>
  <si>
    <t>反映脱贫巩固情况。</t>
  </si>
  <si>
    <t>帮扶对象满意度</t>
  </si>
  <si>
    <t>反映帮扶对象满意度情况。                           帮扶对象满意率=上海市年度援滇项目资金帮扶对象满意数/上海市年度援滇项目资金帮扶对象总数*100%</t>
  </si>
  <si>
    <t>发放遗属生活补助和“揭批查”人员生活补助</t>
  </si>
  <si>
    <t>补助遗属人员</t>
  </si>
  <si>
    <t>人</t>
  </si>
  <si>
    <t>补助“揭批查”人员数</t>
  </si>
  <si>
    <t>补助月数</t>
  </si>
  <si>
    <t>月</t>
  </si>
  <si>
    <t>稳定社会率</t>
  </si>
  <si>
    <t>补助人员满意度</t>
  </si>
  <si>
    <t>85</t>
  </si>
  <si>
    <t>项目实施内容：市农业农村局牵头负责畜禽阳性扑杀和免疫死亡补助工作的方案制定、工作统筹规划和组织实施；指导督促各级部门制定本地工作计划，抓好有关工作落实，及时上报工作进展，反映工作存在问题并提出改进意见建议；指导各地农业部门做好补贴资金申报的审核工作，监督检查畜禽阳性扑杀和免疫死亡补助工作开展情况，组织做好畜禽阳性扑杀和免疫死亡补助项目绩效自评，并分别于2025年7月15日前和2025年12月15日前向市农业农村局报送项目阶段性执行情况。项目资金计划6月底一次性拨付至各县（市、区），由各县（市、区）结合区域内动物监测阳性及免疫实际发生状况及当地财政情况，9月底前制定完具体补助方案，核实阳性扑杀和免疫反应死亡数量，并于2025年10月底前完成支出目标。市级将于每个季度末对项目按云南省预算管理一体化系统绩效目标表配置进行绩效追踪。支出目标为2023年9月1日到2024年8月31日期间，县乡两级申报存在阳性扑杀和免疫反应死亡畜禽需按相关规定补助的养殖户（场）。
完成数量：按照各县（市、区）疫控中心申报，2023年9月1日到2024年8月31日期间，全年发生免疫反应死亡猪103头，牛4头，羊59只，按照市、县（市、区）财政及农户各承担三分之一，具体为：猪267元/头，牛1000元/头，羊167元/只，小计4.14万元；2023年9月1日到2024年8月31日期间，畜禽监测阳性扑杀，猪664头，牛0头，羊2只，市级补助标准为：猪800元/头、牛3000元/头、羊500元/只、鸡鸭鹅15元/只，按照市、县（市、区）财政各承担50%，小计53.22万元。市级补助两项共计57.36万元，市级财政承担部分分配计划为：红塔区0.03万元、江川区1.14万元、澄江市0万元、通海县0.14万元、华宁县53.12万元、易门县0.32万元、峨山县0.38万元、新平县1.54万元、元江县0.68万元。
完成质量：补助到位率&gt;=20%，各县（市、区）使用资金无重大违纪事项；实施效果：预期全市所有阳性扑杀和免疫反应死亡畜禽申报补助任务完成率100%，全市不发生区域性重大动物疫情；满意度：群众及补助对象对项目满意度为90%。</t>
  </si>
  <si>
    <t>申报补助任务完成率</t>
  </si>
  <si>
    <t>反映对养殖户养殖畜禽因强制免疫产生反应死亡的补助及对全年畜禽监测阳性扑杀畜禽的补助情况。所有产生应激反应死亡的畜禽都必须补助到位。补助率=实际补助养殖畜禽数/应补助养殖畜禽数*100%</t>
  </si>
  <si>
    <t>补助到位率</t>
  </si>
  <si>
    <t>反映全市养殖户收到因强制免疫产生反应死亡的补助及对全年畜禽监测阳性扑杀畜禽的补助情况。补助到位率=实际补助金额/应补助金额*100%</t>
  </si>
  <si>
    <t>政策知晓率</t>
  </si>
  <si>
    <t>反映养殖户对扑杀补助政策知晓情况。政策知晓率=调查知晓户数/调查总户数*100%</t>
  </si>
  <si>
    <t>使用资金重大违纪事项</t>
  </si>
  <si>
    <t>反映区域性重大动物疫情发生情况。要求全市辖区内不发生区域性重大动物疫情。</t>
  </si>
  <si>
    <t>受益对象满意度</t>
  </si>
  <si>
    <t>反映养殖场（户）满意度情况。满意度=调查满意户数/调查总户数*100%</t>
  </si>
  <si>
    <t>项目实施内容：2025年2月底前拟定承保计划，并由各县（市、区）农业农村局负责确定承保养殖户及畜牧科技联系人员，并将承保建议名册提交给保险公司审定；3月底前完成畜禽养殖户的承保申请，农业农村部门提出推荐意见保险公司决策参考；4月底前市级计划补助资金一次性拨付县（市、区），县级完成对申请保险养殖户进行条件审查，确定承保养殖户名册并签订保险合同；5月底前，各县（市、区）区结合承保养殖户申请情况，制定承保工作计划，完成项目申报审查，并下达项目资金文件；6月至11月组织项目实施建设；12月底前组织项目总结。每个季度10日前，县（市、区）农业农村部门向市农业农村部门报送月度农业保险实施情况。
完成数量：2025年预计承保能繁母猪保险9.31万头，市财政补贴9.5%，即5.7元/头，计63.24万元；预计承保育肥猪74.2万头，市财政补贴9.5%，即3.04元/头，计246.72万元；预计承保奶牛29头，市财政补贴15%，即55.5元/头，计0.17万元。合计310.12万元。市级财政承担部分分配计划为：红塔区26.84万元、江川区22.02万元、澄江市1.07万元、通海县25.69万元、华宁县13.03万元、易门县33.54万元、峨山县53.49万元、新平县118.09万元、元江县16.36万元。
完成质量：绝对免赔额=0%；实施效果：预期2025年保费规模3263.78万元，养殖业投保数量83.5万头，风险保障总额&gt;=去年同期。满意度：参保农户满意度90%以上。</t>
  </si>
  <si>
    <t>养殖畜禽投保规模</t>
  </si>
  <si>
    <t>835000</t>
  </si>
  <si>
    <t>头/只</t>
  </si>
  <si>
    <t>反映全市畜禽预计投保数。2024年全年全市承保能繁母猪、育肥猪、奶牛保险总共83.5万头以上</t>
  </si>
  <si>
    <t>育肥猪保险覆盖率</t>
  </si>
  <si>
    <t>3263.78</t>
  </si>
  <si>
    <t>万元</t>
  </si>
  <si>
    <t>反映全市畜禽参保水平。保费规模=畜禽投保数*单位保费。</t>
  </si>
  <si>
    <t>绝对免赔额</t>
  </si>
  <si>
    <t>反映保险公司给予养殖户绝对免赔情况。兜底性保障措施，必须为0</t>
  </si>
  <si>
    <t>风险保障总额</t>
  </si>
  <si>
    <t>去年同期</t>
  </si>
  <si>
    <t>元</t>
  </si>
  <si>
    <t>反映保险公司风险保障金额高于或等于去年水平。</t>
  </si>
  <si>
    <t>各县（市、区）保费补贴与保险机构结算次数</t>
  </si>
  <si>
    <t>反映县级农业机构与保险机构结算情况。</t>
  </si>
  <si>
    <t>投保养殖户满意度</t>
  </si>
  <si>
    <t>反映投保养殖户满意度情况。满意度=调查满意养殖户数/调查总数*100%</t>
  </si>
  <si>
    <t>根据（玉农财〔2024〕12号）《玉溪市农业农村局 下溪市财政局国家金融监督管理总局玉溪监管分局关于印发玉溪市中央财政保费补贴农产品保险项目实施方案(2024-2026年）的通知》的要求，按照应保尽保、市场引导、自主自愿、协同推进的原则，做到应保尽保、愿保尽保。
根据2023年的执行情况和文件要求，2024年力争投保面积达到150.00万亩，其中，稻谷、小麦、玉米3大主粮作物投保面积达到100万亩以上，保险覆盖率达到80%以上，受灾获补及时，农户满意度90%以上的绩效目标。通过农业保险项目的实施，降低农民种植受灾的风险，确保农民致富增收，农民收入持续增长。以实实在在的农业保险产品，为玉溪市农村经济保驾护航。</t>
  </si>
  <si>
    <t>投保面积完成面积</t>
  </si>
  <si>
    <t>130</t>
  </si>
  <si>
    <t>万亩</t>
  </si>
  <si>
    <t>反映获补助的种植面积的数量情况</t>
  </si>
  <si>
    <t>稻谷、小麦、玉米3大主梁作物投保面积</t>
  </si>
  <si>
    <t>106</t>
  </si>
  <si>
    <t>反映粮食作物投保面积情况</t>
  </si>
  <si>
    <t>种植业类保险覆盖率</t>
  </si>
  <si>
    <t>保险覆盖率=投保面积/种植面积</t>
  </si>
  <si>
    <t>时效指标</t>
  </si>
  <si>
    <t>受灾获补及时</t>
  </si>
  <si>
    <t>补助及时</t>
  </si>
  <si>
    <t>资金使用重大违规违纪问题</t>
  </si>
  <si>
    <t>资金使用情况</t>
  </si>
  <si>
    <t>受灾获补率</t>
  </si>
  <si>
    <t>受灾获补率=获得保险补偿面积/受灾面积</t>
  </si>
  <si>
    <t>农民满意度</t>
  </si>
  <si>
    <t>反映受补助受益对象的满意程度</t>
  </si>
  <si>
    <t>全市初步实现集产权经纪、项目推介、资产评估、法律服务、抵质押融资等配套服务为一体的农村综合产权流转交易市场运行。</t>
  </si>
  <si>
    <t>完成市级交易中心搭建</t>
  </si>
  <si>
    <t>完成分中心组建</t>
  </si>
  <si>
    <t>完成7个县（市、区）分中心建设</t>
  </si>
  <si>
    <t xml:space="preserve"> 初步建立全市“六个统一”的农村产权交易体系</t>
  </si>
  <si>
    <t>套</t>
  </si>
  <si>
    <t>市、县、乡、村四级农村产权交易市场服务体系和交易信息系统市域全覆盖</t>
  </si>
  <si>
    <t>&lt;=</t>
  </si>
  <si>
    <t>6月前</t>
  </si>
  <si>
    <t xml:space="preserve"> 2025年6月30日基本实现市、县、乡、村四级农村产权交易市场服务体系和交易信息系统市域全覆盖</t>
  </si>
  <si>
    <t>服务范围进一步扩大</t>
  </si>
  <si>
    <t>稳定发展</t>
  </si>
  <si>
    <t xml:space="preserve"> 2026年底，基本实现运营企业的可持续健康发展。 </t>
  </si>
  <si>
    <t>扩大</t>
  </si>
  <si>
    <t>农村产权交易平台的服务范围进一步扩大，农村产权交易体系组织健全、运转有序</t>
  </si>
  <si>
    <t>项目服务对象满意度≧85%</t>
  </si>
  <si>
    <t>五个人才专项属于乡村振兴人才引育专项，“兴玉乡村振兴人才”项目为深入实施乡村振兴战略，“兴玉乡村振兴人才”项目为深入实施乡村振兴战略，培育选树一批在乡村振兴工作中创新创业成效优、示范带动作用强、支撑引领效果好的乡村实用人才，为推进“三大战役”提供人才支撑和智力支持。“玉溪高原特色农业产业示范基地”为充分发挥高原特色农业产业示范基地的示范引领和辐射带动作用，加速推动生产导向、主体、方式、要素、手段、产品、投入等转变，提高特色农产品品质效益、促进农民持续增收和实现农业可持续发展，助力乡村产业振兴。玉溪高原特色农业产业示范基地旨在以市场为导向，以改革创新为动力，以绿色有机为标准，能对不同类型地区的特色农业产业发展发挥关键作用与引领带动作用的示范企业或经济组织。根据农村社会经济发展的需要，“玉溪市农村实用人才创新创业项目”专项旨在培养重点产业拔尖人才，高原特色现代农业人才。包括农业科研、农业技术推广、农产品交易、农业产业化等方面人才，推动人才工作与经济社会发展深度合。“玉溪市现代青年农场主和新型农业经营主体带头人培养计划”为深入实施乡村振兴战略，培育选树一批在乡村振兴工作中创新创业成效优、示范带动作用强的现代青年农场主和新型农业经营主体带头人才。四个项目实施所产生的直接经济效益与立项目标的直接经济效益相比较，其实现程度较好；项目通过财政资金的投入带动，实现了较多的项目效益，经济性好；项目在很大程度上达到政策目标、经营目标和其他预期结果，其有效性好；社会综合效益实现程度较好。通过对示范基地的新品种、新技术、新经营方式的展示及宣传培训，展示高效农业新品种和新技术，让广大农户和农业企业直观的了解新品种的特征特性和种养植效果，提高采用优良新品种、新技术的科技意识；另一方面，科普示范可以有效带动和促进农户使用优良新品种和新技术，取得良好的种养植效益，有效增加农民收入。</t>
  </si>
  <si>
    <t>“兴玉乡村振兴人才”补助人数</t>
  </si>
  <si>
    <t>“兴玉乡村振兴人才”2022年项目设定及评审实施细则进行重新修订，自今年起每2年评审一次，每次评选不超过10人，给予入选者一次性5万元生活补助。</t>
  </si>
  <si>
    <t>“玉溪高原特色农业产业示范基地”补助个数</t>
  </si>
  <si>
    <t>“玉溪高原特色农业产业示范基地”2022年对项目设定和实施细则进行重新修订，每2年评审一次，每次评选不超过5个，给予每个基地20万元项目经费。</t>
  </si>
  <si>
    <t>“玉溪市农村实用人才创新创业项目”补助个数</t>
  </si>
  <si>
    <t>“玉溪市农村实用人才创新创业项目”2022年对项目设定和实施细则进行重新修订，每2年评审一次，每次评选不超过5个，给予每个入选项目5万元项目经费资助。</t>
  </si>
  <si>
    <t>“玉溪市现代青年农场主和新型农业经营主体带头人培养计划”补助人数</t>
  </si>
  <si>
    <t>35</t>
  </si>
  <si>
    <t>“玉溪市青年农场主和新型经营主体带头人”2022年开始，每2年评审一次，每次评选不超过35个，给予每个入选者5万元经费资助。</t>
  </si>
  <si>
    <t>“玉溪市返乡入乡创业人才”补助个数</t>
  </si>
  <si>
    <t>“玉溪市返乡入乡创业人才”每年评审一次，经认定的返乡入乡创业人才分3类给予一次性项目资金支持：第一类项目支持20万元、第二类项目支持15万元、第三类项目支持10万元；原则上每年认定第一类项目不超过2个，认定第一和第二类项目合计不超过4个。</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</si>
  <si>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</si>
  <si>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</si>
  <si>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</si>
  <si>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</si>
  <si>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</si>
  <si>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</si>
  <si>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“兴玉乡村振兴人才”</t>
  </si>
  <si>
    <t>年</t>
  </si>
  <si>
    <t>五个人才项目，其中4个每2年评审一次，每次评审在申报当年完成，补助经费在评审第2年进行兑付。“返乡入乡创业人才”每年评审1次。</t>
  </si>
  <si>
    <t>成果报道率</t>
  </si>
  <si>
    <t>篇</t>
  </si>
  <si>
    <t>加大对入选项目先进典型的宣传，扩大社会影响和知名度，为其成长营造良好的社会氛围，发挥其示范带动作用，支撑引领行业发展，构建和提升玉溪改革发展的核心竞争力。</t>
  </si>
  <si>
    <t>示范带动率</t>
  </si>
  <si>
    <t>在围绕全面实施“绿色发展、工业强市、共同富裕”核心战略，高质量推进“一极两区”建设，促进人才链、创新链、价值链与产业链深度融合，深入实施乡村振兴战略，培育选树一批在乡村振兴工作中创新创业成效优、示范带动作用强、支撑引领效果好的乡村振兴人才、实用人才、示范基地、现代青年农场主和新型农业经营主体带头人。</t>
  </si>
  <si>
    <t>满意度</t>
  </si>
  <si>
    <t>群众满意度达80％以上</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</si>
  <si>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</si>
  <si>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</si>
  <si>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</si>
  <si>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反映资金在支持产业发展项目方面的情况。               产业资金投入率=中央和省级财政衔接乡村振兴补助资金投入产业的资金数/中央和省级财政衔接乡村振兴补助资金数*100%</t>
  </si>
  <si>
    <t>反映资金使用效率。           
结转结余率=当年结转结余数/各级财政衔接乡村振兴补助资金数*100%</t>
  </si>
  <si>
    <t>项目开工率</t>
  </si>
  <si>
    <t>反映年度项目开工情况。
项目开工率=各级财政衔接乡村振兴补助资金安排的项目开工数/各级财政衔接乡村振兴补助资金安排的项目总数*100%</t>
  </si>
  <si>
    <t>项目完工率</t>
  </si>
  <si>
    <t>反映年度项目在规定时间内完工情况。
项目完工率=各级财政衔接乡村振兴补助资金安排的项目完工数/各级财政衔接乡村振兴补助资金安排的项目总数*100%</t>
  </si>
  <si>
    <t>农村居民人均可支配收入增幅</t>
  </si>
  <si>
    <t>&gt;</t>
  </si>
  <si>
    <t>反映项目实施效果。         
农村居民人均纯收入增幅=（当年农村居民人均可支配收入-上年农村居民人均纯收入）/上年农村居民人均纯收入*100%</t>
  </si>
  <si>
    <t>返贫致贫人口帮扶措施覆盖率</t>
  </si>
  <si>
    <t>反映项目实施效果。           
风险消除人口帮扶措施覆盖率=采取帮扶措施人口数/标注风险人口数</t>
  </si>
  <si>
    <t>项</t>
  </si>
  <si>
    <t>帮扶工作群众满意度</t>
  </si>
  <si>
    <t>反映对驻村工作队和帮扶责任人帮扶工作的满意度。
帮扶工作群众满意度=满意的数量/抽样总数*100%</t>
  </si>
  <si>
    <t>为提升全市城乡畜禽产品安全预警能力建设，根据养殖规模和区域布局、兽医实验室现有基础设施、人员结构等布局5个点（红塔区、江川区、澄江市、峨山县、元江县），2025年对5个县级（包含1个国家疫情测报站）兽医实验室进行能力提升，组建分子生物学诊断室，每个实验室购置：全自动核酸提取仪、荧光定量PCR仪、生物安全柜、全自动高压灭菌器等相关仪器设备一套。每县70万元，共配置5套，由市级统一采购配发，计350万元。但受市级财政紧缩影响，截至目前仅支付部分金额，还剩部分金额未支出，未支出金额共计211.08万元。</t>
  </si>
  <si>
    <t>非洲猪瘟动物免疫效果监测</t>
  </si>
  <si>
    <t>450</t>
  </si>
  <si>
    <t>反映非洲猪瘟动物免疫效果监测血清样本的情况，必须满足。监测率=实际监测数量/下达任务数*100%</t>
  </si>
  <si>
    <t>购置计划完成率</t>
  </si>
  <si>
    <t>反映仪器设备购置完成情况。完成率=实际购置仪器设备数/计划购置仪器设备数*100%</t>
  </si>
  <si>
    <t>仪器设备部署及时率</t>
  </si>
  <si>
    <t>反映采购仪器设备部署安装到位的情况。及时率=仪器设备部署安装数量/实际采购仪器设备数*100%</t>
  </si>
  <si>
    <t>重大动物疫情监测准确性</t>
  </si>
  <si>
    <t>提高</t>
  </si>
  <si>
    <t>反映县级动物疫病预防控制中心对重大动物疫情监测准确性的情况。</t>
  </si>
  <si>
    <t>使用人员满意度</t>
  </si>
  <si>
    <t>反映工作人员使用购置仪器设备满意度的情况。满意度=实际调查满意数量/总调查数*100%</t>
  </si>
  <si>
    <t>优化人才生态环境：通过实施一系列的人才政策和服务措施，市委可以为专家创造更好的工作和生活环境，吸引和留住更多的优秀人才，从而优化当地的人才生态环境。</t>
  </si>
  <si>
    <t>救助对象认定准确率</t>
  </si>
  <si>
    <t>市委联系专家服务工作经费拨付名单发放</t>
  </si>
  <si>
    <t>救助发放及时率</t>
  </si>
  <si>
    <t xml:space="preserve">反映市委联系专家工作经费政策的宣传效果情况。
</t>
  </si>
  <si>
    <t>生活状况改善</t>
  </si>
  <si>
    <t>反映市委联系专家生活、工作状况的改善情况。</t>
  </si>
  <si>
    <t>救助对象满意度</t>
  </si>
  <si>
    <t xml:space="preserve">被服务对象的满意程度。
</t>
  </si>
  <si>
    <t>通过为驻村工作队员购买意外伤害保险，解决驻村工作队员的后顾之忧，使其能够全身心投入到巩固拓展脱贫攻坚成果推进乡村振兴工作中来，为群众办实事好事，提高驻村队员干事创业提供一定身保障。</t>
  </si>
  <si>
    <t>组织培训期数</t>
  </si>
  <si>
    <t>597</t>
  </si>
  <si>
    <t>反映驻村工作队员受益情况。</t>
  </si>
  <si>
    <t>返贫、致贫风险人口监测覆盖率</t>
  </si>
  <si>
    <t xml:space="preserve">反映项目实施效果。  </t>
  </si>
  <si>
    <t>参训人员满意度</t>
  </si>
  <si>
    <t>反映参训人员对培训内容、专家授课、课程设置和培训效果等的满意度。   
参训人员满意度=满意的参训人员数量/参训人员总数*100%</t>
  </si>
  <si>
    <t>项目实施内容：2025年1—12月，按花名册逐月预发工资补助，待年终考核合格后,根据考核结果核定最终工资补助支出余下部分。保险需当年12月底前购买完毕。市级将于每个季度末对项目进行绩效追踪。由县（市、区）根据具体工作人员制定工资补助花名册，每月预发部分工资，预发部分由各县（市、区）根据自身财政实际情况决定，年终考核合格后,根据考核结果核定最终工资补助支出余下部分，其中市级补助部分计划6月底一次性拨付到各县（市、区）财政部门。保险统一由县农业农村部门根据自身财政情况确定时间，最迟需于当年12月底前为村级防疫员购买完毕。市级将于每个季度末对项目按云南省预算管理一体化系统绩效目标表配置进行绩效追踪。其余内容按《玉溪市村级动物防疫员管理办法》及《玉溪市动物检疫协检员管理办法》执行。
完成数量：村防疫员工资及意外伤害保险补助合计292.285万元，其中：全市1193名村防疫员，市级每人每月补贴200元，全年小计286.32万元。每人每年人身意外伤害保险补贴50元，全年小计5.965万元；动物检疫协检员工资补助合计225.12万元，全市938名动物检疫协检员，市级每人每月补助200元，全年小计225.12万元。以上两项市级财政预算合计：517.405万元。
完成质量：2025年内需实现补助人员和补助费用到位率100%；实施效果：完成生产或疫病防控指导工作2次以上，年终考核结果良好以上、政策知晓率100%；满意度：服务对象满意率达到95%以上。</t>
  </si>
  <si>
    <t>补助人数</t>
  </si>
  <si>
    <t>2131</t>
  </si>
  <si>
    <t>人次</t>
  </si>
  <si>
    <t>反映各县区每年对基层人员的在册人数补助。全市1193个村级防疫员、938个动物协检员。补助人数=村级防疫员人数+动物协检员人数</t>
  </si>
  <si>
    <t>工作任务</t>
  </si>
  <si>
    <t>反映全年村级防疫员及动物协检员到养殖户家中指导工作次数。每人每年不少于两次到养殖户家进行养殖技术指导和疾病的防治帮助，包括春季和秋季重大疫病防控工作。</t>
  </si>
  <si>
    <t>补助费用到位率</t>
  </si>
  <si>
    <t>反映人员工资市级补助实际发放到位概率， 到位率=实际到位金额/应发金额*100%</t>
  </si>
  <si>
    <t>年终考核结果</t>
  </si>
  <si>
    <t>良好</t>
  </si>
  <si>
    <t>反映市级对各县区重大动物疫病防控开展水平考核情况。具体考核内容及结果见市重大动物疫病防控办公室年底考核文件。</t>
  </si>
  <si>
    <t>反映基层技术人员对本项目及相关政策的知晓情况。知晓率=调查知晓人数/总调查人数*100%</t>
  </si>
  <si>
    <t>村级防疫员及动物协检员满意度</t>
  </si>
  <si>
    <t>反映村级防疫员、动物协检员对项目补贴的满意程度。满意度=调查满意人员/总调查人数*100%</t>
  </si>
  <si>
    <t>通过典型农田区域1周年监测，分析区域农田退水和面源污染物排放特征，评估典型农田面源污染物负荷。</t>
  </si>
  <si>
    <t>可持续影响度</t>
  </si>
  <si>
    <t>反映该项目为相关部门提供监测数据的情况。</t>
  </si>
  <si>
    <t>为农业面源污染治理提供有效监测数据</t>
  </si>
  <si>
    <t>0.1</t>
  </si>
  <si>
    <t>调整优化种植结构、减少化肥农药施用量提供依据，有效削减农业面源污染负荷</t>
  </si>
  <si>
    <t>反映该项目后续可持续影响力。</t>
  </si>
  <si>
    <t>推进农业绿色发展、改善农业生态环境。</t>
  </si>
  <si>
    <t>反映当地农业绿色发展改善逐年递增情况。</t>
  </si>
  <si>
    <t>检查（核查）人员被投诉次数</t>
  </si>
  <si>
    <t>反映周围群众 对该项目的满意情况。</t>
  </si>
  <si>
    <t>反映当地农业绿色发展逐年递增情况。</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</si>
  <si>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</si>
  <si>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宣传物料印刷</t>
  </si>
  <si>
    <t>1000</t>
  </si>
  <si>
    <t>满足2025年创文工作宣传物料的印刷</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</si>
  <si>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</si>
  <si>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宣传活动次数</t>
  </si>
  <si>
    <t>2025年开展创文宣传活动次数</t>
  </si>
  <si>
    <t>创文工作宣传</t>
  </si>
  <si>
    <t>件</t>
  </si>
  <si>
    <t>在公众号等新媒体平台上开展创文工作宣传</t>
  </si>
  <si>
    <t>创文工作知晓率</t>
  </si>
  <si>
    <t>95%</t>
  </si>
  <si>
    <t>文明城市创建工作进行知识学习，提升文明城市创建知晓率满意度</t>
  </si>
  <si>
    <t>创文工作满意度</t>
  </si>
  <si>
    <t>创文工作开展入户调查宣传，满意度=满意人员/入户调查人员</t>
  </si>
  <si>
    <t>项目实施内容：由市级统一采购疫苗，按预算情况分配至各县（市、区）对散养户进行免疫。主要在春秋两防集中免疫期间对散养户开展强制免疫工作，规模养殖户自行按免疫程序开展免疫注射。计划3月底前市级统一采购疫苗完毕；4月底由各县（市、区）结合区域内动物饲养状况，制定春秋两季动物防疫强制免疫疫苗工作计划，确定疫苗需求量，按需与市级签订协议（合同）后按市级分配疫苗数领取，对散养户进行免疫；6月底前完成春防免疫，11月底前完成秋防免疫，并根据政府招标合同完成“先打后补”支出目标。
完成数量：2025年春秋两防每头猪两种病各免疫两次计算，全市2025年预计生猪散养户预计存栏数为65.43万头，猪瘟疫苗用量130.86万头份，高致病性猪蓝耳病130.86万头份，疫苗单价为猪瘟0.30元/头份，计39.26万元，高致病性猪蓝耳病0.93元/头份，计121.7万元。按照市、县（市、区）财政各承担50%，计80.48万元；全市2025年底预计生猪存栏104.57万头，牛存栏18.64万头，羊存栏37.62万只，家禽存栏1542.19万只计算，猪口蹄疫疫苗用量209.14万头份，按1.6元/头份，计334.62万元，牛口蹄疫疫苗用量37.28万头份，羊口蹄疫疫苗用量75.24万头份，牛羊口蹄疫疫苗按2元/头份计225.04万元，羊小反刍兽疫疫苗用量75.24万头份，按0.4元/头份，计30.1万元，家禽禽流感疫苗用量3084.38万只份，按0.3元/头份，计925.31万元，合计1516.84万元，按中央动物强制免疫疫苗市级5%配套，计75.84万元。以上两项2025年度市本级预算资金合计156.32万元。
完成质量：2024年全市疫苗采购率&gt;90%，全市重大动物疫病免疫密度达100%，免疫抗体合格率达70%以上；实施效果：通过项目实施达成由市县乡村人员组成的动物防疫体系，建立“政府保密度，业务部门保质量”的工作机制，全面开展动物防疫整村推进，为全市畜禽养殖建立免疫保护屏障，确保春秋两防各免疫一次，确保不发生区域性动物疫情，确保畜牧业产业健康发展的效果。满意度：养殖户满意度85%以上。</t>
  </si>
  <si>
    <t>全年免疫次数</t>
  </si>
  <si>
    <t>反映全年畜禽强制免疫接种次数。春防及秋防期间至少各强制免疫一次。</t>
  </si>
  <si>
    <t>免疫密度</t>
  </si>
  <si>
    <t>反映猪瘟、猪蓝耳、口蹄疫、小反刍、禽流感群体免疫密度。免疫密度=对应病种免疫数/对应畜种总存栏数*100%</t>
  </si>
  <si>
    <t>免疫抗体合格率</t>
  </si>
  <si>
    <t>70</t>
  </si>
  <si>
    <t>反映血清抽检抗体检测合格情况，免疫抗体合格率=检验出对应病种抗体血清数/抽检血清数*100%</t>
  </si>
  <si>
    <t>发生区域性动物疫情</t>
  </si>
  <si>
    <t>反映全市发生区域性动物疫情情况。必须不发生政府通报市内区域性动物疫情。</t>
  </si>
  <si>
    <t>养殖户满意度</t>
  </si>
  <si>
    <t>反映生猪散养户对免疫情况的满意度。满意度=调查满意户数/调查总数*100%</t>
  </si>
  <si>
    <t>确保国家食糖安全，务必继续实施甘蔗良种良法技术推广补贴政策，以点带面，加大对蔗糖产业的重视和扶持力度，加大对产业的谋划布局，推进糖料蔗生产经营模式转变，促进玉溪糖料蔗产业有序、健康、稳定的高质量发展。糖料蔗新植良种面积占种植面积30%，糖料蔗机械化作业面积1.81万亩；糖料蔗联合机收率提高比例4%；蔗糖分提高0.1%；资金使用重大违规违纪问题；服务对象对中央财政补助经费使用情况的满意度90%</t>
  </si>
  <si>
    <t>糖料蔗新植良种面积占种植面积</t>
  </si>
  <si>
    <t>新植糖料蔗健康种苗覆盖率达95%以上</t>
  </si>
  <si>
    <t>糖料蔗机械化作业面积</t>
  </si>
  <si>
    <t>4.9 /亩</t>
  </si>
  <si>
    <t>吨</t>
  </si>
  <si>
    <t>糖料蔗平均单产达到4.9吨/亩以上</t>
  </si>
  <si>
    <t>糖料蔗联合机收率提高</t>
  </si>
  <si>
    <t>糖料蔗联合机收率提高比例4%</t>
  </si>
  <si>
    <t>蔗糖分</t>
  </si>
  <si>
    <t>平均蔗糖分稳定在14%以上</t>
  </si>
  <si>
    <t>蔗糖产业</t>
  </si>
  <si>
    <t>有序发展</t>
  </si>
  <si>
    <t>蔗糖产业有序发展</t>
  </si>
  <si>
    <t>服务对象对中央财政补助经费使用情况的满意度</t>
  </si>
  <si>
    <t>服务对象对中央财政补助经费使用情况的满意度90%</t>
  </si>
  <si>
    <t>预算06表</t>
  </si>
  <si>
    <t>2025年部门政府性基金预算支出预算表</t>
  </si>
  <si>
    <t>单位:元</t>
  </si>
  <si>
    <t>政府性基金预算支出</t>
  </si>
  <si>
    <t>城乡社区支出</t>
  </si>
  <si>
    <t>国有土地使用权出让收入安排的支出</t>
  </si>
  <si>
    <t>资源勘探工业信息等支出</t>
  </si>
  <si>
    <t>超长期特别国债安排的支出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</si>
  <si>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</si>
  <si>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</si>
  <si>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</si>
  <si>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</si>
  <si>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</si>
  <si>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</si>
  <si>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</si>
  <si>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</si>
  <si>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</si>
  <si>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</si>
  <si>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</si>
  <si>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</si>
  <si>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</si>
  <si>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机动车燃料费</t>
  </si>
  <si>
    <t>机动车修理费</t>
  </si>
  <si>
    <t>《玉溪农业》印刷费</t>
  </si>
  <si>
    <t>购空凋</t>
  </si>
  <si>
    <t>玉溪市农业农村局餐饮服务</t>
  </si>
  <si>
    <t>玉溪市农业农村局物业管理费</t>
  </si>
  <si>
    <t>预算08表</t>
  </si>
  <si>
    <t>2025年部门政府购买服务预算表</t>
  </si>
  <si>
    <t>政府购买服务项目</t>
  </si>
  <si>
    <t>政府购买服务目录</t>
  </si>
  <si>
    <t>机动车保险</t>
  </si>
  <si>
    <t>A1803 社会保险服务</t>
  </si>
  <si>
    <t>B1105 餐饮服务</t>
  </si>
  <si>
    <t>玉溪市农业农村局物业管理</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</si>
  <si>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</si>
  <si>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</si>
  <si>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</si>
  <si>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</si>
  <si>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</si>
  <si>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</si>
  <si>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</si>
  <si>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</si>
  <si>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</si>
  <si>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</si>
  <si>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</si>
  <si>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</si>
  <si>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</si>
  <si>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</si>
  <si>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</si>
  <si>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</si>
  <si>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</si>
  <si>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</si>
  <si>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</si>
  <si>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</si>
  <si>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</si>
  <si>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</si>
  <si>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</si>
  <si>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</si>
  <si>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</si>
  <si>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</si>
  <si>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</si>
  <si>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</si>
  <si>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A02052305 空调机组</t>
  </si>
  <si>
    <t>空调机</t>
  </si>
  <si>
    <t>预算11表</t>
  </si>
  <si>
    <t>2025年上级补助项目支出预算表</t>
  </si>
  <si>
    <t>上级补助</t>
  </si>
  <si>
    <t>我单位2025年预算中市本级项目无上级补助资金。</t>
  </si>
  <si>
    <t>预算12表</t>
  </si>
  <si>
    <t>2025年部门项目支出中期规划预算表</t>
  </si>
  <si>
    <t>项目级次</t>
  </si>
  <si>
    <t>2025年</t>
  </si>
  <si>
    <t>2026年</t>
  </si>
  <si>
    <t>2027年</t>
  </si>
  <si>
    <t>311 专项业务类</t>
  </si>
  <si>
    <t>本级</t>
  </si>
  <si>
    <t>322 民生类</t>
  </si>
  <si>
    <t>下级</t>
  </si>
  <si>
    <t>312 民生类</t>
  </si>
  <si>
    <t>313 事业发展类</t>
  </si>
  <si>
    <t>323 事业发展类</t>
  </si>
  <si>
    <t/>
  </si>
</sst>
</file>

<file path=xl/styles.xml><?xml version="1.0" encoding="utf-8"?>
<styleSheet xmlns="http://schemas.openxmlformats.org/spreadsheetml/2006/main">
  <numFmts count="9">
    <numFmt numFmtId="44" formatCode="_ &quot;￥&quot;* #,##0.00_ ;_ &quot;￥&quot;* \-#,##0.00_ ;_ &quot;￥&quot;* &quot;-&quot;??_ ;_ @_ "/>
    <numFmt numFmtId="176" formatCode="#,##0;\-#,##0;;@"/>
    <numFmt numFmtId="41" formatCode="_ * #,##0_ ;_ * \-#,##0_ ;_ * &quot;-&quot;_ ;_ @_ "/>
    <numFmt numFmtId="177" formatCode="hh:mm:ss"/>
    <numFmt numFmtId="178" formatCode="yyyy/mm/dd"/>
    <numFmt numFmtId="42" formatCode="_ &quot;￥&quot;* #,##0_ ;_ &quot;￥&quot;* \-#,##0_ ;_ &quot;￥&quot;* &quot;-&quot;_ ;_ @_ "/>
    <numFmt numFmtId="43" formatCode="_ * #,##0.00_ ;_ * \-#,##0.00_ ;_ * &quot;-&quot;??_ ;_ @_ "/>
    <numFmt numFmtId="179" formatCode="yyyy/mm/dd\ hh:mm:ss"/>
    <numFmt numFmtId="180" formatCode="#,##0.00;\-#,##0.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9"/>
      <color rgb="FF000000"/>
      <name val="SimSun"/>
      <charset val="134"/>
    </font>
    <font>
      <sz val="9"/>
      <color theme="1"/>
      <name val="宋体"/>
      <charset val="134"/>
    </font>
    <font>
      <sz val="10"/>
      <color rgb="FF000000"/>
      <name val="SimSun"/>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top"/>
    </xf>
    <xf numFmtId="176" fontId="11" fillId="0" borderId="4">
      <alignment horizontal="right" vertical="center"/>
    </xf>
    <xf numFmtId="177" fontId="11" fillId="0" borderId="4">
      <alignment horizontal="right" vertical="center"/>
    </xf>
    <xf numFmtId="180" fontId="11" fillId="0" borderId="4">
      <alignment horizontal="right" vertical="center"/>
    </xf>
    <xf numFmtId="180" fontId="11" fillId="0" borderId="4">
      <alignment horizontal="right" vertical="center"/>
    </xf>
    <xf numFmtId="10" fontId="11" fillId="0" borderId="4">
      <alignment horizontal="right" vertical="center"/>
    </xf>
    <xf numFmtId="179" fontId="11" fillId="0" borderId="4">
      <alignment horizontal="righ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2" fillId="10" borderId="0" applyNumberFormat="0" applyBorder="0" applyAlignment="0" applyProtection="0">
      <alignment vertical="center"/>
    </xf>
    <xf numFmtId="0" fontId="23" fillId="18" borderId="0" applyNumberFormat="0" applyBorder="0" applyAlignment="0" applyProtection="0">
      <alignment vertical="center"/>
    </xf>
    <xf numFmtId="0" fontId="23" fillId="21" borderId="0" applyNumberFormat="0" applyBorder="0" applyAlignment="0" applyProtection="0">
      <alignment vertical="center"/>
    </xf>
    <xf numFmtId="0" fontId="22" fillId="14" borderId="0" applyNumberFormat="0" applyBorder="0" applyAlignment="0" applyProtection="0">
      <alignment vertical="center"/>
    </xf>
    <xf numFmtId="0" fontId="23" fillId="20" borderId="0" applyNumberFormat="0" applyBorder="0" applyAlignment="0" applyProtection="0">
      <alignment vertical="center"/>
    </xf>
    <xf numFmtId="0" fontId="29" fillId="0" borderId="18" applyNumberFormat="0" applyFill="0" applyAlignment="0" applyProtection="0">
      <alignment vertical="center"/>
    </xf>
    <xf numFmtId="0" fontId="30" fillId="0" borderId="0" applyNumberFormat="0" applyFill="0" applyBorder="0" applyAlignment="0" applyProtection="0">
      <alignment vertical="center"/>
    </xf>
    <xf numFmtId="0" fontId="36" fillId="0" borderId="21" applyNumberFormat="0" applyFill="0" applyAlignment="0" applyProtection="0">
      <alignment vertical="center"/>
    </xf>
    <xf numFmtId="9" fontId="19" fillId="0" borderId="0" applyFont="0" applyFill="0" applyBorder="0" applyAlignment="0" applyProtection="0">
      <alignment vertical="center"/>
    </xf>
    <xf numFmtId="43" fontId="19" fillId="0" borderId="0" applyFont="0" applyFill="0" applyBorder="0" applyAlignment="0" applyProtection="0">
      <alignment vertical="center"/>
    </xf>
    <xf numFmtId="0" fontId="32" fillId="0" borderId="20" applyNumberFormat="0" applyFill="0" applyAlignment="0" applyProtection="0">
      <alignment vertical="center"/>
    </xf>
    <xf numFmtId="178" fontId="11" fillId="0" borderId="4">
      <alignment horizontal="right" vertical="center"/>
    </xf>
    <xf numFmtId="42" fontId="19" fillId="0" borderId="0" applyFont="0" applyFill="0" applyBorder="0" applyAlignment="0" applyProtection="0">
      <alignment vertical="center"/>
    </xf>
    <xf numFmtId="0" fontId="22" fillId="25" borderId="0" applyNumberFormat="0" applyBorder="0" applyAlignment="0" applyProtection="0">
      <alignment vertical="center"/>
    </xf>
    <xf numFmtId="0" fontId="37" fillId="0" borderId="0" applyNumberFormat="0" applyFill="0" applyBorder="0" applyAlignment="0" applyProtection="0">
      <alignment vertical="center"/>
    </xf>
    <xf numFmtId="0" fontId="23" fillId="28" borderId="0" applyNumberFormat="0" applyBorder="0" applyAlignment="0" applyProtection="0">
      <alignment vertical="center"/>
    </xf>
    <xf numFmtId="0" fontId="22" fillId="23" borderId="0" applyNumberFormat="0" applyBorder="0" applyAlignment="0" applyProtection="0">
      <alignment vertical="center"/>
    </xf>
    <xf numFmtId="0" fontId="33" fillId="0" borderId="20" applyNumberFormat="0" applyFill="0" applyAlignment="0" applyProtection="0">
      <alignment vertical="center"/>
    </xf>
    <xf numFmtId="49" fontId="11" fillId="0" borderId="4">
      <alignment horizontal="left" vertical="center" wrapText="1"/>
    </xf>
    <xf numFmtId="0" fontId="35" fillId="0" borderId="0" applyNumberFormat="0" applyFill="0" applyBorder="0" applyAlignment="0" applyProtection="0">
      <alignment vertical="center"/>
    </xf>
    <xf numFmtId="0" fontId="23" fillId="11" borderId="0" applyNumberFormat="0" applyBorder="0" applyAlignment="0" applyProtection="0">
      <alignment vertical="center"/>
    </xf>
    <xf numFmtId="44" fontId="19" fillId="0" borderId="0" applyFont="0" applyFill="0" applyBorder="0" applyAlignment="0" applyProtection="0">
      <alignment vertical="center"/>
    </xf>
    <xf numFmtId="0" fontId="23" fillId="29" borderId="0" applyNumberFormat="0" applyBorder="0" applyAlignment="0" applyProtection="0">
      <alignment vertical="center"/>
    </xf>
    <xf numFmtId="0" fontId="39" fillId="27" borderId="17" applyNumberFormat="0" applyAlignment="0" applyProtection="0">
      <alignment vertical="center"/>
    </xf>
    <xf numFmtId="0" fontId="31" fillId="0" borderId="0" applyNumberFormat="0" applyFill="0" applyBorder="0" applyAlignment="0" applyProtection="0">
      <alignment vertical="center"/>
    </xf>
    <xf numFmtId="41" fontId="19" fillId="0" borderId="0" applyFont="0" applyFill="0" applyBorder="0" applyAlignment="0" applyProtection="0">
      <alignment vertical="center"/>
    </xf>
    <xf numFmtId="0" fontId="22" fillId="32" borderId="0" applyNumberFormat="0" applyBorder="0" applyAlignment="0" applyProtection="0">
      <alignment vertical="center"/>
    </xf>
    <xf numFmtId="0" fontId="23" fillId="9" borderId="0" applyNumberFormat="0" applyBorder="0" applyAlignment="0" applyProtection="0">
      <alignment vertical="center"/>
    </xf>
    <xf numFmtId="0" fontId="22" fillId="17" borderId="0" applyNumberFormat="0" applyBorder="0" applyAlignment="0" applyProtection="0">
      <alignment vertical="center"/>
    </xf>
    <xf numFmtId="0" fontId="28" fillId="8" borderId="17" applyNumberFormat="0" applyAlignment="0" applyProtection="0">
      <alignment vertical="center"/>
    </xf>
    <xf numFmtId="0" fontId="38" fillId="27" borderId="22" applyNumberFormat="0" applyAlignment="0" applyProtection="0">
      <alignment vertical="center"/>
    </xf>
    <xf numFmtId="0" fontId="27" fillId="7" borderId="16" applyNumberFormat="0" applyAlignment="0" applyProtection="0">
      <alignment vertical="center"/>
    </xf>
    <xf numFmtId="0" fontId="26" fillId="0" borderId="15" applyNumberFormat="0" applyFill="0" applyAlignment="0" applyProtection="0">
      <alignment vertical="center"/>
    </xf>
    <xf numFmtId="0" fontId="22" fillId="30" borderId="0" applyNumberFormat="0" applyBorder="0" applyAlignment="0" applyProtection="0">
      <alignment vertical="center"/>
    </xf>
    <xf numFmtId="0" fontId="22" fillId="5" borderId="0" applyNumberFormat="0" applyBorder="0" applyAlignment="0" applyProtection="0">
      <alignment vertical="center"/>
    </xf>
    <xf numFmtId="0" fontId="19" fillId="12" borderId="19" applyNumberFormat="0" applyFont="0" applyAlignment="0" applyProtection="0">
      <alignment vertical="center"/>
    </xf>
    <xf numFmtId="0" fontId="24" fillId="0" borderId="0" applyNumberFormat="0" applyFill="0" applyBorder="0" applyAlignment="0" applyProtection="0">
      <alignment vertical="center"/>
    </xf>
    <xf numFmtId="0" fontId="34" fillId="19" borderId="0" applyNumberFormat="0" applyBorder="0" applyAlignment="0" applyProtection="0">
      <alignment vertical="center"/>
    </xf>
    <xf numFmtId="0" fontId="29" fillId="0" borderId="0" applyNumberFormat="0" applyFill="0" applyBorder="0" applyAlignment="0" applyProtection="0">
      <alignment vertical="center"/>
    </xf>
    <xf numFmtId="0" fontId="22" fillId="26" borderId="0" applyNumberFormat="0" applyBorder="0" applyAlignment="0" applyProtection="0">
      <alignment vertical="center"/>
    </xf>
    <xf numFmtId="0" fontId="40" fillId="31" borderId="0" applyNumberFormat="0" applyBorder="0" applyAlignment="0" applyProtection="0">
      <alignment vertical="center"/>
    </xf>
    <xf numFmtId="0" fontId="23" fillId="4" borderId="0" applyNumberFormat="0" applyBorder="0" applyAlignment="0" applyProtection="0">
      <alignment vertical="center"/>
    </xf>
    <xf numFmtId="0" fontId="25" fillId="6" borderId="0" applyNumberFormat="0" applyBorder="0" applyAlignment="0" applyProtection="0">
      <alignment vertical="center"/>
    </xf>
    <xf numFmtId="0" fontId="22" fillId="15" borderId="0" applyNumberFormat="0" applyBorder="0" applyAlignment="0" applyProtection="0">
      <alignment vertical="center"/>
    </xf>
    <xf numFmtId="0" fontId="23" fillId="3" borderId="0" applyNumberFormat="0" applyBorder="0" applyAlignment="0" applyProtection="0">
      <alignment vertical="center"/>
    </xf>
    <xf numFmtId="0" fontId="22" fillId="24" borderId="0" applyNumberFormat="0" applyBorder="0" applyAlignment="0" applyProtection="0">
      <alignment vertical="center"/>
    </xf>
    <xf numFmtId="0" fontId="23" fillId="22" borderId="0" applyNumberFormat="0" applyBorder="0" applyAlignment="0" applyProtection="0">
      <alignment vertical="center"/>
    </xf>
    <xf numFmtId="0" fontId="22" fillId="2" borderId="0" applyNumberFormat="0" applyBorder="0" applyAlignment="0" applyProtection="0">
      <alignment vertical="center"/>
    </xf>
  </cellStyleXfs>
  <cellXfs count="18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5" fillId="0" borderId="4"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49" fontId="5" fillId="0" borderId="4" xfId="27" applyNumberFormat="1" applyFont="1" applyBorder="1">
      <alignment horizontal="left" vertical="center" wrapText="1"/>
    </xf>
    <xf numFmtId="49" fontId="5" fillId="0" borderId="4" xfId="0" applyNumberFormat="1" applyFont="1" applyBorder="1" applyAlignment="1">
      <alignment horizontal="center" vertical="center" wrapText="1"/>
    </xf>
    <xf numFmtId="49" fontId="6" fillId="0" borderId="4" xfId="27" applyNumberFormat="1" applyFont="1" applyBorder="1">
      <alignment horizontal="left"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 fillId="0" borderId="0" xfId="0" applyFont="1" applyBorder="1" applyAlignment="1" applyProtection="1">
      <alignment horizontal="right" vertical="center"/>
      <protection locked="0"/>
    </xf>
    <xf numFmtId="0" fontId="4" fillId="0" borderId="0" xfId="0" applyFont="1" applyBorder="1" applyAlignment="1"/>
    <xf numFmtId="0" fontId="7" fillId="0" borderId="0" xfId="0" applyFont="1" applyBorder="1" applyAlignment="1" applyProtection="1">
      <alignment horizontal="right"/>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180" fontId="6" fillId="0" borderId="4" xfId="0" applyNumberFormat="1" applyFont="1" applyBorder="1" applyAlignment="1">
      <alignment horizontal="right" vertical="center"/>
    </xf>
    <xf numFmtId="0" fontId="5" fillId="0" borderId="0" xfId="0" applyFont="1" applyBorder="1" applyAlignment="1">
      <alignment horizontal="right" vertical="center"/>
    </xf>
    <xf numFmtId="49" fontId="5"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10"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0"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180" fontId="6" fillId="0" borderId="4" xfId="0" applyNumberFormat="1" applyFont="1" applyBorder="1" applyAlignment="1">
      <alignment horizontal="right" vertical="center" wrapText="1"/>
    </xf>
    <xf numFmtId="0" fontId="3" fillId="0" borderId="7" xfId="0" applyFont="1" applyBorder="1" applyAlignment="1">
      <alignment horizontal="left" vertical="center"/>
    </xf>
    <xf numFmtId="0" fontId="5"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pplyProtection="1">
      <alignment horizontal="center" vertical="center"/>
      <protection locked="0"/>
    </xf>
    <xf numFmtId="49" fontId="11" fillId="0" borderId="0" xfId="27" applyNumberFormat="1" applyFont="1" applyBorder="1" applyAlignment="1">
      <alignment horizontal="right" vertical="center" wrapText="1"/>
    </xf>
    <xf numFmtId="49" fontId="12" fillId="0" borderId="0" xfId="27" applyNumberFormat="1" applyFont="1" applyBorder="1" applyAlignment="1">
      <alignment horizontal="center" vertical="center" wrapText="1"/>
    </xf>
    <xf numFmtId="49" fontId="11" fillId="0" borderId="0" xfId="27" applyNumberFormat="1" applyFont="1" applyBorder="1">
      <alignment horizontal="left" vertical="center" wrapText="1"/>
    </xf>
    <xf numFmtId="49" fontId="13" fillId="0" borderId="4"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1" fillId="0" borderId="4" xfId="0" applyNumberFormat="1" applyFont="1" applyBorder="1" applyAlignment="1">
      <alignment horizontal="left" vertical="center" wrapText="1"/>
    </xf>
    <xf numFmtId="49" fontId="11" fillId="0" borderId="4" xfId="0" applyNumberFormat="1" applyFont="1" applyBorder="1" applyAlignment="1">
      <alignment horizontal="center" vertical="center" wrapText="1"/>
    </xf>
    <xf numFmtId="176" fontId="11" fillId="0" borderId="4" xfId="0" applyNumberFormat="1" applyFont="1" applyBorder="1" applyAlignment="1">
      <alignment horizontal="right" vertical="center" wrapText="1"/>
    </xf>
    <xf numFmtId="180" fontId="11" fillId="0" borderId="4"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9" fillId="0" borderId="4" xfId="0" applyFont="1" applyBorder="1" applyAlignment="1">
      <alignment horizontal="center" vertical="center" wrapText="1"/>
    </xf>
    <xf numFmtId="0" fontId="3" fillId="0" borderId="4" xfId="0" applyFont="1" applyBorder="1" applyAlignment="1">
      <alignment vertical="center" wrapText="1"/>
    </xf>
    <xf numFmtId="0" fontId="16" fillId="0" borderId="0"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9" fillId="0" borderId="8" xfId="0" applyFont="1" applyBorder="1" applyAlignment="1">
      <alignment horizontal="center" vertical="center" wrapText="1"/>
    </xf>
    <xf numFmtId="0" fontId="10" fillId="0" borderId="0" xfId="0" applyFont="1" applyBorder="1" applyAlignment="1">
      <alignment wrapText="1"/>
    </xf>
    <xf numFmtId="0" fontId="9" fillId="0" borderId="9"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8"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wrapText="1"/>
      <protection locked="0"/>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6"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8" fillId="0" borderId="0" xfId="0" applyFont="1" applyBorder="1" applyAlignment="1" applyProtection="1">
      <alignment horizontal="right" vertical="center"/>
      <protection locked="0"/>
    </xf>
    <xf numFmtId="0" fontId="8"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18"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7"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3"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80" fontId="3" fillId="0" borderId="4" xfId="0" applyNumberFormat="1" applyFont="1" applyBorder="1" applyAlignment="1">
      <alignment horizontal="right" vertical="center"/>
    </xf>
    <xf numFmtId="176" fontId="6" fillId="0" borderId="4" xfId="1" applyNumberFormat="1"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7" xfId="0" applyFont="1" applyBorder="1" applyAlignment="1">
      <alignment horizontal="center" vertical="center" wrapText="1"/>
    </xf>
    <xf numFmtId="0" fontId="19" fillId="0" borderId="0" xfId="0" applyFont="1" applyBorder="1" applyAlignment="1"/>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3" fillId="0" borderId="4" xfId="0" applyFont="1" applyBorder="1" applyAlignment="1">
      <alignment horizontal="left" vertical="center" wrapText="1" indent="2"/>
    </xf>
    <xf numFmtId="0" fontId="3" fillId="0" borderId="4" xfId="0" applyFont="1" applyBorder="1" applyAlignment="1">
      <alignment horizontal="left" vertical="center" wrapText="1" indent="4"/>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180" fontId="6" fillId="0" borderId="4" xfId="3" applyNumberFormat="1" applyFont="1" applyBorder="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right"/>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6" fillId="0" borderId="4" xfId="27" applyNumberFormat="1" applyFont="1" applyBorder="1" applyAlignment="1">
      <alignment horizontal="left" vertical="center" wrapText="1"/>
    </xf>
    <xf numFmtId="0" fontId="6" fillId="0" borderId="0" xfId="0" applyFont="1" applyBorder="1" applyAlignment="1">
      <alignment horizontal="left" vertical="center"/>
    </xf>
    <xf numFmtId="0" fontId="10" fillId="0" borderId="4" xfId="0" applyFont="1" applyBorder="1" applyAlignment="1">
      <alignment horizontal="center" vertical="center"/>
    </xf>
    <xf numFmtId="49" fontId="6" fillId="0" borderId="4" xfId="0" applyNumberFormat="1" applyFont="1" applyBorder="1" applyAlignment="1">
      <alignment horizontal="left" vertical="center" wrapText="1"/>
    </xf>
    <xf numFmtId="49" fontId="10" fillId="0" borderId="0" xfId="0" applyNumberFormat="1" applyFont="1" applyBorder="1" applyAlignment="1"/>
    <xf numFmtId="0" fontId="1" fillId="0" borderId="4" xfId="0" applyFont="1" applyBorder="1" applyAlignment="1">
      <alignment horizontal="center" vertical="center" wrapText="1"/>
    </xf>
    <xf numFmtId="0" fontId="10" fillId="0" borderId="0" xfId="0" applyFont="1" applyBorder="1">
      <alignment vertical="top"/>
    </xf>
    <xf numFmtId="49" fontId="13" fillId="0" borderId="9" xfId="27" applyNumberFormat="1" applyFont="1" applyBorder="1" applyAlignment="1">
      <alignment horizontal="center" vertical="center" wrapText="1"/>
    </xf>
    <xf numFmtId="49" fontId="11" fillId="0" borderId="9" xfId="27" applyNumberFormat="1" applyFont="1" applyBorder="1" applyAlignment="1">
      <alignment horizontal="center" vertical="center" wrapText="1"/>
    </xf>
    <xf numFmtId="0" fontId="0" fillId="0" borderId="9" xfId="0" applyFont="1" applyBorder="1">
      <alignment vertical="top"/>
    </xf>
    <xf numFmtId="49" fontId="11" fillId="0" borderId="9" xfId="27" applyNumberFormat="1" applyFont="1" applyBorder="1">
      <alignment horizontal="left" vertical="center" wrapText="1"/>
    </xf>
    <xf numFmtId="49" fontId="11" fillId="0" borderId="3" xfId="27" applyNumberFormat="1" applyFont="1" applyBorder="1">
      <alignment horizontal="left" vertical="center" wrapText="1"/>
    </xf>
    <xf numFmtId="49" fontId="11" fillId="0" borderId="4" xfId="27" applyNumberFormat="1" applyFont="1" applyBorder="1">
      <alignment horizontal="left" vertical="center" wrapText="1"/>
    </xf>
    <xf numFmtId="49" fontId="11" fillId="0" borderId="4" xfId="27" applyNumberFormat="1" applyFont="1" applyBorder="1" applyAlignment="1">
      <alignment horizontal="center" vertical="center" wrapText="1"/>
    </xf>
    <xf numFmtId="180" fontId="11" fillId="0" borderId="9" xfId="27" applyNumberFormat="1" applyFont="1" applyBorder="1" applyAlignment="1">
      <alignment horizontal="right" vertical="center" wrapText="1"/>
    </xf>
    <xf numFmtId="180" fontId="11" fillId="0" borderId="3" xfId="27" applyNumberFormat="1" applyFont="1" applyBorder="1" applyAlignment="1">
      <alignment horizontal="right" vertical="center" wrapText="1"/>
    </xf>
    <xf numFmtId="180" fontId="11" fillId="0" borderId="4" xfId="27" applyNumberFormat="1" applyFont="1" applyBorder="1" applyAlignment="1">
      <alignment horizontal="right" vertical="center" wrapText="1"/>
    </xf>
    <xf numFmtId="180" fontId="11" fillId="0" borderId="9" xfId="0" applyNumberFormat="1" applyFont="1" applyBorder="1" applyAlignment="1">
      <alignment horizontal="right" vertical="center" wrapText="1"/>
    </xf>
    <xf numFmtId="180" fontId="11" fillId="0" borderId="3" xfId="0" applyNumberFormat="1" applyFont="1" applyBorder="1" applyAlignment="1">
      <alignment horizontal="right" vertical="center" wrapText="1"/>
    </xf>
    <xf numFmtId="176" fontId="11" fillId="0" borderId="9" xfId="1" applyNumberFormat="1" applyFont="1" applyBorder="1" applyAlignment="1">
      <alignment horizontal="center" vertical="center" wrapText="1"/>
    </xf>
    <xf numFmtId="49" fontId="20" fillId="0" borderId="0" xfId="27" applyNumberFormat="1" applyFont="1" applyBorder="1" applyAlignment="1">
      <alignment horizontal="right" vertical="center" wrapText="1"/>
    </xf>
    <xf numFmtId="49" fontId="11" fillId="0" borderId="9" xfId="27" applyNumberFormat="1" applyFont="1" applyBorder="1" applyAlignment="1">
      <alignment horizontal="left" vertical="center" wrapText="1" indent="2"/>
    </xf>
    <xf numFmtId="49" fontId="11" fillId="0" borderId="3" xfId="27" applyNumberFormat="1" applyFont="1" applyBorder="1" applyAlignment="1">
      <alignment horizontal="left" vertical="center" wrapText="1" indent="4"/>
    </xf>
    <xf numFmtId="49" fontId="11" fillId="0" borderId="4" xfId="27" applyNumberFormat="1" applyFont="1" applyBorder="1" applyAlignment="1">
      <alignment horizontal="left" vertical="center" wrapText="1" indent="2"/>
    </xf>
    <xf numFmtId="49" fontId="11" fillId="0" borderId="4" xfId="27"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21" fillId="0" borderId="9" xfId="27" applyNumberFormat="1" applyFont="1" applyBorder="1">
      <alignment horizontal="left" vertical="center" wrapText="1"/>
    </xf>
    <xf numFmtId="180" fontId="11" fillId="0" borderId="9" xfId="0" applyNumberFormat="1" applyFont="1" applyBorder="1" applyAlignment="1">
      <alignment horizontal="right" vertical="center"/>
    </xf>
    <xf numFmtId="180" fontId="21" fillId="0" borderId="9" xfId="0" applyNumberFormat="1" applyFont="1" applyBorder="1" applyAlignment="1">
      <alignment horizontal="left" vertical="center"/>
    </xf>
    <xf numFmtId="180" fontId="11" fillId="0" borderId="9" xfId="3" applyNumberFormat="1" applyFont="1" applyBorder="1">
      <alignment horizontal="right" vertical="center"/>
    </xf>
    <xf numFmtId="180" fontId="11" fillId="0" borderId="9" xfId="0" applyNumberFormat="1" applyFont="1" applyBorder="1" applyAlignment="1">
      <alignment horizontal="left" vertical="center"/>
    </xf>
    <xf numFmtId="180" fontId="11" fillId="0" borderId="3" xfId="3" applyNumberFormat="1" applyFont="1" applyBorder="1">
      <alignment horizontal="right" vertical="center"/>
    </xf>
    <xf numFmtId="180" fontId="11" fillId="0" borderId="3" xfId="0" applyNumberFormat="1" applyFont="1" applyBorder="1" applyAlignment="1">
      <alignment horizontal="left" vertical="center"/>
    </xf>
    <xf numFmtId="180" fontId="11" fillId="0" borderId="4" xfId="3" applyNumberFormat="1" applyFont="1" applyBorder="1">
      <alignment horizontal="right" vertical="center"/>
    </xf>
    <xf numFmtId="180" fontId="11" fillId="0" borderId="4" xfId="0" applyNumberFormat="1" applyFont="1" applyBorder="1" applyAlignment="1">
      <alignment horizontal="left" vertical="center"/>
    </xf>
    <xf numFmtId="49" fontId="21" fillId="0" borderId="4" xfId="0" applyNumberFormat="1" applyFont="1" applyBorder="1" applyAlignment="1">
      <alignment horizontal="center" vertical="center" wrapText="1"/>
    </xf>
    <xf numFmtId="49" fontId="21" fillId="0" borderId="4" xfId="27" applyNumberFormat="1" applyFont="1" applyBorder="1">
      <alignment horizontal="left" vertical="center" wrapText="1"/>
    </xf>
  </cellXfs>
  <cellStyles count="57">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B6" sqref="B6"/>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6" t="s">
        <v>0</v>
      </c>
      <c r="B1" s="169"/>
      <c r="C1" s="169"/>
      <c r="D1" s="169"/>
    </row>
    <row r="2" ht="28.5" customHeight="1" spans="1:4">
      <c r="A2" s="170" t="s">
        <v>1</v>
      </c>
      <c r="B2" s="170"/>
      <c r="C2" s="170"/>
      <c r="D2" s="170"/>
    </row>
    <row r="3" ht="18.75" customHeight="1" spans="1:4">
      <c r="A3" s="58" t="str">
        <f>"单位名称："&amp;"玉溪市农业农村局"</f>
        <v>单位名称：玉溪市农业农村局</v>
      </c>
      <c r="B3" s="58"/>
      <c r="C3" s="58"/>
      <c r="D3" s="56" t="s">
        <v>2</v>
      </c>
    </row>
    <row r="4" ht="18.75" customHeight="1" spans="1:4">
      <c r="A4" s="151" t="s">
        <v>3</v>
      </c>
      <c r="B4" s="151"/>
      <c r="C4" s="151" t="s">
        <v>4</v>
      </c>
      <c r="D4" s="151"/>
    </row>
    <row r="5" ht="18.75" customHeight="1" spans="1:4">
      <c r="A5" s="151" t="s">
        <v>5</v>
      </c>
      <c r="B5" s="151" t="s">
        <v>6</v>
      </c>
      <c r="C5" s="151" t="s">
        <v>7</v>
      </c>
      <c r="D5" s="151" t="s">
        <v>6</v>
      </c>
    </row>
    <row r="6" ht="18.75" customHeight="1" spans="1:4">
      <c r="A6" s="154" t="s">
        <v>8</v>
      </c>
      <c r="B6" s="175">
        <v>176752665.06</v>
      </c>
      <c r="C6" s="176" t="str">
        <f>"一"&amp;"、"&amp;"一般公共服务支出"</f>
        <v>一、一般公共服务支出</v>
      </c>
      <c r="D6" s="175">
        <v>20000</v>
      </c>
    </row>
    <row r="7" ht="18.75" customHeight="1" spans="1:4">
      <c r="A7" s="154" t="s">
        <v>9</v>
      </c>
      <c r="B7" s="175">
        <v>3357900</v>
      </c>
      <c r="C7" s="176" t="str">
        <f>"二"&amp;"、"&amp;"社会保障和就业支出"</f>
        <v>二、社会保障和就业支出</v>
      </c>
      <c r="D7" s="175">
        <v>7624514.08</v>
      </c>
    </row>
    <row r="8" ht="18.75" customHeight="1" spans="1:4">
      <c r="A8" s="154" t="s">
        <v>10</v>
      </c>
      <c r="B8" s="175"/>
      <c r="C8" s="176" t="str">
        <f>"三"&amp;"、"&amp;"卫生健康支出"</f>
        <v>三、卫生健康支出</v>
      </c>
      <c r="D8" s="175">
        <v>1091793.93</v>
      </c>
    </row>
    <row r="9" ht="18.75" customHeight="1" spans="1:4">
      <c r="A9" s="154" t="s">
        <v>11</v>
      </c>
      <c r="B9" s="175"/>
      <c r="C9" s="176" t="str">
        <f>"四"&amp;"、"&amp;"城乡社区支出"</f>
        <v>四、城乡社区支出</v>
      </c>
      <c r="D9" s="175">
        <v>3357900</v>
      </c>
    </row>
    <row r="10" ht="18.75" customHeight="1" spans="1:4">
      <c r="A10" s="154" t="s">
        <v>12</v>
      </c>
      <c r="B10" s="175">
        <v>10000</v>
      </c>
      <c r="C10" s="176" t="str">
        <f>"五"&amp;"、"&amp;"农林水支出"</f>
        <v>五、农林水支出</v>
      </c>
      <c r="D10" s="175">
        <v>168472283.85</v>
      </c>
    </row>
    <row r="11" ht="18.75" customHeight="1" spans="1:4">
      <c r="A11" s="155" t="s">
        <v>13</v>
      </c>
      <c r="B11" s="177"/>
      <c r="C11" s="178" t="str">
        <f>"二"&amp;"、"&amp;"资源勘探工业信息等支出"</f>
        <v>二、资源勘探工业信息等支出</v>
      </c>
      <c r="D11" s="177">
        <v>1895380</v>
      </c>
    </row>
    <row r="12" ht="18.75" customHeight="1" spans="1:4">
      <c r="A12" s="156" t="s">
        <v>14</v>
      </c>
      <c r="B12" s="179"/>
      <c r="C12" s="180" t="str">
        <f>"六"&amp;"、"&amp;"住房保障支出"</f>
        <v>六、住房保障支出</v>
      </c>
      <c r="D12" s="179">
        <v>900852</v>
      </c>
    </row>
    <row r="13" ht="18.75" customHeight="1" spans="1:4">
      <c r="A13" s="156" t="s">
        <v>15</v>
      </c>
      <c r="B13" s="179"/>
      <c r="C13" s="156"/>
      <c r="D13" s="156"/>
    </row>
    <row r="14" ht="18.75" customHeight="1" spans="1:4">
      <c r="A14" s="156" t="s">
        <v>16</v>
      </c>
      <c r="B14" s="179"/>
      <c r="C14" s="156"/>
      <c r="D14" s="156"/>
    </row>
    <row r="15" ht="18.75" customHeight="1" spans="1:4">
      <c r="A15" s="156" t="s">
        <v>17</v>
      </c>
      <c r="B15" s="179">
        <v>10000</v>
      </c>
      <c r="C15" s="156"/>
      <c r="D15" s="156"/>
    </row>
    <row r="16" ht="18.75" customHeight="1" spans="1:4">
      <c r="A16" s="181" t="s">
        <v>18</v>
      </c>
      <c r="B16" s="179">
        <v>180120565.06</v>
      </c>
      <c r="C16" s="181" t="s">
        <v>19</v>
      </c>
      <c r="D16" s="179">
        <v>183362723.86</v>
      </c>
    </row>
    <row r="17" ht="18.75" customHeight="1" spans="1:4">
      <c r="A17" s="182" t="s">
        <v>20</v>
      </c>
      <c r="B17" s="156"/>
      <c r="C17" s="182" t="s">
        <v>21</v>
      </c>
      <c r="D17" s="156"/>
    </row>
    <row r="18" ht="18.75" customHeight="1" spans="1:4">
      <c r="A18" s="61" t="s">
        <v>22</v>
      </c>
      <c r="B18" s="179">
        <v>3242158.8</v>
      </c>
      <c r="C18" s="61" t="s">
        <v>22</v>
      </c>
      <c r="D18" s="179"/>
    </row>
    <row r="19" ht="18.75" customHeight="1" spans="1:4">
      <c r="A19" s="61" t="s">
        <v>23</v>
      </c>
      <c r="B19" s="179"/>
      <c r="C19" s="61" t="s">
        <v>23</v>
      </c>
      <c r="D19" s="179"/>
    </row>
    <row r="20" ht="18.75" customHeight="1" spans="1:4">
      <c r="A20" s="181" t="s">
        <v>24</v>
      </c>
      <c r="B20" s="179">
        <v>183362723.86</v>
      </c>
      <c r="C20" s="181" t="s">
        <v>25</v>
      </c>
      <c r="D20" s="179">
        <v>183362723.86</v>
      </c>
    </row>
  </sheetData>
  <mergeCells count="5">
    <mergeCell ref="A1:D1"/>
    <mergeCell ref="A2:D2"/>
    <mergeCell ref="A3:C3"/>
    <mergeCell ref="A4:B4"/>
    <mergeCell ref="C4:D4"/>
  </mergeCells>
  <pageMargins left="0.751388888888889" right="0.751388888888889" top="1" bottom="1"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tabSelected="1" topLeftCell="B1" workbookViewId="0">
      <selection activeCell="A1" sqref="A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40" t="s">
        <v>666</v>
      </c>
    </row>
    <row r="2" ht="28.5" customHeight="1" spans="1:6">
      <c r="A2" s="32" t="s">
        <v>667</v>
      </c>
      <c r="B2" s="32"/>
      <c r="C2" s="32"/>
      <c r="D2" s="32"/>
      <c r="E2" s="32"/>
      <c r="F2" s="32"/>
    </row>
    <row r="3" ht="15" customHeight="1" spans="1:6">
      <c r="A3" s="133" t="str">
        <f>"单位名称："&amp;"玉溪市农业农村局"</f>
        <v>单位名称：玉溪市农业农村局</v>
      </c>
      <c r="B3" s="134"/>
      <c r="C3" s="134"/>
      <c r="D3" s="74"/>
      <c r="E3" s="74"/>
      <c r="F3" s="141" t="s">
        <v>668</v>
      </c>
    </row>
    <row r="4" ht="18.75" customHeight="1" spans="1:6">
      <c r="A4" s="34" t="s">
        <v>153</v>
      </c>
      <c r="B4" s="34" t="s">
        <v>67</v>
      </c>
      <c r="C4" s="34" t="s">
        <v>68</v>
      </c>
      <c r="D4" s="45" t="s">
        <v>669</v>
      </c>
      <c r="E4" s="39"/>
      <c r="F4" s="39"/>
    </row>
    <row r="5" ht="30" customHeight="1" spans="1:6">
      <c r="A5" s="47"/>
      <c r="B5" s="47"/>
      <c r="C5" s="47"/>
      <c r="D5" s="45" t="s">
        <v>30</v>
      </c>
      <c r="E5" s="39" t="s">
        <v>71</v>
      </c>
      <c r="F5" s="39" t="s">
        <v>72</v>
      </c>
    </row>
    <row r="6" ht="16.5" customHeight="1" spans="1:6">
      <c r="A6" s="39">
        <v>1</v>
      </c>
      <c r="B6" s="39">
        <v>2</v>
      </c>
      <c r="C6" s="39">
        <v>3</v>
      </c>
      <c r="D6" s="39">
        <v>4</v>
      </c>
      <c r="E6" s="39">
        <v>5</v>
      </c>
      <c r="F6" s="39">
        <v>6</v>
      </c>
    </row>
    <row r="7" ht="20.25" customHeight="1" spans="1:6">
      <c r="A7" s="40" t="s">
        <v>64</v>
      </c>
      <c r="B7" s="40" t="s">
        <v>98</v>
      </c>
      <c r="C7" s="40" t="s">
        <v>670</v>
      </c>
      <c r="D7" s="29">
        <v>3357900</v>
      </c>
      <c r="E7" s="139"/>
      <c r="F7" s="139">
        <v>3357900</v>
      </c>
    </row>
    <row r="8" ht="20.25" customHeight="1" spans="1:6">
      <c r="A8" s="40" t="s">
        <v>64</v>
      </c>
      <c r="B8" s="135" t="s">
        <v>99</v>
      </c>
      <c r="C8" s="135" t="s">
        <v>671</v>
      </c>
      <c r="D8" s="29">
        <v>3357900</v>
      </c>
      <c r="E8" s="139"/>
      <c r="F8" s="139">
        <v>3357900</v>
      </c>
    </row>
    <row r="9" ht="20.25" customHeight="1" spans="1:6">
      <c r="A9" s="40" t="s">
        <v>64</v>
      </c>
      <c r="B9" s="136" t="s">
        <v>100</v>
      </c>
      <c r="C9" s="136" t="s">
        <v>345</v>
      </c>
      <c r="D9" s="29">
        <v>3357900</v>
      </c>
      <c r="E9" s="139"/>
      <c r="F9" s="139">
        <v>3357900</v>
      </c>
    </row>
    <row r="10" ht="20.25" customHeight="1" spans="1:6">
      <c r="A10" s="40" t="s">
        <v>64</v>
      </c>
      <c r="B10" s="40" t="s">
        <v>118</v>
      </c>
      <c r="C10" s="40" t="s">
        <v>672</v>
      </c>
      <c r="D10" s="29">
        <v>1895380</v>
      </c>
      <c r="E10" s="139"/>
      <c r="F10" s="139">
        <v>1895380</v>
      </c>
    </row>
    <row r="11" ht="20.25" customHeight="1" spans="1:6">
      <c r="A11" s="40" t="s">
        <v>64</v>
      </c>
      <c r="B11" s="135" t="s">
        <v>119</v>
      </c>
      <c r="C11" s="135" t="s">
        <v>673</v>
      </c>
      <c r="D11" s="29">
        <v>1895380</v>
      </c>
      <c r="E11" s="139"/>
      <c r="F11" s="139">
        <v>1895380</v>
      </c>
    </row>
    <row r="12" ht="20.25" customHeight="1" spans="1:6">
      <c r="A12" s="40" t="s">
        <v>64</v>
      </c>
      <c r="B12" s="136" t="s">
        <v>120</v>
      </c>
      <c r="C12" s="136" t="s">
        <v>331</v>
      </c>
      <c r="D12" s="29">
        <v>1895380</v>
      </c>
      <c r="E12" s="139"/>
      <c r="F12" s="139">
        <v>1895380</v>
      </c>
    </row>
    <row r="13" ht="17.25" customHeight="1" spans="1:6">
      <c r="A13" s="137" t="s">
        <v>367</v>
      </c>
      <c r="B13" s="138"/>
      <c r="C13" s="138" t="s">
        <v>367</v>
      </c>
      <c r="D13" s="139">
        <v>5253280</v>
      </c>
      <c r="E13" s="139"/>
      <c r="F13" s="139">
        <v>5253280</v>
      </c>
    </row>
  </sheetData>
  <mergeCells count="7">
    <mergeCell ref="A2:F2"/>
    <mergeCell ref="A3:E3"/>
    <mergeCell ref="D4:F4"/>
    <mergeCell ref="A13:C13"/>
    <mergeCell ref="A4:A5"/>
    <mergeCell ref="B4:B5"/>
    <mergeCell ref="C4:C5"/>
  </mergeCells>
  <pageMargins left="0.751388888888889" right="0.751388888888889" top="1" bottom="1" header="0.5" footer="0.5"/>
  <pageSetup paperSize="9" scale="6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tabSelected="1"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674</v>
      </c>
      <c r="B1" s="30"/>
      <c r="C1" s="30"/>
      <c r="D1" s="30"/>
      <c r="E1" s="30"/>
      <c r="F1" s="30"/>
      <c r="G1" s="30"/>
      <c r="H1" s="30"/>
      <c r="I1" s="30"/>
      <c r="J1" s="30"/>
      <c r="K1" s="30"/>
      <c r="L1" s="30"/>
      <c r="M1" s="30"/>
      <c r="N1" s="30"/>
      <c r="O1" s="50"/>
      <c r="P1" s="50"/>
      <c r="Q1" s="30"/>
    </row>
    <row r="2" ht="27.75" customHeight="1" spans="1:17">
      <c r="A2" s="72" t="s">
        <v>675</v>
      </c>
      <c r="B2" s="32"/>
      <c r="C2" s="32"/>
      <c r="D2" s="32"/>
      <c r="E2" s="32"/>
      <c r="F2" s="32"/>
      <c r="G2" s="32"/>
      <c r="H2" s="32"/>
      <c r="I2" s="32"/>
      <c r="J2" s="32"/>
      <c r="K2" s="101"/>
      <c r="L2" s="32"/>
      <c r="M2" s="32"/>
      <c r="N2" s="32"/>
      <c r="O2" s="101"/>
      <c r="P2" s="101"/>
      <c r="Q2" s="32"/>
    </row>
    <row r="3" ht="18.75" customHeight="1" spans="1:17">
      <c r="A3" s="111" t="str">
        <f>"单位名称："&amp;"玉溪市农业农村局"</f>
        <v>单位名称：玉溪市农业农村局</v>
      </c>
      <c r="B3" s="22"/>
      <c r="C3" s="22"/>
      <c r="D3" s="22"/>
      <c r="E3" s="22"/>
      <c r="F3" s="22"/>
      <c r="G3" s="22"/>
      <c r="H3" s="22"/>
      <c r="I3" s="22"/>
      <c r="J3" s="22"/>
      <c r="O3" s="79"/>
      <c r="P3" s="79"/>
      <c r="Q3" s="130" t="s">
        <v>2</v>
      </c>
    </row>
    <row r="4" ht="15.75" customHeight="1" spans="1:17">
      <c r="A4" s="34" t="s">
        <v>676</v>
      </c>
      <c r="B4" s="112" t="s">
        <v>677</v>
      </c>
      <c r="C4" s="112" t="s">
        <v>678</v>
      </c>
      <c r="D4" s="112" t="s">
        <v>679</v>
      </c>
      <c r="E4" s="112" t="s">
        <v>680</v>
      </c>
      <c r="F4" s="112" t="s">
        <v>681</v>
      </c>
      <c r="G4" s="117" t="s">
        <v>160</v>
      </c>
      <c r="H4" s="117"/>
      <c r="I4" s="117"/>
      <c r="J4" s="117"/>
      <c r="K4" s="122"/>
      <c r="L4" s="117"/>
      <c r="M4" s="117"/>
      <c r="N4" s="117"/>
      <c r="O4" s="126"/>
      <c r="P4" s="122"/>
      <c r="Q4" s="131"/>
    </row>
    <row r="5" ht="17.25" customHeight="1" spans="1:17">
      <c r="A5" s="36"/>
      <c r="B5" s="113"/>
      <c r="C5" s="113"/>
      <c r="D5" s="113"/>
      <c r="E5" s="113"/>
      <c r="F5" s="113"/>
      <c r="G5" s="113" t="s">
        <v>30</v>
      </c>
      <c r="H5" s="113" t="s">
        <v>33</v>
      </c>
      <c r="I5" s="113" t="s">
        <v>682</v>
      </c>
      <c r="J5" s="113" t="s">
        <v>683</v>
      </c>
      <c r="K5" s="123" t="s">
        <v>684</v>
      </c>
      <c r="L5" s="124" t="s">
        <v>685</v>
      </c>
      <c r="M5" s="124"/>
      <c r="N5" s="124"/>
      <c r="O5" s="127"/>
      <c r="P5" s="128"/>
      <c r="Q5" s="114"/>
    </row>
    <row r="6" ht="54" customHeight="1" spans="1:17">
      <c r="A6" s="38"/>
      <c r="B6" s="114"/>
      <c r="C6" s="114"/>
      <c r="D6" s="114"/>
      <c r="E6" s="114"/>
      <c r="F6" s="114"/>
      <c r="G6" s="114"/>
      <c r="H6" s="114" t="s">
        <v>32</v>
      </c>
      <c r="I6" s="114"/>
      <c r="J6" s="114"/>
      <c r="K6" s="125"/>
      <c r="L6" s="114" t="s">
        <v>32</v>
      </c>
      <c r="M6" s="114" t="s">
        <v>39</v>
      </c>
      <c r="N6" s="114" t="s">
        <v>167</v>
      </c>
      <c r="O6" s="129" t="s">
        <v>41</v>
      </c>
      <c r="P6" s="125" t="s">
        <v>42</v>
      </c>
      <c r="Q6" s="114" t="s">
        <v>43</v>
      </c>
    </row>
    <row r="7" ht="15" customHeight="1" spans="1:17">
      <c r="A7" s="47">
        <v>1</v>
      </c>
      <c r="B7" s="115">
        <v>2</v>
      </c>
      <c r="C7" s="115">
        <v>3</v>
      </c>
      <c r="D7" s="115">
        <v>4</v>
      </c>
      <c r="E7" s="115">
        <v>5</v>
      </c>
      <c r="F7" s="115">
        <v>6</v>
      </c>
      <c r="G7" s="118">
        <v>7</v>
      </c>
      <c r="H7" s="118">
        <v>8</v>
      </c>
      <c r="I7" s="118">
        <v>9</v>
      </c>
      <c r="J7" s="118">
        <v>10</v>
      </c>
      <c r="K7" s="118">
        <v>11</v>
      </c>
      <c r="L7" s="118">
        <v>12</v>
      </c>
      <c r="M7" s="118">
        <v>13</v>
      </c>
      <c r="N7" s="118">
        <v>14</v>
      </c>
      <c r="O7" s="118">
        <v>15</v>
      </c>
      <c r="P7" s="118">
        <v>16</v>
      </c>
      <c r="Q7" s="118">
        <v>17</v>
      </c>
    </row>
    <row r="8" ht="21" customHeight="1" spans="1:17">
      <c r="A8" s="90" t="s">
        <v>64</v>
      </c>
      <c r="B8" s="91"/>
      <c r="C8" s="91"/>
      <c r="D8" s="91"/>
      <c r="E8" s="119"/>
      <c r="F8" s="120">
        <v>1313260</v>
      </c>
      <c r="G8" s="48">
        <v>1380060</v>
      </c>
      <c r="H8" s="48">
        <v>1380060</v>
      </c>
      <c r="I8" s="48"/>
      <c r="J8" s="48"/>
      <c r="K8" s="48"/>
      <c r="L8" s="48"/>
      <c r="M8" s="48"/>
      <c r="N8" s="48"/>
      <c r="O8" s="48"/>
      <c r="P8" s="48"/>
      <c r="Q8" s="48"/>
    </row>
    <row r="9" ht="21" customHeight="1" spans="1:17">
      <c r="A9" s="90" t="str">
        <f>"      "&amp;"公车购置及运维费"</f>
        <v>      公车购置及运维费</v>
      </c>
      <c r="B9" s="91" t="s">
        <v>686</v>
      </c>
      <c r="C9" s="91" t="str">
        <f>"C1804010201"&amp;"  "&amp;"机动车保险服务"</f>
        <v>C1804010201  机动车保险服务</v>
      </c>
      <c r="D9" s="116" t="s">
        <v>540</v>
      </c>
      <c r="E9" s="121">
        <v>1</v>
      </c>
      <c r="F9" s="29"/>
      <c r="G9" s="48">
        <v>6800</v>
      </c>
      <c r="H9" s="48">
        <v>6800</v>
      </c>
      <c r="I9" s="48"/>
      <c r="J9" s="48"/>
      <c r="K9" s="48"/>
      <c r="L9" s="48"/>
      <c r="M9" s="48"/>
      <c r="N9" s="48"/>
      <c r="O9" s="48"/>
      <c r="P9" s="48"/>
      <c r="Q9" s="48"/>
    </row>
    <row r="10" ht="21" customHeight="1" spans="1:17">
      <c r="A10" s="90" t="str">
        <f>"      "&amp;"公车购置及运维费"</f>
        <v>      公车购置及运维费</v>
      </c>
      <c r="B10" s="91" t="s">
        <v>687</v>
      </c>
      <c r="C10" s="91" t="str">
        <f>"C23120302"&amp;"  "&amp;"车辆加油、添加燃料服务"</f>
        <v>C23120302  车辆加油、添加燃料服务</v>
      </c>
      <c r="D10" s="116" t="s">
        <v>540</v>
      </c>
      <c r="E10" s="121">
        <v>1</v>
      </c>
      <c r="F10" s="29"/>
      <c r="G10" s="48">
        <v>60000</v>
      </c>
      <c r="H10" s="48">
        <v>60000</v>
      </c>
      <c r="I10" s="48"/>
      <c r="J10" s="48"/>
      <c r="K10" s="48"/>
      <c r="L10" s="48"/>
      <c r="M10" s="48"/>
      <c r="N10" s="48"/>
      <c r="O10" s="48"/>
      <c r="P10" s="48"/>
      <c r="Q10" s="48"/>
    </row>
    <row r="11" ht="21" customHeight="1" spans="1:17">
      <c r="A11" s="90" t="str">
        <f>"      "&amp;"公车购置及运维费"</f>
        <v>      公车购置及运维费</v>
      </c>
      <c r="B11" s="91" t="s">
        <v>688</v>
      </c>
      <c r="C11" s="91" t="str">
        <f>"C23120301"&amp;"  "&amp;"车辆维修和保养服务"</f>
        <v>C23120301  车辆维修和保养服务</v>
      </c>
      <c r="D11" s="116" t="s">
        <v>540</v>
      </c>
      <c r="E11" s="121">
        <v>1</v>
      </c>
      <c r="F11" s="29">
        <v>17200</v>
      </c>
      <c r="G11" s="48">
        <v>17200</v>
      </c>
      <c r="H11" s="48">
        <v>17200</v>
      </c>
      <c r="I11" s="48"/>
      <c r="J11" s="48"/>
      <c r="K11" s="48"/>
      <c r="L11" s="48"/>
      <c r="M11" s="48"/>
      <c r="N11" s="48"/>
      <c r="O11" s="48"/>
      <c r="P11" s="48"/>
      <c r="Q11" s="48"/>
    </row>
    <row r="12" ht="21" customHeight="1" spans="1:17">
      <c r="A12" s="90" t="str">
        <f>"      "&amp;"工作业务经费"</f>
        <v>      工作业务经费</v>
      </c>
      <c r="B12" s="91" t="s">
        <v>689</v>
      </c>
      <c r="C12" s="91" t="str">
        <f>"C2309019901"&amp;"  "&amp;"公文用纸、资料汇编、信封印刷服务"</f>
        <v>C2309019901  公文用纸、资料汇编、信封印刷服务</v>
      </c>
      <c r="D12" s="116" t="s">
        <v>540</v>
      </c>
      <c r="E12" s="121">
        <v>1</v>
      </c>
      <c r="F12" s="29">
        <v>24000</v>
      </c>
      <c r="G12" s="48">
        <v>24000</v>
      </c>
      <c r="H12" s="48">
        <v>24000</v>
      </c>
      <c r="I12" s="48"/>
      <c r="J12" s="48"/>
      <c r="K12" s="48"/>
      <c r="L12" s="48"/>
      <c r="M12" s="48"/>
      <c r="N12" s="48"/>
      <c r="O12" s="48"/>
      <c r="P12" s="48"/>
      <c r="Q12" s="48"/>
    </row>
    <row r="13" ht="21" customHeight="1" spans="1:17">
      <c r="A13" s="90" t="str">
        <f>"      "&amp;"工作业务经费"</f>
        <v>      工作业务经费</v>
      </c>
      <c r="B13" s="91" t="s">
        <v>690</v>
      </c>
      <c r="C13" s="91" t="str">
        <f>"A02061804"&amp;"  "&amp;"空调机"</f>
        <v>A02061804  空调机</v>
      </c>
      <c r="D13" s="116" t="s">
        <v>400</v>
      </c>
      <c r="E13" s="121">
        <v>3</v>
      </c>
      <c r="F13" s="29">
        <v>25200</v>
      </c>
      <c r="G13" s="48">
        <v>25200</v>
      </c>
      <c r="H13" s="48">
        <v>25200</v>
      </c>
      <c r="I13" s="48"/>
      <c r="J13" s="48"/>
      <c r="K13" s="48"/>
      <c r="L13" s="48"/>
      <c r="M13" s="48"/>
      <c r="N13" s="48"/>
      <c r="O13" s="48"/>
      <c r="P13" s="48"/>
      <c r="Q13" s="48"/>
    </row>
    <row r="14" ht="21" customHeight="1" spans="1:17">
      <c r="A14" s="90" t="str">
        <f>"      "&amp;"机关后勤服务经费"</f>
        <v>      机关后勤服务经费</v>
      </c>
      <c r="B14" s="91" t="s">
        <v>691</v>
      </c>
      <c r="C14" s="91" t="str">
        <f>"C22040000"&amp;"  "&amp;"餐饮服务"</f>
        <v>C22040000  餐饮服务</v>
      </c>
      <c r="D14" s="116" t="s">
        <v>540</v>
      </c>
      <c r="E14" s="121">
        <v>1</v>
      </c>
      <c r="F14" s="29">
        <v>624000</v>
      </c>
      <c r="G14" s="48">
        <v>624000</v>
      </c>
      <c r="H14" s="48">
        <v>624000</v>
      </c>
      <c r="I14" s="48"/>
      <c r="J14" s="48"/>
      <c r="K14" s="48"/>
      <c r="L14" s="48"/>
      <c r="M14" s="48"/>
      <c r="N14" s="48"/>
      <c r="O14" s="48"/>
      <c r="P14" s="48"/>
      <c r="Q14" s="48"/>
    </row>
    <row r="15" ht="21" customHeight="1" spans="1:17">
      <c r="A15" s="90" t="str">
        <f>"      "&amp;"物业管理费"</f>
        <v>      物业管理费</v>
      </c>
      <c r="B15" s="91" t="s">
        <v>692</v>
      </c>
      <c r="C15" s="91" t="str">
        <f>"C21040001"&amp;"  "&amp;"物业管理服务"</f>
        <v>C21040001  物业管理服务</v>
      </c>
      <c r="D15" s="116" t="s">
        <v>540</v>
      </c>
      <c r="E15" s="121">
        <v>1</v>
      </c>
      <c r="F15" s="29">
        <v>622860</v>
      </c>
      <c r="G15" s="48">
        <v>622860</v>
      </c>
      <c r="H15" s="48">
        <v>622860</v>
      </c>
      <c r="I15" s="48"/>
      <c r="J15" s="48"/>
      <c r="K15" s="48"/>
      <c r="L15" s="48"/>
      <c r="M15" s="48"/>
      <c r="N15" s="48"/>
      <c r="O15" s="48"/>
      <c r="P15" s="48"/>
      <c r="Q15" s="48"/>
    </row>
    <row r="16" ht="21" customHeight="1" spans="1:17">
      <c r="A16" s="92" t="s">
        <v>367</v>
      </c>
      <c r="B16" s="93"/>
      <c r="C16" s="93"/>
      <c r="D16" s="93"/>
      <c r="E16" s="119"/>
      <c r="F16" s="120">
        <v>1313260</v>
      </c>
      <c r="G16" s="48">
        <v>1380060</v>
      </c>
      <c r="H16" s="48">
        <v>1380060</v>
      </c>
      <c r="I16" s="48"/>
      <c r="J16" s="48"/>
      <c r="K16" s="48"/>
      <c r="L16" s="48"/>
      <c r="M16" s="48"/>
      <c r="N16" s="48"/>
      <c r="O16" s="48"/>
      <c r="P16" s="48"/>
      <c r="Q16" s="48"/>
    </row>
  </sheetData>
  <mergeCells count="17">
    <mergeCell ref="A1:Q1"/>
    <mergeCell ref="A2:Q2"/>
    <mergeCell ref="A3:E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4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693</v>
      </c>
      <c r="B1" s="80"/>
      <c r="C1" s="80"/>
      <c r="D1" s="80"/>
      <c r="E1" s="80"/>
      <c r="F1" s="80"/>
      <c r="G1" s="80"/>
      <c r="H1" s="95"/>
      <c r="I1" s="80"/>
      <c r="J1" s="80"/>
      <c r="K1" s="80"/>
      <c r="L1" s="100"/>
      <c r="M1" s="95"/>
      <c r="N1" s="106"/>
    </row>
    <row r="2" ht="27.75" customHeight="1" spans="1:14">
      <c r="A2" s="72" t="s">
        <v>694</v>
      </c>
      <c r="B2" s="81"/>
      <c r="C2" s="81"/>
      <c r="D2" s="81"/>
      <c r="E2" s="81"/>
      <c r="F2" s="81"/>
      <c r="G2" s="81"/>
      <c r="H2" s="96"/>
      <c r="I2" s="81"/>
      <c r="J2" s="81"/>
      <c r="K2" s="81"/>
      <c r="L2" s="101"/>
      <c r="M2" s="96"/>
      <c r="N2" s="81"/>
    </row>
    <row r="3" ht="18.75" customHeight="1" spans="1:14">
      <c r="A3" s="73" t="str">
        <f>"单位名称："&amp;"玉溪市农业农村局"</f>
        <v>单位名称：玉溪市农业农村局</v>
      </c>
      <c r="B3" s="74"/>
      <c r="C3" s="74"/>
      <c r="D3" s="74"/>
      <c r="E3" s="74"/>
      <c r="F3" s="74"/>
      <c r="G3" s="74"/>
      <c r="H3" s="97"/>
      <c r="I3" s="77"/>
      <c r="J3" s="77"/>
      <c r="K3" s="77"/>
      <c r="L3" s="79"/>
      <c r="M3" s="107"/>
      <c r="N3" s="108" t="s">
        <v>2</v>
      </c>
    </row>
    <row r="4" ht="15.75" customHeight="1" spans="1:14">
      <c r="A4" s="82" t="s">
        <v>676</v>
      </c>
      <c r="B4" s="83" t="s">
        <v>695</v>
      </c>
      <c r="C4" s="83" t="s">
        <v>696</v>
      </c>
      <c r="D4" s="84" t="s">
        <v>160</v>
      </c>
      <c r="E4" s="84"/>
      <c r="F4" s="84"/>
      <c r="G4" s="84"/>
      <c r="H4" s="98"/>
      <c r="I4" s="84"/>
      <c r="J4" s="84"/>
      <c r="K4" s="84"/>
      <c r="L4" s="102"/>
      <c r="M4" s="98"/>
      <c r="N4" s="109"/>
    </row>
    <row r="5" ht="17.25" customHeight="1" spans="1:14">
      <c r="A5" s="85"/>
      <c r="B5" s="86"/>
      <c r="C5" s="86"/>
      <c r="D5" s="86" t="s">
        <v>30</v>
      </c>
      <c r="E5" s="86" t="s">
        <v>33</v>
      </c>
      <c r="F5" s="86" t="s">
        <v>682</v>
      </c>
      <c r="G5" s="86" t="s">
        <v>683</v>
      </c>
      <c r="H5" s="99" t="s">
        <v>684</v>
      </c>
      <c r="I5" s="103" t="s">
        <v>685</v>
      </c>
      <c r="J5" s="103"/>
      <c r="K5" s="103"/>
      <c r="L5" s="104"/>
      <c r="M5" s="110"/>
      <c r="N5" s="88"/>
    </row>
    <row r="6" ht="54" customHeight="1" spans="1:14">
      <c r="A6" s="87"/>
      <c r="B6" s="88"/>
      <c r="C6" s="88"/>
      <c r="D6" s="88"/>
      <c r="E6" s="88"/>
      <c r="F6" s="88"/>
      <c r="G6" s="88"/>
      <c r="H6" s="89"/>
      <c r="I6" s="88" t="s">
        <v>32</v>
      </c>
      <c r="J6" s="88" t="s">
        <v>39</v>
      </c>
      <c r="K6" s="88" t="s">
        <v>167</v>
      </c>
      <c r="L6" s="105" t="s">
        <v>41</v>
      </c>
      <c r="M6" s="89" t="s">
        <v>42</v>
      </c>
      <c r="N6" s="88" t="s">
        <v>43</v>
      </c>
    </row>
    <row r="7" ht="15" customHeight="1" spans="1:14">
      <c r="A7" s="87">
        <v>1</v>
      </c>
      <c r="B7" s="88">
        <v>2</v>
      </c>
      <c r="C7" s="88">
        <v>3</v>
      </c>
      <c r="D7" s="89">
        <v>4</v>
      </c>
      <c r="E7" s="89">
        <v>5</v>
      </c>
      <c r="F7" s="89">
        <v>6</v>
      </c>
      <c r="G7" s="89">
        <v>7</v>
      </c>
      <c r="H7" s="89">
        <v>8</v>
      </c>
      <c r="I7" s="89">
        <v>9</v>
      </c>
      <c r="J7" s="89">
        <v>10</v>
      </c>
      <c r="K7" s="89">
        <v>11</v>
      </c>
      <c r="L7" s="89">
        <v>12</v>
      </c>
      <c r="M7" s="89">
        <v>13</v>
      </c>
      <c r="N7" s="89">
        <v>14</v>
      </c>
    </row>
    <row r="8" ht="21" customHeight="1" spans="1:14">
      <c r="A8" s="90" t="s">
        <v>64</v>
      </c>
      <c r="B8" s="91"/>
      <c r="C8" s="91"/>
      <c r="D8" s="48">
        <v>1253660</v>
      </c>
      <c r="E8" s="48">
        <v>1253660</v>
      </c>
      <c r="F8" s="48"/>
      <c r="G8" s="48"/>
      <c r="H8" s="48"/>
      <c r="I8" s="48"/>
      <c r="J8" s="48"/>
      <c r="K8" s="48"/>
      <c r="L8" s="48"/>
      <c r="M8" s="48"/>
      <c r="N8" s="48"/>
    </row>
    <row r="9" ht="21" customHeight="1" spans="1:14">
      <c r="A9" s="90" t="str">
        <f>"    "&amp;"公车购置及运维费"</f>
        <v>    公车购置及运维费</v>
      </c>
      <c r="B9" s="91" t="s">
        <v>697</v>
      </c>
      <c r="C9" s="91" t="s">
        <v>698</v>
      </c>
      <c r="D9" s="48">
        <v>6800</v>
      </c>
      <c r="E9" s="48">
        <v>6800</v>
      </c>
      <c r="F9" s="48"/>
      <c r="G9" s="48"/>
      <c r="H9" s="48"/>
      <c r="I9" s="48"/>
      <c r="J9" s="48"/>
      <c r="K9" s="48"/>
      <c r="L9" s="48"/>
      <c r="M9" s="48"/>
      <c r="N9" s="48"/>
    </row>
    <row r="10" ht="21" customHeight="1" spans="1:14">
      <c r="A10" s="90" t="str">
        <f>"    "&amp;"机关后勤服务经费"</f>
        <v>    机关后勤服务经费</v>
      </c>
      <c r="B10" s="91" t="s">
        <v>691</v>
      </c>
      <c r="C10" s="91" t="s">
        <v>699</v>
      </c>
      <c r="D10" s="48">
        <v>624000</v>
      </c>
      <c r="E10" s="48">
        <v>624000</v>
      </c>
      <c r="F10" s="48"/>
      <c r="G10" s="48"/>
      <c r="H10" s="48"/>
      <c r="I10" s="48"/>
      <c r="J10" s="48"/>
      <c r="K10" s="48"/>
      <c r="L10" s="48"/>
      <c r="M10" s="48"/>
      <c r="N10" s="48"/>
    </row>
    <row r="11" ht="21" customHeight="1" spans="1:14">
      <c r="A11" s="90" t="str">
        <f>"    "&amp;"物业管理费"</f>
        <v>    物业管理费</v>
      </c>
      <c r="B11" s="91" t="s">
        <v>700</v>
      </c>
      <c r="C11" s="91" t="s">
        <v>701</v>
      </c>
      <c r="D11" s="48">
        <v>622860</v>
      </c>
      <c r="E11" s="48">
        <v>622860</v>
      </c>
      <c r="F11" s="48"/>
      <c r="G11" s="48"/>
      <c r="H11" s="48"/>
      <c r="I11" s="48"/>
      <c r="J11" s="48"/>
      <c r="K11" s="48"/>
      <c r="L11" s="48"/>
      <c r="M11" s="48"/>
      <c r="N11" s="48"/>
    </row>
    <row r="12" ht="21" customHeight="1" spans="1:14">
      <c r="A12" s="92" t="s">
        <v>367</v>
      </c>
      <c r="B12" s="93"/>
      <c r="C12" s="94"/>
      <c r="D12" s="48">
        <v>1253660</v>
      </c>
      <c r="E12" s="48">
        <v>1253660</v>
      </c>
      <c r="F12" s="48"/>
      <c r="G12" s="48"/>
      <c r="H12" s="48"/>
      <c r="I12" s="48"/>
      <c r="J12" s="48"/>
      <c r="K12" s="48"/>
      <c r="L12" s="48"/>
      <c r="M12" s="48"/>
      <c r="N12" s="48"/>
    </row>
  </sheetData>
  <mergeCells count="14">
    <mergeCell ref="A1:N1"/>
    <mergeCell ref="A2:N2"/>
    <mergeCell ref="A3:C3"/>
    <mergeCell ref="D4:N4"/>
    <mergeCell ref="I5:N5"/>
    <mergeCell ref="A12:C12"/>
    <mergeCell ref="A4:A6"/>
    <mergeCell ref="B4:B6"/>
    <mergeCell ref="C4:C6"/>
    <mergeCell ref="D5:D6"/>
    <mergeCell ref="E5:E6"/>
    <mergeCell ref="F5:F6"/>
    <mergeCell ref="G5:G6"/>
    <mergeCell ref="H5:H6"/>
  </mergeCells>
  <pageMargins left="0.751388888888889" right="0.751388888888889" top="1" bottom="1" header="0.5" footer="0.5"/>
  <pageSetup paperSize="9" scale="5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tabSelected="1" workbookViewId="0">
      <selection activeCell="I14" sqref="I14"/>
    </sheetView>
  </sheetViews>
  <sheetFormatPr defaultColWidth="9.14166666666667" defaultRowHeight="14.25" customHeight="1"/>
  <cols>
    <col min="1" max="1" width="53.75" customWidth="1"/>
    <col min="2" max="13" width="17.175" customWidth="1"/>
    <col min="14" max="14" width="17.0333333333333" customWidth="1"/>
  </cols>
  <sheetData>
    <row r="1" ht="13.5" customHeight="1" spans="1:14">
      <c r="A1" s="30" t="s">
        <v>702</v>
      </c>
      <c r="B1" s="30"/>
      <c r="C1" s="30"/>
      <c r="D1" s="30"/>
      <c r="E1" s="30"/>
      <c r="F1" s="30"/>
      <c r="G1" s="30"/>
      <c r="H1" s="30"/>
      <c r="I1" s="30"/>
      <c r="J1" s="30"/>
      <c r="K1" s="30"/>
      <c r="L1" s="30"/>
      <c r="M1" s="30"/>
      <c r="N1" s="50"/>
    </row>
    <row r="2" ht="27.75" customHeight="1" spans="1:14">
      <c r="A2" s="72" t="s">
        <v>703</v>
      </c>
      <c r="B2" s="32"/>
      <c r="C2" s="32"/>
      <c r="D2" s="32"/>
      <c r="E2" s="32"/>
      <c r="F2" s="32"/>
      <c r="G2" s="32"/>
      <c r="H2" s="32"/>
      <c r="I2" s="32"/>
      <c r="J2" s="32"/>
      <c r="K2" s="32"/>
      <c r="L2" s="32"/>
      <c r="M2" s="32"/>
      <c r="N2" s="32"/>
    </row>
    <row r="3" ht="18" customHeight="1" spans="1:14">
      <c r="A3" s="73" t="str">
        <f>"单位名称："&amp;"玉溪市农业农村局"</f>
        <v>单位名称：玉溪市农业农村局</v>
      </c>
      <c r="B3" s="74"/>
      <c r="C3" s="74"/>
      <c r="D3" s="75"/>
      <c r="E3" s="77"/>
      <c r="F3" s="77"/>
      <c r="G3" s="77"/>
      <c r="H3" s="77"/>
      <c r="I3" s="77"/>
      <c r="N3" s="79" t="s">
        <v>2</v>
      </c>
    </row>
    <row r="4" ht="19.5" customHeight="1" spans="1:14">
      <c r="A4" s="45" t="s">
        <v>704</v>
      </c>
      <c r="B4" s="52" t="s">
        <v>160</v>
      </c>
      <c r="C4" s="53"/>
      <c r="D4" s="53"/>
      <c r="E4" s="78" t="s">
        <v>705</v>
      </c>
      <c r="F4" s="78"/>
      <c r="G4" s="78"/>
      <c r="H4" s="78"/>
      <c r="I4" s="78"/>
      <c r="J4" s="78"/>
      <c r="K4" s="78"/>
      <c r="L4" s="78"/>
      <c r="M4" s="78"/>
      <c r="N4" s="78"/>
    </row>
    <row r="5" ht="40.5" customHeight="1" spans="1:14">
      <c r="A5" s="47"/>
      <c r="B5" s="46" t="s">
        <v>30</v>
      </c>
      <c r="C5" s="34" t="s">
        <v>33</v>
      </c>
      <c r="D5" s="76" t="s">
        <v>706</v>
      </c>
      <c r="E5" s="47" t="s">
        <v>707</v>
      </c>
      <c r="F5" s="47" t="s">
        <v>708</v>
      </c>
      <c r="G5" s="47" t="s">
        <v>709</v>
      </c>
      <c r="H5" s="47" t="s">
        <v>710</v>
      </c>
      <c r="I5" s="47" t="s">
        <v>711</v>
      </c>
      <c r="J5" s="47" t="s">
        <v>712</v>
      </c>
      <c r="K5" s="47" t="s">
        <v>713</v>
      </c>
      <c r="L5" s="47" t="s">
        <v>714</v>
      </c>
      <c r="M5" s="47" t="s">
        <v>715</v>
      </c>
      <c r="N5" s="47" t="s">
        <v>716</v>
      </c>
    </row>
    <row r="6" ht="19.5" customHeight="1" spans="1:14">
      <c r="A6" s="39">
        <v>1</v>
      </c>
      <c r="B6" s="39">
        <v>2</v>
      </c>
      <c r="C6" s="39">
        <v>3</v>
      </c>
      <c r="D6" s="52">
        <v>4</v>
      </c>
      <c r="E6" s="39">
        <v>5</v>
      </c>
      <c r="F6" s="39">
        <v>6</v>
      </c>
      <c r="G6" s="39">
        <v>7</v>
      </c>
      <c r="H6" s="52">
        <v>8</v>
      </c>
      <c r="I6" s="39">
        <v>9</v>
      </c>
      <c r="J6" s="39">
        <v>10</v>
      </c>
      <c r="K6" s="39">
        <v>11</v>
      </c>
      <c r="L6" s="52">
        <v>12</v>
      </c>
      <c r="M6" s="39">
        <v>13</v>
      </c>
      <c r="N6" s="39">
        <v>14</v>
      </c>
    </row>
    <row r="7" ht="20.25" customHeight="1" spans="1:14">
      <c r="A7" s="40" t="s">
        <v>64</v>
      </c>
      <c r="B7" s="48">
        <v>19081745.79</v>
      </c>
      <c r="C7" s="48">
        <v>15723845.79</v>
      </c>
      <c r="D7" s="48">
        <v>3357900</v>
      </c>
      <c r="E7" s="48">
        <v>1535945.3</v>
      </c>
      <c r="F7" s="48">
        <v>1412512.73</v>
      </c>
      <c r="G7" s="48">
        <v>941487.5</v>
      </c>
      <c r="H7" s="48">
        <v>1012213</v>
      </c>
      <c r="I7" s="48">
        <v>2242979.3</v>
      </c>
      <c r="J7" s="48">
        <v>1716838</v>
      </c>
      <c r="K7" s="48">
        <v>2165440.56</v>
      </c>
      <c r="L7" s="48">
        <v>5150276.1</v>
      </c>
      <c r="M7" s="48">
        <v>2904053.3</v>
      </c>
      <c r="N7" s="48"/>
    </row>
    <row r="8" ht="20.25" customHeight="1" spans="1:14">
      <c r="A8" s="40" t="str">
        <f>"      "&amp;"村级防疫员及动物协检员工资补助资金"</f>
        <v>      村级防疫员及动物协检员工资补助资金</v>
      </c>
      <c r="B8" s="48">
        <v>5174050</v>
      </c>
      <c r="C8" s="48">
        <v>5174050</v>
      </c>
      <c r="D8" s="48"/>
      <c r="E8" s="48">
        <v>538300</v>
      </c>
      <c r="F8" s="48">
        <v>652650</v>
      </c>
      <c r="G8" s="48">
        <v>422900</v>
      </c>
      <c r="H8" s="48">
        <v>507350</v>
      </c>
      <c r="I8" s="48">
        <v>515000</v>
      </c>
      <c r="J8" s="48">
        <v>534000</v>
      </c>
      <c r="K8" s="48">
        <v>544300</v>
      </c>
      <c r="L8" s="48">
        <v>886750</v>
      </c>
      <c r="M8" s="48">
        <v>572800</v>
      </c>
      <c r="N8" s="48"/>
    </row>
    <row r="9" ht="20.25" customHeight="1" spans="1:14">
      <c r="A9" s="40" t="str">
        <f>"      "&amp;"生猪屠宰监管及屠宰环节无害化处理补助资金"</f>
        <v>      生猪屠宰监管及屠宰环节无害化处理补助资金</v>
      </c>
      <c r="B9" s="48">
        <v>814897.09</v>
      </c>
      <c r="C9" s="48">
        <v>814897.09</v>
      </c>
      <c r="D9" s="48"/>
      <c r="E9" s="48">
        <v>255172</v>
      </c>
      <c r="F9" s="48">
        <v>108494.93</v>
      </c>
      <c r="G9" s="48">
        <v>49464</v>
      </c>
      <c r="H9" s="48">
        <v>42376</v>
      </c>
      <c r="I9" s="48">
        <v>44000</v>
      </c>
      <c r="J9" s="48">
        <v>52188</v>
      </c>
      <c r="K9" s="48">
        <v>67460.56</v>
      </c>
      <c r="L9" s="48">
        <v>126989.6</v>
      </c>
      <c r="M9" s="48">
        <v>68752</v>
      </c>
      <c r="N9" s="48"/>
    </row>
    <row r="10" ht="20.25" customHeight="1" spans="1:14">
      <c r="A10" s="40" t="str">
        <f>"      "&amp;"政策性农业（种植业）保险补助资金"</f>
        <v>      政策性农业（种植业）保险补助资金</v>
      </c>
      <c r="B10" s="48">
        <v>5444385</v>
      </c>
      <c r="C10" s="48">
        <v>5444385</v>
      </c>
      <c r="D10" s="48"/>
      <c r="E10" s="48">
        <v>118600</v>
      </c>
      <c r="F10" s="48">
        <v>204600</v>
      </c>
      <c r="G10" s="48">
        <v>280340</v>
      </c>
      <c r="H10" s="48">
        <v>107000</v>
      </c>
      <c r="I10" s="48">
        <v>769620</v>
      </c>
      <c r="J10" s="48">
        <v>255200</v>
      </c>
      <c r="K10" s="48">
        <v>413000</v>
      </c>
      <c r="L10" s="48">
        <v>2228685</v>
      </c>
      <c r="M10" s="48">
        <v>1067340</v>
      </c>
      <c r="N10" s="48"/>
    </row>
    <row r="11" ht="20.25" customHeight="1" spans="1:14">
      <c r="A11" s="40" t="str">
        <f>"      "&amp;"政策性农业（养殖业）保险补助专项经费"</f>
        <v>      政策性农业（养殖业）保险补助专项经费</v>
      </c>
      <c r="B11" s="48">
        <v>3101206.7</v>
      </c>
      <c r="C11" s="48">
        <v>3101206.7</v>
      </c>
      <c r="D11" s="48"/>
      <c r="E11" s="48">
        <v>268387.3</v>
      </c>
      <c r="F11" s="48">
        <v>220233.8</v>
      </c>
      <c r="G11" s="48">
        <v>10725.5</v>
      </c>
      <c r="H11" s="48">
        <v>256880</v>
      </c>
      <c r="I11" s="48">
        <v>130316.3</v>
      </c>
      <c r="J11" s="48">
        <v>335350</v>
      </c>
      <c r="K11" s="48">
        <v>534850</v>
      </c>
      <c r="L11" s="48">
        <v>1180897.5</v>
      </c>
      <c r="M11" s="48">
        <v>163566.3</v>
      </c>
      <c r="N11" s="48"/>
    </row>
    <row r="12" ht="20.25" customHeight="1" spans="1:14">
      <c r="A12" s="40" t="str">
        <f>"      "&amp;"畜禽监测阳性扑杀和免疫反应死亡补助经费"</f>
        <v>      畜禽监测阳性扑杀和免疫反应死亡补助经费</v>
      </c>
      <c r="B12" s="48">
        <v>814854</v>
      </c>
      <c r="C12" s="48">
        <v>814854</v>
      </c>
      <c r="D12" s="48"/>
      <c r="E12" s="48">
        <v>102834</v>
      </c>
      <c r="F12" s="48">
        <v>48082</v>
      </c>
      <c r="G12" s="48"/>
      <c r="H12" s="48">
        <v>37234</v>
      </c>
      <c r="I12" s="48">
        <v>532500</v>
      </c>
      <c r="J12" s="48">
        <v>14772</v>
      </c>
      <c r="K12" s="48">
        <v>5035</v>
      </c>
      <c r="L12" s="48">
        <v>49953</v>
      </c>
      <c r="M12" s="48">
        <v>24444</v>
      </c>
      <c r="N12" s="48"/>
    </row>
    <row r="13" ht="20.25" customHeight="1" spans="1:14">
      <c r="A13" s="40" t="str">
        <f>"      "&amp;"省级糖料蔗良种良法技术推广补贴资金"</f>
        <v>      省级糖料蔗良种良法技术推广补贴资金</v>
      </c>
      <c r="B13" s="48">
        <v>195950</v>
      </c>
      <c r="C13" s="48">
        <v>195950</v>
      </c>
      <c r="D13" s="48"/>
      <c r="E13" s="48"/>
      <c r="F13" s="48"/>
      <c r="G13" s="48"/>
      <c r="H13" s="48"/>
      <c r="I13" s="48"/>
      <c r="J13" s="48"/>
      <c r="K13" s="48"/>
      <c r="L13" s="48">
        <v>122500</v>
      </c>
      <c r="M13" s="48">
        <v>73450</v>
      </c>
      <c r="N13" s="48"/>
    </row>
    <row r="14" ht="20.25" customHeight="1" spans="1:14">
      <c r="A14" s="40" t="str">
        <f>"      "&amp;"玉溪市贫困地区农村饮水安全巩固提升和人居环境整治示范村项目经费"</f>
        <v>      玉溪市贫困地区农村饮水安全巩固提升和人居环境整治示范村项目经费</v>
      </c>
      <c r="B14" s="48">
        <v>3357900</v>
      </c>
      <c r="C14" s="48"/>
      <c r="D14" s="48">
        <v>3357900</v>
      </c>
      <c r="E14" s="48">
        <v>238300</v>
      </c>
      <c r="F14" s="48">
        <v>164100</v>
      </c>
      <c r="G14" s="48">
        <v>165500</v>
      </c>
      <c r="H14" s="48">
        <v>53300</v>
      </c>
      <c r="I14" s="48">
        <v>234500</v>
      </c>
      <c r="J14" s="48">
        <v>503800</v>
      </c>
      <c r="K14" s="48">
        <v>569400</v>
      </c>
      <c r="L14" s="48">
        <v>524900</v>
      </c>
      <c r="M14" s="48">
        <v>904100</v>
      </c>
      <c r="N14" s="48"/>
    </row>
    <row r="15" ht="20.25" customHeight="1" spans="1:14">
      <c r="A15" s="40" t="str">
        <f>"      "&amp;"玉溪市驻村工作队员意外伤害保险经费"</f>
        <v>      玉溪市驻村工作队员意外伤害保险经费</v>
      </c>
      <c r="B15" s="48">
        <v>178503</v>
      </c>
      <c r="C15" s="48">
        <v>178503</v>
      </c>
      <c r="D15" s="48"/>
      <c r="E15" s="48">
        <v>14352</v>
      </c>
      <c r="F15" s="48">
        <v>14352</v>
      </c>
      <c r="G15" s="48">
        <v>12558</v>
      </c>
      <c r="H15" s="48">
        <v>8073</v>
      </c>
      <c r="I15" s="48">
        <v>17043</v>
      </c>
      <c r="J15" s="48">
        <v>21528</v>
      </c>
      <c r="K15" s="48">
        <v>31395</v>
      </c>
      <c r="L15" s="48">
        <v>29601</v>
      </c>
      <c r="M15" s="48">
        <v>29601</v>
      </c>
      <c r="N15" s="48"/>
    </row>
    <row r="16" ht="20.25" customHeight="1" spans="1:14">
      <c r="A16" s="70" t="s">
        <v>30</v>
      </c>
      <c r="B16" s="48">
        <v>19081745.79</v>
      </c>
      <c r="C16" s="48">
        <v>15723845.79</v>
      </c>
      <c r="D16" s="48">
        <v>3357900</v>
      </c>
      <c r="E16" s="48">
        <v>1535945.3</v>
      </c>
      <c r="F16" s="48">
        <v>1412512.73</v>
      </c>
      <c r="G16" s="48">
        <v>941487.5</v>
      </c>
      <c r="H16" s="48">
        <v>1012213</v>
      </c>
      <c r="I16" s="48">
        <v>2242979.3</v>
      </c>
      <c r="J16" s="48">
        <v>1716838</v>
      </c>
      <c r="K16" s="48">
        <v>2165440.56</v>
      </c>
      <c r="L16" s="48">
        <v>5150276.1</v>
      </c>
      <c r="M16" s="48">
        <v>2904053.3</v>
      </c>
      <c r="N16" s="48"/>
    </row>
  </sheetData>
  <mergeCells count="6">
    <mergeCell ref="A1:N1"/>
    <mergeCell ref="A2:N2"/>
    <mergeCell ref="A3:I3"/>
    <mergeCell ref="B4:D4"/>
    <mergeCell ref="E4:N4"/>
    <mergeCell ref="A4:A5"/>
  </mergeCells>
  <pageMargins left="0.393055555555556" right="0.354166666666667" top="1" bottom="1" header="0.5" footer="0.5"/>
  <pageSetup paperSize="9" scale="51"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3"/>
  <sheetViews>
    <sheetView showZeros="0" tabSelected="1" topLeftCell="A11" workbookViewId="0">
      <selection activeCell="A13" sqref="A13:A17"/>
    </sheetView>
  </sheetViews>
  <sheetFormatPr defaultColWidth="9.14166666666667" defaultRowHeight="12" customHeight="1"/>
  <cols>
    <col min="1" max="1" width="34.2833333333333" customWidth="1"/>
    <col min="2" max="2" width="41.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717</v>
      </c>
      <c r="B1" s="30"/>
      <c r="C1" s="30"/>
      <c r="D1" s="30"/>
      <c r="E1" s="30"/>
      <c r="F1" s="30"/>
      <c r="G1" s="30"/>
      <c r="H1" s="30"/>
      <c r="I1" s="30"/>
      <c r="J1" s="50"/>
    </row>
    <row r="2" ht="28.5" customHeight="1" spans="1:10">
      <c r="A2" s="65" t="s">
        <v>718</v>
      </c>
      <c r="B2" s="66"/>
      <c r="C2" s="66"/>
      <c r="D2" s="66"/>
      <c r="E2" s="66"/>
      <c r="F2" s="69"/>
      <c r="G2" s="66"/>
      <c r="H2" s="69"/>
      <c r="I2" s="69"/>
      <c r="J2" s="66"/>
    </row>
    <row r="3" ht="15" customHeight="1" spans="1:1">
      <c r="A3" s="4" t="str">
        <f>"单位名称："&amp;"玉溪市农业农村局"</f>
        <v>单位名称：玉溪市农业农村局</v>
      </c>
    </row>
    <row r="4" ht="14.25" customHeight="1" spans="1:10">
      <c r="A4" s="67" t="s">
        <v>370</v>
      </c>
      <c r="B4" s="67" t="s">
        <v>371</v>
      </c>
      <c r="C4" s="67" t="s">
        <v>372</v>
      </c>
      <c r="D4" s="67" t="s">
        <v>373</v>
      </c>
      <c r="E4" s="67" t="s">
        <v>374</v>
      </c>
      <c r="F4" s="55" t="s">
        <v>375</v>
      </c>
      <c r="G4" s="67" t="s">
        <v>376</v>
      </c>
      <c r="H4" s="55" t="s">
        <v>377</v>
      </c>
      <c r="I4" s="55" t="s">
        <v>378</v>
      </c>
      <c r="J4" s="67" t="s">
        <v>379</v>
      </c>
    </row>
    <row r="5" ht="14.25" customHeight="1" spans="1:10">
      <c r="A5" s="67">
        <v>1</v>
      </c>
      <c r="B5" s="67">
        <v>2</v>
      </c>
      <c r="C5" s="67">
        <v>3</v>
      </c>
      <c r="D5" s="67">
        <v>4</v>
      </c>
      <c r="E5" s="67">
        <v>5</v>
      </c>
      <c r="F5" s="55">
        <v>6</v>
      </c>
      <c r="G5" s="67">
        <v>7</v>
      </c>
      <c r="H5" s="55">
        <v>8</v>
      </c>
      <c r="I5" s="55">
        <v>9</v>
      </c>
      <c r="J5" s="67">
        <v>10</v>
      </c>
    </row>
    <row r="6" ht="15" customHeight="1" spans="1:10">
      <c r="A6" s="17" t="s">
        <v>64</v>
      </c>
      <c r="B6" s="68"/>
      <c r="C6" s="68"/>
      <c r="D6" s="68"/>
      <c r="E6" s="70"/>
      <c r="F6" s="71"/>
      <c r="G6" s="70"/>
      <c r="H6" s="71"/>
      <c r="I6" s="71"/>
      <c r="J6" s="70"/>
    </row>
    <row r="7" ht="60" customHeight="1" spans="1:10">
      <c r="A7" s="17" t="s">
        <v>287</v>
      </c>
      <c r="B7" s="17" t="s">
        <v>412</v>
      </c>
      <c r="C7" s="17" t="s">
        <v>381</v>
      </c>
      <c r="D7" s="17" t="s">
        <v>382</v>
      </c>
      <c r="E7" s="17" t="s">
        <v>413</v>
      </c>
      <c r="F7" s="17" t="s">
        <v>384</v>
      </c>
      <c r="G7" s="40" t="s">
        <v>414</v>
      </c>
      <c r="H7" s="17" t="s">
        <v>415</v>
      </c>
      <c r="I7" s="17" t="s">
        <v>386</v>
      </c>
      <c r="J7" s="17" t="s">
        <v>416</v>
      </c>
    </row>
    <row r="8" ht="60" customHeight="1" spans="1:10">
      <c r="A8" s="17" t="s">
        <v>287</v>
      </c>
      <c r="B8" s="17" t="s">
        <v>412</v>
      </c>
      <c r="C8" s="17" t="s">
        <v>381</v>
      </c>
      <c r="D8" s="17" t="s">
        <v>382</v>
      </c>
      <c r="E8" s="17" t="s">
        <v>417</v>
      </c>
      <c r="F8" s="17" t="s">
        <v>384</v>
      </c>
      <c r="G8" s="40" t="s">
        <v>54</v>
      </c>
      <c r="H8" s="17" t="s">
        <v>400</v>
      </c>
      <c r="I8" s="17" t="s">
        <v>386</v>
      </c>
      <c r="J8" s="17" t="s">
        <v>418</v>
      </c>
    </row>
    <row r="9" ht="60" customHeight="1" spans="1:10">
      <c r="A9" s="17" t="s">
        <v>287</v>
      </c>
      <c r="B9" s="17" t="s">
        <v>412</v>
      </c>
      <c r="C9" s="17" t="s">
        <v>381</v>
      </c>
      <c r="D9" s="17" t="s">
        <v>392</v>
      </c>
      <c r="E9" s="17" t="s">
        <v>419</v>
      </c>
      <c r="F9" s="17" t="s">
        <v>384</v>
      </c>
      <c r="G9" s="40" t="s">
        <v>420</v>
      </c>
      <c r="H9" s="17" t="s">
        <v>409</v>
      </c>
      <c r="I9" s="17" t="s">
        <v>386</v>
      </c>
      <c r="J9" s="17" t="s">
        <v>421</v>
      </c>
    </row>
    <row r="10" ht="60" customHeight="1" spans="1:10">
      <c r="A10" s="17" t="s">
        <v>287</v>
      </c>
      <c r="B10" s="17" t="s">
        <v>412</v>
      </c>
      <c r="C10" s="17" t="s">
        <v>396</v>
      </c>
      <c r="D10" s="17" t="s">
        <v>402</v>
      </c>
      <c r="E10" s="17" t="s">
        <v>422</v>
      </c>
      <c r="F10" s="17" t="s">
        <v>423</v>
      </c>
      <c r="G10" s="40" t="s">
        <v>424</v>
      </c>
      <c r="H10" s="17" t="s">
        <v>409</v>
      </c>
      <c r="I10" s="17" t="s">
        <v>386</v>
      </c>
      <c r="J10" s="17" t="s">
        <v>425</v>
      </c>
    </row>
    <row r="11" ht="60" customHeight="1" spans="1:10">
      <c r="A11" s="17" t="s">
        <v>287</v>
      </c>
      <c r="B11" s="17" t="s">
        <v>412</v>
      </c>
      <c r="C11" s="17" t="s">
        <v>396</v>
      </c>
      <c r="D11" s="17" t="s">
        <v>426</v>
      </c>
      <c r="E11" s="17" t="s">
        <v>427</v>
      </c>
      <c r="F11" s="17" t="s">
        <v>423</v>
      </c>
      <c r="G11" s="40" t="s">
        <v>428</v>
      </c>
      <c r="H11" s="17" t="s">
        <v>429</v>
      </c>
      <c r="I11" s="17" t="s">
        <v>386</v>
      </c>
      <c r="J11" s="17" t="s">
        <v>430</v>
      </c>
    </row>
    <row r="12" ht="60" customHeight="1" spans="1:10">
      <c r="A12" s="17" t="s">
        <v>287</v>
      </c>
      <c r="B12" s="17" t="s">
        <v>412</v>
      </c>
      <c r="C12" s="17" t="s">
        <v>405</v>
      </c>
      <c r="D12" s="17" t="s">
        <v>406</v>
      </c>
      <c r="E12" s="17" t="s">
        <v>431</v>
      </c>
      <c r="F12" s="17" t="s">
        <v>384</v>
      </c>
      <c r="G12" s="40" t="s">
        <v>432</v>
      </c>
      <c r="H12" s="17" t="s">
        <v>409</v>
      </c>
      <c r="I12" s="17" t="s">
        <v>386</v>
      </c>
      <c r="J12" s="17" t="s">
        <v>433</v>
      </c>
    </row>
    <row r="13" ht="90" customHeight="1" spans="1:10">
      <c r="A13" s="17" t="s">
        <v>295</v>
      </c>
      <c r="B13" s="17" t="s">
        <v>456</v>
      </c>
      <c r="C13" s="17" t="s">
        <v>381</v>
      </c>
      <c r="D13" s="17" t="s">
        <v>382</v>
      </c>
      <c r="E13" s="17" t="s">
        <v>457</v>
      </c>
      <c r="F13" s="17" t="s">
        <v>423</v>
      </c>
      <c r="G13" s="40" t="s">
        <v>424</v>
      </c>
      <c r="H13" s="17" t="s">
        <v>409</v>
      </c>
      <c r="I13" s="17" t="s">
        <v>386</v>
      </c>
      <c r="J13" s="17" t="s">
        <v>458</v>
      </c>
    </row>
    <row r="14" ht="93" customHeight="1" spans="1:10">
      <c r="A14" s="17" t="s">
        <v>295</v>
      </c>
      <c r="B14" s="17" t="s">
        <v>456</v>
      </c>
      <c r="C14" s="17" t="s">
        <v>381</v>
      </c>
      <c r="D14" s="17" t="s">
        <v>392</v>
      </c>
      <c r="E14" s="17" t="s">
        <v>459</v>
      </c>
      <c r="F14" s="17" t="s">
        <v>384</v>
      </c>
      <c r="G14" s="40" t="s">
        <v>168</v>
      </c>
      <c r="H14" s="17" t="s">
        <v>409</v>
      </c>
      <c r="I14" s="17" t="s">
        <v>386</v>
      </c>
      <c r="J14" s="17" t="s">
        <v>460</v>
      </c>
    </row>
    <row r="15" ht="66" customHeight="1" spans="1:10">
      <c r="A15" s="17" t="s">
        <v>295</v>
      </c>
      <c r="B15" s="17" t="s">
        <v>456</v>
      </c>
      <c r="C15" s="17" t="s">
        <v>396</v>
      </c>
      <c r="D15" s="17" t="s">
        <v>402</v>
      </c>
      <c r="E15" s="17" t="s">
        <v>461</v>
      </c>
      <c r="F15" s="17" t="s">
        <v>384</v>
      </c>
      <c r="G15" s="40" t="s">
        <v>420</v>
      </c>
      <c r="H15" s="17" t="s">
        <v>409</v>
      </c>
      <c r="I15" s="17" t="s">
        <v>386</v>
      </c>
      <c r="J15" s="17" t="s">
        <v>462</v>
      </c>
    </row>
    <row r="16" ht="62" customHeight="1" spans="1:10">
      <c r="A16" s="17" t="s">
        <v>295</v>
      </c>
      <c r="B16" s="17" t="s">
        <v>456</v>
      </c>
      <c r="C16" s="17" t="s">
        <v>396</v>
      </c>
      <c r="D16" s="17" t="s">
        <v>402</v>
      </c>
      <c r="E16" s="17" t="s">
        <v>463</v>
      </c>
      <c r="F16" s="17" t="s">
        <v>423</v>
      </c>
      <c r="G16" s="40" t="s">
        <v>428</v>
      </c>
      <c r="H16" s="17" t="s">
        <v>429</v>
      </c>
      <c r="I16" s="17" t="s">
        <v>386</v>
      </c>
      <c r="J16" s="17" t="s">
        <v>464</v>
      </c>
    </row>
    <row r="17" ht="66" customHeight="1" spans="1:10">
      <c r="A17" s="17" t="s">
        <v>295</v>
      </c>
      <c r="B17" s="17" t="s">
        <v>456</v>
      </c>
      <c r="C17" s="17" t="s">
        <v>405</v>
      </c>
      <c r="D17" s="17" t="s">
        <v>406</v>
      </c>
      <c r="E17" s="17" t="s">
        <v>465</v>
      </c>
      <c r="F17" s="17" t="s">
        <v>384</v>
      </c>
      <c r="G17" s="40" t="s">
        <v>408</v>
      </c>
      <c r="H17" s="17" t="s">
        <v>409</v>
      </c>
      <c r="I17" s="17" t="s">
        <v>386</v>
      </c>
      <c r="J17" s="17" t="s">
        <v>466</v>
      </c>
    </row>
    <row r="18" ht="44" customHeight="1" spans="1:10">
      <c r="A18" s="17" t="s">
        <v>293</v>
      </c>
      <c r="B18" s="17" t="s">
        <v>467</v>
      </c>
      <c r="C18" s="17" t="s">
        <v>381</v>
      </c>
      <c r="D18" s="17" t="s">
        <v>382</v>
      </c>
      <c r="E18" s="17" t="s">
        <v>468</v>
      </c>
      <c r="F18" s="17" t="s">
        <v>384</v>
      </c>
      <c r="G18" s="40" t="s">
        <v>469</v>
      </c>
      <c r="H18" s="17" t="s">
        <v>470</v>
      </c>
      <c r="I18" s="17" t="s">
        <v>386</v>
      </c>
      <c r="J18" s="17" t="s">
        <v>471</v>
      </c>
    </row>
    <row r="19" ht="44" customHeight="1" spans="1:10">
      <c r="A19" s="17" t="s">
        <v>293</v>
      </c>
      <c r="B19" s="17" t="s">
        <v>467</v>
      </c>
      <c r="C19" s="17" t="s">
        <v>381</v>
      </c>
      <c r="D19" s="17" t="s">
        <v>382</v>
      </c>
      <c r="E19" s="17" t="s">
        <v>472</v>
      </c>
      <c r="F19" s="17" t="s">
        <v>423</v>
      </c>
      <c r="G19" s="40" t="s">
        <v>473</v>
      </c>
      <c r="H19" s="17" t="s">
        <v>474</v>
      </c>
      <c r="I19" s="17" t="s">
        <v>386</v>
      </c>
      <c r="J19" s="17" t="s">
        <v>475</v>
      </c>
    </row>
    <row r="20" ht="44" customHeight="1" spans="1:10">
      <c r="A20" s="17" t="s">
        <v>293</v>
      </c>
      <c r="B20" s="17" t="s">
        <v>467</v>
      </c>
      <c r="C20" s="17" t="s">
        <v>381</v>
      </c>
      <c r="D20" s="17" t="s">
        <v>392</v>
      </c>
      <c r="E20" s="17" t="s">
        <v>476</v>
      </c>
      <c r="F20" s="17" t="s">
        <v>423</v>
      </c>
      <c r="G20" s="40" t="s">
        <v>428</v>
      </c>
      <c r="H20" s="17" t="s">
        <v>409</v>
      </c>
      <c r="I20" s="17" t="s">
        <v>386</v>
      </c>
      <c r="J20" s="17" t="s">
        <v>477</v>
      </c>
    </row>
    <row r="21" ht="44" customHeight="1" spans="1:10">
      <c r="A21" s="17" t="s">
        <v>293</v>
      </c>
      <c r="B21" s="17" t="s">
        <v>467</v>
      </c>
      <c r="C21" s="17" t="s">
        <v>396</v>
      </c>
      <c r="D21" s="17" t="s">
        <v>397</v>
      </c>
      <c r="E21" s="17" t="s">
        <v>478</v>
      </c>
      <c r="F21" s="17" t="s">
        <v>384</v>
      </c>
      <c r="G21" s="40" t="s">
        <v>479</v>
      </c>
      <c r="H21" s="17" t="s">
        <v>480</v>
      </c>
      <c r="I21" s="17" t="s">
        <v>410</v>
      </c>
      <c r="J21" s="17" t="s">
        <v>481</v>
      </c>
    </row>
    <row r="22" ht="44" customHeight="1" spans="1:10">
      <c r="A22" s="17" t="s">
        <v>293</v>
      </c>
      <c r="B22" s="17" t="s">
        <v>467</v>
      </c>
      <c r="C22" s="17" t="s">
        <v>396</v>
      </c>
      <c r="D22" s="17" t="s">
        <v>402</v>
      </c>
      <c r="E22" s="17" t="s">
        <v>482</v>
      </c>
      <c r="F22" s="17" t="s">
        <v>384</v>
      </c>
      <c r="G22" s="40" t="s">
        <v>46</v>
      </c>
      <c r="H22" s="17" t="s">
        <v>390</v>
      </c>
      <c r="I22" s="17" t="s">
        <v>386</v>
      </c>
      <c r="J22" s="17" t="s">
        <v>483</v>
      </c>
    </row>
    <row r="23" ht="44" customHeight="1" spans="1:10">
      <c r="A23" s="17" t="s">
        <v>293</v>
      </c>
      <c r="B23" s="17" t="s">
        <v>467</v>
      </c>
      <c r="C23" s="17" t="s">
        <v>405</v>
      </c>
      <c r="D23" s="17" t="s">
        <v>406</v>
      </c>
      <c r="E23" s="17" t="s">
        <v>484</v>
      </c>
      <c r="F23" s="17" t="s">
        <v>384</v>
      </c>
      <c r="G23" s="40" t="s">
        <v>408</v>
      </c>
      <c r="H23" s="17" t="s">
        <v>409</v>
      </c>
      <c r="I23" s="17" t="s">
        <v>386</v>
      </c>
      <c r="J23" s="17" t="s">
        <v>485</v>
      </c>
    </row>
    <row r="24" ht="33.75" customHeight="1" spans="1:10">
      <c r="A24" s="17" t="s">
        <v>290</v>
      </c>
      <c r="B24" s="17" t="s">
        <v>486</v>
      </c>
      <c r="C24" s="17" t="s">
        <v>381</v>
      </c>
      <c r="D24" s="17" t="s">
        <v>382</v>
      </c>
      <c r="E24" s="17" t="s">
        <v>487</v>
      </c>
      <c r="F24" s="17" t="s">
        <v>384</v>
      </c>
      <c r="G24" s="40" t="s">
        <v>488</v>
      </c>
      <c r="H24" s="17" t="s">
        <v>489</v>
      </c>
      <c r="I24" s="17" t="s">
        <v>386</v>
      </c>
      <c r="J24" s="17" t="s">
        <v>490</v>
      </c>
    </row>
    <row r="25" ht="33.75" customHeight="1" spans="1:10">
      <c r="A25" s="17" t="s">
        <v>290</v>
      </c>
      <c r="B25" s="17" t="s">
        <v>486</v>
      </c>
      <c r="C25" s="17" t="s">
        <v>381</v>
      </c>
      <c r="D25" s="17" t="s">
        <v>382</v>
      </c>
      <c r="E25" s="17" t="s">
        <v>491</v>
      </c>
      <c r="F25" s="17" t="s">
        <v>384</v>
      </c>
      <c r="G25" s="40" t="s">
        <v>492</v>
      </c>
      <c r="H25" s="17" t="s">
        <v>489</v>
      </c>
      <c r="I25" s="17" t="s">
        <v>386</v>
      </c>
      <c r="J25" s="17" t="s">
        <v>493</v>
      </c>
    </row>
    <row r="26" ht="33.75" customHeight="1" spans="1:10">
      <c r="A26" s="17" t="s">
        <v>290</v>
      </c>
      <c r="B26" s="17" t="s">
        <v>486</v>
      </c>
      <c r="C26" s="17" t="s">
        <v>381</v>
      </c>
      <c r="D26" s="17" t="s">
        <v>392</v>
      </c>
      <c r="E26" s="17" t="s">
        <v>494</v>
      </c>
      <c r="F26" s="17" t="s">
        <v>384</v>
      </c>
      <c r="G26" s="40" t="s">
        <v>455</v>
      </c>
      <c r="H26" s="17" t="s">
        <v>409</v>
      </c>
      <c r="I26" s="17" t="s">
        <v>386</v>
      </c>
      <c r="J26" s="17" t="s">
        <v>495</v>
      </c>
    </row>
    <row r="27" ht="33.75" customHeight="1" spans="1:10">
      <c r="A27" s="17" t="s">
        <v>290</v>
      </c>
      <c r="B27" s="17" t="s">
        <v>486</v>
      </c>
      <c r="C27" s="17" t="s">
        <v>381</v>
      </c>
      <c r="D27" s="17" t="s">
        <v>496</v>
      </c>
      <c r="E27" s="17" t="s">
        <v>497</v>
      </c>
      <c r="F27" s="17" t="s">
        <v>423</v>
      </c>
      <c r="G27" s="40" t="s">
        <v>498</v>
      </c>
      <c r="H27" s="17"/>
      <c r="I27" s="17" t="s">
        <v>410</v>
      </c>
      <c r="J27" s="17" t="s">
        <v>497</v>
      </c>
    </row>
    <row r="28" ht="33.75" customHeight="1" spans="1:10">
      <c r="A28" s="17" t="s">
        <v>290</v>
      </c>
      <c r="B28" s="17" t="s">
        <v>486</v>
      </c>
      <c r="C28" s="17" t="s">
        <v>396</v>
      </c>
      <c r="D28" s="17" t="s">
        <v>397</v>
      </c>
      <c r="E28" s="17" t="s">
        <v>499</v>
      </c>
      <c r="F28" s="17" t="s">
        <v>423</v>
      </c>
      <c r="G28" s="40" t="s">
        <v>443</v>
      </c>
      <c r="H28" s="17"/>
      <c r="I28" s="17" t="s">
        <v>410</v>
      </c>
      <c r="J28" s="17" t="s">
        <v>500</v>
      </c>
    </row>
    <row r="29" ht="33.75" customHeight="1" spans="1:10">
      <c r="A29" s="17" t="s">
        <v>290</v>
      </c>
      <c r="B29" s="17" t="s">
        <v>486</v>
      </c>
      <c r="C29" s="17" t="s">
        <v>396</v>
      </c>
      <c r="D29" s="17" t="s">
        <v>402</v>
      </c>
      <c r="E29" s="17" t="s">
        <v>501</v>
      </c>
      <c r="F29" s="17" t="s">
        <v>384</v>
      </c>
      <c r="G29" s="40" t="s">
        <v>432</v>
      </c>
      <c r="H29" s="17" t="s">
        <v>409</v>
      </c>
      <c r="I29" s="17" t="s">
        <v>386</v>
      </c>
      <c r="J29" s="17" t="s">
        <v>502</v>
      </c>
    </row>
    <row r="30" ht="33.75" customHeight="1" spans="1:10">
      <c r="A30" s="17" t="s">
        <v>290</v>
      </c>
      <c r="B30" s="17" t="s">
        <v>486</v>
      </c>
      <c r="C30" s="17" t="s">
        <v>405</v>
      </c>
      <c r="D30" s="17" t="s">
        <v>406</v>
      </c>
      <c r="E30" s="17" t="s">
        <v>503</v>
      </c>
      <c r="F30" s="17" t="s">
        <v>384</v>
      </c>
      <c r="G30" s="40" t="s">
        <v>436</v>
      </c>
      <c r="H30" s="17" t="s">
        <v>409</v>
      </c>
      <c r="I30" s="17" t="s">
        <v>386</v>
      </c>
      <c r="J30" s="17" t="s">
        <v>504</v>
      </c>
    </row>
    <row r="31" ht="62" customHeight="1" spans="1:10">
      <c r="A31" s="17" t="s">
        <v>282</v>
      </c>
      <c r="B31" s="17" t="s">
        <v>596</v>
      </c>
      <c r="C31" s="17" t="s">
        <v>381</v>
      </c>
      <c r="D31" s="17" t="s">
        <v>382</v>
      </c>
      <c r="E31" s="17" t="s">
        <v>597</v>
      </c>
      <c r="F31" s="17" t="s">
        <v>423</v>
      </c>
      <c r="G31" s="40" t="s">
        <v>598</v>
      </c>
      <c r="H31" s="17" t="s">
        <v>599</v>
      </c>
      <c r="I31" s="17" t="s">
        <v>386</v>
      </c>
      <c r="J31" s="17" t="s">
        <v>600</v>
      </c>
    </row>
    <row r="32" ht="62" customHeight="1" spans="1:10">
      <c r="A32" s="17" t="s">
        <v>282</v>
      </c>
      <c r="B32" s="17" t="s">
        <v>596</v>
      </c>
      <c r="C32" s="17" t="s">
        <v>381</v>
      </c>
      <c r="D32" s="17" t="s">
        <v>382</v>
      </c>
      <c r="E32" s="17" t="s">
        <v>601</v>
      </c>
      <c r="F32" s="17" t="s">
        <v>384</v>
      </c>
      <c r="G32" s="40" t="s">
        <v>45</v>
      </c>
      <c r="H32" s="17" t="s">
        <v>599</v>
      </c>
      <c r="I32" s="17" t="s">
        <v>386</v>
      </c>
      <c r="J32" s="17" t="s">
        <v>602</v>
      </c>
    </row>
    <row r="33" ht="52" customHeight="1" spans="1:10">
      <c r="A33" s="17" t="s">
        <v>282</v>
      </c>
      <c r="B33" s="17" t="s">
        <v>596</v>
      </c>
      <c r="C33" s="17" t="s">
        <v>381</v>
      </c>
      <c r="D33" s="17" t="s">
        <v>392</v>
      </c>
      <c r="E33" s="17" t="s">
        <v>603</v>
      </c>
      <c r="F33" s="17" t="s">
        <v>423</v>
      </c>
      <c r="G33" s="40" t="s">
        <v>424</v>
      </c>
      <c r="H33" s="17" t="s">
        <v>409</v>
      </c>
      <c r="I33" s="17" t="s">
        <v>386</v>
      </c>
      <c r="J33" s="17" t="s">
        <v>604</v>
      </c>
    </row>
    <row r="34" ht="62" customHeight="1" spans="1:10">
      <c r="A34" s="17" t="s">
        <v>282</v>
      </c>
      <c r="B34" s="17" t="s">
        <v>596</v>
      </c>
      <c r="C34" s="17" t="s">
        <v>396</v>
      </c>
      <c r="D34" s="17" t="s">
        <v>402</v>
      </c>
      <c r="E34" s="17" t="s">
        <v>605</v>
      </c>
      <c r="F34" s="17" t="s">
        <v>423</v>
      </c>
      <c r="G34" s="40" t="s">
        <v>606</v>
      </c>
      <c r="H34" s="17" t="s">
        <v>409</v>
      </c>
      <c r="I34" s="17" t="s">
        <v>410</v>
      </c>
      <c r="J34" s="17" t="s">
        <v>607</v>
      </c>
    </row>
    <row r="35" ht="62" customHeight="1" spans="1:10">
      <c r="A35" s="17" t="s">
        <v>282</v>
      </c>
      <c r="B35" s="17" t="s">
        <v>596</v>
      </c>
      <c r="C35" s="17" t="s">
        <v>396</v>
      </c>
      <c r="D35" s="17" t="s">
        <v>402</v>
      </c>
      <c r="E35" s="17" t="s">
        <v>461</v>
      </c>
      <c r="F35" s="17" t="s">
        <v>423</v>
      </c>
      <c r="G35" s="40" t="s">
        <v>424</v>
      </c>
      <c r="H35" s="17" t="s">
        <v>409</v>
      </c>
      <c r="I35" s="17" t="s">
        <v>386</v>
      </c>
      <c r="J35" s="17" t="s">
        <v>608</v>
      </c>
    </row>
    <row r="36" ht="52" customHeight="1" spans="1:10">
      <c r="A36" s="17" t="s">
        <v>282</v>
      </c>
      <c r="B36" s="17" t="s">
        <v>596</v>
      </c>
      <c r="C36" s="17" t="s">
        <v>405</v>
      </c>
      <c r="D36" s="17" t="s">
        <v>406</v>
      </c>
      <c r="E36" s="17" t="s">
        <v>609</v>
      </c>
      <c r="F36" s="17" t="s">
        <v>384</v>
      </c>
      <c r="G36" s="40" t="s">
        <v>420</v>
      </c>
      <c r="H36" s="17" t="s">
        <v>409</v>
      </c>
      <c r="I36" s="17" t="s">
        <v>386</v>
      </c>
      <c r="J36" s="17" t="s">
        <v>610</v>
      </c>
    </row>
    <row r="37" ht="33.75" customHeight="1" spans="1:10">
      <c r="A37" s="17" t="s">
        <v>313</v>
      </c>
      <c r="B37" s="17" t="s">
        <v>650</v>
      </c>
      <c r="C37" s="17" t="s">
        <v>381</v>
      </c>
      <c r="D37" s="17" t="s">
        <v>382</v>
      </c>
      <c r="E37" s="17" t="s">
        <v>651</v>
      </c>
      <c r="F37" s="17" t="s">
        <v>384</v>
      </c>
      <c r="G37" s="40" t="s">
        <v>420</v>
      </c>
      <c r="H37" s="17" t="s">
        <v>409</v>
      </c>
      <c r="I37" s="17" t="s">
        <v>386</v>
      </c>
      <c r="J37" s="17" t="s">
        <v>652</v>
      </c>
    </row>
    <row r="38" ht="33.75" customHeight="1" spans="1:10">
      <c r="A38" s="17" t="s">
        <v>313</v>
      </c>
      <c r="B38" s="17" t="s">
        <v>650</v>
      </c>
      <c r="C38" s="17" t="s">
        <v>381</v>
      </c>
      <c r="D38" s="17" t="s">
        <v>382</v>
      </c>
      <c r="E38" s="17" t="s">
        <v>653</v>
      </c>
      <c r="F38" s="17" t="s">
        <v>384</v>
      </c>
      <c r="G38" s="40" t="s">
        <v>654</v>
      </c>
      <c r="H38" s="17" t="s">
        <v>655</v>
      </c>
      <c r="I38" s="17" t="s">
        <v>386</v>
      </c>
      <c r="J38" s="17" t="s">
        <v>656</v>
      </c>
    </row>
    <row r="39" ht="33.75" customHeight="1" spans="1:10">
      <c r="A39" s="17" t="s">
        <v>313</v>
      </c>
      <c r="B39" s="17" t="s">
        <v>650</v>
      </c>
      <c r="C39" s="17" t="s">
        <v>381</v>
      </c>
      <c r="D39" s="17" t="s">
        <v>392</v>
      </c>
      <c r="E39" s="17" t="s">
        <v>657</v>
      </c>
      <c r="F39" s="17" t="s">
        <v>384</v>
      </c>
      <c r="G39" s="40" t="s">
        <v>47</v>
      </c>
      <c r="H39" s="17" t="s">
        <v>409</v>
      </c>
      <c r="I39" s="17" t="s">
        <v>386</v>
      </c>
      <c r="J39" s="17" t="s">
        <v>658</v>
      </c>
    </row>
    <row r="40" ht="33.75" customHeight="1" spans="1:10">
      <c r="A40" s="17" t="s">
        <v>313</v>
      </c>
      <c r="B40" s="17" t="s">
        <v>650</v>
      </c>
      <c r="C40" s="17" t="s">
        <v>381</v>
      </c>
      <c r="D40" s="17" t="s">
        <v>392</v>
      </c>
      <c r="E40" s="17" t="s">
        <v>499</v>
      </c>
      <c r="F40" s="17" t="s">
        <v>423</v>
      </c>
      <c r="G40" s="40" t="s">
        <v>443</v>
      </c>
      <c r="H40" s="17"/>
      <c r="I40" s="17" t="s">
        <v>410</v>
      </c>
      <c r="J40" s="17" t="s">
        <v>499</v>
      </c>
    </row>
    <row r="41" ht="33.75" customHeight="1" spans="1:10">
      <c r="A41" s="17" t="s">
        <v>313</v>
      </c>
      <c r="B41" s="17" t="s">
        <v>650</v>
      </c>
      <c r="C41" s="17" t="s">
        <v>396</v>
      </c>
      <c r="D41" s="17" t="s">
        <v>397</v>
      </c>
      <c r="E41" s="17" t="s">
        <v>659</v>
      </c>
      <c r="F41" s="17" t="s">
        <v>384</v>
      </c>
      <c r="G41" s="40" t="s">
        <v>57</v>
      </c>
      <c r="H41" s="17" t="s">
        <v>409</v>
      </c>
      <c r="I41" s="17" t="s">
        <v>386</v>
      </c>
      <c r="J41" s="17" t="s">
        <v>660</v>
      </c>
    </row>
    <row r="42" ht="33.75" customHeight="1" spans="1:10">
      <c r="A42" s="17" t="s">
        <v>313</v>
      </c>
      <c r="B42" s="17" t="s">
        <v>650</v>
      </c>
      <c r="C42" s="17" t="s">
        <v>396</v>
      </c>
      <c r="D42" s="17" t="s">
        <v>402</v>
      </c>
      <c r="E42" s="17" t="s">
        <v>661</v>
      </c>
      <c r="F42" s="17" t="s">
        <v>423</v>
      </c>
      <c r="G42" s="40" t="s">
        <v>662</v>
      </c>
      <c r="H42" s="17"/>
      <c r="I42" s="17" t="s">
        <v>410</v>
      </c>
      <c r="J42" s="17" t="s">
        <v>663</v>
      </c>
    </row>
    <row r="43" ht="33.75" customHeight="1" spans="1:10">
      <c r="A43" s="17" t="s">
        <v>313</v>
      </c>
      <c r="B43" s="17" t="s">
        <v>650</v>
      </c>
      <c r="C43" s="17" t="s">
        <v>405</v>
      </c>
      <c r="D43" s="17" t="s">
        <v>406</v>
      </c>
      <c r="E43" s="17" t="s">
        <v>664</v>
      </c>
      <c r="F43" s="17" t="s">
        <v>384</v>
      </c>
      <c r="G43" s="40" t="s">
        <v>408</v>
      </c>
      <c r="H43" s="17" t="s">
        <v>409</v>
      </c>
      <c r="I43" s="17" t="s">
        <v>386</v>
      </c>
      <c r="J43" s="17" t="s">
        <v>665</v>
      </c>
    </row>
  </sheetData>
  <mergeCells count="15">
    <mergeCell ref="A1:J1"/>
    <mergeCell ref="A2:J2"/>
    <mergeCell ref="A3:H3"/>
    <mergeCell ref="A7:A12"/>
    <mergeCell ref="A13:A17"/>
    <mergeCell ref="A18:A23"/>
    <mergeCell ref="A24:A30"/>
    <mergeCell ref="A31:A36"/>
    <mergeCell ref="A37:A43"/>
    <mergeCell ref="B7:B12"/>
    <mergeCell ref="B13:B17"/>
    <mergeCell ref="B18:B23"/>
    <mergeCell ref="B24:B30"/>
    <mergeCell ref="B31:B36"/>
    <mergeCell ref="B37:B43"/>
  </mergeCells>
  <pageMargins left="0.751388888888889" right="0.751388888888889" top="0.354166666666667" bottom="0.314583333333333" header="0.196527777777778" footer="0.196527777777778"/>
  <pageSetup paperSize="9" scale="6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tabSelected="1"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719</v>
      </c>
      <c r="B1" s="56"/>
      <c r="C1" s="56"/>
      <c r="D1" s="56"/>
      <c r="E1" s="56"/>
      <c r="F1" s="56"/>
      <c r="G1" s="56"/>
      <c r="H1" s="56" t="s">
        <v>719</v>
      </c>
    </row>
    <row r="2" ht="28.5" customHeight="1" spans="1:8">
      <c r="A2" s="57" t="s">
        <v>720</v>
      </c>
      <c r="B2" s="57"/>
      <c r="C2" s="57"/>
      <c r="D2" s="57"/>
      <c r="E2" s="57"/>
      <c r="F2" s="57"/>
      <c r="G2" s="57"/>
      <c r="H2" s="57"/>
    </row>
    <row r="3" ht="18.75" customHeight="1" spans="1:8">
      <c r="A3" s="58" t="str">
        <f>"单位名称："&amp;"玉溪市农业农村局"</f>
        <v>单位名称：玉溪市农业农村局</v>
      </c>
      <c r="B3" s="58"/>
      <c r="C3" s="58"/>
      <c r="D3" s="58"/>
      <c r="E3" s="58"/>
      <c r="F3" s="58"/>
      <c r="G3" s="58"/>
      <c r="H3" s="58"/>
    </row>
    <row r="4" ht="18.75" customHeight="1" spans="1:8">
      <c r="A4" s="59" t="s">
        <v>153</v>
      </c>
      <c r="B4" s="59" t="s">
        <v>721</v>
      </c>
      <c r="C4" s="59" t="s">
        <v>722</v>
      </c>
      <c r="D4" s="59" t="s">
        <v>723</v>
      </c>
      <c r="E4" s="59" t="s">
        <v>724</v>
      </c>
      <c r="F4" s="59" t="s">
        <v>725</v>
      </c>
      <c r="G4" s="59"/>
      <c r="H4" s="59"/>
    </row>
    <row r="5" ht="18.75" customHeight="1" spans="1:8">
      <c r="A5" s="59"/>
      <c r="B5" s="59"/>
      <c r="C5" s="59"/>
      <c r="D5" s="59"/>
      <c r="E5" s="59"/>
      <c r="F5" s="59" t="s">
        <v>680</v>
      </c>
      <c r="G5" s="59" t="s">
        <v>726</v>
      </c>
      <c r="H5" s="59" t="s">
        <v>727</v>
      </c>
    </row>
    <row r="6" ht="18.75" customHeight="1" spans="1:8">
      <c r="A6" s="60" t="s">
        <v>44</v>
      </c>
      <c r="B6" s="60" t="s">
        <v>45</v>
      </c>
      <c r="C6" s="60" t="s">
        <v>46</v>
      </c>
      <c r="D6" s="60" t="s">
        <v>47</v>
      </c>
      <c r="E6" s="60" t="s">
        <v>48</v>
      </c>
      <c r="F6" s="60" t="s">
        <v>49</v>
      </c>
      <c r="G6" s="60" t="s">
        <v>50</v>
      </c>
      <c r="H6" s="60" t="s">
        <v>51</v>
      </c>
    </row>
    <row r="7" ht="18" customHeight="1" spans="1:8">
      <c r="A7" s="61" t="s">
        <v>64</v>
      </c>
      <c r="B7" s="61" t="s">
        <v>728</v>
      </c>
      <c r="C7" s="61" t="s">
        <v>729</v>
      </c>
      <c r="D7" s="61" t="s">
        <v>730</v>
      </c>
      <c r="E7" s="62" t="s">
        <v>400</v>
      </c>
      <c r="F7" s="63">
        <v>3</v>
      </c>
      <c r="G7" s="64">
        <v>8400</v>
      </c>
      <c r="H7" s="64">
        <v>25200</v>
      </c>
    </row>
    <row r="8" ht="18" customHeight="1" spans="1:8">
      <c r="A8" s="62" t="s">
        <v>30</v>
      </c>
      <c r="B8" s="62"/>
      <c r="C8" s="62"/>
      <c r="D8" s="62"/>
      <c r="E8" s="62"/>
      <c r="F8" s="63">
        <v>3</v>
      </c>
      <c r="G8" s="64"/>
      <c r="H8" s="64">
        <v>25200</v>
      </c>
    </row>
  </sheetData>
  <mergeCells count="10">
    <mergeCell ref="A1:H1"/>
    <mergeCell ref="A2:H2"/>
    <mergeCell ref="A3:H3"/>
    <mergeCell ref="F4:H4"/>
    <mergeCell ref="A8:E8"/>
    <mergeCell ref="A4:A5"/>
    <mergeCell ref="B4:B5"/>
    <mergeCell ref="C4:C5"/>
    <mergeCell ref="D4:D5"/>
    <mergeCell ref="E4:E5"/>
  </mergeCells>
  <pageMargins left="0.751388888888889" right="0.751388888888889" top="1" bottom="1" header="0.5" footer="0.5"/>
  <pageSetup paperSize="1" scale="7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B16" sqref="B16"/>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731</v>
      </c>
      <c r="B1" s="30"/>
      <c r="C1" s="30"/>
      <c r="D1" s="31"/>
      <c r="E1" s="31"/>
      <c r="F1" s="31"/>
      <c r="G1" s="31"/>
      <c r="H1" s="30"/>
      <c r="I1" s="30"/>
      <c r="J1" s="30"/>
      <c r="K1" s="50"/>
    </row>
    <row r="2" ht="28.5" customHeight="1" spans="1:11">
      <c r="A2" s="32" t="s">
        <v>732</v>
      </c>
      <c r="B2" s="32"/>
      <c r="C2" s="32"/>
      <c r="D2" s="32"/>
      <c r="E2" s="32"/>
      <c r="F2" s="32"/>
      <c r="G2" s="32"/>
      <c r="H2" s="32"/>
      <c r="I2" s="32"/>
      <c r="J2" s="32"/>
      <c r="K2" s="32"/>
    </row>
    <row r="3" ht="13.5" customHeight="1" spans="1:11">
      <c r="A3" s="4" t="str">
        <f>"单位名称："&amp;"玉溪市农业农村局"</f>
        <v>单位名称：玉溪市农业农村局</v>
      </c>
      <c r="B3" s="5"/>
      <c r="C3" s="5"/>
      <c r="D3" s="5"/>
      <c r="E3" s="5"/>
      <c r="F3" s="5"/>
      <c r="G3" s="5"/>
      <c r="H3" s="22"/>
      <c r="I3" s="22"/>
      <c r="J3" s="22"/>
      <c r="K3" s="51" t="s">
        <v>2</v>
      </c>
    </row>
    <row r="4" ht="21.75" customHeight="1" spans="1:11">
      <c r="A4" s="33" t="s">
        <v>277</v>
      </c>
      <c r="B4" s="33" t="s">
        <v>155</v>
      </c>
      <c r="C4" s="33" t="s">
        <v>278</v>
      </c>
      <c r="D4" s="34" t="s">
        <v>156</v>
      </c>
      <c r="E4" s="34" t="s">
        <v>157</v>
      </c>
      <c r="F4" s="34" t="s">
        <v>158</v>
      </c>
      <c r="G4" s="34" t="s">
        <v>159</v>
      </c>
      <c r="H4" s="45" t="s">
        <v>30</v>
      </c>
      <c r="I4" s="52" t="s">
        <v>733</v>
      </c>
      <c r="J4" s="53"/>
      <c r="K4" s="54"/>
    </row>
    <row r="5" ht="21.75" customHeight="1" spans="1:11">
      <c r="A5" s="35"/>
      <c r="B5" s="35"/>
      <c r="C5" s="35"/>
      <c r="D5" s="36"/>
      <c r="E5" s="36"/>
      <c r="F5" s="36"/>
      <c r="G5" s="36"/>
      <c r="H5" s="46"/>
      <c r="I5" s="34" t="s">
        <v>33</v>
      </c>
      <c r="J5" s="34" t="s">
        <v>34</v>
      </c>
      <c r="K5" s="34" t="s">
        <v>35</v>
      </c>
    </row>
    <row r="6" ht="40.5" customHeight="1" spans="1:11">
      <c r="A6" s="37"/>
      <c r="B6" s="37"/>
      <c r="C6" s="37"/>
      <c r="D6" s="38"/>
      <c r="E6" s="38"/>
      <c r="F6" s="38"/>
      <c r="G6" s="38"/>
      <c r="H6" s="47"/>
      <c r="I6" s="38" t="s">
        <v>32</v>
      </c>
      <c r="J6" s="38"/>
      <c r="K6" s="38"/>
    </row>
    <row r="7" ht="15" customHeight="1" spans="1:11">
      <c r="A7" s="39">
        <v>1</v>
      </c>
      <c r="B7" s="39">
        <v>2</v>
      </c>
      <c r="C7" s="39">
        <v>3</v>
      </c>
      <c r="D7" s="39">
        <v>4</v>
      </c>
      <c r="E7" s="39">
        <v>5</v>
      </c>
      <c r="F7" s="39">
        <v>6</v>
      </c>
      <c r="G7" s="39">
        <v>7</v>
      </c>
      <c r="H7" s="39">
        <v>8</v>
      </c>
      <c r="I7" s="39">
        <v>9</v>
      </c>
      <c r="J7" s="55">
        <v>10</v>
      </c>
      <c r="K7" s="55">
        <v>11</v>
      </c>
    </row>
    <row r="8" ht="30.65" customHeight="1" spans="1:11">
      <c r="A8" s="40"/>
      <c r="B8" s="41"/>
      <c r="C8" s="40"/>
      <c r="D8" s="40"/>
      <c r="E8" s="40"/>
      <c r="F8" s="40"/>
      <c r="G8" s="40"/>
      <c r="H8" s="48"/>
      <c r="I8" s="48"/>
      <c r="J8" s="48"/>
      <c r="K8" s="48"/>
    </row>
    <row r="9" ht="30.65" customHeight="1" spans="1:11">
      <c r="A9" s="41"/>
      <c r="B9" s="41"/>
      <c r="C9" s="41"/>
      <c r="D9" s="41"/>
      <c r="E9" s="41"/>
      <c r="F9" s="41"/>
      <c r="G9" s="41"/>
      <c r="H9" s="48"/>
      <c r="I9" s="48"/>
      <c r="J9" s="48"/>
      <c r="K9" s="48"/>
    </row>
    <row r="10" ht="18.75" customHeight="1" spans="1:11">
      <c r="A10" s="42" t="s">
        <v>367</v>
      </c>
      <c r="B10" s="43"/>
      <c r="C10" s="43"/>
      <c r="D10" s="43"/>
      <c r="E10" s="43"/>
      <c r="F10" s="43"/>
      <c r="G10" s="49"/>
      <c r="H10" s="48"/>
      <c r="I10" s="48"/>
      <c r="J10" s="48"/>
      <c r="K10" s="48"/>
    </row>
    <row r="11" ht="36" customHeight="1" spans="1:5">
      <c r="A11" s="44" t="s">
        <v>734</v>
      </c>
      <c r="B11" s="44"/>
      <c r="C11" s="44"/>
      <c r="D11" s="44"/>
      <c r="E11" s="44"/>
    </row>
  </sheetData>
  <mergeCells count="17">
    <mergeCell ref="A1:K1"/>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abSelected="1"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735</v>
      </c>
      <c r="B1" s="1"/>
      <c r="C1" s="1"/>
      <c r="D1" s="2"/>
      <c r="E1" s="1"/>
      <c r="F1" s="1"/>
      <c r="G1" s="21"/>
    </row>
    <row r="2" ht="27.75" customHeight="1" spans="1:7">
      <c r="A2" s="3" t="s">
        <v>736</v>
      </c>
      <c r="B2" s="3"/>
      <c r="C2" s="3"/>
      <c r="D2" s="3"/>
      <c r="E2" s="3"/>
      <c r="F2" s="3"/>
      <c r="G2" s="3"/>
    </row>
    <row r="3" ht="13.5" customHeight="1" spans="1:7">
      <c r="A3" s="4" t="str">
        <f>"单位名称："&amp;"玉溪市农业农村局"</f>
        <v>单位名称：玉溪市农业农村局</v>
      </c>
      <c r="B3" s="5"/>
      <c r="C3" s="5"/>
      <c r="D3" s="5"/>
      <c r="E3" s="22"/>
      <c r="F3" s="22"/>
      <c r="G3" s="23" t="s">
        <v>2</v>
      </c>
    </row>
    <row r="4" ht="21.75" customHeight="1" spans="1:7">
      <c r="A4" s="6" t="s">
        <v>278</v>
      </c>
      <c r="B4" s="6" t="s">
        <v>277</v>
      </c>
      <c r="C4" s="6" t="s">
        <v>155</v>
      </c>
      <c r="D4" s="7" t="s">
        <v>737</v>
      </c>
      <c r="E4" s="24" t="s">
        <v>33</v>
      </c>
      <c r="F4" s="25"/>
      <c r="G4" s="26"/>
    </row>
    <row r="5" ht="21.75" customHeight="1" spans="1:7">
      <c r="A5" s="8"/>
      <c r="B5" s="8"/>
      <c r="C5" s="8"/>
      <c r="D5" s="9"/>
      <c r="E5" s="27" t="s">
        <v>738</v>
      </c>
      <c r="F5" s="7" t="s">
        <v>739</v>
      </c>
      <c r="G5" s="7" t="s">
        <v>740</v>
      </c>
    </row>
    <row r="6" ht="40.5" customHeight="1" spans="1:7">
      <c r="A6" s="10"/>
      <c r="B6" s="10"/>
      <c r="C6" s="10"/>
      <c r="D6" s="11"/>
      <c r="E6" s="28"/>
      <c r="F6" s="11" t="s">
        <v>32</v>
      </c>
      <c r="G6" s="11"/>
    </row>
    <row r="7" ht="15" customHeight="1" spans="1:7">
      <c r="A7" s="12">
        <v>1</v>
      </c>
      <c r="B7" s="12">
        <v>2</v>
      </c>
      <c r="C7" s="12">
        <v>3</v>
      </c>
      <c r="D7" s="12">
        <v>4</v>
      </c>
      <c r="E7" s="12">
        <v>5</v>
      </c>
      <c r="F7" s="12">
        <v>6</v>
      </c>
      <c r="G7" s="12">
        <v>7</v>
      </c>
    </row>
    <row r="8" ht="21" customHeight="1" spans="1:7">
      <c r="A8" s="13" t="s">
        <v>64</v>
      </c>
      <c r="B8" s="14"/>
      <c r="C8" s="14"/>
      <c r="D8" s="15"/>
      <c r="E8" s="29">
        <v>26514417.79</v>
      </c>
      <c r="F8" s="29"/>
      <c r="G8" s="29"/>
    </row>
    <row r="9" ht="21" customHeight="1" spans="1:7">
      <c r="A9" s="13"/>
      <c r="B9" s="13" t="s">
        <v>741</v>
      </c>
      <c r="C9" s="13" t="s">
        <v>349</v>
      </c>
      <c r="D9" s="16" t="s">
        <v>742</v>
      </c>
      <c r="E9" s="29">
        <v>150000</v>
      </c>
      <c r="F9" s="29"/>
      <c r="G9" s="29"/>
    </row>
    <row r="10" ht="21" customHeight="1" spans="1:7">
      <c r="A10" s="17"/>
      <c r="B10" s="13" t="s">
        <v>743</v>
      </c>
      <c r="C10" s="13" t="s">
        <v>287</v>
      </c>
      <c r="D10" s="16" t="s">
        <v>744</v>
      </c>
      <c r="E10" s="29">
        <v>814897.09</v>
      </c>
      <c r="F10" s="29"/>
      <c r="G10" s="29"/>
    </row>
    <row r="11" ht="21" customHeight="1" spans="1:7">
      <c r="A11" s="17"/>
      <c r="B11" s="13" t="s">
        <v>745</v>
      </c>
      <c r="C11" s="13" t="s">
        <v>307</v>
      </c>
      <c r="D11" s="16" t="s">
        <v>742</v>
      </c>
      <c r="E11" s="29">
        <v>59772</v>
      </c>
      <c r="F11" s="29"/>
      <c r="G11" s="29"/>
    </row>
    <row r="12" ht="21" customHeight="1" spans="1:7">
      <c r="A12" s="17"/>
      <c r="B12" s="13" t="s">
        <v>743</v>
      </c>
      <c r="C12" s="13" t="s">
        <v>295</v>
      </c>
      <c r="D12" s="16" t="s">
        <v>744</v>
      </c>
      <c r="E12" s="29">
        <v>814854</v>
      </c>
      <c r="F12" s="29"/>
      <c r="G12" s="29"/>
    </row>
    <row r="13" ht="21" customHeight="1" spans="1:7">
      <c r="A13" s="17"/>
      <c r="B13" s="13" t="s">
        <v>743</v>
      </c>
      <c r="C13" s="13" t="s">
        <v>293</v>
      </c>
      <c r="D13" s="16" t="s">
        <v>744</v>
      </c>
      <c r="E13" s="29">
        <v>3101206.7</v>
      </c>
      <c r="F13" s="29"/>
      <c r="G13" s="29"/>
    </row>
    <row r="14" ht="21" customHeight="1" spans="1:7">
      <c r="A14" s="17"/>
      <c r="B14" s="13" t="s">
        <v>743</v>
      </c>
      <c r="C14" s="13" t="s">
        <v>290</v>
      </c>
      <c r="D14" s="16" t="s">
        <v>744</v>
      </c>
      <c r="E14" s="29">
        <v>5444385</v>
      </c>
      <c r="F14" s="29"/>
      <c r="G14" s="29"/>
    </row>
    <row r="15" ht="21" customHeight="1" spans="1:7">
      <c r="A15" s="17"/>
      <c r="B15" s="13" t="s">
        <v>741</v>
      </c>
      <c r="C15" s="13" t="s">
        <v>357</v>
      </c>
      <c r="D15" s="16" t="s">
        <v>742</v>
      </c>
      <c r="E15" s="29">
        <v>3000000</v>
      </c>
      <c r="F15" s="29"/>
      <c r="G15" s="29"/>
    </row>
    <row r="16" ht="21" customHeight="1" spans="1:7">
      <c r="A16" s="17"/>
      <c r="B16" s="13" t="s">
        <v>746</v>
      </c>
      <c r="C16" s="13" t="s">
        <v>338</v>
      </c>
      <c r="D16" s="16" t="s">
        <v>742</v>
      </c>
      <c r="E16" s="29">
        <v>4600000</v>
      </c>
      <c r="F16" s="29"/>
      <c r="G16" s="29"/>
    </row>
    <row r="17" ht="21" customHeight="1" spans="1:7">
      <c r="A17" s="17"/>
      <c r="B17" s="13" t="s">
        <v>741</v>
      </c>
      <c r="C17" s="13" t="s">
        <v>336</v>
      </c>
      <c r="D17" s="16" t="s">
        <v>742</v>
      </c>
      <c r="E17" s="29">
        <v>2110800</v>
      </c>
      <c r="F17" s="29"/>
      <c r="G17" s="29"/>
    </row>
    <row r="18" ht="21" customHeight="1" spans="1:7">
      <c r="A18" s="17"/>
      <c r="B18" s="13" t="s">
        <v>743</v>
      </c>
      <c r="C18" s="13" t="s">
        <v>346</v>
      </c>
      <c r="D18" s="16" t="s">
        <v>744</v>
      </c>
      <c r="E18" s="29">
        <v>178503</v>
      </c>
      <c r="F18" s="29"/>
      <c r="G18" s="29"/>
    </row>
    <row r="19" ht="21" customHeight="1" spans="1:7">
      <c r="A19" s="17"/>
      <c r="B19" s="13" t="s">
        <v>743</v>
      </c>
      <c r="C19" s="13" t="s">
        <v>282</v>
      </c>
      <c r="D19" s="16" t="s">
        <v>744</v>
      </c>
      <c r="E19" s="29">
        <v>5174050</v>
      </c>
      <c r="F19" s="29"/>
      <c r="G19" s="29"/>
    </row>
    <row r="20" ht="21" customHeight="1" spans="1:7">
      <c r="A20" s="17"/>
      <c r="B20" s="13" t="s">
        <v>746</v>
      </c>
      <c r="C20" s="13" t="s">
        <v>352</v>
      </c>
      <c r="D20" s="16" t="s">
        <v>742</v>
      </c>
      <c r="E20" s="29">
        <v>550000</v>
      </c>
      <c r="F20" s="29"/>
      <c r="G20" s="29"/>
    </row>
    <row r="21" ht="21" customHeight="1" spans="1:7">
      <c r="A21" s="17"/>
      <c r="B21" s="13" t="s">
        <v>746</v>
      </c>
      <c r="C21" s="13" t="s">
        <v>354</v>
      </c>
      <c r="D21" s="16" t="s">
        <v>742</v>
      </c>
      <c r="E21" s="29">
        <v>20000</v>
      </c>
      <c r="F21" s="29"/>
      <c r="G21" s="29"/>
    </row>
    <row r="22" ht="21" customHeight="1" spans="1:7">
      <c r="A22" s="17"/>
      <c r="B22" s="13" t="s">
        <v>745</v>
      </c>
      <c r="C22" s="13" t="s">
        <v>315</v>
      </c>
      <c r="D22" s="16" t="s">
        <v>742</v>
      </c>
      <c r="E22" s="29">
        <v>300000</v>
      </c>
      <c r="F22" s="29"/>
      <c r="G22" s="29"/>
    </row>
    <row r="23" ht="21" customHeight="1" spans="1:7">
      <c r="A23" s="17"/>
      <c r="B23" s="13" t="s">
        <v>747</v>
      </c>
      <c r="C23" s="13" t="s">
        <v>313</v>
      </c>
      <c r="D23" s="16" t="s">
        <v>744</v>
      </c>
      <c r="E23" s="29">
        <v>195950</v>
      </c>
      <c r="F23" s="29"/>
      <c r="G23" s="29"/>
    </row>
    <row r="24" ht="21" customHeight="1" spans="1:7">
      <c r="A24" s="18" t="s">
        <v>30</v>
      </c>
      <c r="B24" s="19" t="s">
        <v>748</v>
      </c>
      <c r="C24" s="19"/>
      <c r="D24" s="20"/>
      <c r="E24" s="29">
        <v>26514417.79</v>
      </c>
      <c r="F24" s="29"/>
      <c r="G24" s="29"/>
    </row>
  </sheetData>
  <mergeCells count="12">
    <mergeCell ref="A1:G1"/>
    <mergeCell ref="A2:G2"/>
    <mergeCell ref="A3:D3"/>
    <mergeCell ref="E4:G4"/>
    <mergeCell ref="A24:D24"/>
    <mergeCell ref="A4:A6"/>
    <mergeCell ref="B4:B6"/>
    <mergeCell ref="C4:C6"/>
    <mergeCell ref="D4:D6"/>
    <mergeCell ref="E5:E6"/>
    <mergeCell ref="F5:F6"/>
    <mergeCell ref="G5:G6"/>
  </mergeCells>
  <pageMargins left="0.751388888888889" right="0.751388888888889" top="1" bottom="1" header="0.5" footer="0.5"/>
  <pageSetup paperSize="9" scale="7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tabSelected="1" topLeftCell="G1" workbookViewId="0">
      <selection activeCell="A4" sqref="A4:S9"/>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4" t="s">
        <v>26</v>
      </c>
      <c r="B1" s="164"/>
      <c r="C1" s="164"/>
      <c r="D1" s="164"/>
      <c r="E1" s="164"/>
      <c r="F1" s="164"/>
      <c r="G1" s="164"/>
      <c r="H1" s="164"/>
      <c r="I1" s="164"/>
      <c r="J1" s="164"/>
      <c r="K1" s="164"/>
      <c r="L1" s="164"/>
      <c r="M1" s="164"/>
      <c r="N1" s="164"/>
      <c r="O1" s="164"/>
      <c r="P1" s="164"/>
      <c r="Q1" s="164"/>
      <c r="R1" s="164"/>
      <c r="S1" s="164"/>
    </row>
    <row r="2" ht="28.5" customHeight="1" spans="1:19">
      <c r="A2" s="57" t="s">
        <v>27</v>
      </c>
      <c r="B2" s="57"/>
      <c r="C2" s="57"/>
      <c r="D2" s="57"/>
      <c r="E2" s="57"/>
      <c r="F2" s="57"/>
      <c r="G2" s="57"/>
      <c r="H2" s="57"/>
      <c r="I2" s="57"/>
      <c r="J2" s="57"/>
      <c r="K2" s="57"/>
      <c r="L2" s="57"/>
      <c r="M2" s="57"/>
      <c r="N2" s="57"/>
      <c r="O2" s="57"/>
      <c r="P2" s="57"/>
      <c r="Q2" s="57"/>
      <c r="R2" s="57"/>
      <c r="S2" s="57"/>
    </row>
    <row r="3" ht="20.25" customHeight="1" spans="1:19">
      <c r="A3" s="58" t="str">
        <f>"单位名称："&amp;"玉溪市农业农村局"</f>
        <v>单位名称：玉溪市农业农村局</v>
      </c>
      <c r="B3" s="58"/>
      <c r="C3" s="58"/>
      <c r="D3" s="58"/>
      <c r="E3" s="58"/>
      <c r="F3" s="58"/>
      <c r="G3" s="58"/>
      <c r="H3" s="58"/>
      <c r="I3" s="58"/>
      <c r="J3" s="58"/>
      <c r="K3" s="58"/>
      <c r="L3" s="56"/>
      <c r="M3" s="56"/>
      <c r="N3" s="56"/>
      <c r="O3" s="56"/>
      <c r="P3" s="56"/>
      <c r="Q3" s="56"/>
      <c r="R3" s="56"/>
      <c r="S3" s="56" t="s">
        <v>2</v>
      </c>
    </row>
    <row r="4" ht="27" customHeight="1" spans="1:19">
      <c r="A4" s="151" t="s">
        <v>28</v>
      </c>
      <c r="B4" s="151" t="s">
        <v>29</v>
      </c>
      <c r="C4" s="151" t="s">
        <v>30</v>
      </c>
      <c r="D4" s="151" t="s">
        <v>31</v>
      </c>
      <c r="E4" s="151"/>
      <c r="F4" s="151"/>
      <c r="G4" s="151"/>
      <c r="H4" s="151"/>
      <c r="I4" s="151"/>
      <c r="J4" s="151"/>
      <c r="K4" s="151"/>
      <c r="L4" s="151"/>
      <c r="M4" s="151"/>
      <c r="N4" s="151"/>
      <c r="O4" s="151" t="s">
        <v>20</v>
      </c>
      <c r="P4" s="151"/>
      <c r="Q4" s="151"/>
      <c r="R4" s="151"/>
      <c r="S4" s="151"/>
    </row>
    <row r="5" ht="27" customHeight="1" spans="1:19">
      <c r="A5" s="151"/>
      <c r="B5" s="151"/>
      <c r="C5" s="151"/>
      <c r="D5" s="151" t="s">
        <v>32</v>
      </c>
      <c r="E5" s="151" t="s">
        <v>33</v>
      </c>
      <c r="F5" s="151" t="s">
        <v>34</v>
      </c>
      <c r="G5" s="151" t="s">
        <v>35</v>
      </c>
      <c r="H5" s="151" t="s">
        <v>36</v>
      </c>
      <c r="I5" s="151" t="s">
        <v>37</v>
      </c>
      <c r="J5" s="151"/>
      <c r="K5" s="151"/>
      <c r="L5" s="151"/>
      <c r="M5" s="151"/>
      <c r="N5" s="151"/>
      <c r="O5" s="151" t="s">
        <v>32</v>
      </c>
      <c r="P5" s="151" t="s">
        <v>33</v>
      </c>
      <c r="Q5" s="151" t="s">
        <v>34</v>
      </c>
      <c r="R5" s="151" t="s">
        <v>35</v>
      </c>
      <c r="S5" s="151" t="s">
        <v>38</v>
      </c>
    </row>
    <row r="6" ht="27" customHeight="1" spans="1:19">
      <c r="A6" s="151"/>
      <c r="B6" s="151"/>
      <c r="C6" s="151"/>
      <c r="D6" s="151"/>
      <c r="E6" s="151"/>
      <c r="F6" s="151"/>
      <c r="G6" s="151"/>
      <c r="H6" s="151"/>
      <c r="I6" s="151" t="s">
        <v>32</v>
      </c>
      <c r="J6" s="151" t="s">
        <v>39</v>
      </c>
      <c r="K6" s="151" t="s">
        <v>40</v>
      </c>
      <c r="L6" s="151" t="s">
        <v>41</v>
      </c>
      <c r="M6" s="151" t="s">
        <v>42</v>
      </c>
      <c r="N6" s="151" t="s">
        <v>43</v>
      </c>
      <c r="O6" s="151"/>
      <c r="P6" s="151"/>
      <c r="Q6" s="151"/>
      <c r="R6" s="151"/>
      <c r="S6" s="151"/>
    </row>
    <row r="7" ht="20.25" customHeight="1" spans="1:19">
      <c r="A7" s="163" t="s">
        <v>44</v>
      </c>
      <c r="B7" s="163" t="s">
        <v>45</v>
      </c>
      <c r="C7" s="163" t="s">
        <v>46</v>
      </c>
      <c r="D7" s="163" t="s">
        <v>47</v>
      </c>
      <c r="E7" s="163" t="s">
        <v>48</v>
      </c>
      <c r="F7" s="163" t="s">
        <v>49</v>
      </c>
      <c r="G7" s="163" t="s">
        <v>50</v>
      </c>
      <c r="H7" s="163" t="s">
        <v>51</v>
      </c>
      <c r="I7" s="163" t="s">
        <v>52</v>
      </c>
      <c r="J7" s="163" t="s">
        <v>53</v>
      </c>
      <c r="K7" s="163" t="s">
        <v>54</v>
      </c>
      <c r="L7" s="163" t="s">
        <v>55</v>
      </c>
      <c r="M7" s="163" t="s">
        <v>56</v>
      </c>
      <c r="N7" s="163" t="s">
        <v>57</v>
      </c>
      <c r="O7" s="163" t="s">
        <v>58</v>
      </c>
      <c r="P7" s="163" t="s">
        <v>59</v>
      </c>
      <c r="Q7" s="163" t="s">
        <v>60</v>
      </c>
      <c r="R7" s="163" t="s">
        <v>61</v>
      </c>
      <c r="S7" s="163" t="s">
        <v>62</v>
      </c>
    </row>
    <row r="8" ht="20.25" customHeight="1" spans="1:19">
      <c r="A8" s="154" t="s">
        <v>63</v>
      </c>
      <c r="B8" s="154" t="s">
        <v>64</v>
      </c>
      <c r="C8" s="158">
        <v>183362723.86</v>
      </c>
      <c r="D8" s="158">
        <v>180120565.06</v>
      </c>
      <c r="E8" s="161">
        <v>176752665.06</v>
      </c>
      <c r="F8" s="161">
        <v>3357900</v>
      </c>
      <c r="G8" s="161"/>
      <c r="H8" s="161"/>
      <c r="I8" s="161">
        <v>10000</v>
      </c>
      <c r="J8" s="161"/>
      <c r="K8" s="161"/>
      <c r="L8" s="161"/>
      <c r="M8" s="161"/>
      <c r="N8" s="161">
        <v>10000</v>
      </c>
      <c r="O8" s="158">
        <v>3242158.8</v>
      </c>
      <c r="P8" s="158">
        <v>1346778.8</v>
      </c>
      <c r="Q8" s="158">
        <v>1895380</v>
      </c>
      <c r="R8" s="158"/>
      <c r="S8" s="158"/>
    </row>
    <row r="9" ht="20.25" customHeight="1" spans="1:19">
      <c r="A9" s="152" t="s">
        <v>30</v>
      </c>
      <c r="B9" s="154"/>
      <c r="C9" s="158">
        <v>183362723.86</v>
      </c>
      <c r="D9" s="158">
        <v>180120565.06</v>
      </c>
      <c r="E9" s="158">
        <v>176752665.06</v>
      </c>
      <c r="F9" s="158">
        <v>3357900</v>
      </c>
      <c r="G9" s="158"/>
      <c r="H9" s="158"/>
      <c r="I9" s="158">
        <v>10000</v>
      </c>
      <c r="J9" s="158"/>
      <c r="K9" s="158"/>
      <c r="L9" s="158"/>
      <c r="M9" s="158"/>
      <c r="N9" s="158">
        <v>10000</v>
      </c>
      <c r="O9" s="158">
        <v>3242158.8</v>
      </c>
      <c r="P9" s="158">
        <v>1346778.8</v>
      </c>
      <c r="Q9" s="158">
        <v>1895380</v>
      </c>
      <c r="R9" s="158"/>
      <c r="S9" s="158"/>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432638888888889" right="0.314583333333333" top="1" bottom="1" header="0.5" footer="0.5"/>
  <pageSetup paperSize="1" scale="3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4"/>
  <sheetViews>
    <sheetView showZeros="0" tabSelected="1" workbookViewId="0">
      <pane ySplit="5" topLeftCell="A20" activePane="bottomLeft" state="frozen"/>
      <selection/>
      <selection pane="bottomLeft" activeCell="B42" sqref="B42"/>
    </sheetView>
  </sheetViews>
  <sheetFormatPr defaultColWidth="8.85" defaultRowHeight="15" customHeight="1"/>
  <cols>
    <col min="1" max="1" width="17.8416666666667" customWidth="1"/>
    <col min="2" max="2" width="48.375" customWidth="1"/>
    <col min="3" max="7" width="15.1333333333333" customWidth="1"/>
    <col min="8" max="9" width="11.625" customWidth="1"/>
    <col min="10" max="10" width="11.5" customWidth="1"/>
    <col min="11" max="13" width="9.875" customWidth="1"/>
    <col min="14" max="14" width="8.125" customWidth="1"/>
    <col min="15" max="15" width="10" customWidth="1"/>
  </cols>
  <sheetData>
    <row r="1" customHeight="1" spans="1:15">
      <c r="A1" s="164" t="s">
        <v>65</v>
      </c>
      <c r="B1" s="164"/>
      <c r="C1" s="164"/>
      <c r="D1" s="164"/>
      <c r="E1" s="164"/>
      <c r="F1" s="164"/>
      <c r="G1" s="164"/>
      <c r="H1" s="164"/>
      <c r="I1" s="164"/>
      <c r="J1" s="164"/>
      <c r="K1" s="164"/>
      <c r="L1" s="164"/>
      <c r="M1" s="164"/>
      <c r="N1" s="164"/>
      <c r="O1" s="164"/>
    </row>
    <row r="2" ht="28.5" customHeight="1" spans="1:15">
      <c r="A2" s="57" t="s">
        <v>66</v>
      </c>
      <c r="B2" s="57"/>
      <c r="C2" s="57"/>
      <c r="D2" s="57"/>
      <c r="E2" s="57"/>
      <c r="F2" s="57"/>
      <c r="G2" s="57"/>
      <c r="H2" s="57"/>
      <c r="I2" s="57"/>
      <c r="J2" s="57"/>
      <c r="K2" s="57"/>
      <c r="L2" s="57"/>
      <c r="M2" s="57"/>
      <c r="N2" s="57"/>
      <c r="O2" s="57"/>
    </row>
    <row r="3" ht="20.25" customHeight="1" spans="1:15">
      <c r="A3" s="58" t="str">
        <f>"单位名称："&amp;"玉溪市农业农村局"</f>
        <v>单位名称：玉溪市农业农村局</v>
      </c>
      <c r="B3" s="58"/>
      <c r="C3" s="58"/>
      <c r="D3" s="58"/>
      <c r="E3" s="58"/>
      <c r="F3" s="58"/>
      <c r="G3" s="58"/>
      <c r="H3" s="58"/>
      <c r="I3" s="58"/>
      <c r="J3" s="56"/>
      <c r="K3" s="56"/>
      <c r="L3" s="56"/>
      <c r="M3" s="56"/>
      <c r="N3" s="56"/>
      <c r="O3" s="56" t="s">
        <v>2</v>
      </c>
    </row>
    <row r="4" ht="27" customHeight="1" spans="1:15">
      <c r="A4" s="151" t="s">
        <v>67</v>
      </c>
      <c r="B4" s="151" t="s">
        <v>68</v>
      </c>
      <c r="C4" s="151" t="s">
        <v>30</v>
      </c>
      <c r="D4" s="151" t="s">
        <v>33</v>
      </c>
      <c r="E4" s="151"/>
      <c r="F4" s="151"/>
      <c r="G4" s="151" t="s">
        <v>34</v>
      </c>
      <c r="H4" s="151" t="s">
        <v>35</v>
      </c>
      <c r="I4" s="151" t="s">
        <v>69</v>
      </c>
      <c r="J4" s="151" t="s">
        <v>70</v>
      </c>
      <c r="K4" s="151"/>
      <c r="L4" s="151"/>
      <c r="M4" s="151"/>
      <c r="N4" s="151"/>
      <c r="O4" s="151"/>
    </row>
    <row r="5" ht="27" customHeight="1" spans="1:15">
      <c r="A5" s="151"/>
      <c r="B5" s="151"/>
      <c r="C5" s="151"/>
      <c r="D5" s="151" t="s">
        <v>32</v>
      </c>
      <c r="E5" s="151" t="s">
        <v>71</v>
      </c>
      <c r="F5" s="151" t="s">
        <v>72</v>
      </c>
      <c r="G5" s="151"/>
      <c r="H5" s="151"/>
      <c r="I5" s="151"/>
      <c r="J5" s="151" t="s">
        <v>32</v>
      </c>
      <c r="K5" s="151" t="s">
        <v>73</v>
      </c>
      <c r="L5" s="151" t="s">
        <v>74</v>
      </c>
      <c r="M5" s="151" t="s">
        <v>75</v>
      </c>
      <c r="N5" s="151" t="s">
        <v>76</v>
      </c>
      <c r="O5" s="151" t="s">
        <v>77</v>
      </c>
    </row>
    <row r="6" ht="20.25" customHeight="1" spans="1:15">
      <c r="A6" s="163" t="s">
        <v>44</v>
      </c>
      <c r="B6" s="163" t="s">
        <v>45</v>
      </c>
      <c r="C6" s="163" t="s">
        <v>46</v>
      </c>
      <c r="D6" s="163" t="s">
        <v>47</v>
      </c>
      <c r="E6" s="163" t="s">
        <v>48</v>
      </c>
      <c r="F6" s="163" t="s">
        <v>49</v>
      </c>
      <c r="G6" s="163" t="s">
        <v>50</v>
      </c>
      <c r="H6" s="163" t="s">
        <v>51</v>
      </c>
      <c r="I6" s="163" t="s">
        <v>52</v>
      </c>
      <c r="J6" s="163" t="s">
        <v>53</v>
      </c>
      <c r="K6" s="163" t="s">
        <v>54</v>
      </c>
      <c r="L6" s="163" t="s">
        <v>55</v>
      </c>
      <c r="M6" s="163" t="s">
        <v>56</v>
      </c>
      <c r="N6" s="163" t="s">
        <v>57</v>
      </c>
      <c r="O6" s="163" t="s">
        <v>58</v>
      </c>
    </row>
    <row r="7" ht="20.25" customHeight="1" spans="1:15">
      <c r="A7" s="154" t="s">
        <v>78</v>
      </c>
      <c r="B7" s="154" t="str">
        <f>"        "&amp;"一般公共服务支出"</f>
        <v>        一般公共服务支出</v>
      </c>
      <c r="C7" s="161">
        <v>20000</v>
      </c>
      <c r="D7" s="161">
        <v>20000</v>
      </c>
      <c r="E7" s="161"/>
      <c r="F7" s="161">
        <v>20000</v>
      </c>
      <c r="G7" s="161"/>
      <c r="H7" s="161"/>
      <c r="I7" s="161"/>
      <c r="J7" s="161"/>
      <c r="K7" s="161"/>
      <c r="L7" s="161"/>
      <c r="M7" s="161"/>
      <c r="N7" s="161"/>
      <c r="O7" s="161"/>
    </row>
    <row r="8" ht="20.25" customHeight="1" spans="1:15">
      <c r="A8" s="165" t="s">
        <v>79</v>
      </c>
      <c r="B8" s="165" t="str">
        <f>"        "&amp;"其他一般公共服务支出"</f>
        <v>        其他一般公共服务支出</v>
      </c>
      <c r="C8" s="161">
        <v>20000</v>
      </c>
      <c r="D8" s="161">
        <v>20000</v>
      </c>
      <c r="E8" s="161"/>
      <c r="F8" s="161">
        <v>20000</v>
      </c>
      <c r="G8" s="161"/>
      <c r="H8" s="161"/>
      <c r="I8" s="161"/>
      <c r="J8" s="161"/>
      <c r="K8" s="161"/>
      <c r="L8" s="161"/>
      <c r="M8" s="161"/>
      <c r="N8" s="161"/>
      <c r="O8" s="161"/>
    </row>
    <row r="9" ht="20.25" customHeight="1" spans="1:15">
      <c r="A9" s="166" t="s">
        <v>80</v>
      </c>
      <c r="B9" s="166" t="str">
        <f>"        "&amp;"其他一般公共服务支出"</f>
        <v>        其他一般公共服务支出</v>
      </c>
      <c r="C9" s="162">
        <v>20000</v>
      </c>
      <c r="D9" s="162">
        <v>20000</v>
      </c>
      <c r="E9" s="162"/>
      <c r="F9" s="162">
        <v>20000</v>
      </c>
      <c r="G9" s="162"/>
      <c r="H9" s="162"/>
      <c r="I9" s="162"/>
      <c r="J9" s="162"/>
      <c r="K9" s="162"/>
      <c r="L9" s="162"/>
      <c r="M9" s="162"/>
      <c r="N9" s="162"/>
      <c r="O9" s="162"/>
    </row>
    <row r="10" ht="20.25" customHeight="1" spans="1:15">
      <c r="A10" s="156" t="s">
        <v>81</v>
      </c>
      <c r="B10" s="156" t="str">
        <f>"        "&amp;"社会保障和就业支出"</f>
        <v>        社会保障和就业支出</v>
      </c>
      <c r="C10" s="64">
        <v>7624514.08</v>
      </c>
      <c r="D10" s="64">
        <v>7624514.08</v>
      </c>
      <c r="E10" s="64">
        <v>2964742.08</v>
      </c>
      <c r="F10" s="64">
        <v>4659772</v>
      </c>
      <c r="G10" s="64"/>
      <c r="H10" s="64"/>
      <c r="I10" s="64"/>
      <c r="J10" s="64"/>
      <c r="K10" s="64"/>
      <c r="L10" s="64"/>
      <c r="M10" s="64"/>
      <c r="N10" s="64"/>
      <c r="O10" s="64"/>
    </row>
    <row r="11" ht="20.25" customHeight="1" spans="1:15">
      <c r="A11" s="167" t="s">
        <v>82</v>
      </c>
      <c r="B11" s="167" t="str">
        <f>"        "&amp;"人力资源和社会保障管理事务"</f>
        <v>        人力资源和社会保障管理事务</v>
      </c>
      <c r="C11" s="64">
        <v>3850000</v>
      </c>
      <c r="D11" s="64">
        <v>3850000</v>
      </c>
      <c r="E11" s="64"/>
      <c r="F11" s="64">
        <v>3850000</v>
      </c>
      <c r="G11" s="64"/>
      <c r="H11" s="64"/>
      <c r="I11" s="64"/>
      <c r="J11" s="64"/>
      <c r="K11" s="64"/>
      <c r="L11" s="64"/>
      <c r="M11" s="64"/>
      <c r="N11" s="64"/>
      <c r="O11" s="64"/>
    </row>
    <row r="12" ht="20.25" customHeight="1" spans="1:15">
      <c r="A12" s="168" t="s">
        <v>83</v>
      </c>
      <c r="B12" s="168" t="str">
        <f>"        "&amp;"一般行政管理事务"</f>
        <v>        一般行政管理事务</v>
      </c>
      <c r="C12" s="64">
        <v>3850000</v>
      </c>
      <c r="D12" s="64">
        <v>3850000</v>
      </c>
      <c r="E12" s="64"/>
      <c r="F12" s="64">
        <v>3850000</v>
      </c>
      <c r="G12" s="64"/>
      <c r="H12" s="64"/>
      <c r="I12" s="64"/>
      <c r="J12" s="64"/>
      <c r="K12" s="64"/>
      <c r="L12" s="64"/>
      <c r="M12" s="64"/>
      <c r="N12" s="64"/>
      <c r="O12" s="64"/>
    </row>
    <row r="13" ht="20.25" customHeight="1" spans="1:15">
      <c r="A13" s="167" t="s">
        <v>84</v>
      </c>
      <c r="B13" s="167" t="str">
        <f>"        "&amp;"民政管理事务"</f>
        <v>        民政管理事务</v>
      </c>
      <c r="C13" s="64">
        <v>750000</v>
      </c>
      <c r="D13" s="64">
        <v>750000</v>
      </c>
      <c r="E13" s="64"/>
      <c r="F13" s="64">
        <v>750000</v>
      </c>
      <c r="G13" s="64"/>
      <c r="H13" s="64"/>
      <c r="I13" s="64"/>
      <c r="J13" s="64"/>
      <c r="K13" s="64"/>
      <c r="L13" s="64"/>
      <c r="M13" s="64"/>
      <c r="N13" s="64"/>
      <c r="O13" s="64"/>
    </row>
    <row r="14" ht="20.25" customHeight="1" spans="1:15">
      <c r="A14" s="168" t="s">
        <v>85</v>
      </c>
      <c r="B14" s="168" t="str">
        <f>"        "&amp;"一般行政管理事务"</f>
        <v>        一般行政管理事务</v>
      </c>
      <c r="C14" s="64">
        <v>750000</v>
      </c>
      <c r="D14" s="64">
        <v>750000</v>
      </c>
      <c r="E14" s="64"/>
      <c r="F14" s="64">
        <v>750000</v>
      </c>
      <c r="G14" s="64"/>
      <c r="H14" s="64"/>
      <c r="I14" s="64"/>
      <c r="J14" s="64"/>
      <c r="K14" s="64"/>
      <c r="L14" s="64"/>
      <c r="M14" s="64"/>
      <c r="N14" s="64"/>
      <c r="O14" s="64"/>
    </row>
    <row r="15" ht="20.25" customHeight="1" spans="1:15">
      <c r="A15" s="167" t="s">
        <v>86</v>
      </c>
      <c r="B15" s="167" t="str">
        <f>"        "&amp;"行政事业单位养老支出"</f>
        <v>        行政事业单位养老支出</v>
      </c>
      <c r="C15" s="64">
        <v>2964742.08</v>
      </c>
      <c r="D15" s="64">
        <v>2964742.08</v>
      </c>
      <c r="E15" s="64">
        <v>2964742.08</v>
      </c>
      <c r="F15" s="64"/>
      <c r="G15" s="64"/>
      <c r="H15" s="64"/>
      <c r="I15" s="64"/>
      <c r="J15" s="64"/>
      <c r="K15" s="64"/>
      <c r="L15" s="64"/>
      <c r="M15" s="64"/>
      <c r="N15" s="64"/>
      <c r="O15" s="64"/>
    </row>
    <row r="16" ht="20.25" customHeight="1" spans="1:15">
      <c r="A16" s="168" t="s">
        <v>87</v>
      </c>
      <c r="B16" s="168" t="str">
        <f>"        "&amp;"行政单位离退休"</f>
        <v>        行政单位离退休</v>
      </c>
      <c r="C16" s="64">
        <v>1781416</v>
      </c>
      <c r="D16" s="64">
        <v>1781416</v>
      </c>
      <c r="E16" s="64">
        <v>1781416</v>
      </c>
      <c r="F16" s="64"/>
      <c r="G16" s="64"/>
      <c r="H16" s="64"/>
      <c r="I16" s="64"/>
      <c r="J16" s="64"/>
      <c r="K16" s="64"/>
      <c r="L16" s="64"/>
      <c r="M16" s="64"/>
      <c r="N16" s="64"/>
      <c r="O16" s="64"/>
    </row>
    <row r="17" ht="20.25" customHeight="1" spans="1:15">
      <c r="A17" s="168" t="s">
        <v>88</v>
      </c>
      <c r="B17" s="168" t="str">
        <f>"        "&amp;"机关事业单位基本养老保险缴费支出"</f>
        <v>        机关事业单位基本养老保险缴费支出</v>
      </c>
      <c r="C17" s="64">
        <v>1023326.08</v>
      </c>
      <c r="D17" s="64">
        <v>1023326.08</v>
      </c>
      <c r="E17" s="64">
        <v>1023326.08</v>
      </c>
      <c r="F17" s="64"/>
      <c r="G17" s="64"/>
      <c r="H17" s="64"/>
      <c r="I17" s="64"/>
      <c r="J17" s="64"/>
      <c r="K17" s="64"/>
      <c r="L17" s="64"/>
      <c r="M17" s="64"/>
      <c r="N17" s="64"/>
      <c r="O17" s="64"/>
    </row>
    <row r="18" ht="20.25" customHeight="1" spans="1:15">
      <c r="A18" s="168" t="s">
        <v>89</v>
      </c>
      <c r="B18" s="168" t="str">
        <f>"        "&amp;"机关事业单位职业年金缴费支出"</f>
        <v>        机关事业单位职业年金缴费支出</v>
      </c>
      <c r="C18" s="64">
        <v>160000</v>
      </c>
      <c r="D18" s="64">
        <v>160000</v>
      </c>
      <c r="E18" s="64">
        <v>160000</v>
      </c>
      <c r="F18" s="64"/>
      <c r="G18" s="64"/>
      <c r="H18" s="64"/>
      <c r="I18" s="64"/>
      <c r="J18" s="64"/>
      <c r="K18" s="64"/>
      <c r="L18" s="64"/>
      <c r="M18" s="64"/>
      <c r="N18" s="64"/>
      <c r="O18" s="64"/>
    </row>
    <row r="19" ht="20.25" customHeight="1" spans="1:15">
      <c r="A19" s="167" t="s">
        <v>90</v>
      </c>
      <c r="B19" s="167" t="str">
        <f>"        "&amp;"抚恤"</f>
        <v>        抚恤</v>
      </c>
      <c r="C19" s="64">
        <v>59772</v>
      </c>
      <c r="D19" s="64">
        <v>59772</v>
      </c>
      <c r="E19" s="64"/>
      <c r="F19" s="64">
        <v>59772</v>
      </c>
      <c r="G19" s="64"/>
      <c r="H19" s="64"/>
      <c r="I19" s="64"/>
      <c r="J19" s="64"/>
      <c r="K19" s="64"/>
      <c r="L19" s="64"/>
      <c r="M19" s="64"/>
      <c r="N19" s="64"/>
      <c r="O19" s="64"/>
    </row>
    <row r="20" ht="20.25" customHeight="1" spans="1:15">
      <c r="A20" s="168" t="s">
        <v>91</v>
      </c>
      <c r="B20" s="168" t="str">
        <f>"        "&amp;"死亡抚恤"</f>
        <v>        死亡抚恤</v>
      </c>
      <c r="C20" s="64">
        <v>59772</v>
      </c>
      <c r="D20" s="64">
        <v>59772</v>
      </c>
      <c r="E20" s="64"/>
      <c r="F20" s="64">
        <v>59772</v>
      </c>
      <c r="G20" s="64"/>
      <c r="H20" s="64"/>
      <c r="I20" s="64"/>
      <c r="J20" s="64"/>
      <c r="K20" s="64"/>
      <c r="L20" s="64"/>
      <c r="M20" s="64"/>
      <c r="N20" s="64"/>
      <c r="O20" s="64"/>
    </row>
    <row r="21" ht="20.25" customHeight="1" spans="1:15">
      <c r="A21" s="156" t="s">
        <v>92</v>
      </c>
      <c r="B21" s="156" t="str">
        <f>"        "&amp;"卫生健康支出"</f>
        <v>        卫生健康支出</v>
      </c>
      <c r="C21" s="64">
        <v>1091793.93</v>
      </c>
      <c r="D21" s="64">
        <v>1091793.93</v>
      </c>
      <c r="E21" s="64">
        <v>1091793.93</v>
      </c>
      <c r="F21" s="64"/>
      <c r="G21" s="64"/>
      <c r="H21" s="64"/>
      <c r="I21" s="64"/>
      <c r="J21" s="64"/>
      <c r="K21" s="64"/>
      <c r="L21" s="64"/>
      <c r="M21" s="64"/>
      <c r="N21" s="64"/>
      <c r="O21" s="64"/>
    </row>
    <row r="22" ht="20.25" customHeight="1" spans="1:15">
      <c r="A22" s="167" t="s">
        <v>93</v>
      </c>
      <c r="B22" s="167" t="str">
        <f>"        "&amp;"行政事业单位医疗"</f>
        <v>        行政事业单位医疗</v>
      </c>
      <c r="C22" s="64">
        <v>1091793.93</v>
      </c>
      <c r="D22" s="64">
        <v>1091793.93</v>
      </c>
      <c r="E22" s="64">
        <v>1091793.93</v>
      </c>
      <c r="F22" s="64"/>
      <c r="G22" s="64"/>
      <c r="H22" s="64"/>
      <c r="I22" s="64"/>
      <c r="J22" s="64"/>
      <c r="K22" s="64"/>
      <c r="L22" s="64"/>
      <c r="M22" s="64"/>
      <c r="N22" s="64"/>
      <c r="O22" s="64"/>
    </row>
    <row r="23" ht="20.25" customHeight="1" spans="1:15">
      <c r="A23" s="168" t="s">
        <v>94</v>
      </c>
      <c r="B23" s="168" t="str">
        <f>"        "&amp;"行政单位医疗"</f>
        <v>        行政单位医疗</v>
      </c>
      <c r="C23" s="64">
        <v>585850.4</v>
      </c>
      <c r="D23" s="64">
        <v>585850.4</v>
      </c>
      <c r="E23" s="64">
        <v>585850.4</v>
      </c>
      <c r="F23" s="64"/>
      <c r="G23" s="64"/>
      <c r="H23" s="64"/>
      <c r="I23" s="64"/>
      <c r="J23" s="64"/>
      <c r="K23" s="64"/>
      <c r="L23" s="64"/>
      <c r="M23" s="64"/>
      <c r="N23" s="64"/>
      <c r="O23" s="64"/>
    </row>
    <row r="24" ht="20.25" customHeight="1" spans="1:15">
      <c r="A24" s="168" t="s">
        <v>95</v>
      </c>
      <c r="B24" s="168" t="str">
        <f>"        "&amp;"事业单位医疗"</f>
        <v>        事业单位医疗</v>
      </c>
      <c r="C24" s="64"/>
      <c r="D24" s="64"/>
      <c r="E24" s="64"/>
      <c r="F24" s="64"/>
      <c r="G24" s="64"/>
      <c r="H24" s="64"/>
      <c r="I24" s="64"/>
      <c r="J24" s="64"/>
      <c r="K24" s="64"/>
      <c r="L24" s="64"/>
      <c r="M24" s="64"/>
      <c r="N24" s="64"/>
      <c r="O24" s="64"/>
    </row>
    <row r="25" ht="20.25" customHeight="1" spans="1:15">
      <c r="A25" s="168" t="s">
        <v>96</v>
      </c>
      <c r="B25" s="168" t="str">
        <f>"        "&amp;"公务员医疗补助"</f>
        <v>        公务员医疗补助</v>
      </c>
      <c r="C25" s="64">
        <v>446352.8</v>
      </c>
      <c r="D25" s="64">
        <v>446352.8</v>
      </c>
      <c r="E25" s="64">
        <v>446352.8</v>
      </c>
      <c r="F25" s="64"/>
      <c r="G25" s="64"/>
      <c r="H25" s="64"/>
      <c r="I25" s="64"/>
      <c r="J25" s="64"/>
      <c r="K25" s="64"/>
      <c r="L25" s="64"/>
      <c r="M25" s="64"/>
      <c r="N25" s="64"/>
      <c r="O25" s="64"/>
    </row>
    <row r="26" ht="20.25" customHeight="1" spans="1:15">
      <c r="A26" s="168" t="s">
        <v>97</v>
      </c>
      <c r="B26" s="168" t="str">
        <f>"        "&amp;"其他行政事业单位医疗支出"</f>
        <v>        其他行政事业单位医疗支出</v>
      </c>
      <c r="C26" s="64">
        <v>59590.73</v>
      </c>
      <c r="D26" s="64">
        <v>59590.73</v>
      </c>
      <c r="E26" s="64">
        <v>59590.73</v>
      </c>
      <c r="F26" s="64"/>
      <c r="G26" s="64"/>
      <c r="H26" s="64"/>
      <c r="I26" s="64"/>
      <c r="J26" s="64"/>
      <c r="K26" s="64"/>
      <c r="L26" s="64"/>
      <c r="M26" s="64"/>
      <c r="N26" s="64"/>
      <c r="O26" s="64"/>
    </row>
    <row r="27" ht="20.25" customHeight="1" spans="1:15">
      <c r="A27" s="156" t="s">
        <v>98</v>
      </c>
      <c r="B27" s="156" t="str">
        <f>"        "&amp;"城乡社区支出"</f>
        <v>        城乡社区支出</v>
      </c>
      <c r="C27" s="64">
        <v>3357900</v>
      </c>
      <c r="D27" s="64"/>
      <c r="E27" s="64"/>
      <c r="F27" s="64"/>
      <c r="G27" s="64">
        <v>3357900</v>
      </c>
      <c r="H27" s="64"/>
      <c r="I27" s="64"/>
      <c r="J27" s="64"/>
      <c r="K27" s="64"/>
      <c r="L27" s="64"/>
      <c r="M27" s="64"/>
      <c r="N27" s="64"/>
      <c r="O27" s="64"/>
    </row>
    <row r="28" ht="20.25" customHeight="1" spans="1:15">
      <c r="A28" s="167" t="s">
        <v>99</v>
      </c>
      <c r="B28" s="167" t="str">
        <f>"        "&amp;"国有土地使用权出让收入安排的支出"</f>
        <v>        国有土地使用权出让收入安排的支出</v>
      </c>
      <c r="C28" s="64">
        <v>3357900</v>
      </c>
      <c r="D28" s="64"/>
      <c r="E28" s="64"/>
      <c r="F28" s="64"/>
      <c r="G28" s="64">
        <v>3357900</v>
      </c>
      <c r="H28" s="64"/>
      <c r="I28" s="64"/>
      <c r="J28" s="64"/>
      <c r="K28" s="64"/>
      <c r="L28" s="64"/>
      <c r="M28" s="64"/>
      <c r="N28" s="64"/>
      <c r="O28" s="64"/>
    </row>
    <row r="29" ht="20.25" customHeight="1" spans="1:15">
      <c r="A29" s="168" t="s">
        <v>100</v>
      </c>
      <c r="B29" s="168" t="str">
        <f>"        "&amp;"农村社会事业支出"</f>
        <v>        农村社会事业支出</v>
      </c>
      <c r="C29" s="64">
        <v>3357900</v>
      </c>
      <c r="D29" s="64"/>
      <c r="E29" s="64"/>
      <c r="F29" s="64"/>
      <c r="G29" s="64">
        <v>3357900</v>
      </c>
      <c r="H29" s="64"/>
      <c r="I29" s="64"/>
      <c r="J29" s="64"/>
      <c r="K29" s="64"/>
      <c r="L29" s="64"/>
      <c r="M29" s="64"/>
      <c r="N29" s="64"/>
      <c r="O29" s="64"/>
    </row>
    <row r="30" ht="20.25" customHeight="1" spans="1:15">
      <c r="A30" s="156" t="s">
        <v>101</v>
      </c>
      <c r="B30" s="156" t="str">
        <f>"        "&amp;"农林水支出"</f>
        <v>        农林水支出</v>
      </c>
      <c r="C30" s="64">
        <v>168472283.85</v>
      </c>
      <c r="D30" s="64">
        <v>168462283.85</v>
      </c>
      <c r="E30" s="64">
        <v>11340859.26</v>
      </c>
      <c r="F30" s="64">
        <v>157121424.59</v>
      </c>
      <c r="G30" s="64"/>
      <c r="H30" s="64"/>
      <c r="I30" s="64"/>
      <c r="J30" s="64">
        <v>10000</v>
      </c>
      <c r="K30" s="64"/>
      <c r="L30" s="64"/>
      <c r="M30" s="64"/>
      <c r="N30" s="64"/>
      <c r="O30" s="64">
        <v>10000</v>
      </c>
    </row>
    <row r="31" ht="20.25" customHeight="1" spans="1:15">
      <c r="A31" s="167" t="s">
        <v>102</v>
      </c>
      <c r="B31" s="167" t="str">
        <f>"        "&amp;"农业农村"</f>
        <v>        农业农村</v>
      </c>
      <c r="C31" s="64">
        <v>25658189.15</v>
      </c>
      <c r="D31" s="64">
        <v>25648189.15</v>
      </c>
      <c r="E31" s="64">
        <v>11340859.26</v>
      </c>
      <c r="F31" s="64">
        <v>14307329.89</v>
      </c>
      <c r="G31" s="64"/>
      <c r="H31" s="64"/>
      <c r="I31" s="64"/>
      <c r="J31" s="64">
        <v>10000</v>
      </c>
      <c r="K31" s="64"/>
      <c r="L31" s="64"/>
      <c r="M31" s="64"/>
      <c r="N31" s="64"/>
      <c r="O31" s="64">
        <v>10000</v>
      </c>
    </row>
    <row r="32" ht="20.25" customHeight="1" spans="1:15">
      <c r="A32" s="168" t="s">
        <v>103</v>
      </c>
      <c r="B32" s="168" t="str">
        <f>"        "&amp;"行政运行"</f>
        <v>        行政运行</v>
      </c>
      <c r="C32" s="64">
        <v>10847059.26</v>
      </c>
      <c r="D32" s="64">
        <v>10837059.26</v>
      </c>
      <c r="E32" s="64">
        <v>10837059.26</v>
      </c>
      <c r="F32" s="64"/>
      <c r="G32" s="64"/>
      <c r="H32" s="64"/>
      <c r="I32" s="64"/>
      <c r="J32" s="64">
        <v>10000</v>
      </c>
      <c r="K32" s="64"/>
      <c r="L32" s="64"/>
      <c r="M32" s="64"/>
      <c r="N32" s="64"/>
      <c r="O32" s="64">
        <v>10000</v>
      </c>
    </row>
    <row r="33" ht="20.25" customHeight="1" spans="1:15">
      <c r="A33" s="168" t="s">
        <v>104</v>
      </c>
      <c r="B33" s="168" t="str">
        <f>"        "&amp;"事业运行"</f>
        <v>        事业运行</v>
      </c>
      <c r="C33" s="64">
        <v>2217920</v>
      </c>
      <c r="D33" s="64">
        <v>2217920</v>
      </c>
      <c r="E33" s="64"/>
      <c r="F33" s="64">
        <v>2217920</v>
      </c>
      <c r="G33" s="64"/>
      <c r="H33" s="64"/>
      <c r="I33" s="64"/>
      <c r="J33" s="64"/>
      <c r="K33" s="64"/>
      <c r="L33" s="64"/>
      <c r="M33" s="64"/>
      <c r="N33" s="64"/>
      <c r="O33" s="64"/>
    </row>
    <row r="34" ht="20.25" customHeight="1" spans="1:15">
      <c r="A34" s="168" t="s">
        <v>105</v>
      </c>
      <c r="B34" s="168" t="str">
        <f>"        "&amp;"科技转化与推广服务"</f>
        <v>        科技转化与推广服务</v>
      </c>
      <c r="C34" s="64">
        <v>407554.8</v>
      </c>
      <c r="D34" s="64">
        <v>407554.8</v>
      </c>
      <c r="E34" s="64">
        <v>120000</v>
      </c>
      <c r="F34" s="64">
        <v>287554.8</v>
      </c>
      <c r="G34" s="64"/>
      <c r="H34" s="64"/>
      <c r="I34" s="64"/>
      <c r="J34" s="64"/>
      <c r="K34" s="64"/>
      <c r="L34" s="64"/>
      <c r="M34" s="64"/>
      <c r="N34" s="64"/>
      <c r="O34" s="64"/>
    </row>
    <row r="35" ht="20.25" customHeight="1" spans="1:15">
      <c r="A35" s="168" t="s">
        <v>106</v>
      </c>
      <c r="B35" s="168" t="str">
        <f>"        "&amp;"病虫害控制"</f>
        <v>        病虫害控制</v>
      </c>
      <c r="C35" s="64">
        <v>1924854</v>
      </c>
      <c r="D35" s="64">
        <v>1924854</v>
      </c>
      <c r="E35" s="64"/>
      <c r="F35" s="64">
        <v>1924854</v>
      </c>
      <c r="G35" s="64"/>
      <c r="H35" s="64"/>
      <c r="I35" s="64"/>
      <c r="J35" s="64"/>
      <c r="K35" s="64"/>
      <c r="L35" s="64"/>
      <c r="M35" s="64"/>
      <c r="N35" s="64"/>
      <c r="O35" s="64"/>
    </row>
    <row r="36" ht="20.25" customHeight="1" spans="1:15">
      <c r="A36" s="168" t="s">
        <v>107</v>
      </c>
      <c r="B36" s="168" t="str">
        <f>"        "&amp;"农产品质量安全"</f>
        <v>        农产品质量安全</v>
      </c>
      <c r="C36" s="64">
        <v>940151.09</v>
      </c>
      <c r="D36" s="64">
        <v>940151.09</v>
      </c>
      <c r="E36" s="64"/>
      <c r="F36" s="64">
        <v>940151.09</v>
      </c>
      <c r="G36" s="64"/>
      <c r="H36" s="64"/>
      <c r="I36" s="64"/>
      <c r="J36" s="64"/>
      <c r="K36" s="64"/>
      <c r="L36" s="64"/>
      <c r="M36" s="64"/>
      <c r="N36" s="64"/>
      <c r="O36" s="64"/>
    </row>
    <row r="37" ht="20.25" customHeight="1" spans="1:15">
      <c r="A37" s="168" t="s">
        <v>108</v>
      </c>
      <c r="B37" s="168" t="str">
        <f>"        "&amp;"执法监管"</f>
        <v>        执法监管</v>
      </c>
      <c r="C37" s="64">
        <v>190800</v>
      </c>
      <c r="D37" s="64">
        <v>190800</v>
      </c>
      <c r="E37" s="64">
        <v>190800</v>
      </c>
      <c r="F37" s="64"/>
      <c r="G37" s="64"/>
      <c r="H37" s="64"/>
      <c r="I37" s="64"/>
      <c r="J37" s="64"/>
      <c r="K37" s="64"/>
      <c r="L37" s="64"/>
      <c r="M37" s="64"/>
      <c r="N37" s="64"/>
      <c r="O37" s="64"/>
    </row>
    <row r="38" ht="20.25" customHeight="1" spans="1:15">
      <c r="A38" s="168" t="s">
        <v>109</v>
      </c>
      <c r="B38" s="168" t="str">
        <f>"        "&amp;"统计监测与信息服务"</f>
        <v>        统计监测与信息服务</v>
      </c>
      <c r="C38" s="64">
        <v>193000</v>
      </c>
      <c r="D38" s="64">
        <v>193000</v>
      </c>
      <c r="E38" s="64">
        <v>193000</v>
      </c>
      <c r="F38" s="64"/>
      <c r="G38" s="64"/>
      <c r="H38" s="64"/>
      <c r="I38" s="64"/>
      <c r="J38" s="64"/>
      <c r="K38" s="64"/>
      <c r="L38" s="64"/>
      <c r="M38" s="64"/>
      <c r="N38" s="64"/>
      <c r="O38" s="64"/>
    </row>
    <row r="39" ht="20.25" customHeight="1" spans="1:15">
      <c r="A39" s="168" t="s">
        <v>110</v>
      </c>
      <c r="B39" s="168" t="str">
        <f>"        "&amp;"稳定农民收入补贴"</f>
        <v>        稳定农民收入补贴</v>
      </c>
      <c r="C39" s="64">
        <v>5174050</v>
      </c>
      <c r="D39" s="64">
        <v>5174050</v>
      </c>
      <c r="E39" s="64"/>
      <c r="F39" s="64">
        <v>5174050</v>
      </c>
      <c r="G39" s="64"/>
      <c r="H39" s="64"/>
      <c r="I39" s="64"/>
      <c r="J39" s="64"/>
      <c r="K39" s="64"/>
      <c r="L39" s="64"/>
      <c r="M39" s="64"/>
      <c r="N39" s="64"/>
      <c r="O39" s="64"/>
    </row>
    <row r="40" ht="20.25" customHeight="1" spans="1:15">
      <c r="A40" s="168" t="s">
        <v>111</v>
      </c>
      <c r="B40" s="168" t="str">
        <f>"        "&amp;"农业生产发展"</f>
        <v>        农业生产发展</v>
      </c>
      <c r="C40" s="64">
        <v>762800</v>
      </c>
      <c r="D40" s="64">
        <v>762800</v>
      </c>
      <c r="E40" s="64"/>
      <c r="F40" s="64">
        <v>762800</v>
      </c>
      <c r="G40" s="64"/>
      <c r="H40" s="64"/>
      <c r="I40" s="64"/>
      <c r="J40" s="64"/>
      <c r="K40" s="64"/>
      <c r="L40" s="64"/>
      <c r="M40" s="64"/>
      <c r="N40" s="64"/>
      <c r="O40" s="64"/>
    </row>
    <row r="41" ht="20.25" customHeight="1" spans="1:15">
      <c r="A41" s="168" t="s">
        <v>112</v>
      </c>
      <c r="B41" s="168" t="str">
        <f>"        "&amp;"农村合作经济"</f>
        <v>        农村合作经济</v>
      </c>
      <c r="C41" s="64">
        <v>3000000</v>
      </c>
      <c r="D41" s="64">
        <v>3000000</v>
      </c>
      <c r="E41" s="64"/>
      <c r="F41" s="64">
        <v>3000000</v>
      </c>
      <c r="G41" s="64"/>
      <c r="H41" s="64"/>
      <c r="I41" s="64"/>
      <c r="J41" s="64"/>
      <c r="K41" s="64"/>
      <c r="L41" s="64"/>
      <c r="M41" s="64"/>
      <c r="N41" s="64"/>
      <c r="O41" s="64"/>
    </row>
    <row r="42" ht="20.25" customHeight="1" spans="1:15">
      <c r="A42" s="167" t="s">
        <v>113</v>
      </c>
      <c r="B42" s="167" t="str">
        <f>"        "&amp;"巩固拓展脱贫攻坚成果衔接乡村振兴"</f>
        <v>        巩固拓展脱贫攻坚成果衔接乡村振兴</v>
      </c>
      <c r="C42" s="64">
        <v>134268503</v>
      </c>
      <c r="D42" s="64">
        <v>134268503</v>
      </c>
      <c r="E42" s="64"/>
      <c r="F42" s="64">
        <v>134268503</v>
      </c>
      <c r="G42" s="64"/>
      <c r="H42" s="64"/>
      <c r="I42" s="64"/>
      <c r="J42" s="64"/>
      <c r="K42" s="64"/>
      <c r="L42" s="64"/>
      <c r="M42" s="64"/>
      <c r="N42" s="64"/>
      <c r="O42" s="64"/>
    </row>
    <row r="43" ht="20.25" customHeight="1" spans="1:15">
      <c r="A43" s="168" t="s">
        <v>114</v>
      </c>
      <c r="B43" s="168" t="str">
        <f>"        "&amp;"社会发展"</f>
        <v>        社会发展</v>
      </c>
      <c r="C43" s="64">
        <v>178503</v>
      </c>
      <c r="D43" s="64">
        <v>178503</v>
      </c>
      <c r="E43" s="64"/>
      <c r="F43" s="64">
        <v>178503</v>
      </c>
      <c r="G43" s="64"/>
      <c r="H43" s="64"/>
      <c r="I43" s="64"/>
      <c r="J43" s="64"/>
      <c r="K43" s="64"/>
      <c r="L43" s="64"/>
      <c r="M43" s="64"/>
      <c r="N43" s="64"/>
      <c r="O43" s="64"/>
    </row>
    <row r="44" ht="20.25" customHeight="1" spans="1:15">
      <c r="A44" s="168" t="s">
        <v>115</v>
      </c>
      <c r="B44" s="168" t="str">
        <f>"        "&amp;"其他巩固拓展脱贫攻坚成果衔接乡村振兴支出"</f>
        <v>        其他巩固拓展脱贫攻坚成果衔接乡村振兴支出</v>
      </c>
      <c r="C44" s="64">
        <v>150000</v>
      </c>
      <c r="D44" s="64">
        <v>150000</v>
      </c>
      <c r="E44" s="64"/>
      <c r="F44" s="64">
        <v>150000</v>
      </c>
      <c r="G44" s="64"/>
      <c r="H44" s="64"/>
      <c r="I44" s="64"/>
      <c r="J44" s="64"/>
      <c r="K44" s="64"/>
      <c r="L44" s="64"/>
      <c r="M44" s="64"/>
      <c r="N44" s="64"/>
      <c r="O44" s="64"/>
    </row>
    <row r="45" ht="20.25" customHeight="1" spans="1:15">
      <c r="A45" s="167" t="s">
        <v>116</v>
      </c>
      <c r="B45" s="167" t="str">
        <f>"        "&amp;"普惠金融发展支出"</f>
        <v>        普惠金融发展支出</v>
      </c>
      <c r="C45" s="64">
        <v>8545591.7</v>
      </c>
      <c r="D45" s="64">
        <v>8545591.7</v>
      </c>
      <c r="E45" s="64"/>
      <c r="F45" s="64">
        <v>8545591.7</v>
      </c>
      <c r="G45" s="64"/>
      <c r="H45" s="64"/>
      <c r="I45" s="64"/>
      <c r="J45" s="64"/>
      <c r="K45" s="64"/>
      <c r="L45" s="64"/>
      <c r="M45" s="64"/>
      <c r="N45" s="64"/>
      <c r="O45" s="64"/>
    </row>
    <row r="46" ht="20.25" customHeight="1" spans="1:15">
      <c r="A46" s="168" t="s">
        <v>117</v>
      </c>
      <c r="B46" s="168" t="str">
        <f>"        "&amp;"农业保险保费补贴"</f>
        <v>        农业保险保费补贴</v>
      </c>
      <c r="C46" s="64">
        <v>8545591.7</v>
      </c>
      <c r="D46" s="64">
        <v>8545591.7</v>
      </c>
      <c r="E46" s="64"/>
      <c r="F46" s="64">
        <v>8545591.7</v>
      </c>
      <c r="G46" s="64"/>
      <c r="H46" s="64"/>
      <c r="I46" s="64"/>
      <c r="J46" s="64"/>
      <c r="K46" s="64"/>
      <c r="L46" s="64"/>
      <c r="M46" s="64"/>
      <c r="N46" s="64"/>
      <c r="O46" s="64"/>
    </row>
    <row r="47" ht="20.25" customHeight="1" spans="1:15">
      <c r="A47" s="156" t="s">
        <v>118</v>
      </c>
      <c r="B47" s="156" t="str">
        <f>"        "&amp;"资源勘探工业信息等支出"</f>
        <v>        资源勘探工业信息等支出</v>
      </c>
      <c r="C47" s="64">
        <v>1895380</v>
      </c>
      <c r="D47" s="64"/>
      <c r="E47" s="64"/>
      <c r="F47" s="64"/>
      <c r="G47" s="64">
        <v>1895380</v>
      </c>
      <c r="H47" s="64"/>
      <c r="I47" s="64"/>
      <c r="J47" s="64"/>
      <c r="K47" s="64"/>
      <c r="L47" s="64"/>
      <c r="M47" s="64"/>
      <c r="N47" s="64"/>
      <c r="O47" s="64"/>
    </row>
    <row r="48" ht="20.25" customHeight="1" spans="1:15">
      <c r="A48" s="167" t="s">
        <v>119</v>
      </c>
      <c r="B48" s="167" t="str">
        <f>"        "&amp;"超长期特别国债安排的支出"</f>
        <v>        超长期特别国债安排的支出</v>
      </c>
      <c r="C48" s="64">
        <v>1895380</v>
      </c>
      <c r="D48" s="64"/>
      <c r="E48" s="64"/>
      <c r="F48" s="64"/>
      <c r="G48" s="64">
        <v>1895380</v>
      </c>
      <c r="H48" s="64"/>
      <c r="I48" s="64"/>
      <c r="J48" s="64"/>
      <c r="K48" s="64"/>
      <c r="L48" s="64"/>
      <c r="M48" s="64"/>
      <c r="N48" s="64"/>
      <c r="O48" s="64"/>
    </row>
    <row r="49" ht="20.25" customHeight="1" spans="1:15">
      <c r="A49" s="168" t="s">
        <v>120</v>
      </c>
      <c r="B49" s="168" t="str">
        <f>"        "&amp;"制造业"</f>
        <v>        制造业</v>
      </c>
      <c r="C49" s="64">
        <v>1895380</v>
      </c>
      <c r="D49" s="64"/>
      <c r="E49" s="64"/>
      <c r="F49" s="64"/>
      <c r="G49" s="64">
        <v>1895380</v>
      </c>
      <c r="H49" s="64"/>
      <c r="I49" s="64"/>
      <c r="J49" s="64"/>
      <c r="K49" s="64"/>
      <c r="L49" s="64"/>
      <c r="M49" s="64"/>
      <c r="N49" s="64"/>
      <c r="O49" s="64"/>
    </row>
    <row r="50" ht="20.25" customHeight="1" spans="1:15">
      <c r="A50" s="156" t="s">
        <v>121</v>
      </c>
      <c r="B50" s="156" t="str">
        <f>"        "&amp;"住房保障支出"</f>
        <v>        住房保障支出</v>
      </c>
      <c r="C50" s="64">
        <v>900852</v>
      </c>
      <c r="D50" s="64">
        <v>900852</v>
      </c>
      <c r="E50" s="64">
        <v>900852</v>
      </c>
      <c r="F50" s="64"/>
      <c r="G50" s="64"/>
      <c r="H50" s="64"/>
      <c r="I50" s="64"/>
      <c r="J50" s="64"/>
      <c r="K50" s="64"/>
      <c r="L50" s="64"/>
      <c r="M50" s="64"/>
      <c r="N50" s="64"/>
      <c r="O50" s="64"/>
    </row>
    <row r="51" ht="20.25" customHeight="1" spans="1:15">
      <c r="A51" s="167" t="s">
        <v>122</v>
      </c>
      <c r="B51" s="167" t="str">
        <f>"        "&amp;"住房改革支出"</f>
        <v>        住房改革支出</v>
      </c>
      <c r="C51" s="64">
        <v>900852</v>
      </c>
      <c r="D51" s="64">
        <v>900852</v>
      </c>
      <c r="E51" s="64">
        <v>900852</v>
      </c>
      <c r="F51" s="64"/>
      <c r="G51" s="64"/>
      <c r="H51" s="64"/>
      <c r="I51" s="64"/>
      <c r="J51" s="64"/>
      <c r="K51" s="64"/>
      <c r="L51" s="64"/>
      <c r="M51" s="64"/>
      <c r="N51" s="64"/>
      <c r="O51" s="64"/>
    </row>
    <row r="52" ht="20.25" customHeight="1" spans="1:15">
      <c r="A52" s="168" t="s">
        <v>123</v>
      </c>
      <c r="B52" s="168" t="str">
        <f>"        "&amp;"住房公积金"</f>
        <v>        住房公积金</v>
      </c>
      <c r="C52" s="64">
        <v>865860</v>
      </c>
      <c r="D52" s="64">
        <v>865860</v>
      </c>
      <c r="E52" s="64">
        <v>865860</v>
      </c>
      <c r="F52" s="64"/>
      <c r="G52" s="64"/>
      <c r="H52" s="64"/>
      <c r="I52" s="64"/>
      <c r="J52" s="64"/>
      <c r="K52" s="64"/>
      <c r="L52" s="64"/>
      <c r="M52" s="64"/>
      <c r="N52" s="64"/>
      <c r="O52" s="64"/>
    </row>
    <row r="53" ht="20.25" customHeight="1" spans="1:15">
      <c r="A53" s="168" t="s">
        <v>124</v>
      </c>
      <c r="B53" s="168" t="str">
        <f>"        "&amp;"购房补贴"</f>
        <v>        购房补贴</v>
      </c>
      <c r="C53" s="64">
        <v>34992</v>
      </c>
      <c r="D53" s="64">
        <v>34992</v>
      </c>
      <c r="E53" s="64">
        <v>34992</v>
      </c>
      <c r="F53" s="64"/>
      <c r="G53" s="64"/>
      <c r="H53" s="64"/>
      <c r="I53" s="64"/>
      <c r="J53" s="64"/>
      <c r="K53" s="64"/>
      <c r="L53" s="64"/>
      <c r="M53" s="64"/>
      <c r="N53" s="64"/>
      <c r="O53" s="64"/>
    </row>
    <row r="54" ht="20.25" customHeight="1" spans="1:15">
      <c r="A54" s="157" t="s">
        <v>30</v>
      </c>
      <c r="B54" s="156"/>
      <c r="C54" s="160">
        <v>183362723.86</v>
      </c>
      <c r="D54" s="160">
        <v>178099443.86</v>
      </c>
      <c r="E54" s="160">
        <v>16298247.27</v>
      </c>
      <c r="F54" s="160">
        <v>161801196.59</v>
      </c>
      <c r="G54" s="160">
        <v>5253280</v>
      </c>
      <c r="H54" s="160"/>
      <c r="I54" s="160"/>
      <c r="J54" s="160">
        <v>10000</v>
      </c>
      <c r="K54" s="160"/>
      <c r="L54" s="160"/>
      <c r="M54" s="160"/>
      <c r="N54" s="160"/>
      <c r="O54" s="160">
        <v>10000</v>
      </c>
    </row>
  </sheetData>
  <mergeCells count="12">
    <mergeCell ref="A1:O1"/>
    <mergeCell ref="A2:O2"/>
    <mergeCell ref="A3:N3"/>
    <mergeCell ref="D4:F4"/>
    <mergeCell ref="J4:O4"/>
    <mergeCell ref="A54:B54"/>
    <mergeCell ref="A4:A5"/>
    <mergeCell ref="B4:B5"/>
    <mergeCell ref="C4:C5"/>
    <mergeCell ref="G4:G5"/>
    <mergeCell ref="H4:H5"/>
    <mergeCell ref="I4:I5"/>
  </mergeCells>
  <pageMargins left="0.275" right="0.156944444444444" top="0.629861111111111" bottom="0.590277777777778" header="0.5" footer="0.5"/>
  <pageSetup paperSize="1" scale="6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tabSelected="1" workbookViewId="0">
      <selection activeCell="C12" sqref="C1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6" t="s">
        <v>125</v>
      </c>
      <c r="B1" s="169"/>
      <c r="C1" s="169"/>
      <c r="D1" s="169"/>
    </row>
    <row r="2" ht="28.5" customHeight="1" spans="1:4">
      <c r="A2" s="170" t="s">
        <v>126</v>
      </c>
      <c r="B2" s="170"/>
      <c r="C2" s="170"/>
      <c r="D2" s="170"/>
    </row>
    <row r="3" ht="18.75" customHeight="1" spans="1:4">
      <c r="A3" s="58" t="str">
        <f>"单位名称："&amp;"玉溪市农业农村局"</f>
        <v>单位名称：玉溪市农业农村局</v>
      </c>
      <c r="B3" s="58"/>
      <c r="C3" s="58"/>
      <c r="D3" s="56" t="s">
        <v>2</v>
      </c>
    </row>
    <row r="4" ht="18.75" customHeight="1" spans="1:4">
      <c r="A4" s="171" t="s">
        <v>3</v>
      </c>
      <c r="B4" s="171"/>
      <c r="C4" s="171" t="s">
        <v>4</v>
      </c>
      <c r="D4" s="171"/>
    </row>
    <row r="5" ht="18.75" customHeight="1" spans="1:4">
      <c r="A5" s="171" t="s">
        <v>5</v>
      </c>
      <c r="B5" s="171" t="s">
        <v>6</v>
      </c>
      <c r="C5" s="171" t="s">
        <v>127</v>
      </c>
      <c r="D5" s="171" t="s">
        <v>6</v>
      </c>
    </row>
    <row r="6" ht="18.75" customHeight="1" spans="1:4">
      <c r="A6" s="172" t="s">
        <v>128</v>
      </c>
      <c r="B6" s="173"/>
      <c r="C6" s="174" t="s">
        <v>129</v>
      </c>
      <c r="D6" s="173"/>
    </row>
    <row r="7" ht="18.75" customHeight="1" spans="1:4">
      <c r="A7" s="154" t="s">
        <v>130</v>
      </c>
      <c r="B7" s="175">
        <v>176752665.06</v>
      </c>
      <c r="C7" s="176" t="str">
        <f>"（一）"&amp;"一般公共服务支出"</f>
        <v>（一）一般公共服务支出</v>
      </c>
      <c r="D7" s="175">
        <v>20000</v>
      </c>
    </row>
    <row r="8" ht="18.75" customHeight="1" spans="1:4">
      <c r="A8" s="154" t="s">
        <v>131</v>
      </c>
      <c r="B8" s="175">
        <v>3357900</v>
      </c>
      <c r="C8" s="176" t="str">
        <f>"（二）"&amp;"社会保障和就业支出"</f>
        <v>（二）社会保障和就业支出</v>
      </c>
      <c r="D8" s="175">
        <v>7624514.08</v>
      </c>
    </row>
    <row r="9" ht="18.75" customHeight="1" spans="1:4">
      <c r="A9" s="155" t="s">
        <v>132</v>
      </c>
      <c r="B9" s="177"/>
      <c r="C9" s="178" t="str">
        <f>"（三）"&amp;"卫生健康支出"</f>
        <v>（三）卫生健康支出</v>
      </c>
      <c r="D9" s="177">
        <v>1091793.93</v>
      </c>
    </row>
    <row r="10" ht="18.75" customHeight="1" spans="1:4">
      <c r="A10" s="156" t="s">
        <v>133</v>
      </c>
      <c r="B10" s="179"/>
      <c r="C10" s="180" t="str">
        <f>"（四）"&amp;"城乡社区支出"</f>
        <v>（四）城乡社区支出</v>
      </c>
      <c r="D10" s="179">
        <v>3357900</v>
      </c>
    </row>
    <row r="11" ht="18.75" customHeight="1" spans="1:4">
      <c r="A11" s="61" t="s">
        <v>130</v>
      </c>
      <c r="B11" s="179">
        <v>1346778.8</v>
      </c>
      <c r="C11" s="180" t="str">
        <f>"（五）"&amp;"农林水支出"</f>
        <v>（五）农林水支出</v>
      </c>
      <c r="D11" s="179">
        <v>168462283.85</v>
      </c>
    </row>
    <row r="12" ht="18.75" customHeight="1" spans="1:4">
      <c r="A12" s="61" t="s">
        <v>131</v>
      </c>
      <c r="B12" s="179">
        <v>1895380</v>
      </c>
      <c r="C12" s="180" t="str">
        <f>"（二）"&amp;"资源勘探工业信息等支出"</f>
        <v>（二）资源勘探工业信息等支出</v>
      </c>
      <c r="D12" s="179">
        <v>1895380</v>
      </c>
    </row>
    <row r="13" ht="18.75" customHeight="1" spans="1:4">
      <c r="A13" s="61" t="s">
        <v>132</v>
      </c>
      <c r="B13" s="179"/>
      <c r="C13" s="180" t="str">
        <f>"（六）"&amp;"住房保障支出"</f>
        <v>（六）住房保障支出</v>
      </c>
      <c r="D13" s="179">
        <v>900852</v>
      </c>
    </row>
    <row r="14" ht="18.75" customHeight="1" spans="1:4">
      <c r="A14" s="156"/>
      <c r="B14" s="156"/>
      <c r="C14" s="156" t="s">
        <v>134</v>
      </c>
      <c r="D14" s="156"/>
    </row>
    <row r="15" ht="18.75" customHeight="1" spans="1:4">
      <c r="A15" s="181" t="s">
        <v>24</v>
      </c>
      <c r="B15" s="179">
        <v>183352723.86</v>
      </c>
      <c r="C15" s="181" t="s">
        <v>25</v>
      </c>
      <c r="D15" s="179">
        <v>183352723.86</v>
      </c>
    </row>
  </sheetData>
  <mergeCells count="5">
    <mergeCell ref="A1:D1"/>
    <mergeCell ref="A2:D2"/>
    <mergeCell ref="A3:C3"/>
    <mergeCell ref="A4:B4"/>
    <mergeCell ref="C4:D4"/>
  </mergeCells>
  <pageMargins left="0.751388888888889" right="0.751388888888889" top="1" bottom="1" header="0.5" footer="0.5"/>
  <pageSetup paperSize="1"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7"/>
  <sheetViews>
    <sheetView showZeros="0" tabSelected="1" topLeftCell="A12" workbookViewId="0">
      <selection activeCell="B39" sqref="B39"/>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4" t="s">
        <v>135</v>
      </c>
      <c r="B1" s="164"/>
      <c r="C1" s="164"/>
      <c r="D1" s="164"/>
      <c r="E1" s="164"/>
      <c r="F1" s="164"/>
      <c r="G1" s="164"/>
    </row>
    <row r="2" ht="28.5" customHeight="1" spans="1:7">
      <c r="A2" s="57" t="s">
        <v>136</v>
      </c>
      <c r="B2" s="57"/>
      <c r="C2" s="57"/>
      <c r="D2" s="57"/>
      <c r="E2" s="57"/>
      <c r="F2" s="57"/>
      <c r="G2" s="57"/>
    </row>
    <row r="3" ht="20.25" customHeight="1" spans="1:7">
      <c r="A3" s="58" t="str">
        <f>"单位名称："&amp;"玉溪市农业农村局"</f>
        <v>单位名称：玉溪市农业农村局</v>
      </c>
      <c r="B3" s="58"/>
      <c r="C3" s="58"/>
      <c r="D3" s="58"/>
      <c r="E3" s="58"/>
      <c r="F3" s="58"/>
      <c r="G3" s="56" t="s">
        <v>2</v>
      </c>
    </row>
    <row r="4" ht="27" customHeight="1" spans="1:7">
      <c r="A4" s="151" t="s">
        <v>137</v>
      </c>
      <c r="B4" s="151"/>
      <c r="C4" s="151" t="s">
        <v>30</v>
      </c>
      <c r="D4" s="151" t="s">
        <v>33</v>
      </c>
      <c r="E4" s="151"/>
      <c r="F4" s="151"/>
      <c r="G4" s="151" t="s">
        <v>72</v>
      </c>
    </row>
    <row r="5" ht="27" customHeight="1" spans="1:7">
      <c r="A5" s="151" t="s">
        <v>67</v>
      </c>
      <c r="B5" s="151" t="s">
        <v>68</v>
      </c>
      <c r="C5" s="151"/>
      <c r="D5" s="151" t="s">
        <v>32</v>
      </c>
      <c r="E5" s="151" t="s">
        <v>138</v>
      </c>
      <c r="F5" s="151" t="s">
        <v>139</v>
      </c>
      <c r="G5" s="151"/>
    </row>
    <row r="6" ht="20.25" customHeight="1" spans="1:7">
      <c r="A6" s="163" t="s">
        <v>44</v>
      </c>
      <c r="B6" s="163" t="s">
        <v>45</v>
      </c>
      <c r="C6" s="163" t="s">
        <v>46</v>
      </c>
      <c r="D6" s="163" t="s">
        <v>47</v>
      </c>
      <c r="E6" s="163" t="s">
        <v>48</v>
      </c>
      <c r="F6" s="163" t="s">
        <v>49</v>
      </c>
      <c r="G6" s="163">
        <v>7</v>
      </c>
    </row>
    <row r="7" ht="20.25" customHeight="1" spans="1:7">
      <c r="A7" s="154" t="s">
        <v>78</v>
      </c>
      <c r="B7" s="154" t="str">
        <f>"        "&amp;"一般公共服务支出"</f>
        <v>        一般公共服务支出</v>
      </c>
      <c r="C7" s="161">
        <v>20000</v>
      </c>
      <c r="D7" s="158"/>
      <c r="E7" s="161"/>
      <c r="F7" s="161"/>
      <c r="G7" s="161">
        <v>20000</v>
      </c>
    </row>
    <row r="8" ht="20.25" customHeight="1" spans="1:7">
      <c r="A8" s="165" t="s">
        <v>79</v>
      </c>
      <c r="B8" s="165" t="str">
        <f>"        "&amp;"其他一般公共服务支出"</f>
        <v>        其他一般公共服务支出</v>
      </c>
      <c r="C8" s="161">
        <v>20000</v>
      </c>
      <c r="D8" s="158"/>
      <c r="E8" s="161"/>
      <c r="F8" s="161"/>
      <c r="G8" s="161">
        <v>20000</v>
      </c>
    </row>
    <row r="9" ht="20.25" customHeight="1" spans="1:7">
      <c r="A9" s="166" t="s">
        <v>80</v>
      </c>
      <c r="B9" s="166" t="str">
        <f>"        "&amp;"其他一般公共服务支出"</f>
        <v>        其他一般公共服务支出</v>
      </c>
      <c r="C9" s="162">
        <v>20000</v>
      </c>
      <c r="D9" s="159"/>
      <c r="E9" s="162"/>
      <c r="F9" s="162"/>
      <c r="G9" s="162">
        <v>20000</v>
      </c>
    </row>
    <row r="10" ht="20.25" customHeight="1" spans="1:7">
      <c r="A10" s="156" t="s">
        <v>81</v>
      </c>
      <c r="B10" s="156" t="str">
        <f>"        "&amp;"社会保障和就业支出"</f>
        <v>        社会保障和就业支出</v>
      </c>
      <c r="C10" s="64">
        <v>7624514.08</v>
      </c>
      <c r="D10" s="160">
        <v>2964742.08</v>
      </c>
      <c r="E10" s="64">
        <v>2931942.08</v>
      </c>
      <c r="F10" s="64">
        <v>32800</v>
      </c>
      <c r="G10" s="64">
        <v>4659772</v>
      </c>
    </row>
    <row r="11" ht="20.25" customHeight="1" spans="1:7">
      <c r="A11" s="167" t="s">
        <v>82</v>
      </c>
      <c r="B11" s="167" t="str">
        <f>"        "&amp;"人力资源和社会保障管理事务"</f>
        <v>        人力资源和社会保障管理事务</v>
      </c>
      <c r="C11" s="64">
        <v>3850000</v>
      </c>
      <c r="D11" s="160"/>
      <c r="E11" s="64"/>
      <c r="F11" s="64"/>
      <c r="G11" s="64">
        <v>3850000</v>
      </c>
    </row>
    <row r="12" ht="20.25" customHeight="1" spans="1:7">
      <c r="A12" s="168" t="s">
        <v>83</v>
      </c>
      <c r="B12" s="168" t="str">
        <f>"        "&amp;"一般行政管理事务"</f>
        <v>        一般行政管理事务</v>
      </c>
      <c r="C12" s="64">
        <v>3850000</v>
      </c>
      <c r="D12" s="160"/>
      <c r="E12" s="64"/>
      <c r="F12" s="64"/>
      <c r="G12" s="64">
        <v>3850000</v>
      </c>
    </row>
    <row r="13" ht="20.25" customHeight="1" spans="1:7">
      <c r="A13" s="167" t="s">
        <v>84</v>
      </c>
      <c r="B13" s="167" t="str">
        <f>"        "&amp;"民政管理事务"</f>
        <v>        民政管理事务</v>
      </c>
      <c r="C13" s="64">
        <v>750000</v>
      </c>
      <c r="D13" s="160"/>
      <c r="E13" s="64"/>
      <c r="F13" s="64"/>
      <c r="G13" s="64">
        <v>750000</v>
      </c>
    </row>
    <row r="14" ht="20.25" customHeight="1" spans="1:7">
      <c r="A14" s="168" t="s">
        <v>85</v>
      </c>
      <c r="B14" s="168" t="str">
        <f>"        "&amp;"一般行政管理事务"</f>
        <v>        一般行政管理事务</v>
      </c>
      <c r="C14" s="64">
        <v>750000</v>
      </c>
      <c r="D14" s="160"/>
      <c r="E14" s="64"/>
      <c r="F14" s="64"/>
      <c r="G14" s="64">
        <v>750000</v>
      </c>
    </row>
    <row r="15" ht="20.25" customHeight="1" spans="1:7">
      <c r="A15" s="167" t="s">
        <v>86</v>
      </c>
      <c r="B15" s="167" t="str">
        <f>"        "&amp;"行政事业单位养老支出"</f>
        <v>        行政事业单位养老支出</v>
      </c>
      <c r="C15" s="64">
        <v>2964742.08</v>
      </c>
      <c r="D15" s="160">
        <v>2964742.08</v>
      </c>
      <c r="E15" s="64">
        <v>2931942.08</v>
      </c>
      <c r="F15" s="64">
        <v>32800</v>
      </c>
      <c r="G15" s="64"/>
    </row>
    <row r="16" ht="20.25" customHeight="1" spans="1:7">
      <c r="A16" s="168" t="s">
        <v>87</v>
      </c>
      <c r="B16" s="168" t="str">
        <f>"        "&amp;"行政单位离退休"</f>
        <v>        行政单位离退休</v>
      </c>
      <c r="C16" s="64">
        <v>1781416</v>
      </c>
      <c r="D16" s="160">
        <v>1781416</v>
      </c>
      <c r="E16" s="64">
        <v>1748616</v>
      </c>
      <c r="F16" s="64">
        <v>32800</v>
      </c>
      <c r="G16" s="64"/>
    </row>
    <row r="17" ht="20.25" customHeight="1" spans="1:7">
      <c r="A17" s="168" t="s">
        <v>88</v>
      </c>
      <c r="B17" s="168" t="str">
        <f>"        "&amp;"机关事业单位基本养老保险缴费支出"</f>
        <v>        机关事业单位基本养老保险缴费支出</v>
      </c>
      <c r="C17" s="64">
        <v>1023326.08</v>
      </c>
      <c r="D17" s="160">
        <v>1023326.08</v>
      </c>
      <c r="E17" s="64">
        <v>1023326.08</v>
      </c>
      <c r="F17" s="64"/>
      <c r="G17" s="64"/>
    </row>
    <row r="18" ht="20.25" customHeight="1" spans="1:7">
      <c r="A18" s="168" t="s">
        <v>89</v>
      </c>
      <c r="B18" s="168" t="str">
        <f>"        "&amp;"机关事业单位职业年金缴费支出"</f>
        <v>        机关事业单位职业年金缴费支出</v>
      </c>
      <c r="C18" s="64">
        <v>160000</v>
      </c>
      <c r="D18" s="160">
        <v>160000</v>
      </c>
      <c r="E18" s="64">
        <v>160000</v>
      </c>
      <c r="F18" s="64"/>
      <c r="G18" s="64"/>
    </row>
    <row r="19" ht="20.25" customHeight="1" spans="1:7">
      <c r="A19" s="167" t="s">
        <v>90</v>
      </c>
      <c r="B19" s="167" t="str">
        <f>"        "&amp;"抚恤"</f>
        <v>        抚恤</v>
      </c>
      <c r="C19" s="64">
        <v>59772</v>
      </c>
      <c r="D19" s="160"/>
      <c r="E19" s="64"/>
      <c r="F19" s="64"/>
      <c r="G19" s="64">
        <v>59772</v>
      </c>
    </row>
    <row r="20" ht="20.25" customHeight="1" spans="1:7">
      <c r="A20" s="168" t="s">
        <v>91</v>
      </c>
      <c r="B20" s="168" t="str">
        <f>"        "&amp;"死亡抚恤"</f>
        <v>        死亡抚恤</v>
      </c>
      <c r="C20" s="64">
        <v>59772</v>
      </c>
      <c r="D20" s="160"/>
      <c r="E20" s="64"/>
      <c r="F20" s="64"/>
      <c r="G20" s="64">
        <v>59772</v>
      </c>
    </row>
    <row r="21" ht="20.25" customHeight="1" spans="1:7">
      <c r="A21" s="156" t="s">
        <v>92</v>
      </c>
      <c r="B21" s="156" t="str">
        <f>"        "&amp;"卫生健康支出"</f>
        <v>        卫生健康支出</v>
      </c>
      <c r="C21" s="64">
        <v>1091793.93</v>
      </c>
      <c r="D21" s="160">
        <v>1091793.93</v>
      </c>
      <c r="E21" s="64">
        <v>1091793.93</v>
      </c>
      <c r="F21" s="64"/>
      <c r="G21" s="64"/>
    </row>
    <row r="22" ht="20.25" customHeight="1" spans="1:7">
      <c r="A22" s="167" t="s">
        <v>93</v>
      </c>
      <c r="B22" s="167" t="str">
        <f>"        "&amp;"行政事业单位医疗"</f>
        <v>        行政事业单位医疗</v>
      </c>
      <c r="C22" s="64">
        <v>1091793.93</v>
      </c>
      <c r="D22" s="160">
        <v>1091793.93</v>
      </c>
      <c r="E22" s="64">
        <v>1091793.93</v>
      </c>
      <c r="F22" s="64"/>
      <c r="G22" s="64"/>
    </row>
    <row r="23" ht="20.25" customHeight="1" spans="1:7">
      <c r="A23" s="168" t="s">
        <v>94</v>
      </c>
      <c r="B23" s="168" t="str">
        <f>"        "&amp;"行政单位医疗"</f>
        <v>        行政单位医疗</v>
      </c>
      <c r="C23" s="64">
        <v>585850.4</v>
      </c>
      <c r="D23" s="160">
        <v>585850.4</v>
      </c>
      <c r="E23" s="64">
        <v>585850.4</v>
      </c>
      <c r="F23" s="64"/>
      <c r="G23" s="64"/>
    </row>
    <row r="24" ht="20.25" customHeight="1" spans="1:7">
      <c r="A24" s="168" t="s">
        <v>96</v>
      </c>
      <c r="B24" s="168" t="str">
        <f>"        "&amp;"公务员医疗补助"</f>
        <v>        公务员医疗补助</v>
      </c>
      <c r="C24" s="64">
        <v>446352.8</v>
      </c>
      <c r="D24" s="160">
        <v>446352.8</v>
      </c>
      <c r="E24" s="64">
        <v>446352.8</v>
      </c>
      <c r="F24" s="64"/>
      <c r="G24" s="64"/>
    </row>
    <row r="25" ht="20.25" customHeight="1" spans="1:7">
      <c r="A25" s="168" t="s">
        <v>97</v>
      </c>
      <c r="B25" s="168" t="str">
        <f>"        "&amp;"其他行政事业单位医疗支出"</f>
        <v>        其他行政事业单位医疗支出</v>
      </c>
      <c r="C25" s="64">
        <v>59590.73</v>
      </c>
      <c r="D25" s="160">
        <v>59590.73</v>
      </c>
      <c r="E25" s="64">
        <v>59590.73</v>
      </c>
      <c r="F25" s="64"/>
      <c r="G25" s="64"/>
    </row>
    <row r="26" ht="20.25" customHeight="1" spans="1:7">
      <c r="A26" s="156" t="s">
        <v>101</v>
      </c>
      <c r="B26" s="156" t="str">
        <f>"        "&amp;"农林水支出"</f>
        <v>        农林水支出</v>
      </c>
      <c r="C26" s="64">
        <v>168462283.85</v>
      </c>
      <c r="D26" s="160">
        <v>11340859.26</v>
      </c>
      <c r="E26" s="64">
        <v>7286324.38</v>
      </c>
      <c r="F26" s="64">
        <v>4054534.88</v>
      </c>
      <c r="G26" s="64">
        <v>157121424.59</v>
      </c>
    </row>
    <row r="27" ht="20.25" customHeight="1" spans="1:7">
      <c r="A27" s="167" t="s">
        <v>102</v>
      </c>
      <c r="B27" s="167" t="str">
        <f>"        "&amp;"农业农村"</f>
        <v>        农业农村</v>
      </c>
      <c r="C27" s="64">
        <v>25648189.15</v>
      </c>
      <c r="D27" s="160">
        <v>11340859.26</v>
      </c>
      <c r="E27" s="64">
        <v>7286324.38</v>
      </c>
      <c r="F27" s="64">
        <v>4054534.88</v>
      </c>
      <c r="G27" s="64">
        <v>14307329.89</v>
      </c>
    </row>
    <row r="28" ht="20.25" customHeight="1" spans="1:7">
      <c r="A28" s="168" t="s">
        <v>103</v>
      </c>
      <c r="B28" s="168" t="str">
        <f>"        "&amp;"行政运行"</f>
        <v>        行政运行</v>
      </c>
      <c r="C28" s="64">
        <v>10837059.26</v>
      </c>
      <c r="D28" s="160">
        <v>10837059.26</v>
      </c>
      <c r="E28" s="64">
        <v>7286324.38</v>
      </c>
      <c r="F28" s="64">
        <v>3550734.88</v>
      </c>
      <c r="G28" s="64"/>
    </row>
    <row r="29" ht="20.25" customHeight="1" spans="1:7">
      <c r="A29" s="168" t="s">
        <v>104</v>
      </c>
      <c r="B29" s="168" t="str">
        <f>"        "&amp;"事业运行"</f>
        <v>        事业运行</v>
      </c>
      <c r="C29" s="64">
        <v>2217920</v>
      </c>
      <c r="D29" s="160"/>
      <c r="E29" s="64"/>
      <c r="F29" s="64"/>
      <c r="G29" s="64">
        <v>2217920</v>
      </c>
    </row>
    <row r="30" ht="20.25" customHeight="1" spans="1:7">
      <c r="A30" s="168" t="s">
        <v>105</v>
      </c>
      <c r="B30" s="168" t="str">
        <f>"        "&amp;"科技转化与推广服务"</f>
        <v>        科技转化与推广服务</v>
      </c>
      <c r="C30" s="64">
        <v>407554.8</v>
      </c>
      <c r="D30" s="160">
        <v>120000</v>
      </c>
      <c r="E30" s="64"/>
      <c r="F30" s="64">
        <v>120000</v>
      </c>
      <c r="G30" s="64">
        <v>287554.8</v>
      </c>
    </row>
    <row r="31" ht="20.25" customHeight="1" spans="1:7">
      <c r="A31" s="168" t="s">
        <v>106</v>
      </c>
      <c r="B31" s="168" t="str">
        <f>"        "&amp;"病虫害控制"</f>
        <v>        病虫害控制</v>
      </c>
      <c r="C31" s="64">
        <v>1924854</v>
      </c>
      <c r="D31" s="160"/>
      <c r="E31" s="64"/>
      <c r="F31" s="64"/>
      <c r="G31" s="64">
        <v>1924854</v>
      </c>
    </row>
    <row r="32" ht="20.25" customHeight="1" spans="1:7">
      <c r="A32" s="168" t="s">
        <v>107</v>
      </c>
      <c r="B32" s="168" t="str">
        <f>"        "&amp;"农产品质量安全"</f>
        <v>        农产品质量安全</v>
      </c>
      <c r="C32" s="64">
        <v>940151.09</v>
      </c>
      <c r="D32" s="160"/>
      <c r="E32" s="64"/>
      <c r="F32" s="64"/>
      <c r="G32" s="64">
        <v>940151.09</v>
      </c>
    </row>
    <row r="33" ht="20.25" customHeight="1" spans="1:7">
      <c r="A33" s="168" t="s">
        <v>108</v>
      </c>
      <c r="B33" s="168" t="str">
        <f>"        "&amp;"执法监管"</f>
        <v>        执法监管</v>
      </c>
      <c r="C33" s="64">
        <v>190800</v>
      </c>
      <c r="D33" s="160">
        <v>190800</v>
      </c>
      <c r="E33" s="64"/>
      <c r="F33" s="64">
        <v>190800</v>
      </c>
      <c r="G33" s="64"/>
    </row>
    <row r="34" ht="20.25" customHeight="1" spans="1:7">
      <c r="A34" s="168" t="s">
        <v>109</v>
      </c>
      <c r="B34" s="168" t="str">
        <f>"        "&amp;"统计监测与信息服务"</f>
        <v>        统计监测与信息服务</v>
      </c>
      <c r="C34" s="64">
        <v>193000</v>
      </c>
      <c r="D34" s="160">
        <v>193000</v>
      </c>
      <c r="E34" s="64"/>
      <c r="F34" s="64">
        <v>193000</v>
      </c>
      <c r="G34" s="64"/>
    </row>
    <row r="35" ht="20.25" customHeight="1" spans="1:7">
      <c r="A35" s="168" t="s">
        <v>110</v>
      </c>
      <c r="B35" s="168" t="str">
        <f>"        "&amp;"稳定农民收入补贴"</f>
        <v>        稳定农民收入补贴</v>
      </c>
      <c r="C35" s="64">
        <v>5174050</v>
      </c>
      <c r="D35" s="160"/>
      <c r="E35" s="64"/>
      <c r="F35" s="64"/>
      <c r="G35" s="64">
        <v>5174050</v>
      </c>
    </row>
    <row r="36" ht="20.25" customHeight="1" spans="1:7">
      <c r="A36" s="168" t="s">
        <v>111</v>
      </c>
      <c r="B36" s="168" t="str">
        <f>"        "&amp;"农业生产发展"</f>
        <v>        农业生产发展</v>
      </c>
      <c r="C36" s="64">
        <v>762800</v>
      </c>
      <c r="D36" s="160"/>
      <c r="E36" s="64"/>
      <c r="F36" s="64"/>
      <c r="G36" s="64">
        <v>762800</v>
      </c>
    </row>
    <row r="37" ht="20.25" customHeight="1" spans="1:7">
      <c r="A37" s="168" t="s">
        <v>112</v>
      </c>
      <c r="B37" s="168" t="str">
        <f>"        "&amp;"农村合作经济"</f>
        <v>        农村合作经济</v>
      </c>
      <c r="C37" s="64">
        <v>3000000</v>
      </c>
      <c r="D37" s="160"/>
      <c r="E37" s="64"/>
      <c r="F37" s="64"/>
      <c r="G37" s="64">
        <v>3000000</v>
      </c>
    </row>
    <row r="38" ht="20.25" customHeight="1" spans="1:7">
      <c r="A38" s="167" t="s">
        <v>113</v>
      </c>
      <c r="B38" s="167" t="s">
        <v>140</v>
      </c>
      <c r="C38" s="64">
        <v>134268503</v>
      </c>
      <c r="D38" s="160"/>
      <c r="E38" s="64"/>
      <c r="F38" s="64"/>
      <c r="G38" s="64">
        <v>134268503</v>
      </c>
    </row>
    <row r="39" ht="20.25" customHeight="1" spans="1:7">
      <c r="A39" s="168" t="s">
        <v>114</v>
      </c>
      <c r="B39" s="168" t="str">
        <f>"        "&amp;"社会发展"</f>
        <v>        社会发展</v>
      </c>
      <c r="C39" s="64">
        <v>178503</v>
      </c>
      <c r="D39" s="160"/>
      <c r="E39" s="64"/>
      <c r="F39" s="64"/>
      <c r="G39" s="64">
        <v>178503</v>
      </c>
    </row>
    <row r="40" ht="20.25" customHeight="1" spans="1:7">
      <c r="A40" s="168" t="s">
        <v>115</v>
      </c>
      <c r="B40" s="168" t="s">
        <v>141</v>
      </c>
      <c r="C40" s="64">
        <v>150000</v>
      </c>
      <c r="D40" s="160"/>
      <c r="E40" s="64"/>
      <c r="F40" s="64"/>
      <c r="G40" s="64">
        <v>150000</v>
      </c>
    </row>
    <row r="41" ht="20.25" customHeight="1" spans="1:7">
      <c r="A41" s="167" t="s">
        <v>116</v>
      </c>
      <c r="B41" s="167" t="str">
        <f>"        "&amp;"普惠金融发展支出"</f>
        <v>        普惠金融发展支出</v>
      </c>
      <c r="C41" s="64">
        <v>8545591.7</v>
      </c>
      <c r="D41" s="160"/>
      <c r="E41" s="64"/>
      <c r="F41" s="64"/>
      <c r="G41" s="64">
        <v>8545591.7</v>
      </c>
    </row>
    <row r="42" ht="20.25" customHeight="1" spans="1:7">
      <c r="A42" s="168" t="s">
        <v>117</v>
      </c>
      <c r="B42" s="168" t="str">
        <f>"        "&amp;"农业保险保费补贴"</f>
        <v>        农业保险保费补贴</v>
      </c>
      <c r="C42" s="64">
        <v>8545591.7</v>
      </c>
      <c r="D42" s="160"/>
      <c r="E42" s="64"/>
      <c r="F42" s="64"/>
      <c r="G42" s="64">
        <v>8545591.7</v>
      </c>
    </row>
    <row r="43" ht="20.25" customHeight="1" spans="1:7">
      <c r="A43" s="156" t="s">
        <v>121</v>
      </c>
      <c r="B43" s="156" t="str">
        <f>"        "&amp;"住房保障支出"</f>
        <v>        住房保障支出</v>
      </c>
      <c r="C43" s="64">
        <v>900852</v>
      </c>
      <c r="D43" s="160">
        <v>900852</v>
      </c>
      <c r="E43" s="64">
        <v>900852</v>
      </c>
      <c r="F43" s="64"/>
      <c r="G43" s="64"/>
    </row>
    <row r="44" ht="20.25" customHeight="1" spans="1:7">
      <c r="A44" s="167" t="s">
        <v>122</v>
      </c>
      <c r="B44" s="167" t="str">
        <f>"        "&amp;"住房改革支出"</f>
        <v>        住房改革支出</v>
      </c>
      <c r="C44" s="64">
        <v>900852</v>
      </c>
      <c r="D44" s="160">
        <v>900852</v>
      </c>
      <c r="E44" s="64">
        <v>900852</v>
      </c>
      <c r="F44" s="64"/>
      <c r="G44" s="64"/>
    </row>
    <row r="45" ht="20.25" customHeight="1" spans="1:7">
      <c r="A45" s="168" t="s">
        <v>123</v>
      </c>
      <c r="B45" s="168" t="str">
        <f>"        "&amp;"住房公积金"</f>
        <v>        住房公积金</v>
      </c>
      <c r="C45" s="64">
        <v>865860</v>
      </c>
      <c r="D45" s="160">
        <v>865860</v>
      </c>
      <c r="E45" s="64">
        <v>865860</v>
      </c>
      <c r="F45" s="64"/>
      <c r="G45" s="64"/>
    </row>
    <row r="46" ht="20.25" customHeight="1" spans="1:7">
      <c r="A46" s="168" t="s">
        <v>124</v>
      </c>
      <c r="B46" s="168" t="str">
        <f>"        "&amp;"购房补贴"</f>
        <v>        购房补贴</v>
      </c>
      <c r="C46" s="64">
        <v>34992</v>
      </c>
      <c r="D46" s="160">
        <v>34992</v>
      </c>
      <c r="E46" s="64">
        <v>34992</v>
      </c>
      <c r="F46" s="64"/>
      <c r="G46" s="64"/>
    </row>
    <row r="47" ht="20.25" customHeight="1" spans="1:7">
      <c r="A47" s="157" t="s">
        <v>30</v>
      </c>
      <c r="B47" s="156"/>
      <c r="C47" s="160">
        <v>178099443.86</v>
      </c>
      <c r="D47" s="160">
        <v>16298247.27</v>
      </c>
      <c r="E47" s="160">
        <v>12210912.39</v>
      </c>
      <c r="F47" s="160">
        <v>4087334.88</v>
      </c>
      <c r="G47" s="160">
        <v>161801196.59</v>
      </c>
    </row>
  </sheetData>
  <mergeCells count="8">
    <mergeCell ref="A1:G1"/>
    <mergeCell ref="A2:G2"/>
    <mergeCell ref="A3:F3"/>
    <mergeCell ref="A4:B4"/>
    <mergeCell ref="D4:F4"/>
    <mergeCell ref="A47:B47"/>
    <mergeCell ref="C4:C5"/>
    <mergeCell ref="G4:G5"/>
  </mergeCells>
  <pageMargins left="0.751388888888889" right="0.751388888888889" top="1" bottom="1" header="0.5" footer="0.5"/>
  <pageSetup paperSize="1" scale="60"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abSelected="1" workbookViewId="0">
      <selection activeCell="C10" sqref="C10"/>
    </sheetView>
  </sheetViews>
  <sheetFormatPr defaultColWidth="8.85" defaultRowHeight="15" customHeight="1" outlineLevelRow="6" outlineLevelCol="5"/>
  <cols>
    <col min="1" max="6" width="25.1333333333333" customWidth="1"/>
  </cols>
  <sheetData>
    <row r="1" customHeight="1" spans="1:6">
      <c r="A1" s="56" t="s">
        <v>142</v>
      </c>
      <c r="B1" s="56"/>
      <c r="C1" s="56"/>
      <c r="D1" s="56"/>
      <c r="E1" s="56"/>
      <c r="F1" s="56"/>
    </row>
    <row r="2" ht="28.5" customHeight="1" spans="1:6">
      <c r="A2" s="57" t="s">
        <v>143</v>
      </c>
      <c r="B2" s="57"/>
      <c r="C2" s="57"/>
      <c r="D2" s="57"/>
      <c r="E2" s="57"/>
      <c r="F2" s="57"/>
    </row>
    <row r="3" ht="20.25" customHeight="1" spans="1:6">
      <c r="A3" s="58" t="str">
        <f>"单位名称："&amp;"玉溪市农业农村局"</f>
        <v>单位名称：玉溪市农业农村局</v>
      </c>
      <c r="B3" s="58"/>
      <c r="C3" s="58"/>
      <c r="D3" s="58"/>
      <c r="E3" s="58"/>
      <c r="F3" s="56" t="s">
        <v>2</v>
      </c>
    </row>
    <row r="4" ht="20.25" customHeight="1" spans="1:6">
      <c r="A4" s="151" t="s">
        <v>144</v>
      </c>
      <c r="B4" s="151" t="s">
        <v>145</v>
      </c>
      <c r="C4" s="151" t="s">
        <v>146</v>
      </c>
      <c r="D4" s="151"/>
      <c r="E4" s="151"/>
      <c r="F4" s="151"/>
    </row>
    <row r="5" ht="35.25" customHeight="1" spans="1:6">
      <c r="A5" s="151"/>
      <c r="B5" s="151"/>
      <c r="C5" s="151" t="s">
        <v>32</v>
      </c>
      <c r="D5" s="151" t="s">
        <v>147</v>
      </c>
      <c r="E5" s="151" t="s">
        <v>148</v>
      </c>
      <c r="F5" s="151" t="s">
        <v>149</v>
      </c>
    </row>
    <row r="6" ht="20.25" customHeight="1" spans="1:6">
      <c r="A6" s="163" t="s">
        <v>44</v>
      </c>
      <c r="B6" s="163">
        <v>2</v>
      </c>
      <c r="C6" s="163">
        <v>3</v>
      </c>
      <c r="D6" s="163">
        <v>4</v>
      </c>
      <c r="E6" s="163">
        <v>5</v>
      </c>
      <c r="F6" s="163">
        <v>6</v>
      </c>
    </row>
    <row r="7" ht="20.25" customHeight="1" spans="1:6">
      <c r="A7" s="161">
        <v>174400</v>
      </c>
      <c r="B7" s="161"/>
      <c r="C7" s="161">
        <v>124400</v>
      </c>
      <c r="D7" s="161"/>
      <c r="E7" s="158">
        <v>124400</v>
      </c>
      <c r="F7" s="161">
        <v>50000</v>
      </c>
    </row>
  </sheetData>
  <mergeCells count="6">
    <mergeCell ref="A1:F1"/>
    <mergeCell ref="A2:F2"/>
    <mergeCell ref="A3:E3"/>
    <mergeCell ref="C4:E4"/>
    <mergeCell ref="A4:A5"/>
    <mergeCell ref="B4:B5"/>
  </mergeCells>
  <pageMargins left="0.432638888888889" right="0.393055555555556" top="1" bottom="1" header="0.5" footer="0.5"/>
  <pageSetup paperSize="1" scale="87"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2"/>
  <sheetViews>
    <sheetView showZeros="0" tabSelected="1" topLeftCell="B1" workbookViewId="0">
      <selection activeCell="Q10" sqref="Q10"/>
    </sheetView>
  </sheetViews>
  <sheetFormatPr defaultColWidth="8.85" defaultRowHeight="15" customHeight="1"/>
  <cols>
    <col min="1" max="1" width="23.625" customWidth="1"/>
    <col min="2" max="2" width="17.875" customWidth="1"/>
    <col min="3" max="3" width="16.25" customWidth="1"/>
    <col min="4" max="4" width="11.1333333333333" customWidth="1"/>
    <col min="5" max="5" width="18.625" customWidth="1"/>
    <col min="6" max="6" width="8.25" customWidth="1"/>
    <col min="7" max="7" width="18.625" customWidth="1"/>
    <col min="8" max="8" width="13.5" customWidth="1"/>
    <col min="9" max="9" width="13.875" customWidth="1"/>
    <col min="10" max="10" width="12.5" customWidth="1"/>
    <col min="11" max="11" width="8" customWidth="1"/>
    <col min="12" max="12" width="12.125" customWidth="1"/>
    <col min="13" max="13" width="6.5" customWidth="1"/>
    <col min="14" max="17" width="6.875" customWidth="1"/>
    <col min="18" max="18" width="5.625" customWidth="1"/>
    <col min="19" max="22" width="6.875" customWidth="1"/>
    <col min="23" max="23" width="5.625" customWidth="1"/>
  </cols>
  <sheetData>
    <row r="1" customHeight="1" spans="1:23">
      <c r="A1" s="56" t="s">
        <v>150</v>
      </c>
      <c r="B1" s="56"/>
      <c r="C1" s="56"/>
      <c r="D1" s="56"/>
      <c r="E1" s="56"/>
      <c r="F1" s="56"/>
      <c r="G1" s="56"/>
      <c r="H1" s="56"/>
      <c r="I1" s="56"/>
      <c r="J1" s="56"/>
      <c r="K1" s="56"/>
      <c r="L1" s="56"/>
      <c r="M1" s="56"/>
      <c r="N1" s="56"/>
      <c r="O1" s="56"/>
      <c r="P1" s="56"/>
      <c r="Q1" s="56"/>
      <c r="R1" s="56"/>
      <c r="S1" s="56"/>
      <c r="T1" s="56"/>
      <c r="U1" s="56"/>
      <c r="V1" s="56"/>
      <c r="W1" s="56"/>
    </row>
    <row r="2" ht="28.5" customHeight="1" spans="1:23">
      <c r="A2" s="57" t="s">
        <v>151</v>
      </c>
      <c r="B2" s="57"/>
      <c r="C2" s="57" t="s">
        <v>152</v>
      </c>
      <c r="D2" s="57"/>
      <c r="E2" s="57"/>
      <c r="F2" s="57"/>
      <c r="G2" s="57"/>
      <c r="H2" s="57"/>
      <c r="I2" s="57"/>
      <c r="J2" s="57"/>
      <c r="K2" s="57"/>
      <c r="L2" s="57"/>
      <c r="M2" s="57"/>
      <c r="N2" s="57"/>
      <c r="O2" s="57"/>
      <c r="P2" s="57"/>
      <c r="Q2" s="57"/>
      <c r="R2" s="57"/>
      <c r="S2" s="57"/>
      <c r="T2" s="57"/>
      <c r="U2" s="57"/>
      <c r="V2" s="57"/>
      <c r="W2" s="57"/>
    </row>
    <row r="3" ht="19.5" customHeight="1" spans="1:23">
      <c r="A3" s="58" t="str">
        <f>"单位名称："&amp;"玉溪市农业农村局"</f>
        <v>单位名称：玉溪市农业农村局</v>
      </c>
      <c r="B3" s="58"/>
      <c r="C3" s="58"/>
      <c r="D3" s="58"/>
      <c r="E3" s="58"/>
      <c r="F3" s="58"/>
      <c r="G3" s="58"/>
      <c r="H3" s="58"/>
      <c r="I3" s="58"/>
      <c r="J3" s="58"/>
      <c r="K3" s="58"/>
      <c r="L3" s="58"/>
      <c r="M3" s="58"/>
      <c r="N3" s="58"/>
      <c r="O3" s="58"/>
      <c r="P3" s="58"/>
      <c r="Q3" s="58"/>
      <c r="R3" s="56"/>
      <c r="S3" s="56"/>
      <c r="T3" s="56"/>
      <c r="U3" s="56"/>
      <c r="V3" s="56"/>
      <c r="W3" s="56" t="s">
        <v>2</v>
      </c>
    </row>
    <row r="4" ht="19.5" customHeight="1" spans="1:23">
      <c r="A4" s="151" t="s">
        <v>153</v>
      </c>
      <c r="B4" s="151" t="s">
        <v>154</v>
      </c>
      <c r="C4" s="151" t="s">
        <v>155</v>
      </c>
      <c r="D4" s="151" t="s">
        <v>156</v>
      </c>
      <c r="E4" s="151" t="s">
        <v>157</v>
      </c>
      <c r="F4" s="151" t="s">
        <v>158</v>
      </c>
      <c r="G4" s="151" t="s">
        <v>159</v>
      </c>
      <c r="H4" s="151" t="s">
        <v>160</v>
      </c>
      <c r="I4" s="151"/>
      <c r="J4" s="151"/>
      <c r="K4" s="151"/>
      <c r="L4" s="151"/>
      <c r="M4" s="151"/>
      <c r="N4" s="151"/>
      <c r="O4" s="151"/>
      <c r="P4" s="151"/>
      <c r="Q4" s="151"/>
      <c r="R4" s="151"/>
      <c r="S4" s="151"/>
      <c r="T4" s="151"/>
      <c r="U4" s="151"/>
      <c r="V4" s="151"/>
      <c r="W4" s="151"/>
    </row>
    <row r="5" ht="19.5" customHeight="1" spans="1:23">
      <c r="A5" s="151"/>
      <c r="B5" s="151"/>
      <c r="C5" s="151"/>
      <c r="D5" s="151"/>
      <c r="E5" s="151"/>
      <c r="F5" s="151"/>
      <c r="G5" s="151"/>
      <c r="H5" s="151" t="s">
        <v>30</v>
      </c>
      <c r="I5" s="151" t="s">
        <v>33</v>
      </c>
      <c r="J5" s="151"/>
      <c r="K5" s="151"/>
      <c r="L5" s="151"/>
      <c r="M5" s="151"/>
      <c r="N5" s="151" t="s">
        <v>161</v>
      </c>
      <c r="O5" s="151"/>
      <c r="P5" s="151"/>
      <c r="Q5" s="151" t="s">
        <v>36</v>
      </c>
      <c r="R5" s="151" t="s">
        <v>70</v>
      </c>
      <c r="S5" s="151"/>
      <c r="T5" s="151"/>
      <c r="U5" s="151"/>
      <c r="V5" s="151"/>
      <c r="W5" s="151"/>
    </row>
    <row r="6" ht="41.25" customHeight="1" spans="1:23">
      <c r="A6" s="151"/>
      <c r="B6" s="151"/>
      <c r="C6" s="151"/>
      <c r="D6" s="151"/>
      <c r="E6" s="151"/>
      <c r="F6" s="151"/>
      <c r="G6" s="151"/>
      <c r="H6" s="151"/>
      <c r="I6" s="151" t="s">
        <v>162</v>
      </c>
      <c r="J6" s="151" t="s">
        <v>163</v>
      </c>
      <c r="K6" s="151" t="s">
        <v>164</v>
      </c>
      <c r="L6" s="151" t="s">
        <v>165</v>
      </c>
      <c r="M6" s="151" t="s">
        <v>166</v>
      </c>
      <c r="N6" s="151" t="s">
        <v>33</v>
      </c>
      <c r="O6" s="151" t="s">
        <v>34</v>
      </c>
      <c r="P6" s="151" t="s">
        <v>35</v>
      </c>
      <c r="Q6" s="151"/>
      <c r="R6" s="151" t="s">
        <v>32</v>
      </c>
      <c r="S6" s="151" t="s">
        <v>39</v>
      </c>
      <c r="T6" s="151" t="s">
        <v>167</v>
      </c>
      <c r="U6" s="151" t="s">
        <v>41</v>
      </c>
      <c r="V6" s="151" t="s">
        <v>42</v>
      </c>
      <c r="W6" s="151" t="s">
        <v>43</v>
      </c>
    </row>
    <row r="7" ht="20.25" customHeight="1" spans="1:23">
      <c r="A7" s="152" t="s">
        <v>44</v>
      </c>
      <c r="B7" s="152" t="s">
        <v>45</v>
      </c>
      <c r="C7" s="152" t="s">
        <v>46</v>
      </c>
      <c r="D7" s="152" t="s">
        <v>47</v>
      </c>
      <c r="E7" s="152" t="s">
        <v>48</v>
      </c>
      <c r="F7" s="152" t="s">
        <v>49</v>
      </c>
      <c r="G7" s="152" t="s">
        <v>50</v>
      </c>
      <c r="H7" s="152" t="s">
        <v>51</v>
      </c>
      <c r="I7" s="152" t="s">
        <v>52</v>
      </c>
      <c r="J7" s="152" t="s">
        <v>53</v>
      </c>
      <c r="K7" s="152" t="s">
        <v>54</v>
      </c>
      <c r="L7" s="152" t="s">
        <v>55</v>
      </c>
      <c r="M7" s="152" t="s">
        <v>56</v>
      </c>
      <c r="N7" s="152" t="s">
        <v>57</v>
      </c>
      <c r="O7" s="152" t="s">
        <v>58</v>
      </c>
      <c r="P7" s="152" t="s">
        <v>59</v>
      </c>
      <c r="Q7" s="152" t="s">
        <v>60</v>
      </c>
      <c r="R7" s="152" t="s">
        <v>61</v>
      </c>
      <c r="S7" s="152" t="s">
        <v>62</v>
      </c>
      <c r="T7" s="152" t="s">
        <v>168</v>
      </c>
      <c r="U7" s="152" t="s">
        <v>169</v>
      </c>
      <c r="V7" s="152" t="s">
        <v>170</v>
      </c>
      <c r="W7" s="152" t="s">
        <v>171</v>
      </c>
    </row>
    <row r="8" ht="20.25" customHeight="1" spans="1:23">
      <c r="A8" s="153" t="s">
        <v>64</v>
      </c>
      <c r="B8" s="153"/>
      <c r="C8" s="154"/>
      <c r="D8" s="154"/>
      <c r="E8" s="154"/>
      <c r="F8" s="153"/>
      <c r="G8" s="154"/>
      <c r="H8" s="158">
        <v>16298247.27</v>
      </c>
      <c r="I8" s="161">
        <v>16298247.27</v>
      </c>
      <c r="J8" s="161">
        <v>5667464.35</v>
      </c>
      <c r="K8" s="161"/>
      <c r="L8" s="161">
        <v>10630782.92</v>
      </c>
      <c r="M8" s="161"/>
      <c r="N8" s="161"/>
      <c r="O8" s="161"/>
      <c r="P8" s="161"/>
      <c r="Q8" s="161"/>
      <c r="R8" s="161"/>
      <c r="S8" s="161"/>
      <c r="T8" s="161"/>
      <c r="U8" s="161"/>
      <c r="V8" s="161"/>
      <c r="W8" s="161"/>
    </row>
    <row r="9" ht="20.25" customHeight="1" spans="1:23">
      <c r="A9" s="153" t="str">
        <f t="shared" ref="A9:A51" si="0">"       "&amp;"玉溪市农业农村局"</f>
        <v>       玉溪市农业农村局</v>
      </c>
      <c r="B9" s="154" t="s">
        <v>172</v>
      </c>
      <c r="C9" s="154" t="s">
        <v>173</v>
      </c>
      <c r="D9" s="154" t="s">
        <v>103</v>
      </c>
      <c r="E9" s="154" t="s">
        <v>174</v>
      </c>
      <c r="F9" s="154" t="s">
        <v>175</v>
      </c>
      <c r="G9" s="154" t="s">
        <v>176</v>
      </c>
      <c r="H9" s="158">
        <v>2304048</v>
      </c>
      <c r="I9" s="161">
        <v>2304048</v>
      </c>
      <c r="J9" s="161">
        <v>1008021</v>
      </c>
      <c r="K9" s="161"/>
      <c r="L9" s="161">
        <v>1296027</v>
      </c>
      <c r="M9" s="161"/>
      <c r="N9" s="161"/>
      <c r="O9" s="161"/>
      <c r="P9" s="161"/>
      <c r="Q9" s="161"/>
      <c r="R9" s="161"/>
      <c r="S9" s="161"/>
      <c r="T9" s="161"/>
      <c r="U9" s="161"/>
      <c r="V9" s="161"/>
      <c r="W9" s="161"/>
    </row>
    <row r="10" ht="20.25" customHeight="1" spans="1:23">
      <c r="A10" s="155" t="str">
        <f t="shared" si="0"/>
        <v>       玉溪市农业农村局</v>
      </c>
      <c r="B10" s="155" t="s">
        <v>172</v>
      </c>
      <c r="C10" s="155" t="s">
        <v>173</v>
      </c>
      <c r="D10" s="155" t="s">
        <v>103</v>
      </c>
      <c r="E10" s="155" t="s">
        <v>174</v>
      </c>
      <c r="F10" s="155" t="s">
        <v>177</v>
      </c>
      <c r="G10" s="155" t="s">
        <v>178</v>
      </c>
      <c r="H10" s="159">
        <v>2831304</v>
      </c>
      <c r="I10" s="162">
        <v>2831304</v>
      </c>
      <c r="J10" s="162">
        <v>1238695.5</v>
      </c>
      <c r="K10" s="155"/>
      <c r="L10" s="162">
        <v>1592608.5</v>
      </c>
      <c r="M10" s="155"/>
      <c r="N10" s="162"/>
      <c r="O10" s="162"/>
      <c r="P10" s="155"/>
      <c r="Q10" s="162"/>
      <c r="R10" s="162"/>
      <c r="S10" s="162"/>
      <c r="T10" s="162"/>
      <c r="U10" s="162"/>
      <c r="V10" s="162"/>
      <c r="W10" s="162"/>
    </row>
    <row r="11" ht="20.25" customHeight="1" spans="1:23">
      <c r="A11" s="156" t="str">
        <f t="shared" si="0"/>
        <v>       玉溪市农业农村局</v>
      </c>
      <c r="B11" s="156" t="s">
        <v>172</v>
      </c>
      <c r="C11" s="156" t="s">
        <v>173</v>
      </c>
      <c r="D11" s="156" t="s">
        <v>124</v>
      </c>
      <c r="E11" s="156" t="s">
        <v>179</v>
      </c>
      <c r="F11" s="156" t="s">
        <v>177</v>
      </c>
      <c r="G11" s="156" t="s">
        <v>178</v>
      </c>
      <c r="H11" s="160">
        <v>34992</v>
      </c>
      <c r="I11" s="64">
        <v>34992</v>
      </c>
      <c r="J11" s="64"/>
      <c r="K11" s="156"/>
      <c r="L11" s="64">
        <v>34992</v>
      </c>
      <c r="M11" s="156"/>
      <c r="N11" s="64"/>
      <c r="O11" s="64"/>
      <c r="P11" s="156"/>
      <c r="Q11" s="64"/>
      <c r="R11" s="64"/>
      <c r="S11" s="64"/>
      <c r="T11" s="64"/>
      <c r="U11" s="64"/>
      <c r="V11" s="64"/>
      <c r="W11" s="64"/>
    </row>
    <row r="12" ht="31" customHeight="1" spans="1:23">
      <c r="A12" s="156" t="str">
        <f t="shared" si="0"/>
        <v>       玉溪市农业农村局</v>
      </c>
      <c r="B12" s="156" t="s">
        <v>180</v>
      </c>
      <c r="C12" s="156" t="s">
        <v>181</v>
      </c>
      <c r="D12" s="156" t="s">
        <v>88</v>
      </c>
      <c r="E12" s="156" t="s">
        <v>182</v>
      </c>
      <c r="F12" s="156" t="s">
        <v>183</v>
      </c>
      <c r="G12" s="156" t="s">
        <v>184</v>
      </c>
      <c r="H12" s="160">
        <v>1023326.08</v>
      </c>
      <c r="I12" s="64">
        <v>1023326.08</v>
      </c>
      <c r="J12" s="64">
        <v>255831.52</v>
      </c>
      <c r="K12" s="156"/>
      <c r="L12" s="64">
        <v>767494.56</v>
      </c>
      <c r="M12" s="156"/>
      <c r="N12" s="64"/>
      <c r="O12" s="64"/>
      <c r="P12" s="156"/>
      <c r="Q12" s="64"/>
      <c r="R12" s="64"/>
      <c r="S12" s="64"/>
      <c r="T12" s="64"/>
      <c r="U12" s="64"/>
      <c r="V12" s="64"/>
      <c r="W12" s="64"/>
    </row>
    <row r="13" ht="20.25" customHeight="1" spans="1:23">
      <c r="A13" s="156" t="str">
        <f t="shared" si="0"/>
        <v>       玉溪市农业农村局</v>
      </c>
      <c r="B13" s="156" t="s">
        <v>180</v>
      </c>
      <c r="C13" s="156" t="s">
        <v>181</v>
      </c>
      <c r="D13" s="156" t="s">
        <v>94</v>
      </c>
      <c r="E13" s="156" t="s">
        <v>185</v>
      </c>
      <c r="F13" s="156" t="s">
        <v>186</v>
      </c>
      <c r="G13" s="156" t="s">
        <v>187</v>
      </c>
      <c r="H13" s="160">
        <v>530850.4</v>
      </c>
      <c r="I13" s="64">
        <v>530850.4</v>
      </c>
      <c r="J13" s="64">
        <v>132712.6</v>
      </c>
      <c r="K13" s="156"/>
      <c r="L13" s="64">
        <v>398137.8</v>
      </c>
      <c r="M13" s="156"/>
      <c r="N13" s="64"/>
      <c r="O13" s="64"/>
      <c r="P13" s="156"/>
      <c r="Q13" s="64"/>
      <c r="R13" s="64"/>
      <c r="S13" s="64"/>
      <c r="T13" s="64"/>
      <c r="U13" s="64"/>
      <c r="V13" s="64"/>
      <c r="W13" s="64"/>
    </row>
    <row r="14" ht="20.25" customHeight="1" spans="1:23">
      <c r="A14" s="156" t="str">
        <f t="shared" si="0"/>
        <v>       玉溪市农业农村局</v>
      </c>
      <c r="B14" s="156" t="s">
        <v>180</v>
      </c>
      <c r="C14" s="156" t="s">
        <v>181</v>
      </c>
      <c r="D14" s="156" t="s">
        <v>94</v>
      </c>
      <c r="E14" s="156" t="s">
        <v>185</v>
      </c>
      <c r="F14" s="156" t="s">
        <v>188</v>
      </c>
      <c r="G14" s="156" t="s">
        <v>189</v>
      </c>
      <c r="H14" s="160">
        <v>55000</v>
      </c>
      <c r="I14" s="64">
        <v>55000</v>
      </c>
      <c r="J14" s="64">
        <v>13750</v>
      </c>
      <c r="K14" s="156"/>
      <c r="L14" s="64">
        <v>41250</v>
      </c>
      <c r="M14" s="156"/>
      <c r="N14" s="64"/>
      <c r="O14" s="64"/>
      <c r="P14" s="156"/>
      <c r="Q14" s="64"/>
      <c r="R14" s="64"/>
      <c r="S14" s="64"/>
      <c r="T14" s="64"/>
      <c r="U14" s="64"/>
      <c r="V14" s="64"/>
      <c r="W14" s="64"/>
    </row>
    <row r="15" ht="20.25" customHeight="1" spans="1:23">
      <c r="A15" s="156" t="str">
        <f t="shared" si="0"/>
        <v>       玉溪市农业农村局</v>
      </c>
      <c r="B15" s="156" t="s">
        <v>180</v>
      </c>
      <c r="C15" s="156" t="s">
        <v>181</v>
      </c>
      <c r="D15" s="156" t="s">
        <v>96</v>
      </c>
      <c r="E15" s="156" t="s">
        <v>190</v>
      </c>
      <c r="F15" s="156" t="s">
        <v>191</v>
      </c>
      <c r="G15" s="156" t="s">
        <v>192</v>
      </c>
      <c r="H15" s="160">
        <v>446352.8</v>
      </c>
      <c r="I15" s="64">
        <v>446352.8</v>
      </c>
      <c r="J15" s="64">
        <v>111588.2</v>
      </c>
      <c r="K15" s="156"/>
      <c r="L15" s="64">
        <v>334764.6</v>
      </c>
      <c r="M15" s="156"/>
      <c r="N15" s="64"/>
      <c r="O15" s="64"/>
      <c r="P15" s="156"/>
      <c r="Q15" s="64"/>
      <c r="R15" s="64"/>
      <c r="S15" s="64"/>
      <c r="T15" s="64"/>
      <c r="U15" s="64"/>
      <c r="V15" s="64"/>
      <c r="W15" s="64"/>
    </row>
    <row r="16" ht="20.25" customHeight="1" spans="1:23">
      <c r="A16" s="156" t="str">
        <f t="shared" si="0"/>
        <v>       玉溪市农业农村局</v>
      </c>
      <c r="B16" s="156" t="s">
        <v>180</v>
      </c>
      <c r="C16" s="156" t="s">
        <v>181</v>
      </c>
      <c r="D16" s="156" t="s">
        <v>97</v>
      </c>
      <c r="E16" s="156" t="s">
        <v>193</v>
      </c>
      <c r="F16" s="156" t="s">
        <v>194</v>
      </c>
      <c r="G16" s="156" t="s">
        <v>195</v>
      </c>
      <c r="H16" s="160">
        <v>59590.73</v>
      </c>
      <c r="I16" s="64">
        <v>59590.73</v>
      </c>
      <c r="J16" s="64">
        <v>39923.68</v>
      </c>
      <c r="K16" s="156"/>
      <c r="L16" s="64">
        <v>19667.05</v>
      </c>
      <c r="M16" s="156"/>
      <c r="N16" s="64"/>
      <c r="O16" s="64"/>
      <c r="P16" s="156"/>
      <c r="Q16" s="64"/>
      <c r="R16" s="64"/>
      <c r="S16" s="64"/>
      <c r="T16" s="64"/>
      <c r="U16" s="64"/>
      <c r="V16" s="64"/>
      <c r="W16" s="64"/>
    </row>
    <row r="17" ht="20.25" customHeight="1" spans="1:23">
      <c r="A17" s="156" t="str">
        <f t="shared" si="0"/>
        <v>       玉溪市农业农村局</v>
      </c>
      <c r="B17" s="156" t="s">
        <v>180</v>
      </c>
      <c r="C17" s="156" t="s">
        <v>181</v>
      </c>
      <c r="D17" s="156" t="s">
        <v>103</v>
      </c>
      <c r="E17" s="156" t="s">
        <v>174</v>
      </c>
      <c r="F17" s="156" t="s">
        <v>194</v>
      </c>
      <c r="G17" s="156" t="s">
        <v>195</v>
      </c>
      <c r="H17" s="160">
        <v>2184.38</v>
      </c>
      <c r="I17" s="64">
        <v>2184.38</v>
      </c>
      <c r="J17" s="64">
        <v>546.1</v>
      </c>
      <c r="K17" s="156"/>
      <c r="L17" s="64">
        <v>1638.28</v>
      </c>
      <c r="M17" s="156"/>
      <c r="N17" s="64"/>
      <c r="O17" s="64"/>
      <c r="P17" s="156"/>
      <c r="Q17" s="64"/>
      <c r="R17" s="64"/>
      <c r="S17" s="64"/>
      <c r="T17" s="64"/>
      <c r="U17" s="64"/>
      <c r="V17" s="64"/>
      <c r="W17" s="64"/>
    </row>
    <row r="18" ht="20.25" customHeight="1" spans="1:23">
      <c r="A18" s="156" t="str">
        <f t="shared" si="0"/>
        <v>       玉溪市农业农村局</v>
      </c>
      <c r="B18" s="156" t="s">
        <v>196</v>
      </c>
      <c r="C18" s="156" t="s">
        <v>197</v>
      </c>
      <c r="D18" s="156" t="s">
        <v>123</v>
      </c>
      <c r="E18" s="156" t="s">
        <v>197</v>
      </c>
      <c r="F18" s="156" t="s">
        <v>198</v>
      </c>
      <c r="G18" s="156" t="s">
        <v>197</v>
      </c>
      <c r="H18" s="160">
        <v>865860</v>
      </c>
      <c r="I18" s="64">
        <v>865860</v>
      </c>
      <c r="J18" s="64">
        <v>216465</v>
      </c>
      <c r="K18" s="156"/>
      <c r="L18" s="64">
        <v>649395</v>
      </c>
      <c r="M18" s="156"/>
      <c r="N18" s="64"/>
      <c r="O18" s="64"/>
      <c r="P18" s="156"/>
      <c r="Q18" s="64"/>
      <c r="R18" s="64"/>
      <c r="S18" s="64"/>
      <c r="T18" s="64"/>
      <c r="U18" s="64"/>
      <c r="V18" s="64"/>
      <c r="W18" s="64"/>
    </row>
    <row r="19" ht="20.25" customHeight="1" spans="1:23">
      <c r="A19" s="156" t="str">
        <f t="shared" si="0"/>
        <v>       玉溪市农业农村局</v>
      </c>
      <c r="B19" s="156" t="s">
        <v>199</v>
      </c>
      <c r="C19" s="156" t="s">
        <v>200</v>
      </c>
      <c r="D19" s="156" t="s">
        <v>87</v>
      </c>
      <c r="E19" s="156" t="s">
        <v>201</v>
      </c>
      <c r="F19" s="156" t="s">
        <v>202</v>
      </c>
      <c r="G19" s="156" t="s">
        <v>203</v>
      </c>
      <c r="H19" s="160">
        <v>143016</v>
      </c>
      <c r="I19" s="64">
        <v>143016</v>
      </c>
      <c r="J19" s="64">
        <v>143016</v>
      </c>
      <c r="K19" s="156"/>
      <c r="L19" s="64"/>
      <c r="M19" s="156"/>
      <c r="N19" s="64"/>
      <c r="O19" s="64"/>
      <c r="P19" s="156"/>
      <c r="Q19" s="64"/>
      <c r="R19" s="64"/>
      <c r="S19" s="64"/>
      <c r="T19" s="64"/>
      <c r="U19" s="64"/>
      <c r="V19" s="64"/>
      <c r="W19" s="64"/>
    </row>
    <row r="20" ht="20.25" customHeight="1" spans="1:23">
      <c r="A20" s="156" t="str">
        <f t="shared" si="0"/>
        <v>       玉溪市农业农村局</v>
      </c>
      <c r="B20" s="156" t="s">
        <v>199</v>
      </c>
      <c r="C20" s="156" t="s">
        <v>200</v>
      </c>
      <c r="D20" s="156" t="s">
        <v>87</v>
      </c>
      <c r="E20" s="156" t="s">
        <v>201</v>
      </c>
      <c r="F20" s="156" t="s">
        <v>204</v>
      </c>
      <c r="G20" s="156" t="s">
        <v>205</v>
      </c>
      <c r="H20" s="160">
        <v>1605600</v>
      </c>
      <c r="I20" s="64">
        <v>1605600</v>
      </c>
      <c r="J20" s="64">
        <v>1605600</v>
      </c>
      <c r="K20" s="156"/>
      <c r="L20" s="64"/>
      <c r="M20" s="156"/>
      <c r="N20" s="64"/>
      <c r="O20" s="64"/>
      <c r="P20" s="156"/>
      <c r="Q20" s="64"/>
      <c r="R20" s="64"/>
      <c r="S20" s="64"/>
      <c r="T20" s="64"/>
      <c r="U20" s="64"/>
      <c r="V20" s="64"/>
      <c r="W20" s="64"/>
    </row>
    <row r="21" ht="20.25" customHeight="1" spans="1:23">
      <c r="A21" s="156" t="str">
        <f t="shared" si="0"/>
        <v>       玉溪市农业农村局</v>
      </c>
      <c r="B21" s="156" t="s">
        <v>206</v>
      </c>
      <c r="C21" s="156" t="s">
        <v>207</v>
      </c>
      <c r="D21" s="156" t="s">
        <v>103</v>
      </c>
      <c r="E21" s="156" t="s">
        <v>174</v>
      </c>
      <c r="F21" s="156" t="s">
        <v>208</v>
      </c>
      <c r="G21" s="156" t="s">
        <v>209</v>
      </c>
      <c r="H21" s="160">
        <v>1610612</v>
      </c>
      <c r="I21" s="64">
        <v>1610612</v>
      </c>
      <c r="J21" s="64">
        <v>467570.25</v>
      </c>
      <c r="K21" s="156"/>
      <c r="L21" s="64">
        <v>1143041.75</v>
      </c>
      <c r="M21" s="156"/>
      <c r="N21" s="64"/>
      <c r="O21" s="64"/>
      <c r="P21" s="156"/>
      <c r="Q21" s="64"/>
      <c r="R21" s="64"/>
      <c r="S21" s="64"/>
      <c r="T21" s="64"/>
      <c r="U21" s="64"/>
      <c r="V21" s="64"/>
      <c r="W21" s="64"/>
    </row>
    <row r="22" ht="20.25" customHeight="1" spans="1:23">
      <c r="A22" s="156" t="str">
        <f t="shared" si="0"/>
        <v>       玉溪市农业农村局</v>
      </c>
      <c r="B22" s="156" t="s">
        <v>210</v>
      </c>
      <c r="C22" s="156" t="s">
        <v>211</v>
      </c>
      <c r="D22" s="156" t="s">
        <v>103</v>
      </c>
      <c r="E22" s="156" t="s">
        <v>174</v>
      </c>
      <c r="F22" s="156" t="s">
        <v>212</v>
      </c>
      <c r="G22" s="156" t="s">
        <v>213</v>
      </c>
      <c r="H22" s="160">
        <v>124400</v>
      </c>
      <c r="I22" s="64">
        <v>124400</v>
      </c>
      <c r="J22" s="64"/>
      <c r="K22" s="156"/>
      <c r="L22" s="64">
        <v>124400</v>
      </c>
      <c r="M22" s="156"/>
      <c r="N22" s="64"/>
      <c r="O22" s="64"/>
      <c r="P22" s="156"/>
      <c r="Q22" s="64"/>
      <c r="R22" s="64"/>
      <c r="S22" s="64"/>
      <c r="T22" s="64"/>
      <c r="U22" s="64"/>
      <c r="V22" s="64"/>
      <c r="W22" s="64"/>
    </row>
    <row r="23" ht="20.25" customHeight="1" spans="1:23">
      <c r="A23" s="156" t="str">
        <f t="shared" si="0"/>
        <v>       玉溪市农业农村局</v>
      </c>
      <c r="B23" s="156" t="s">
        <v>214</v>
      </c>
      <c r="C23" s="156" t="s">
        <v>215</v>
      </c>
      <c r="D23" s="156" t="s">
        <v>103</v>
      </c>
      <c r="E23" s="156" t="s">
        <v>174</v>
      </c>
      <c r="F23" s="156" t="s">
        <v>216</v>
      </c>
      <c r="G23" s="156" t="s">
        <v>217</v>
      </c>
      <c r="H23" s="160">
        <v>482400</v>
      </c>
      <c r="I23" s="64">
        <v>482400</v>
      </c>
      <c r="J23" s="64">
        <v>211050</v>
      </c>
      <c r="K23" s="156"/>
      <c r="L23" s="64">
        <v>271350</v>
      </c>
      <c r="M23" s="156"/>
      <c r="N23" s="64"/>
      <c r="O23" s="64"/>
      <c r="P23" s="156"/>
      <c r="Q23" s="64"/>
      <c r="R23" s="64"/>
      <c r="S23" s="64"/>
      <c r="T23" s="64"/>
      <c r="U23" s="64"/>
      <c r="V23" s="64"/>
      <c r="W23" s="64"/>
    </row>
    <row r="24" ht="20.25" customHeight="1" spans="1:23">
      <c r="A24" s="156" t="str">
        <f t="shared" si="0"/>
        <v>       玉溪市农业农村局</v>
      </c>
      <c r="B24" s="156" t="s">
        <v>218</v>
      </c>
      <c r="C24" s="156" t="s">
        <v>219</v>
      </c>
      <c r="D24" s="156" t="s">
        <v>103</v>
      </c>
      <c r="E24" s="156" t="s">
        <v>174</v>
      </c>
      <c r="F24" s="156" t="s">
        <v>220</v>
      </c>
      <c r="G24" s="156" t="s">
        <v>219</v>
      </c>
      <c r="H24" s="160">
        <v>103406.88</v>
      </c>
      <c r="I24" s="64">
        <v>103406.88</v>
      </c>
      <c r="J24" s="64"/>
      <c r="K24" s="156"/>
      <c r="L24" s="64">
        <v>103406.88</v>
      </c>
      <c r="M24" s="156"/>
      <c r="N24" s="64"/>
      <c r="O24" s="64"/>
      <c r="P24" s="156"/>
      <c r="Q24" s="64"/>
      <c r="R24" s="64"/>
      <c r="S24" s="64"/>
      <c r="T24" s="64"/>
      <c r="U24" s="64"/>
      <c r="V24" s="64"/>
      <c r="W24" s="64"/>
    </row>
    <row r="25" ht="20.25" customHeight="1" spans="1:23">
      <c r="A25" s="156" t="str">
        <f t="shared" si="0"/>
        <v>       玉溪市农业农村局</v>
      </c>
      <c r="B25" s="156" t="s">
        <v>221</v>
      </c>
      <c r="C25" s="156" t="s">
        <v>222</v>
      </c>
      <c r="D25" s="156" t="s">
        <v>87</v>
      </c>
      <c r="E25" s="156" t="s">
        <v>201</v>
      </c>
      <c r="F25" s="156" t="s">
        <v>223</v>
      </c>
      <c r="G25" s="156" t="s">
        <v>224</v>
      </c>
      <c r="H25" s="160">
        <v>32800</v>
      </c>
      <c r="I25" s="64">
        <v>32800</v>
      </c>
      <c r="J25" s="64">
        <v>32800</v>
      </c>
      <c r="K25" s="156"/>
      <c r="L25" s="64"/>
      <c r="M25" s="156"/>
      <c r="N25" s="64"/>
      <c r="O25" s="64"/>
      <c r="P25" s="156"/>
      <c r="Q25" s="64"/>
      <c r="R25" s="64"/>
      <c r="S25" s="64"/>
      <c r="T25" s="64"/>
      <c r="U25" s="64"/>
      <c r="V25" s="64"/>
      <c r="W25" s="64"/>
    </row>
    <row r="26" ht="20.25" customHeight="1" spans="1:23">
      <c r="A26" s="156" t="str">
        <f t="shared" si="0"/>
        <v>       玉溪市农业农村局</v>
      </c>
      <c r="B26" s="156" t="s">
        <v>221</v>
      </c>
      <c r="C26" s="156" t="s">
        <v>222</v>
      </c>
      <c r="D26" s="156" t="s">
        <v>103</v>
      </c>
      <c r="E26" s="156" t="s">
        <v>174</v>
      </c>
      <c r="F26" s="156" t="s">
        <v>225</v>
      </c>
      <c r="G26" s="156" t="s">
        <v>226</v>
      </c>
      <c r="H26" s="160">
        <v>185575</v>
      </c>
      <c r="I26" s="64">
        <v>185575</v>
      </c>
      <c r="J26" s="64">
        <v>29385.25</v>
      </c>
      <c r="K26" s="156"/>
      <c r="L26" s="64">
        <v>156189.75</v>
      </c>
      <c r="M26" s="156"/>
      <c r="N26" s="64"/>
      <c r="O26" s="64"/>
      <c r="P26" s="156"/>
      <c r="Q26" s="64"/>
      <c r="R26" s="64"/>
      <c r="S26" s="64"/>
      <c r="T26" s="64"/>
      <c r="U26" s="64"/>
      <c r="V26" s="64"/>
      <c r="W26" s="64"/>
    </row>
    <row r="27" ht="20.25" customHeight="1" spans="1:23">
      <c r="A27" s="156" t="str">
        <f t="shared" si="0"/>
        <v>       玉溪市农业农村局</v>
      </c>
      <c r="B27" s="156" t="s">
        <v>221</v>
      </c>
      <c r="C27" s="156" t="s">
        <v>222</v>
      </c>
      <c r="D27" s="156" t="s">
        <v>103</v>
      </c>
      <c r="E27" s="156" t="s">
        <v>174</v>
      </c>
      <c r="F27" s="156" t="s">
        <v>227</v>
      </c>
      <c r="G27" s="156" t="s">
        <v>228</v>
      </c>
      <c r="H27" s="160">
        <v>28000</v>
      </c>
      <c r="I27" s="64">
        <v>28000</v>
      </c>
      <c r="J27" s="64">
        <v>7000</v>
      </c>
      <c r="K27" s="156"/>
      <c r="L27" s="64">
        <v>21000</v>
      </c>
      <c r="M27" s="156"/>
      <c r="N27" s="64"/>
      <c r="O27" s="64"/>
      <c r="P27" s="156"/>
      <c r="Q27" s="64"/>
      <c r="R27" s="64"/>
      <c r="S27" s="64"/>
      <c r="T27" s="64"/>
      <c r="U27" s="64"/>
      <c r="V27" s="64"/>
      <c r="W27" s="64"/>
    </row>
    <row r="28" ht="20.25" customHeight="1" spans="1:23">
      <c r="A28" s="156" t="str">
        <f t="shared" si="0"/>
        <v>       玉溪市农业农村局</v>
      </c>
      <c r="B28" s="156" t="s">
        <v>221</v>
      </c>
      <c r="C28" s="156" t="s">
        <v>222</v>
      </c>
      <c r="D28" s="156" t="s">
        <v>103</v>
      </c>
      <c r="E28" s="156" t="s">
        <v>174</v>
      </c>
      <c r="F28" s="156" t="s">
        <v>229</v>
      </c>
      <c r="G28" s="156" t="s">
        <v>230</v>
      </c>
      <c r="H28" s="160">
        <v>22000</v>
      </c>
      <c r="I28" s="64">
        <v>22000</v>
      </c>
      <c r="J28" s="64">
        <v>5500</v>
      </c>
      <c r="K28" s="156"/>
      <c r="L28" s="64">
        <v>16500</v>
      </c>
      <c r="M28" s="156"/>
      <c r="N28" s="64"/>
      <c r="O28" s="64"/>
      <c r="P28" s="156"/>
      <c r="Q28" s="64"/>
      <c r="R28" s="64"/>
      <c r="S28" s="64"/>
      <c r="T28" s="64"/>
      <c r="U28" s="64"/>
      <c r="V28" s="64"/>
      <c r="W28" s="64"/>
    </row>
    <row r="29" ht="20.25" customHeight="1" spans="1:23">
      <c r="A29" s="156" t="str">
        <f t="shared" si="0"/>
        <v>       玉溪市农业农村局</v>
      </c>
      <c r="B29" s="156" t="s">
        <v>221</v>
      </c>
      <c r="C29" s="156" t="s">
        <v>222</v>
      </c>
      <c r="D29" s="156" t="s">
        <v>103</v>
      </c>
      <c r="E29" s="156" t="s">
        <v>174</v>
      </c>
      <c r="F29" s="156" t="s">
        <v>231</v>
      </c>
      <c r="G29" s="156" t="s">
        <v>232</v>
      </c>
      <c r="H29" s="160">
        <v>35925</v>
      </c>
      <c r="I29" s="64">
        <v>35925</v>
      </c>
      <c r="J29" s="64">
        <v>8981.25</v>
      </c>
      <c r="K29" s="156"/>
      <c r="L29" s="64">
        <v>26943.75</v>
      </c>
      <c r="M29" s="156"/>
      <c r="N29" s="64"/>
      <c r="O29" s="64"/>
      <c r="P29" s="156"/>
      <c r="Q29" s="64"/>
      <c r="R29" s="64"/>
      <c r="S29" s="64"/>
      <c r="T29" s="64"/>
      <c r="U29" s="64"/>
      <c r="V29" s="64"/>
      <c r="W29" s="64"/>
    </row>
    <row r="30" ht="20.25" customHeight="1" spans="1:23">
      <c r="A30" s="156" t="str">
        <f t="shared" si="0"/>
        <v>       玉溪市农业农村局</v>
      </c>
      <c r="B30" s="156" t="s">
        <v>221</v>
      </c>
      <c r="C30" s="156" t="s">
        <v>222</v>
      </c>
      <c r="D30" s="156" t="s">
        <v>103</v>
      </c>
      <c r="E30" s="156" t="s">
        <v>174</v>
      </c>
      <c r="F30" s="156" t="s">
        <v>233</v>
      </c>
      <c r="G30" s="156" t="s">
        <v>234</v>
      </c>
      <c r="H30" s="160">
        <v>90000</v>
      </c>
      <c r="I30" s="64">
        <v>90000</v>
      </c>
      <c r="J30" s="64">
        <v>22500</v>
      </c>
      <c r="K30" s="156"/>
      <c r="L30" s="64">
        <v>67500</v>
      </c>
      <c r="M30" s="156"/>
      <c r="N30" s="64"/>
      <c r="O30" s="64"/>
      <c r="P30" s="156"/>
      <c r="Q30" s="64"/>
      <c r="R30" s="64"/>
      <c r="S30" s="64"/>
      <c r="T30" s="64"/>
      <c r="U30" s="64"/>
      <c r="V30" s="64"/>
      <c r="W30" s="64"/>
    </row>
    <row r="31" ht="20.25" customHeight="1" spans="1:23">
      <c r="A31" s="156" t="str">
        <f t="shared" si="0"/>
        <v>       玉溪市农业农村局</v>
      </c>
      <c r="B31" s="156" t="s">
        <v>221</v>
      </c>
      <c r="C31" s="156" t="s">
        <v>222</v>
      </c>
      <c r="D31" s="156" t="s">
        <v>103</v>
      </c>
      <c r="E31" s="156" t="s">
        <v>174</v>
      </c>
      <c r="F31" s="156" t="s">
        <v>235</v>
      </c>
      <c r="G31" s="156" t="s">
        <v>236</v>
      </c>
      <c r="H31" s="160">
        <v>25700</v>
      </c>
      <c r="I31" s="64">
        <v>25700</v>
      </c>
      <c r="J31" s="64">
        <v>6425</v>
      </c>
      <c r="K31" s="156"/>
      <c r="L31" s="64">
        <v>19275</v>
      </c>
      <c r="M31" s="156"/>
      <c r="N31" s="64"/>
      <c r="O31" s="64"/>
      <c r="P31" s="156"/>
      <c r="Q31" s="64"/>
      <c r="R31" s="64"/>
      <c r="S31" s="64"/>
      <c r="T31" s="64"/>
      <c r="U31" s="64"/>
      <c r="V31" s="64"/>
      <c r="W31" s="64"/>
    </row>
    <row r="32" ht="20.25" customHeight="1" spans="1:23">
      <c r="A32" s="156" t="str">
        <f t="shared" si="0"/>
        <v>       玉溪市农业农村局</v>
      </c>
      <c r="B32" s="156" t="s">
        <v>221</v>
      </c>
      <c r="C32" s="156" t="s">
        <v>222</v>
      </c>
      <c r="D32" s="156" t="s">
        <v>103</v>
      </c>
      <c r="E32" s="156" t="s">
        <v>174</v>
      </c>
      <c r="F32" s="156" t="s">
        <v>237</v>
      </c>
      <c r="G32" s="156" t="s">
        <v>238</v>
      </c>
      <c r="H32" s="160">
        <v>46000</v>
      </c>
      <c r="I32" s="64">
        <v>46000</v>
      </c>
      <c r="J32" s="64">
        <v>11500</v>
      </c>
      <c r="K32" s="156"/>
      <c r="L32" s="64">
        <v>34500</v>
      </c>
      <c r="M32" s="156"/>
      <c r="N32" s="64"/>
      <c r="O32" s="64"/>
      <c r="P32" s="156"/>
      <c r="Q32" s="64"/>
      <c r="R32" s="64"/>
      <c r="S32" s="64"/>
      <c r="T32" s="64"/>
      <c r="U32" s="64"/>
      <c r="V32" s="64"/>
      <c r="W32" s="64"/>
    </row>
    <row r="33" ht="20.25" customHeight="1" spans="1:23">
      <c r="A33" s="156" t="str">
        <f t="shared" si="0"/>
        <v>       玉溪市农业农村局</v>
      </c>
      <c r="B33" s="156" t="s">
        <v>221</v>
      </c>
      <c r="C33" s="156" t="s">
        <v>222</v>
      </c>
      <c r="D33" s="156" t="s">
        <v>103</v>
      </c>
      <c r="E33" s="156" t="s">
        <v>174</v>
      </c>
      <c r="F33" s="156" t="s">
        <v>216</v>
      </c>
      <c r="G33" s="156" t="s">
        <v>217</v>
      </c>
      <c r="H33" s="160">
        <v>48240</v>
      </c>
      <c r="I33" s="64">
        <v>48240</v>
      </c>
      <c r="J33" s="64">
        <v>12060</v>
      </c>
      <c r="K33" s="156"/>
      <c r="L33" s="64">
        <v>36180</v>
      </c>
      <c r="M33" s="156"/>
      <c r="N33" s="64"/>
      <c r="O33" s="64"/>
      <c r="P33" s="156"/>
      <c r="Q33" s="64"/>
      <c r="R33" s="64"/>
      <c r="S33" s="64"/>
      <c r="T33" s="64"/>
      <c r="U33" s="64"/>
      <c r="V33" s="64"/>
      <c r="W33" s="64"/>
    </row>
    <row r="34" ht="20.25" customHeight="1" spans="1:23">
      <c r="A34" s="156" t="str">
        <f t="shared" si="0"/>
        <v>       玉溪市农业农村局</v>
      </c>
      <c r="B34" s="156" t="s">
        <v>221</v>
      </c>
      <c r="C34" s="156" t="s">
        <v>222</v>
      </c>
      <c r="D34" s="156" t="s">
        <v>103</v>
      </c>
      <c r="E34" s="156" t="s">
        <v>174</v>
      </c>
      <c r="F34" s="156" t="s">
        <v>223</v>
      </c>
      <c r="G34" s="156" t="s">
        <v>224</v>
      </c>
      <c r="H34" s="160">
        <v>81000</v>
      </c>
      <c r="I34" s="64">
        <v>81000</v>
      </c>
      <c r="J34" s="64"/>
      <c r="K34" s="156"/>
      <c r="L34" s="64">
        <v>81000</v>
      </c>
      <c r="M34" s="156"/>
      <c r="N34" s="64"/>
      <c r="O34" s="64"/>
      <c r="P34" s="156"/>
      <c r="Q34" s="64"/>
      <c r="R34" s="64"/>
      <c r="S34" s="64"/>
      <c r="T34" s="64"/>
      <c r="U34" s="64"/>
      <c r="V34" s="64"/>
      <c r="W34" s="64"/>
    </row>
    <row r="35" ht="20.25" customHeight="1" spans="1:23">
      <c r="A35" s="156" t="str">
        <f t="shared" si="0"/>
        <v>       玉溪市农业农村局</v>
      </c>
      <c r="B35" s="156" t="s">
        <v>239</v>
      </c>
      <c r="C35" s="156" t="s">
        <v>149</v>
      </c>
      <c r="D35" s="156" t="s">
        <v>103</v>
      </c>
      <c r="E35" s="156" t="s">
        <v>174</v>
      </c>
      <c r="F35" s="156" t="s">
        <v>240</v>
      </c>
      <c r="G35" s="156" t="s">
        <v>149</v>
      </c>
      <c r="H35" s="160">
        <v>50000</v>
      </c>
      <c r="I35" s="64">
        <v>50000</v>
      </c>
      <c r="J35" s="64"/>
      <c r="K35" s="156"/>
      <c r="L35" s="64">
        <v>50000</v>
      </c>
      <c r="M35" s="156"/>
      <c r="N35" s="64"/>
      <c r="O35" s="64"/>
      <c r="P35" s="156"/>
      <c r="Q35" s="64"/>
      <c r="R35" s="64"/>
      <c r="S35" s="64"/>
      <c r="T35" s="64"/>
      <c r="U35" s="64"/>
      <c r="V35" s="64"/>
      <c r="W35" s="64"/>
    </row>
    <row r="36" ht="20.25" customHeight="1" spans="1:23">
      <c r="A36" s="156" t="str">
        <f t="shared" si="0"/>
        <v>       玉溪市农业农村局</v>
      </c>
      <c r="B36" s="156" t="s">
        <v>241</v>
      </c>
      <c r="C36" s="156" t="s">
        <v>242</v>
      </c>
      <c r="D36" s="156" t="s">
        <v>103</v>
      </c>
      <c r="E36" s="156" t="s">
        <v>174</v>
      </c>
      <c r="F36" s="156" t="s">
        <v>243</v>
      </c>
      <c r="G36" s="156" t="s">
        <v>207</v>
      </c>
      <c r="H36" s="160">
        <v>331200</v>
      </c>
      <c r="I36" s="64">
        <v>331200</v>
      </c>
      <c r="J36" s="64">
        <v>82800</v>
      </c>
      <c r="K36" s="156"/>
      <c r="L36" s="64">
        <v>248400</v>
      </c>
      <c r="M36" s="156"/>
      <c r="N36" s="64"/>
      <c r="O36" s="64"/>
      <c r="P36" s="156"/>
      <c r="Q36" s="64"/>
      <c r="R36" s="64"/>
      <c r="S36" s="64"/>
      <c r="T36" s="64"/>
      <c r="U36" s="64"/>
      <c r="V36" s="64"/>
      <c r="W36" s="64"/>
    </row>
    <row r="37" ht="20.25" customHeight="1" spans="1:23">
      <c r="A37" s="156" t="str">
        <f t="shared" si="0"/>
        <v>       玉溪市农业农村局</v>
      </c>
      <c r="B37" s="156" t="s">
        <v>244</v>
      </c>
      <c r="C37" s="156" t="s">
        <v>245</v>
      </c>
      <c r="D37" s="156" t="s">
        <v>103</v>
      </c>
      <c r="E37" s="156" t="s">
        <v>174</v>
      </c>
      <c r="F37" s="156" t="s">
        <v>225</v>
      </c>
      <c r="G37" s="156" t="s">
        <v>226</v>
      </c>
      <c r="H37" s="160">
        <v>50000</v>
      </c>
      <c r="I37" s="64">
        <v>50000</v>
      </c>
      <c r="J37" s="64"/>
      <c r="K37" s="156"/>
      <c r="L37" s="64">
        <v>50000</v>
      </c>
      <c r="M37" s="156"/>
      <c r="N37" s="64"/>
      <c r="O37" s="64"/>
      <c r="P37" s="156"/>
      <c r="Q37" s="64"/>
      <c r="R37" s="64"/>
      <c r="S37" s="64"/>
      <c r="T37" s="64"/>
      <c r="U37" s="64"/>
      <c r="V37" s="64"/>
      <c r="W37" s="64"/>
    </row>
    <row r="38" ht="20.25" customHeight="1" spans="1:23">
      <c r="A38" s="156" t="str">
        <f t="shared" si="0"/>
        <v>       玉溪市农业农村局</v>
      </c>
      <c r="B38" s="156" t="s">
        <v>244</v>
      </c>
      <c r="C38" s="156" t="s">
        <v>245</v>
      </c>
      <c r="D38" s="156" t="s">
        <v>103</v>
      </c>
      <c r="E38" s="156" t="s">
        <v>174</v>
      </c>
      <c r="F38" s="156" t="s">
        <v>246</v>
      </c>
      <c r="G38" s="156" t="s">
        <v>247</v>
      </c>
      <c r="H38" s="160">
        <v>100000</v>
      </c>
      <c r="I38" s="64">
        <v>100000</v>
      </c>
      <c r="J38" s="64"/>
      <c r="K38" s="156"/>
      <c r="L38" s="64">
        <v>100000</v>
      </c>
      <c r="M38" s="156"/>
      <c r="N38" s="64"/>
      <c r="O38" s="64"/>
      <c r="P38" s="156"/>
      <c r="Q38" s="64"/>
      <c r="R38" s="64"/>
      <c r="S38" s="64"/>
      <c r="T38" s="64"/>
      <c r="U38" s="64"/>
      <c r="V38" s="64"/>
      <c r="W38" s="64"/>
    </row>
    <row r="39" ht="20.25" customHeight="1" spans="1:23">
      <c r="A39" s="156" t="str">
        <f t="shared" si="0"/>
        <v>       玉溪市农业农村局</v>
      </c>
      <c r="B39" s="156" t="s">
        <v>244</v>
      </c>
      <c r="C39" s="156" t="s">
        <v>245</v>
      </c>
      <c r="D39" s="156" t="s">
        <v>103</v>
      </c>
      <c r="E39" s="156" t="s">
        <v>174</v>
      </c>
      <c r="F39" s="156" t="s">
        <v>248</v>
      </c>
      <c r="G39" s="156" t="s">
        <v>249</v>
      </c>
      <c r="H39" s="160">
        <v>400000</v>
      </c>
      <c r="I39" s="64">
        <v>400000</v>
      </c>
      <c r="J39" s="64"/>
      <c r="K39" s="156"/>
      <c r="L39" s="64">
        <v>400000</v>
      </c>
      <c r="M39" s="156"/>
      <c r="N39" s="64"/>
      <c r="O39" s="64"/>
      <c r="P39" s="156"/>
      <c r="Q39" s="64"/>
      <c r="R39" s="64"/>
      <c r="S39" s="64"/>
      <c r="T39" s="64"/>
      <c r="U39" s="64"/>
      <c r="V39" s="64"/>
      <c r="W39" s="64"/>
    </row>
    <row r="40" ht="20.25" customHeight="1" spans="1:23">
      <c r="A40" s="156" t="str">
        <f t="shared" si="0"/>
        <v>       玉溪市农业农村局</v>
      </c>
      <c r="B40" s="156" t="s">
        <v>244</v>
      </c>
      <c r="C40" s="156" t="s">
        <v>245</v>
      </c>
      <c r="D40" s="156" t="s">
        <v>103</v>
      </c>
      <c r="E40" s="156" t="s">
        <v>174</v>
      </c>
      <c r="F40" s="156" t="s">
        <v>231</v>
      </c>
      <c r="G40" s="156" t="s">
        <v>232</v>
      </c>
      <c r="H40" s="160">
        <v>50000</v>
      </c>
      <c r="I40" s="64">
        <v>50000</v>
      </c>
      <c r="J40" s="64"/>
      <c r="K40" s="156"/>
      <c r="L40" s="64">
        <v>50000</v>
      </c>
      <c r="M40" s="156"/>
      <c r="N40" s="64"/>
      <c r="O40" s="64"/>
      <c r="P40" s="156"/>
      <c r="Q40" s="64"/>
      <c r="R40" s="64"/>
      <c r="S40" s="64"/>
      <c r="T40" s="64"/>
      <c r="U40" s="64"/>
      <c r="V40" s="64"/>
      <c r="W40" s="64"/>
    </row>
    <row r="41" ht="20.25" customHeight="1" spans="1:23">
      <c r="A41" s="156" t="str">
        <f t="shared" si="0"/>
        <v>       玉溪市农业农村局</v>
      </c>
      <c r="B41" s="156" t="s">
        <v>244</v>
      </c>
      <c r="C41" s="156" t="s">
        <v>245</v>
      </c>
      <c r="D41" s="156" t="s">
        <v>103</v>
      </c>
      <c r="E41" s="156" t="s">
        <v>174</v>
      </c>
      <c r="F41" s="156" t="s">
        <v>250</v>
      </c>
      <c r="G41" s="156" t="s">
        <v>251</v>
      </c>
      <c r="H41" s="160">
        <v>46028</v>
      </c>
      <c r="I41" s="64">
        <v>46028</v>
      </c>
      <c r="J41" s="64"/>
      <c r="K41" s="156"/>
      <c r="L41" s="64">
        <v>46028</v>
      </c>
      <c r="M41" s="156"/>
      <c r="N41" s="64"/>
      <c r="O41" s="64"/>
      <c r="P41" s="156"/>
      <c r="Q41" s="64"/>
      <c r="R41" s="64"/>
      <c r="S41" s="64"/>
      <c r="T41" s="64"/>
      <c r="U41" s="64"/>
      <c r="V41" s="64"/>
      <c r="W41" s="64"/>
    </row>
    <row r="42" ht="20.25" customHeight="1" spans="1:23">
      <c r="A42" s="156" t="str">
        <f t="shared" si="0"/>
        <v>       玉溪市农业农村局</v>
      </c>
      <c r="B42" s="156" t="s">
        <v>244</v>
      </c>
      <c r="C42" s="156" t="s">
        <v>245</v>
      </c>
      <c r="D42" s="156" t="s">
        <v>103</v>
      </c>
      <c r="E42" s="156" t="s">
        <v>174</v>
      </c>
      <c r="F42" s="156" t="s">
        <v>216</v>
      </c>
      <c r="G42" s="156" t="s">
        <v>217</v>
      </c>
      <c r="H42" s="160">
        <v>310000</v>
      </c>
      <c r="I42" s="64">
        <v>310000</v>
      </c>
      <c r="J42" s="64"/>
      <c r="K42" s="156"/>
      <c r="L42" s="64">
        <v>310000</v>
      </c>
      <c r="M42" s="156"/>
      <c r="N42" s="64"/>
      <c r="O42" s="64"/>
      <c r="P42" s="156"/>
      <c r="Q42" s="64"/>
      <c r="R42" s="64"/>
      <c r="S42" s="64"/>
      <c r="T42" s="64"/>
      <c r="U42" s="64"/>
      <c r="V42" s="64"/>
      <c r="W42" s="64"/>
    </row>
    <row r="43" ht="20.25" customHeight="1" spans="1:23">
      <c r="A43" s="156" t="str">
        <f t="shared" si="0"/>
        <v>       玉溪市农业农村局</v>
      </c>
      <c r="B43" s="156" t="s">
        <v>244</v>
      </c>
      <c r="C43" s="156" t="s">
        <v>245</v>
      </c>
      <c r="D43" s="156" t="s">
        <v>103</v>
      </c>
      <c r="E43" s="156" t="s">
        <v>174</v>
      </c>
      <c r="F43" s="156" t="s">
        <v>252</v>
      </c>
      <c r="G43" s="156" t="s">
        <v>253</v>
      </c>
      <c r="H43" s="160">
        <v>25200</v>
      </c>
      <c r="I43" s="64">
        <v>25200</v>
      </c>
      <c r="J43" s="64"/>
      <c r="K43" s="156"/>
      <c r="L43" s="64">
        <v>25200</v>
      </c>
      <c r="M43" s="156"/>
      <c r="N43" s="64"/>
      <c r="O43" s="64"/>
      <c r="P43" s="156"/>
      <c r="Q43" s="64"/>
      <c r="R43" s="64"/>
      <c r="S43" s="64"/>
      <c r="T43" s="64"/>
      <c r="U43" s="64"/>
      <c r="V43" s="64"/>
      <c r="W43" s="64"/>
    </row>
    <row r="44" ht="20.25" customHeight="1" spans="1:23">
      <c r="A44" s="156" t="str">
        <f t="shared" si="0"/>
        <v>       玉溪市农业农村局</v>
      </c>
      <c r="B44" s="156" t="s">
        <v>244</v>
      </c>
      <c r="C44" s="156" t="s">
        <v>245</v>
      </c>
      <c r="D44" s="156" t="s">
        <v>105</v>
      </c>
      <c r="E44" s="156" t="s">
        <v>254</v>
      </c>
      <c r="F44" s="156" t="s">
        <v>255</v>
      </c>
      <c r="G44" s="156" t="s">
        <v>256</v>
      </c>
      <c r="H44" s="160">
        <v>120000</v>
      </c>
      <c r="I44" s="64">
        <v>120000</v>
      </c>
      <c r="J44" s="64"/>
      <c r="K44" s="156"/>
      <c r="L44" s="64">
        <v>120000</v>
      </c>
      <c r="M44" s="156"/>
      <c r="N44" s="64"/>
      <c r="O44" s="64"/>
      <c r="P44" s="156"/>
      <c r="Q44" s="64"/>
      <c r="R44" s="64"/>
      <c r="S44" s="64"/>
      <c r="T44" s="64"/>
      <c r="U44" s="64"/>
      <c r="V44" s="64"/>
      <c r="W44" s="64"/>
    </row>
    <row r="45" ht="20.25" customHeight="1" spans="1:23">
      <c r="A45" s="156" t="str">
        <f t="shared" si="0"/>
        <v>       玉溪市农业农村局</v>
      </c>
      <c r="B45" s="156" t="s">
        <v>244</v>
      </c>
      <c r="C45" s="156" t="s">
        <v>245</v>
      </c>
      <c r="D45" s="156" t="s">
        <v>108</v>
      </c>
      <c r="E45" s="156" t="s">
        <v>257</v>
      </c>
      <c r="F45" s="156" t="s">
        <v>248</v>
      </c>
      <c r="G45" s="156" t="s">
        <v>249</v>
      </c>
      <c r="H45" s="160">
        <v>190800</v>
      </c>
      <c r="I45" s="64">
        <v>190800</v>
      </c>
      <c r="J45" s="64"/>
      <c r="K45" s="156"/>
      <c r="L45" s="64">
        <v>190800</v>
      </c>
      <c r="M45" s="156"/>
      <c r="N45" s="64"/>
      <c r="O45" s="64"/>
      <c r="P45" s="156"/>
      <c r="Q45" s="64"/>
      <c r="R45" s="64"/>
      <c r="S45" s="64"/>
      <c r="T45" s="64"/>
      <c r="U45" s="64"/>
      <c r="V45" s="64"/>
      <c r="W45" s="64"/>
    </row>
    <row r="46" ht="20.25" customHeight="1" spans="1:23">
      <c r="A46" s="156" t="str">
        <f t="shared" si="0"/>
        <v>       玉溪市农业农村局</v>
      </c>
      <c r="B46" s="156" t="s">
        <v>244</v>
      </c>
      <c r="C46" s="156" t="s">
        <v>245</v>
      </c>
      <c r="D46" s="156" t="s">
        <v>109</v>
      </c>
      <c r="E46" s="156" t="s">
        <v>258</v>
      </c>
      <c r="F46" s="156" t="s">
        <v>259</v>
      </c>
      <c r="G46" s="156" t="s">
        <v>260</v>
      </c>
      <c r="H46" s="160">
        <v>193000</v>
      </c>
      <c r="I46" s="64">
        <v>193000</v>
      </c>
      <c r="J46" s="64"/>
      <c r="K46" s="156"/>
      <c r="L46" s="64">
        <v>193000</v>
      </c>
      <c r="M46" s="156"/>
      <c r="N46" s="64"/>
      <c r="O46" s="64"/>
      <c r="P46" s="156"/>
      <c r="Q46" s="64"/>
      <c r="R46" s="64"/>
      <c r="S46" s="64"/>
      <c r="T46" s="64"/>
      <c r="U46" s="64"/>
      <c r="V46" s="64"/>
      <c r="W46" s="64"/>
    </row>
    <row r="47" ht="20.25" customHeight="1" spans="1:23">
      <c r="A47" s="156" t="str">
        <f t="shared" si="0"/>
        <v>       玉溪市农业农村局</v>
      </c>
      <c r="B47" s="156" t="s">
        <v>261</v>
      </c>
      <c r="C47" s="156" t="s">
        <v>262</v>
      </c>
      <c r="D47" s="156" t="s">
        <v>103</v>
      </c>
      <c r="E47" s="156" t="s">
        <v>174</v>
      </c>
      <c r="F47" s="156" t="s">
        <v>208</v>
      </c>
      <c r="G47" s="156" t="s">
        <v>209</v>
      </c>
      <c r="H47" s="160">
        <v>192004</v>
      </c>
      <c r="I47" s="64">
        <v>192004</v>
      </c>
      <c r="J47" s="64"/>
      <c r="K47" s="156"/>
      <c r="L47" s="64">
        <v>192004</v>
      </c>
      <c r="M47" s="156"/>
      <c r="N47" s="64"/>
      <c r="O47" s="64"/>
      <c r="P47" s="156"/>
      <c r="Q47" s="64"/>
      <c r="R47" s="64"/>
      <c r="S47" s="64"/>
      <c r="T47" s="64"/>
      <c r="U47" s="64"/>
      <c r="V47" s="64"/>
      <c r="W47" s="64"/>
    </row>
    <row r="48" ht="20.25" customHeight="1" spans="1:23">
      <c r="A48" s="156" t="str">
        <f t="shared" si="0"/>
        <v>       玉溪市农业农村局</v>
      </c>
      <c r="B48" s="156" t="s">
        <v>263</v>
      </c>
      <c r="C48" s="156" t="s">
        <v>264</v>
      </c>
      <c r="D48" s="156" t="s">
        <v>89</v>
      </c>
      <c r="E48" s="156" t="s">
        <v>265</v>
      </c>
      <c r="F48" s="156" t="s">
        <v>266</v>
      </c>
      <c r="G48" s="156" t="s">
        <v>267</v>
      </c>
      <c r="H48" s="160">
        <v>160000</v>
      </c>
      <c r="I48" s="64">
        <v>160000</v>
      </c>
      <c r="J48" s="64"/>
      <c r="K48" s="156"/>
      <c r="L48" s="64">
        <v>160000</v>
      </c>
      <c r="M48" s="156"/>
      <c r="N48" s="64"/>
      <c r="O48" s="64"/>
      <c r="P48" s="156"/>
      <c r="Q48" s="64"/>
      <c r="R48" s="64"/>
      <c r="S48" s="64"/>
      <c r="T48" s="64"/>
      <c r="U48" s="64"/>
      <c r="V48" s="64"/>
      <c r="W48" s="64"/>
    </row>
    <row r="49" ht="20.25" customHeight="1" spans="1:23">
      <c r="A49" s="156" t="str">
        <f t="shared" si="0"/>
        <v>       玉溪市农业农村局</v>
      </c>
      <c r="B49" s="156" t="s">
        <v>268</v>
      </c>
      <c r="C49" s="156" t="s">
        <v>269</v>
      </c>
      <c r="D49" s="156" t="s">
        <v>103</v>
      </c>
      <c r="E49" s="156" t="s">
        <v>174</v>
      </c>
      <c r="F49" s="156" t="s">
        <v>243</v>
      </c>
      <c r="G49" s="156" t="s">
        <v>207</v>
      </c>
      <c r="H49" s="160">
        <v>14972</v>
      </c>
      <c r="I49" s="64">
        <v>14972</v>
      </c>
      <c r="J49" s="64">
        <v>3743</v>
      </c>
      <c r="K49" s="156"/>
      <c r="L49" s="64">
        <v>11229</v>
      </c>
      <c r="M49" s="156"/>
      <c r="N49" s="64"/>
      <c r="O49" s="64"/>
      <c r="P49" s="156"/>
      <c r="Q49" s="64"/>
      <c r="R49" s="64"/>
      <c r="S49" s="64"/>
      <c r="T49" s="64"/>
      <c r="U49" s="64"/>
      <c r="V49" s="64"/>
      <c r="W49" s="64"/>
    </row>
    <row r="50" ht="20.25" customHeight="1" spans="1:23">
      <c r="A50" s="156" t="str">
        <f t="shared" si="0"/>
        <v>       玉溪市农业农村局</v>
      </c>
      <c r="B50" s="156" t="s">
        <v>270</v>
      </c>
      <c r="C50" s="156" t="s">
        <v>271</v>
      </c>
      <c r="D50" s="156" t="s">
        <v>103</v>
      </c>
      <c r="E50" s="156" t="s">
        <v>174</v>
      </c>
      <c r="F50" s="156" t="s">
        <v>250</v>
      </c>
      <c r="G50" s="156" t="s">
        <v>251</v>
      </c>
      <c r="H50" s="160">
        <v>624000</v>
      </c>
      <c r="I50" s="64">
        <v>624000</v>
      </c>
      <c r="J50" s="64"/>
      <c r="K50" s="156"/>
      <c r="L50" s="64">
        <v>624000</v>
      </c>
      <c r="M50" s="156"/>
      <c r="N50" s="64"/>
      <c r="O50" s="64"/>
      <c r="P50" s="156"/>
      <c r="Q50" s="64"/>
      <c r="R50" s="64"/>
      <c r="S50" s="64"/>
      <c r="T50" s="64"/>
      <c r="U50" s="64"/>
      <c r="V50" s="64"/>
      <c r="W50" s="64"/>
    </row>
    <row r="51" ht="20.25" customHeight="1" spans="1:23">
      <c r="A51" s="156" t="str">
        <f t="shared" si="0"/>
        <v>       玉溪市农业农村局</v>
      </c>
      <c r="B51" s="156" t="s">
        <v>272</v>
      </c>
      <c r="C51" s="156" t="s">
        <v>273</v>
      </c>
      <c r="D51" s="156" t="s">
        <v>103</v>
      </c>
      <c r="E51" s="156" t="s">
        <v>174</v>
      </c>
      <c r="F51" s="156" t="s">
        <v>274</v>
      </c>
      <c r="G51" s="156" t="s">
        <v>273</v>
      </c>
      <c r="H51" s="160">
        <v>622860</v>
      </c>
      <c r="I51" s="64">
        <v>622860</v>
      </c>
      <c r="J51" s="64"/>
      <c r="K51" s="156"/>
      <c r="L51" s="64">
        <v>622860</v>
      </c>
      <c r="M51" s="156"/>
      <c r="N51" s="64"/>
      <c r="O51" s="64"/>
      <c r="P51" s="156"/>
      <c r="Q51" s="64"/>
      <c r="R51" s="64"/>
      <c r="S51" s="64"/>
      <c r="T51" s="64"/>
      <c r="U51" s="64"/>
      <c r="V51" s="64"/>
      <c r="W51" s="64"/>
    </row>
    <row r="52" ht="20.25" customHeight="1" spans="1:23">
      <c r="A52" s="157" t="s">
        <v>30</v>
      </c>
      <c r="B52" s="157"/>
      <c r="C52" s="157"/>
      <c r="D52" s="157"/>
      <c r="E52" s="157"/>
      <c r="F52" s="157"/>
      <c r="G52" s="157"/>
      <c r="H52" s="64">
        <v>16298247.27</v>
      </c>
      <c r="I52" s="64">
        <v>16298247.27</v>
      </c>
      <c r="J52" s="64">
        <v>5667464.35</v>
      </c>
      <c r="K52" s="64"/>
      <c r="L52" s="64">
        <v>10630782.92</v>
      </c>
      <c r="M52" s="64"/>
      <c r="N52" s="64"/>
      <c r="O52" s="64"/>
      <c r="P52" s="64"/>
      <c r="Q52" s="64"/>
      <c r="R52" s="64"/>
      <c r="S52" s="64"/>
      <c r="T52" s="64"/>
      <c r="U52" s="64"/>
      <c r="V52" s="64"/>
      <c r="W52" s="64"/>
    </row>
  </sheetData>
  <mergeCells count="17">
    <mergeCell ref="A1:W1"/>
    <mergeCell ref="A2:W2"/>
    <mergeCell ref="A3:V3"/>
    <mergeCell ref="H4:W4"/>
    <mergeCell ref="I5:M5"/>
    <mergeCell ref="N5:P5"/>
    <mergeCell ref="R5:W5"/>
    <mergeCell ref="A52:G52"/>
    <mergeCell ref="A4:A6"/>
    <mergeCell ref="B4:B6"/>
    <mergeCell ref="C4:C6"/>
    <mergeCell ref="D4:D6"/>
    <mergeCell ref="E4:E6"/>
    <mergeCell ref="F4:F6"/>
    <mergeCell ref="G4:G6"/>
    <mergeCell ref="H5:H6"/>
    <mergeCell ref="Q5:Q6"/>
  </mergeCells>
  <pageMargins left="0.751388888888889" right="0.751388888888889" top="0.472222222222222" bottom="0.314583333333333" header="0.275" footer="0.118055555555556"/>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8"/>
  <sheetViews>
    <sheetView showZeros="0" tabSelected="1" topLeftCell="D60" workbookViewId="0">
      <selection activeCell="F67" sqref="F67"/>
    </sheetView>
  </sheetViews>
  <sheetFormatPr defaultColWidth="9.14166666666667" defaultRowHeight="14.25" customHeight="1"/>
  <cols>
    <col min="1" max="1" width="14.575" customWidth="1"/>
    <col min="2" max="2" width="21.625" customWidth="1"/>
    <col min="3" max="3" width="36" customWidth="1"/>
    <col min="4" max="4" width="17.125" customWidth="1"/>
    <col min="5" max="5" width="15.6" customWidth="1"/>
    <col min="6" max="6" width="17.75" customWidth="1"/>
    <col min="7" max="7" width="13.125" customWidth="1"/>
    <col min="8" max="8" width="15.5" customWidth="1"/>
    <col min="9" max="9" width="17.625" customWidth="1"/>
    <col min="10" max="10" width="17.5" customWidth="1"/>
    <col min="11" max="11" width="17.125" customWidth="1"/>
    <col min="12" max="13" width="11.375" customWidth="1"/>
    <col min="14" max="14" width="15.625" customWidth="1"/>
    <col min="15" max="15" width="11.75" customWidth="1"/>
    <col min="16" max="23" width="7.625" customWidth="1"/>
  </cols>
  <sheetData>
    <row r="1" ht="13.5" customHeight="1" spans="2:23">
      <c r="B1" s="132"/>
      <c r="E1" s="148"/>
      <c r="F1" s="148"/>
      <c r="G1" s="148"/>
      <c r="H1" s="148"/>
      <c r="K1" s="132"/>
      <c r="N1" s="132"/>
      <c r="O1" s="132"/>
      <c r="P1" s="132"/>
      <c r="U1" s="150"/>
      <c r="W1" s="140" t="s">
        <v>275</v>
      </c>
    </row>
    <row r="2" ht="27.75" customHeight="1" spans="1:23">
      <c r="A2" s="32" t="s">
        <v>276</v>
      </c>
      <c r="B2" s="32"/>
      <c r="C2" s="32"/>
      <c r="D2" s="32"/>
      <c r="E2" s="32"/>
      <c r="F2" s="32"/>
      <c r="G2" s="32"/>
      <c r="H2" s="32"/>
      <c r="I2" s="32"/>
      <c r="J2" s="32"/>
      <c r="K2" s="32"/>
      <c r="L2" s="32"/>
      <c r="M2" s="32"/>
      <c r="N2" s="32"/>
      <c r="O2" s="32"/>
      <c r="P2" s="32"/>
      <c r="Q2" s="32"/>
      <c r="R2" s="32"/>
      <c r="S2" s="32"/>
      <c r="T2" s="32"/>
      <c r="U2" s="32"/>
      <c r="V2" s="32"/>
      <c r="W2" s="32"/>
    </row>
    <row r="3" ht="13.5" customHeight="1" spans="1:23">
      <c r="A3" s="4" t="str">
        <f>"单位名称："&amp;"玉溪市农业农村局"</f>
        <v>单位名称：玉溪市农业农村局</v>
      </c>
      <c r="B3" s="145" t="str">
        <f>"单位名称："&amp;"玉溪市农业农村局"</f>
        <v>单位名称：玉溪市农业农村局</v>
      </c>
      <c r="C3" s="145"/>
      <c r="D3" s="145"/>
      <c r="E3" s="145"/>
      <c r="F3" s="145"/>
      <c r="G3" s="145"/>
      <c r="H3" s="145"/>
      <c r="I3" s="145"/>
      <c r="J3" s="22"/>
      <c r="K3" s="22"/>
      <c r="L3" s="22"/>
      <c r="M3" s="22"/>
      <c r="N3" s="22"/>
      <c r="O3" s="22"/>
      <c r="P3" s="22"/>
      <c r="Q3" s="22"/>
      <c r="U3" s="150"/>
      <c r="W3" s="141" t="s">
        <v>2</v>
      </c>
    </row>
    <row r="4" ht="21.75" customHeight="1" spans="1:23">
      <c r="A4" s="6" t="s">
        <v>277</v>
      </c>
      <c r="B4" s="6" t="s">
        <v>154</v>
      </c>
      <c r="C4" s="6" t="s">
        <v>155</v>
      </c>
      <c r="D4" s="6" t="s">
        <v>278</v>
      </c>
      <c r="E4" s="7" t="s">
        <v>156</v>
      </c>
      <c r="F4" s="7" t="s">
        <v>157</v>
      </c>
      <c r="G4" s="7" t="s">
        <v>158</v>
      </c>
      <c r="H4" s="7" t="s">
        <v>159</v>
      </c>
      <c r="I4" s="12" t="s">
        <v>30</v>
      </c>
      <c r="J4" s="12" t="s">
        <v>279</v>
      </c>
      <c r="K4" s="12"/>
      <c r="L4" s="12"/>
      <c r="M4" s="12"/>
      <c r="N4" s="12" t="s">
        <v>161</v>
      </c>
      <c r="O4" s="12"/>
      <c r="P4" s="12"/>
      <c r="Q4" s="7" t="s">
        <v>36</v>
      </c>
      <c r="R4" s="24" t="s">
        <v>280</v>
      </c>
      <c r="S4" s="25"/>
      <c r="T4" s="25"/>
      <c r="U4" s="25"/>
      <c r="V4" s="25"/>
      <c r="W4" s="26"/>
    </row>
    <row r="5" ht="21.75" customHeight="1" spans="1:23">
      <c r="A5" s="8"/>
      <c r="B5" s="8"/>
      <c r="C5" s="8"/>
      <c r="D5" s="8"/>
      <c r="E5" s="9"/>
      <c r="F5" s="9"/>
      <c r="G5" s="9"/>
      <c r="H5" s="9"/>
      <c r="I5" s="12"/>
      <c r="J5" s="149" t="s">
        <v>33</v>
      </c>
      <c r="K5" s="149"/>
      <c r="L5" s="149" t="s">
        <v>34</v>
      </c>
      <c r="M5" s="149" t="s">
        <v>35</v>
      </c>
      <c r="N5" s="7" t="s">
        <v>33</v>
      </c>
      <c r="O5" s="7" t="s">
        <v>34</v>
      </c>
      <c r="P5" s="7" t="s">
        <v>35</v>
      </c>
      <c r="Q5" s="9"/>
      <c r="R5" s="7" t="s">
        <v>32</v>
      </c>
      <c r="S5" s="7" t="s">
        <v>39</v>
      </c>
      <c r="T5" s="7" t="s">
        <v>167</v>
      </c>
      <c r="U5" s="7" t="s">
        <v>41</v>
      </c>
      <c r="V5" s="7" t="s">
        <v>42</v>
      </c>
      <c r="W5" s="7" t="s">
        <v>43</v>
      </c>
    </row>
    <row r="6" ht="40.5" customHeight="1" spans="1:23">
      <c r="A6" s="10"/>
      <c r="B6" s="10"/>
      <c r="C6" s="10"/>
      <c r="D6" s="10"/>
      <c r="E6" s="11"/>
      <c r="F6" s="11"/>
      <c r="G6" s="11"/>
      <c r="H6" s="11"/>
      <c r="I6" s="12"/>
      <c r="J6" s="149" t="s">
        <v>32</v>
      </c>
      <c r="K6" s="149" t="s">
        <v>281</v>
      </c>
      <c r="L6" s="149"/>
      <c r="M6" s="149"/>
      <c r="N6" s="11"/>
      <c r="O6" s="11"/>
      <c r="P6" s="11"/>
      <c r="Q6" s="11"/>
      <c r="R6" s="11"/>
      <c r="S6" s="11"/>
      <c r="T6" s="11"/>
      <c r="U6" s="28"/>
      <c r="V6" s="11"/>
      <c r="W6" s="11"/>
    </row>
    <row r="7" ht="15" customHeight="1" spans="1:23">
      <c r="A7" s="146">
        <v>1</v>
      </c>
      <c r="B7" s="146">
        <v>2</v>
      </c>
      <c r="C7" s="146">
        <v>3</v>
      </c>
      <c r="D7" s="146">
        <v>4</v>
      </c>
      <c r="E7" s="146">
        <v>5</v>
      </c>
      <c r="F7" s="146">
        <v>6</v>
      </c>
      <c r="G7" s="146">
        <v>7</v>
      </c>
      <c r="H7" s="146">
        <v>8</v>
      </c>
      <c r="I7" s="146">
        <v>9</v>
      </c>
      <c r="J7" s="146">
        <v>10</v>
      </c>
      <c r="K7" s="146">
        <v>11</v>
      </c>
      <c r="L7" s="146">
        <v>12</v>
      </c>
      <c r="M7" s="146">
        <v>13</v>
      </c>
      <c r="N7" s="146">
        <v>14</v>
      </c>
      <c r="O7" s="146">
        <v>15</v>
      </c>
      <c r="P7" s="146">
        <v>16</v>
      </c>
      <c r="Q7" s="146">
        <v>17</v>
      </c>
      <c r="R7" s="146">
        <v>18</v>
      </c>
      <c r="S7" s="146">
        <v>19</v>
      </c>
      <c r="T7" s="146">
        <v>20</v>
      </c>
      <c r="U7" s="146">
        <v>21</v>
      </c>
      <c r="V7" s="146">
        <v>22</v>
      </c>
      <c r="W7" s="146">
        <v>23</v>
      </c>
    </row>
    <row r="8" ht="32.9" customHeight="1" spans="1:23">
      <c r="A8" s="17"/>
      <c r="B8" s="147"/>
      <c r="C8" s="17" t="s">
        <v>282</v>
      </c>
      <c r="D8" s="17"/>
      <c r="E8" s="17"/>
      <c r="F8" s="17"/>
      <c r="G8" s="17"/>
      <c r="H8" s="17"/>
      <c r="I8" s="48">
        <v>5174050</v>
      </c>
      <c r="J8" s="48">
        <v>5174050</v>
      </c>
      <c r="K8" s="48">
        <v>5174050</v>
      </c>
      <c r="L8" s="48"/>
      <c r="M8" s="48"/>
      <c r="N8" s="48"/>
      <c r="O8" s="48"/>
      <c r="P8" s="48"/>
      <c r="Q8" s="48"/>
      <c r="R8" s="48"/>
      <c r="S8" s="48"/>
      <c r="T8" s="48"/>
      <c r="U8" s="48"/>
      <c r="V8" s="48"/>
      <c r="W8" s="48"/>
    </row>
    <row r="9" ht="32.9" customHeight="1" spans="1:23">
      <c r="A9" s="17" t="s">
        <v>283</v>
      </c>
      <c r="B9" s="147" t="s">
        <v>284</v>
      </c>
      <c r="C9" s="17" t="s">
        <v>282</v>
      </c>
      <c r="D9" s="17" t="s">
        <v>64</v>
      </c>
      <c r="E9" s="17" t="s">
        <v>110</v>
      </c>
      <c r="F9" s="17" t="s">
        <v>285</v>
      </c>
      <c r="G9" s="17" t="s">
        <v>286</v>
      </c>
      <c r="H9" s="17" t="s">
        <v>77</v>
      </c>
      <c r="I9" s="48">
        <v>5174050</v>
      </c>
      <c r="J9" s="48">
        <v>5174050</v>
      </c>
      <c r="K9" s="48">
        <v>5174050</v>
      </c>
      <c r="L9" s="48"/>
      <c r="M9" s="48"/>
      <c r="N9" s="48"/>
      <c r="O9" s="48"/>
      <c r="P9" s="48"/>
      <c r="Q9" s="48"/>
      <c r="R9" s="48"/>
      <c r="S9" s="48"/>
      <c r="T9" s="48"/>
      <c r="U9" s="48"/>
      <c r="V9" s="48"/>
      <c r="W9" s="48"/>
    </row>
    <row r="10" ht="32.9" customHeight="1" spans="1:23">
      <c r="A10" s="17"/>
      <c r="B10" s="17"/>
      <c r="C10" s="17" t="s">
        <v>287</v>
      </c>
      <c r="D10" s="17"/>
      <c r="E10" s="17"/>
      <c r="F10" s="17"/>
      <c r="G10" s="17"/>
      <c r="H10" s="17"/>
      <c r="I10" s="48">
        <v>814897.09</v>
      </c>
      <c r="J10" s="48">
        <v>814897.09</v>
      </c>
      <c r="K10" s="48">
        <v>814897.09</v>
      </c>
      <c r="L10" s="48"/>
      <c r="M10" s="48"/>
      <c r="N10" s="48"/>
      <c r="O10" s="48"/>
      <c r="P10" s="48"/>
      <c r="Q10" s="48"/>
      <c r="R10" s="48"/>
      <c r="S10" s="48"/>
      <c r="T10" s="48"/>
      <c r="U10" s="48"/>
      <c r="V10" s="48"/>
      <c r="W10" s="48"/>
    </row>
    <row r="11" ht="32.9" customHeight="1" spans="1:23">
      <c r="A11" s="17" t="s">
        <v>283</v>
      </c>
      <c r="B11" s="147" t="s">
        <v>288</v>
      </c>
      <c r="C11" s="17" t="s">
        <v>287</v>
      </c>
      <c r="D11" s="17" t="s">
        <v>64</v>
      </c>
      <c r="E11" s="17" t="s">
        <v>107</v>
      </c>
      <c r="F11" s="17" t="s">
        <v>289</v>
      </c>
      <c r="G11" s="17" t="s">
        <v>286</v>
      </c>
      <c r="H11" s="17" t="s">
        <v>77</v>
      </c>
      <c r="I11" s="48">
        <v>814897.09</v>
      </c>
      <c r="J11" s="48">
        <v>814897.09</v>
      </c>
      <c r="K11" s="48">
        <v>814897.09</v>
      </c>
      <c r="L11" s="48"/>
      <c r="M11" s="48"/>
      <c r="N11" s="48"/>
      <c r="O11" s="48"/>
      <c r="P11" s="48"/>
      <c r="Q11" s="48"/>
      <c r="R11" s="48"/>
      <c r="S11" s="48"/>
      <c r="T11" s="48"/>
      <c r="U11" s="48"/>
      <c r="V11" s="48"/>
      <c r="W11" s="48"/>
    </row>
    <row r="12" ht="32.9" customHeight="1" spans="1:23">
      <c r="A12" s="17"/>
      <c r="B12" s="17"/>
      <c r="C12" s="17" t="s">
        <v>290</v>
      </c>
      <c r="D12" s="17"/>
      <c r="E12" s="17"/>
      <c r="F12" s="17"/>
      <c r="G12" s="17"/>
      <c r="H12" s="17"/>
      <c r="I12" s="48">
        <v>5444385</v>
      </c>
      <c r="J12" s="48">
        <v>5444385</v>
      </c>
      <c r="K12" s="48">
        <v>5444385</v>
      </c>
      <c r="L12" s="48"/>
      <c r="M12" s="48"/>
      <c r="N12" s="48"/>
      <c r="O12" s="48"/>
      <c r="P12" s="48"/>
      <c r="Q12" s="48"/>
      <c r="R12" s="48"/>
      <c r="S12" s="48"/>
      <c r="T12" s="48"/>
      <c r="U12" s="48"/>
      <c r="V12" s="48"/>
      <c r="W12" s="48"/>
    </row>
    <row r="13" ht="32.9" customHeight="1" spans="1:23">
      <c r="A13" s="17" t="s">
        <v>283</v>
      </c>
      <c r="B13" s="147" t="s">
        <v>291</v>
      </c>
      <c r="C13" s="17" t="s">
        <v>290</v>
      </c>
      <c r="D13" s="17" t="s">
        <v>64</v>
      </c>
      <c r="E13" s="17" t="s">
        <v>117</v>
      </c>
      <c r="F13" s="17" t="s">
        <v>292</v>
      </c>
      <c r="G13" s="17" t="s">
        <v>286</v>
      </c>
      <c r="H13" s="17" t="s">
        <v>77</v>
      </c>
      <c r="I13" s="48">
        <v>5444385</v>
      </c>
      <c r="J13" s="48">
        <v>5444385</v>
      </c>
      <c r="K13" s="48">
        <v>5444385</v>
      </c>
      <c r="L13" s="48"/>
      <c r="M13" s="48"/>
      <c r="N13" s="48"/>
      <c r="O13" s="48"/>
      <c r="P13" s="48"/>
      <c r="Q13" s="48"/>
      <c r="R13" s="48"/>
      <c r="S13" s="48"/>
      <c r="T13" s="48"/>
      <c r="U13" s="48"/>
      <c r="V13" s="48"/>
      <c r="W13" s="48"/>
    </row>
    <row r="14" ht="32.9" customHeight="1" spans="1:23">
      <c r="A14" s="17"/>
      <c r="B14" s="17"/>
      <c r="C14" s="17" t="s">
        <v>293</v>
      </c>
      <c r="D14" s="17"/>
      <c r="E14" s="17"/>
      <c r="F14" s="17"/>
      <c r="G14" s="17"/>
      <c r="H14" s="17"/>
      <c r="I14" s="48">
        <v>3101206.7</v>
      </c>
      <c r="J14" s="48">
        <v>3101206.7</v>
      </c>
      <c r="K14" s="48">
        <v>3101206.7</v>
      </c>
      <c r="L14" s="48"/>
      <c r="M14" s="48"/>
      <c r="N14" s="48"/>
      <c r="O14" s="48"/>
      <c r="P14" s="48"/>
      <c r="Q14" s="48"/>
      <c r="R14" s="48"/>
      <c r="S14" s="48"/>
      <c r="T14" s="48"/>
      <c r="U14" s="48"/>
      <c r="V14" s="48"/>
      <c r="W14" s="48"/>
    </row>
    <row r="15" ht="32.9" customHeight="1" spans="1:23">
      <c r="A15" s="17" t="s">
        <v>283</v>
      </c>
      <c r="B15" s="147" t="s">
        <v>294</v>
      </c>
      <c r="C15" s="17" t="s">
        <v>293</v>
      </c>
      <c r="D15" s="17" t="s">
        <v>64</v>
      </c>
      <c r="E15" s="17" t="s">
        <v>117</v>
      </c>
      <c r="F15" s="17" t="s">
        <v>292</v>
      </c>
      <c r="G15" s="17" t="s">
        <v>286</v>
      </c>
      <c r="H15" s="17" t="s">
        <v>77</v>
      </c>
      <c r="I15" s="48">
        <v>3101206.7</v>
      </c>
      <c r="J15" s="48">
        <v>3101206.7</v>
      </c>
      <c r="K15" s="48">
        <v>3101206.7</v>
      </c>
      <c r="L15" s="48"/>
      <c r="M15" s="48"/>
      <c r="N15" s="48"/>
      <c r="O15" s="48"/>
      <c r="P15" s="48"/>
      <c r="Q15" s="48"/>
      <c r="R15" s="48"/>
      <c r="S15" s="48"/>
      <c r="T15" s="48"/>
      <c r="U15" s="48"/>
      <c r="V15" s="48"/>
      <c r="W15" s="48"/>
    </row>
    <row r="16" ht="32.9" customHeight="1" spans="1:23">
      <c r="A16" s="17"/>
      <c r="B16" s="17"/>
      <c r="C16" s="17" t="s">
        <v>295</v>
      </c>
      <c r="D16" s="17"/>
      <c r="E16" s="17"/>
      <c r="F16" s="17"/>
      <c r="G16" s="17"/>
      <c r="H16" s="17"/>
      <c r="I16" s="48">
        <v>814854</v>
      </c>
      <c r="J16" s="48">
        <v>814854</v>
      </c>
      <c r="K16" s="48">
        <v>814854</v>
      </c>
      <c r="L16" s="48"/>
      <c r="M16" s="48"/>
      <c r="N16" s="48"/>
      <c r="O16" s="48"/>
      <c r="P16" s="48"/>
      <c r="Q16" s="48"/>
      <c r="R16" s="48"/>
      <c r="S16" s="48"/>
      <c r="T16" s="48"/>
      <c r="U16" s="48"/>
      <c r="V16" s="48"/>
      <c r="W16" s="48"/>
    </row>
    <row r="17" ht="32.9" customHeight="1" spans="1:23">
      <c r="A17" s="17" t="s">
        <v>283</v>
      </c>
      <c r="B17" s="147" t="s">
        <v>296</v>
      </c>
      <c r="C17" s="17" t="s">
        <v>295</v>
      </c>
      <c r="D17" s="17" t="s">
        <v>64</v>
      </c>
      <c r="E17" s="17" t="s">
        <v>106</v>
      </c>
      <c r="F17" s="17" t="s">
        <v>297</v>
      </c>
      <c r="G17" s="17" t="s">
        <v>286</v>
      </c>
      <c r="H17" s="17" t="s">
        <v>77</v>
      </c>
      <c r="I17" s="48">
        <v>814854</v>
      </c>
      <c r="J17" s="48">
        <v>814854</v>
      </c>
      <c r="K17" s="48">
        <v>814854</v>
      </c>
      <c r="L17" s="48"/>
      <c r="M17" s="48"/>
      <c r="N17" s="48"/>
      <c r="O17" s="48"/>
      <c r="P17" s="48"/>
      <c r="Q17" s="48"/>
      <c r="R17" s="48"/>
      <c r="S17" s="48"/>
      <c r="T17" s="48"/>
      <c r="U17" s="48"/>
      <c r="V17" s="48"/>
      <c r="W17" s="48"/>
    </row>
    <row r="18" ht="32.9" customHeight="1" spans="1:23">
      <c r="A18" s="17"/>
      <c r="B18" s="17"/>
      <c r="C18" s="17" t="s">
        <v>298</v>
      </c>
      <c r="D18" s="17"/>
      <c r="E18" s="17"/>
      <c r="F18" s="17"/>
      <c r="G18" s="17"/>
      <c r="H18" s="17"/>
      <c r="I18" s="48">
        <v>107120</v>
      </c>
      <c r="J18" s="48"/>
      <c r="K18" s="48"/>
      <c r="L18" s="48"/>
      <c r="M18" s="48"/>
      <c r="N18" s="48">
        <v>107120</v>
      </c>
      <c r="O18" s="48"/>
      <c r="P18" s="48"/>
      <c r="Q18" s="48"/>
      <c r="R18" s="48"/>
      <c r="S18" s="48"/>
      <c r="T18" s="48"/>
      <c r="U18" s="48"/>
      <c r="V18" s="48"/>
      <c r="W18" s="48"/>
    </row>
    <row r="19" ht="32.9" customHeight="1" spans="1:23">
      <c r="A19" s="17" t="s">
        <v>299</v>
      </c>
      <c r="B19" s="147" t="s">
        <v>300</v>
      </c>
      <c r="C19" s="17" t="s">
        <v>298</v>
      </c>
      <c r="D19" s="17" t="s">
        <v>64</v>
      </c>
      <c r="E19" s="17" t="s">
        <v>104</v>
      </c>
      <c r="F19" s="17" t="s">
        <v>301</v>
      </c>
      <c r="G19" s="17" t="s">
        <v>302</v>
      </c>
      <c r="H19" s="17" t="s">
        <v>303</v>
      </c>
      <c r="I19" s="48">
        <v>107120</v>
      </c>
      <c r="J19" s="48"/>
      <c r="K19" s="48"/>
      <c r="L19" s="48"/>
      <c r="M19" s="48"/>
      <c r="N19" s="48">
        <v>107120</v>
      </c>
      <c r="O19" s="48"/>
      <c r="P19" s="48"/>
      <c r="Q19" s="48"/>
      <c r="R19" s="48"/>
      <c r="S19" s="48"/>
      <c r="T19" s="48"/>
      <c r="U19" s="48"/>
      <c r="V19" s="48"/>
      <c r="W19" s="48"/>
    </row>
    <row r="20" ht="32.9" customHeight="1" spans="1:23">
      <c r="A20" s="17"/>
      <c r="B20" s="17"/>
      <c r="C20" s="17" t="s">
        <v>304</v>
      </c>
      <c r="D20" s="17"/>
      <c r="E20" s="17"/>
      <c r="F20" s="17"/>
      <c r="G20" s="17"/>
      <c r="H20" s="17"/>
      <c r="I20" s="48">
        <v>51201.3</v>
      </c>
      <c r="J20" s="48"/>
      <c r="K20" s="48"/>
      <c r="L20" s="48"/>
      <c r="M20" s="48"/>
      <c r="N20" s="48">
        <v>51201.3</v>
      </c>
      <c r="O20" s="48"/>
      <c r="P20" s="48"/>
      <c r="Q20" s="48"/>
      <c r="R20" s="48"/>
      <c r="S20" s="48"/>
      <c r="T20" s="48"/>
      <c r="U20" s="48"/>
      <c r="V20" s="48"/>
      <c r="W20" s="48"/>
    </row>
    <row r="21" ht="32.9" customHeight="1" spans="1:23">
      <c r="A21" s="17" t="s">
        <v>299</v>
      </c>
      <c r="B21" s="147" t="s">
        <v>305</v>
      </c>
      <c r="C21" s="17" t="s">
        <v>304</v>
      </c>
      <c r="D21" s="17" t="s">
        <v>64</v>
      </c>
      <c r="E21" s="17" t="s">
        <v>105</v>
      </c>
      <c r="F21" s="17" t="s">
        <v>254</v>
      </c>
      <c r="G21" s="17" t="s">
        <v>248</v>
      </c>
      <c r="H21" s="17" t="s">
        <v>249</v>
      </c>
      <c r="I21" s="48">
        <v>8151.3</v>
      </c>
      <c r="J21" s="48"/>
      <c r="K21" s="48"/>
      <c r="L21" s="48"/>
      <c r="M21" s="48"/>
      <c r="N21" s="48">
        <v>8151.3</v>
      </c>
      <c r="O21" s="48"/>
      <c r="P21" s="48"/>
      <c r="Q21" s="48"/>
      <c r="R21" s="48"/>
      <c r="S21" s="48"/>
      <c r="T21" s="48"/>
      <c r="U21" s="48"/>
      <c r="V21" s="48"/>
      <c r="W21" s="48"/>
    </row>
    <row r="22" ht="32.9" customHeight="1" spans="1:23">
      <c r="A22" s="17" t="s">
        <v>299</v>
      </c>
      <c r="B22" s="147" t="s">
        <v>305</v>
      </c>
      <c r="C22" s="17" t="s">
        <v>304</v>
      </c>
      <c r="D22" s="17" t="s">
        <v>64</v>
      </c>
      <c r="E22" s="17" t="s">
        <v>105</v>
      </c>
      <c r="F22" s="17" t="s">
        <v>254</v>
      </c>
      <c r="G22" s="17" t="s">
        <v>255</v>
      </c>
      <c r="H22" s="17" t="s">
        <v>256</v>
      </c>
      <c r="I22" s="48">
        <v>26200</v>
      </c>
      <c r="J22" s="48"/>
      <c r="K22" s="48"/>
      <c r="L22" s="48"/>
      <c r="M22" s="48"/>
      <c r="N22" s="48">
        <v>26200</v>
      </c>
      <c r="O22" s="48"/>
      <c r="P22" s="48"/>
      <c r="Q22" s="48"/>
      <c r="R22" s="48"/>
      <c r="S22" s="48"/>
      <c r="T22" s="48"/>
      <c r="U22" s="48"/>
      <c r="V22" s="48"/>
      <c r="W22" s="48"/>
    </row>
    <row r="23" ht="32.9" customHeight="1" spans="1:23">
      <c r="A23" s="17" t="s">
        <v>299</v>
      </c>
      <c r="B23" s="147" t="s">
        <v>305</v>
      </c>
      <c r="C23" s="17" t="s">
        <v>304</v>
      </c>
      <c r="D23" s="17" t="s">
        <v>64</v>
      </c>
      <c r="E23" s="17" t="s">
        <v>111</v>
      </c>
      <c r="F23" s="17" t="s">
        <v>306</v>
      </c>
      <c r="G23" s="17" t="s">
        <v>286</v>
      </c>
      <c r="H23" s="17" t="s">
        <v>77</v>
      </c>
      <c r="I23" s="48">
        <v>16850</v>
      </c>
      <c r="J23" s="48"/>
      <c r="K23" s="48"/>
      <c r="L23" s="48"/>
      <c r="M23" s="48"/>
      <c r="N23" s="48">
        <v>16850</v>
      </c>
      <c r="O23" s="48"/>
      <c r="P23" s="48"/>
      <c r="Q23" s="48"/>
      <c r="R23" s="48"/>
      <c r="S23" s="48"/>
      <c r="T23" s="48"/>
      <c r="U23" s="48"/>
      <c r="V23" s="48"/>
      <c r="W23" s="48"/>
    </row>
    <row r="24" ht="32.9" customHeight="1" spans="1:23">
      <c r="A24" s="17"/>
      <c r="B24" s="17"/>
      <c r="C24" s="17" t="s">
        <v>307</v>
      </c>
      <c r="D24" s="17"/>
      <c r="E24" s="17"/>
      <c r="F24" s="17"/>
      <c r="G24" s="17"/>
      <c r="H24" s="17"/>
      <c r="I24" s="48">
        <v>59772</v>
      </c>
      <c r="J24" s="48">
        <v>59772</v>
      </c>
      <c r="K24" s="48">
        <v>59772</v>
      </c>
      <c r="L24" s="48"/>
      <c r="M24" s="48"/>
      <c r="N24" s="48"/>
      <c r="O24" s="48"/>
      <c r="P24" s="48"/>
      <c r="Q24" s="48"/>
      <c r="R24" s="48"/>
      <c r="S24" s="48"/>
      <c r="T24" s="48"/>
      <c r="U24" s="48"/>
      <c r="V24" s="48"/>
      <c r="W24" s="48"/>
    </row>
    <row r="25" ht="32.9" customHeight="1" spans="1:23">
      <c r="A25" s="17" t="s">
        <v>283</v>
      </c>
      <c r="B25" s="147" t="s">
        <v>308</v>
      </c>
      <c r="C25" s="17" t="s">
        <v>307</v>
      </c>
      <c r="D25" s="17" t="s">
        <v>64</v>
      </c>
      <c r="E25" s="17" t="s">
        <v>91</v>
      </c>
      <c r="F25" s="17" t="s">
        <v>309</v>
      </c>
      <c r="G25" s="17" t="s">
        <v>204</v>
      </c>
      <c r="H25" s="17" t="s">
        <v>205</v>
      </c>
      <c r="I25" s="48">
        <v>59772</v>
      </c>
      <c r="J25" s="48">
        <v>59772</v>
      </c>
      <c r="K25" s="48">
        <v>59772</v>
      </c>
      <c r="L25" s="48"/>
      <c r="M25" s="48"/>
      <c r="N25" s="48"/>
      <c r="O25" s="48"/>
      <c r="P25" s="48"/>
      <c r="Q25" s="48"/>
      <c r="R25" s="48"/>
      <c r="S25" s="48"/>
      <c r="T25" s="48"/>
      <c r="U25" s="48"/>
      <c r="V25" s="48"/>
      <c r="W25" s="48"/>
    </row>
    <row r="26" ht="32.9" customHeight="1" spans="1:23">
      <c r="A26" s="17"/>
      <c r="B26" s="17"/>
      <c r="C26" s="17" t="s">
        <v>310</v>
      </c>
      <c r="D26" s="17"/>
      <c r="E26" s="17"/>
      <c r="F26" s="17"/>
      <c r="G26" s="17"/>
      <c r="H26" s="17"/>
      <c r="I26" s="48">
        <v>7479.5</v>
      </c>
      <c r="J26" s="48"/>
      <c r="K26" s="48"/>
      <c r="L26" s="48"/>
      <c r="M26" s="48"/>
      <c r="N26" s="48">
        <v>7479.5</v>
      </c>
      <c r="O26" s="48"/>
      <c r="P26" s="48"/>
      <c r="Q26" s="48"/>
      <c r="R26" s="48"/>
      <c r="S26" s="48"/>
      <c r="T26" s="48"/>
      <c r="U26" s="48"/>
      <c r="V26" s="48"/>
      <c r="W26" s="48"/>
    </row>
    <row r="27" ht="32.9" customHeight="1" spans="1:23">
      <c r="A27" s="17" t="s">
        <v>311</v>
      </c>
      <c r="B27" s="147" t="s">
        <v>312</v>
      </c>
      <c r="C27" s="17" t="s">
        <v>310</v>
      </c>
      <c r="D27" s="17" t="s">
        <v>64</v>
      </c>
      <c r="E27" s="17" t="s">
        <v>105</v>
      </c>
      <c r="F27" s="17" t="s">
        <v>254</v>
      </c>
      <c r="G27" s="17" t="s">
        <v>248</v>
      </c>
      <c r="H27" s="17" t="s">
        <v>249</v>
      </c>
      <c r="I27" s="48">
        <v>7479.5</v>
      </c>
      <c r="J27" s="48"/>
      <c r="K27" s="48"/>
      <c r="L27" s="48"/>
      <c r="M27" s="48"/>
      <c r="N27" s="48">
        <v>7479.5</v>
      </c>
      <c r="O27" s="48"/>
      <c r="P27" s="48"/>
      <c r="Q27" s="48"/>
      <c r="R27" s="48"/>
      <c r="S27" s="48"/>
      <c r="T27" s="48"/>
      <c r="U27" s="48"/>
      <c r="V27" s="48"/>
      <c r="W27" s="48"/>
    </row>
    <row r="28" ht="32.9" customHeight="1" spans="1:23">
      <c r="A28" s="17"/>
      <c r="B28" s="17"/>
      <c r="C28" s="17" t="s">
        <v>313</v>
      </c>
      <c r="D28" s="17"/>
      <c r="E28" s="17"/>
      <c r="F28" s="17"/>
      <c r="G28" s="17"/>
      <c r="H28" s="17"/>
      <c r="I28" s="48">
        <v>195950</v>
      </c>
      <c r="J28" s="48">
        <v>195950</v>
      </c>
      <c r="K28" s="48">
        <v>195950</v>
      </c>
      <c r="L28" s="48"/>
      <c r="M28" s="48"/>
      <c r="N28" s="48"/>
      <c r="O28" s="48"/>
      <c r="P28" s="48"/>
      <c r="Q28" s="48"/>
      <c r="R28" s="48"/>
      <c r="S28" s="48"/>
      <c r="T28" s="48"/>
      <c r="U28" s="48"/>
      <c r="V28" s="48"/>
      <c r="W28" s="48"/>
    </row>
    <row r="29" ht="32.9" customHeight="1" spans="1:23">
      <c r="A29" s="17" t="s">
        <v>299</v>
      </c>
      <c r="B29" s="147" t="s">
        <v>314</v>
      </c>
      <c r="C29" s="17" t="s">
        <v>313</v>
      </c>
      <c r="D29" s="17" t="s">
        <v>64</v>
      </c>
      <c r="E29" s="17" t="s">
        <v>111</v>
      </c>
      <c r="F29" s="17" t="s">
        <v>306</v>
      </c>
      <c r="G29" s="17" t="s">
        <v>286</v>
      </c>
      <c r="H29" s="17" t="s">
        <v>77</v>
      </c>
      <c r="I29" s="48">
        <v>195950</v>
      </c>
      <c r="J29" s="48">
        <v>195950</v>
      </c>
      <c r="K29" s="48">
        <v>195950</v>
      </c>
      <c r="L29" s="48"/>
      <c r="M29" s="48"/>
      <c r="N29" s="48"/>
      <c r="O29" s="48"/>
      <c r="P29" s="48"/>
      <c r="Q29" s="48"/>
      <c r="R29" s="48"/>
      <c r="S29" s="48"/>
      <c r="T29" s="48"/>
      <c r="U29" s="48"/>
      <c r="V29" s="48"/>
      <c r="W29" s="48"/>
    </row>
    <row r="30" ht="32.9" customHeight="1" spans="1:23">
      <c r="A30" s="17"/>
      <c r="B30" s="17"/>
      <c r="C30" s="17" t="s">
        <v>315</v>
      </c>
      <c r="D30" s="17"/>
      <c r="E30" s="17"/>
      <c r="F30" s="17"/>
      <c r="G30" s="17"/>
      <c r="H30" s="17"/>
      <c r="I30" s="48">
        <v>300000</v>
      </c>
      <c r="J30" s="48">
        <v>300000</v>
      </c>
      <c r="K30" s="48">
        <v>300000</v>
      </c>
      <c r="L30" s="48"/>
      <c r="M30" s="48"/>
      <c r="N30" s="48"/>
      <c r="O30" s="48"/>
      <c r="P30" s="48"/>
      <c r="Q30" s="48"/>
      <c r="R30" s="48"/>
      <c r="S30" s="48"/>
      <c r="T30" s="48"/>
      <c r="U30" s="48"/>
      <c r="V30" s="48"/>
      <c r="W30" s="48"/>
    </row>
    <row r="31" ht="32.9" customHeight="1" spans="1:23">
      <c r="A31" s="17" t="s">
        <v>283</v>
      </c>
      <c r="B31" s="147" t="s">
        <v>316</v>
      </c>
      <c r="C31" s="17" t="s">
        <v>315</v>
      </c>
      <c r="D31" s="17" t="s">
        <v>64</v>
      </c>
      <c r="E31" s="17" t="s">
        <v>106</v>
      </c>
      <c r="F31" s="17" t="s">
        <v>297</v>
      </c>
      <c r="G31" s="17" t="s">
        <v>317</v>
      </c>
      <c r="H31" s="17" t="s">
        <v>318</v>
      </c>
      <c r="I31" s="48">
        <v>300000</v>
      </c>
      <c r="J31" s="48">
        <v>300000</v>
      </c>
      <c r="K31" s="48">
        <v>300000</v>
      </c>
      <c r="L31" s="48"/>
      <c r="M31" s="48"/>
      <c r="N31" s="48"/>
      <c r="O31" s="48"/>
      <c r="P31" s="48"/>
      <c r="Q31" s="48"/>
      <c r="R31" s="48"/>
      <c r="S31" s="48"/>
      <c r="T31" s="48"/>
      <c r="U31" s="48"/>
      <c r="V31" s="48"/>
      <c r="W31" s="48"/>
    </row>
    <row r="32" ht="32.9" customHeight="1" spans="1:23">
      <c r="A32" s="17"/>
      <c r="B32" s="17"/>
      <c r="C32" s="17" t="s">
        <v>319</v>
      </c>
      <c r="D32" s="17"/>
      <c r="E32" s="17"/>
      <c r="F32" s="17"/>
      <c r="G32" s="17"/>
      <c r="H32" s="17"/>
      <c r="I32" s="48">
        <v>6220</v>
      </c>
      <c r="J32" s="48"/>
      <c r="K32" s="48"/>
      <c r="L32" s="48"/>
      <c r="M32" s="48"/>
      <c r="N32" s="48">
        <v>6220</v>
      </c>
      <c r="O32" s="48"/>
      <c r="P32" s="48"/>
      <c r="Q32" s="48"/>
      <c r="R32" s="48"/>
      <c r="S32" s="48"/>
      <c r="T32" s="48"/>
      <c r="U32" s="48"/>
      <c r="V32" s="48"/>
      <c r="W32" s="48"/>
    </row>
    <row r="33" ht="32.9" customHeight="1" spans="1:23">
      <c r="A33" s="17" t="s">
        <v>311</v>
      </c>
      <c r="B33" s="147" t="s">
        <v>320</v>
      </c>
      <c r="C33" s="17" t="s">
        <v>319</v>
      </c>
      <c r="D33" s="17" t="s">
        <v>64</v>
      </c>
      <c r="E33" s="17" t="s">
        <v>105</v>
      </c>
      <c r="F33" s="17" t="s">
        <v>254</v>
      </c>
      <c r="G33" s="17" t="s">
        <v>225</v>
      </c>
      <c r="H33" s="17" t="s">
        <v>226</v>
      </c>
      <c r="I33" s="48">
        <v>4500</v>
      </c>
      <c r="J33" s="48"/>
      <c r="K33" s="48"/>
      <c r="L33" s="48"/>
      <c r="M33" s="48"/>
      <c r="N33" s="48">
        <v>4500</v>
      </c>
      <c r="O33" s="48"/>
      <c r="P33" s="48"/>
      <c r="Q33" s="48"/>
      <c r="R33" s="48"/>
      <c r="S33" s="48"/>
      <c r="T33" s="48"/>
      <c r="U33" s="48"/>
      <c r="V33" s="48"/>
      <c r="W33" s="48"/>
    </row>
    <row r="34" ht="32.9" customHeight="1" spans="1:23">
      <c r="A34" s="17" t="s">
        <v>311</v>
      </c>
      <c r="B34" s="147" t="s">
        <v>320</v>
      </c>
      <c r="C34" s="17" t="s">
        <v>319</v>
      </c>
      <c r="D34" s="17" t="s">
        <v>64</v>
      </c>
      <c r="E34" s="17" t="s">
        <v>105</v>
      </c>
      <c r="F34" s="17" t="s">
        <v>254</v>
      </c>
      <c r="G34" s="17" t="s">
        <v>255</v>
      </c>
      <c r="H34" s="17" t="s">
        <v>256</v>
      </c>
      <c r="I34" s="48">
        <v>1720</v>
      </c>
      <c r="J34" s="48"/>
      <c r="K34" s="48"/>
      <c r="L34" s="48"/>
      <c r="M34" s="48"/>
      <c r="N34" s="48">
        <v>1720</v>
      </c>
      <c r="O34" s="48"/>
      <c r="P34" s="48"/>
      <c r="Q34" s="48"/>
      <c r="R34" s="48"/>
      <c r="S34" s="48"/>
      <c r="T34" s="48"/>
      <c r="U34" s="48"/>
      <c r="V34" s="48"/>
      <c r="W34" s="48"/>
    </row>
    <row r="35" ht="32.9" customHeight="1" spans="1:23">
      <c r="A35" s="17"/>
      <c r="B35" s="17"/>
      <c r="C35" s="17" t="s">
        <v>321</v>
      </c>
      <c r="D35" s="17"/>
      <c r="E35" s="17"/>
      <c r="F35" s="17"/>
      <c r="G35" s="17"/>
      <c r="H35" s="17"/>
      <c r="I35" s="48">
        <v>125254</v>
      </c>
      <c r="J35" s="48"/>
      <c r="K35" s="48"/>
      <c r="L35" s="48"/>
      <c r="M35" s="48"/>
      <c r="N35" s="48">
        <v>125254</v>
      </c>
      <c r="O35" s="48"/>
      <c r="P35" s="48"/>
      <c r="Q35" s="48"/>
      <c r="R35" s="48"/>
      <c r="S35" s="48"/>
      <c r="T35" s="48"/>
      <c r="U35" s="48"/>
      <c r="V35" s="48"/>
      <c r="W35" s="48"/>
    </row>
    <row r="36" ht="32.9" customHeight="1" spans="1:23">
      <c r="A36" s="17" t="s">
        <v>299</v>
      </c>
      <c r="B36" s="147" t="s">
        <v>322</v>
      </c>
      <c r="C36" s="17" t="s">
        <v>321</v>
      </c>
      <c r="D36" s="17" t="s">
        <v>64</v>
      </c>
      <c r="E36" s="17" t="s">
        <v>107</v>
      </c>
      <c r="F36" s="17" t="s">
        <v>289</v>
      </c>
      <c r="G36" s="17" t="s">
        <v>246</v>
      </c>
      <c r="H36" s="17" t="s">
        <v>247</v>
      </c>
      <c r="I36" s="48">
        <v>20300</v>
      </c>
      <c r="J36" s="48"/>
      <c r="K36" s="48"/>
      <c r="L36" s="48"/>
      <c r="M36" s="48"/>
      <c r="N36" s="48">
        <v>20300</v>
      </c>
      <c r="O36" s="48"/>
      <c r="P36" s="48"/>
      <c r="Q36" s="48"/>
      <c r="R36" s="48"/>
      <c r="S36" s="48"/>
      <c r="T36" s="48"/>
      <c r="U36" s="48"/>
      <c r="V36" s="48"/>
      <c r="W36" s="48"/>
    </row>
    <row r="37" ht="32.9" customHeight="1" spans="1:23">
      <c r="A37" s="17" t="s">
        <v>299</v>
      </c>
      <c r="B37" s="147" t="s">
        <v>322</v>
      </c>
      <c r="C37" s="17" t="s">
        <v>321</v>
      </c>
      <c r="D37" s="17" t="s">
        <v>64</v>
      </c>
      <c r="E37" s="17" t="s">
        <v>107</v>
      </c>
      <c r="F37" s="17" t="s">
        <v>289</v>
      </c>
      <c r="G37" s="17" t="s">
        <v>248</v>
      </c>
      <c r="H37" s="17" t="s">
        <v>249</v>
      </c>
      <c r="I37" s="48">
        <v>7164</v>
      </c>
      <c r="J37" s="48"/>
      <c r="K37" s="48"/>
      <c r="L37" s="48"/>
      <c r="M37" s="48"/>
      <c r="N37" s="48">
        <v>7164</v>
      </c>
      <c r="O37" s="48"/>
      <c r="P37" s="48"/>
      <c r="Q37" s="48"/>
      <c r="R37" s="48"/>
      <c r="S37" s="48"/>
      <c r="T37" s="48"/>
      <c r="U37" s="48"/>
      <c r="V37" s="48"/>
      <c r="W37" s="48"/>
    </row>
    <row r="38" ht="32.9" customHeight="1" spans="1:23">
      <c r="A38" s="17" t="s">
        <v>299</v>
      </c>
      <c r="B38" s="147" t="s">
        <v>322</v>
      </c>
      <c r="C38" s="17" t="s">
        <v>321</v>
      </c>
      <c r="D38" s="17" t="s">
        <v>64</v>
      </c>
      <c r="E38" s="17" t="s">
        <v>107</v>
      </c>
      <c r="F38" s="17" t="s">
        <v>289</v>
      </c>
      <c r="G38" s="17" t="s">
        <v>259</v>
      </c>
      <c r="H38" s="17" t="s">
        <v>260</v>
      </c>
      <c r="I38" s="48">
        <v>18090</v>
      </c>
      <c r="J38" s="48"/>
      <c r="K38" s="48"/>
      <c r="L38" s="48"/>
      <c r="M38" s="48"/>
      <c r="N38" s="48">
        <v>18090</v>
      </c>
      <c r="O38" s="48"/>
      <c r="P38" s="48"/>
      <c r="Q38" s="48"/>
      <c r="R38" s="48"/>
      <c r="S38" s="48"/>
      <c r="T38" s="48"/>
      <c r="U38" s="48"/>
      <c r="V38" s="48"/>
      <c r="W38" s="48"/>
    </row>
    <row r="39" ht="32.9" customHeight="1" spans="1:23">
      <c r="A39" s="17" t="s">
        <v>299</v>
      </c>
      <c r="B39" s="147" t="s">
        <v>322</v>
      </c>
      <c r="C39" s="17" t="s">
        <v>321</v>
      </c>
      <c r="D39" s="17" t="s">
        <v>64</v>
      </c>
      <c r="E39" s="17" t="s">
        <v>107</v>
      </c>
      <c r="F39" s="17" t="s">
        <v>289</v>
      </c>
      <c r="G39" s="17" t="s">
        <v>317</v>
      </c>
      <c r="H39" s="17" t="s">
        <v>318</v>
      </c>
      <c r="I39" s="48">
        <v>79700</v>
      </c>
      <c r="J39" s="48"/>
      <c r="K39" s="48"/>
      <c r="L39" s="48"/>
      <c r="M39" s="48"/>
      <c r="N39" s="48">
        <v>79700</v>
      </c>
      <c r="O39" s="48"/>
      <c r="P39" s="48"/>
      <c r="Q39" s="48"/>
      <c r="R39" s="48"/>
      <c r="S39" s="48"/>
      <c r="T39" s="48"/>
      <c r="U39" s="48"/>
      <c r="V39" s="48"/>
      <c r="W39" s="48"/>
    </row>
    <row r="40" ht="32.9" customHeight="1" spans="1:23">
      <c r="A40" s="17"/>
      <c r="B40" s="17"/>
      <c r="C40" s="17" t="s">
        <v>323</v>
      </c>
      <c r="D40" s="17"/>
      <c r="E40" s="17"/>
      <c r="F40" s="17"/>
      <c r="G40" s="17"/>
      <c r="H40" s="17"/>
      <c r="I40" s="48">
        <v>810000</v>
      </c>
      <c r="J40" s="48"/>
      <c r="K40" s="48"/>
      <c r="L40" s="48"/>
      <c r="M40" s="48"/>
      <c r="N40" s="48">
        <v>810000</v>
      </c>
      <c r="O40" s="48"/>
      <c r="P40" s="48"/>
      <c r="Q40" s="48"/>
      <c r="R40" s="48"/>
      <c r="S40" s="48"/>
      <c r="T40" s="48"/>
      <c r="U40" s="48"/>
      <c r="V40" s="48"/>
      <c r="W40" s="48"/>
    </row>
    <row r="41" ht="32.9" customHeight="1" spans="1:23">
      <c r="A41" s="17" t="s">
        <v>311</v>
      </c>
      <c r="B41" s="147" t="s">
        <v>324</v>
      </c>
      <c r="C41" s="17" t="s">
        <v>323</v>
      </c>
      <c r="D41" s="17" t="s">
        <v>64</v>
      </c>
      <c r="E41" s="17" t="s">
        <v>106</v>
      </c>
      <c r="F41" s="17" t="s">
        <v>297</v>
      </c>
      <c r="G41" s="17" t="s">
        <v>317</v>
      </c>
      <c r="H41" s="17" t="s">
        <v>318</v>
      </c>
      <c r="I41" s="48">
        <v>810000</v>
      </c>
      <c r="J41" s="48"/>
      <c r="K41" s="48"/>
      <c r="L41" s="48"/>
      <c r="M41" s="48"/>
      <c r="N41" s="48">
        <v>810000</v>
      </c>
      <c r="O41" s="48"/>
      <c r="P41" s="48"/>
      <c r="Q41" s="48"/>
      <c r="R41" s="48"/>
      <c r="S41" s="48"/>
      <c r="T41" s="48"/>
      <c r="U41" s="48"/>
      <c r="V41" s="48"/>
      <c r="W41" s="48"/>
    </row>
    <row r="42" ht="32.9" customHeight="1" spans="1:23">
      <c r="A42" s="17"/>
      <c r="B42" s="17"/>
      <c r="C42" s="17" t="s">
        <v>325</v>
      </c>
      <c r="D42" s="17"/>
      <c r="E42" s="17"/>
      <c r="F42" s="17"/>
      <c r="G42" s="17"/>
      <c r="H42" s="17"/>
      <c r="I42" s="48">
        <v>19304</v>
      </c>
      <c r="J42" s="48"/>
      <c r="K42" s="48"/>
      <c r="L42" s="48"/>
      <c r="M42" s="48"/>
      <c r="N42" s="48">
        <v>19304</v>
      </c>
      <c r="O42" s="48"/>
      <c r="P42" s="48"/>
      <c r="Q42" s="48"/>
      <c r="R42" s="48"/>
      <c r="S42" s="48"/>
      <c r="T42" s="48"/>
      <c r="U42" s="48"/>
      <c r="V42" s="48"/>
      <c r="W42" s="48"/>
    </row>
    <row r="43" ht="32.9" customHeight="1" spans="1:23">
      <c r="A43" s="17" t="s">
        <v>311</v>
      </c>
      <c r="B43" s="147" t="s">
        <v>326</v>
      </c>
      <c r="C43" s="17" t="s">
        <v>325</v>
      </c>
      <c r="D43" s="17" t="s">
        <v>64</v>
      </c>
      <c r="E43" s="17" t="s">
        <v>105</v>
      </c>
      <c r="F43" s="17" t="s">
        <v>254</v>
      </c>
      <c r="G43" s="17" t="s">
        <v>255</v>
      </c>
      <c r="H43" s="17" t="s">
        <v>256</v>
      </c>
      <c r="I43" s="48">
        <v>6304</v>
      </c>
      <c r="J43" s="48"/>
      <c r="K43" s="48"/>
      <c r="L43" s="48"/>
      <c r="M43" s="48"/>
      <c r="N43" s="48">
        <v>6304</v>
      </c>
      <c r="O43" s="48"/>
      <c r="P43" s="48"/>
      <c r="Q43" s="48"/>
      <c r="R43" s="48"/>
      <c r="S43" s="48"/>
      <c r="T43" s="48"/>
      <c r="U43" s="48"/>
      <c r="V43" s="48"/>
      <c r="W43" s="48"/>
    </row>
    <row r="44" ht="32.9" customHeight="1" spans="1:23">
      <c r="A44" s="17" t="s">
        <v>311</v>
      </c>
      <c r="B44" s="147" t="s">
        <v>326</v>
      </c>
      <c r="C44" s="17" t="s">
        <v>325</v>
      </c>
      <c r="D44" s="17" t="s">
        <v>64</v>
      </c>
      <c r="E44" s="17" t="s">
        <v>105</v>
      </c>
      <c r="F44" s="17" t="s">
        <v>254</v>
      </c>
      <c r="G44" s="17" t="s">
        <v>235</v>
      </c>
      <c r="H44" s="17" t="s">
        <v>236</v>
      </c>
      <c r="I44" s="48">
        <v>13000</v>
      </c>
      <c r="J44" s="48"/>
      <c r="K44" s="48"/>
      <c r="L44" s="48"/>
      <c r="M44" s="48"/>
      <c r="N44" s="48">
        <v>13000</v>
      </c>
      <c r="O44" s="48"/>
      <c r="P44" s="48"/>
      <c r="Q44" s="48"/>
      <c r="R44" s="48"/>
      <c r="S44" s="48"/>
      <c r="T44" s="48"/>
      <c r="U44" s="48"/>
      <c r="V44" s="48"/>
      <c r="W44" s="48"/>
    </row>
    <row r="45" ht="32.9" customHeight="1" spans="1:23">
      <c r="A45" s="17"/>
      <c r="B45" s="17"/>
      <c r="C45" s="17" t="s">
        <v>327</v>
      </c>
      <c r="D45" s="17"/>
      <c r="E45" s="17"/>
      <c r="F45" s="17"/>
      <c r="G45" s="17"/>
      <c r="H45" s="17"/>
      <c r="I45" s="48">
        <v>30200</v>
      </c>
      <c r="J45" s="48"/>
      <c r="K45" s="48"/>
      <c r="L45" s="48"/>
      <c r="M45" s="48"/>
      <c r="N45" s="48">
        <v>30200</v>
      </c>
      <c r="O45" s="48"/>
      <c r="P45" s="48"/>
      <c r="Q45" s="48"/>
      <c r="R45" s="48"/>
      <c r="S45" s="48"/>
      <c r="T45" s="48"/>
      <c r="U45" s="48"/>
      <c r="V45" s="48"/>
      <c r="W45" s="48"/>
    </row>
    <row r="46" ht="32.9" customHeight="1" spans="1:23">
      <c r="A46" s="17" t="s">
        <v>311</v>
      </c>
      <c r="B46" s="147" t="s">
        <v>328</v>
      </c>
      <c r="C46" s="17" t="s">
        <v>327</v>
      </c>
      <c r="D46" s="17" t="s">
        <v>64</v>
      </c>
      <c r="E46" s="17" t="s">
        <v>105</v>
      </c>
      <c r="F46" s="17" t="s">
        <v>254</v>
      </c>
      <c r="G46" s="17" t="s">
        <v>255</v>
      </c>
      <c r="H46" s="17" t="s">
        <v>256</v>
      </c>
      <c r="I46" s="48">
        <v>20200</v>
      </c>
      <c r="J46" s="48"/>
      <c r="K46" s="48"/>
      <c r="L46" s="48"/>
      <c r="M46" s="48"/>
      <c r="N46" s="48">
        <v>20200</v>
      </c>
      <c r="O46" s="48"/>
      <c r="P46" s="48"/>
      <c r="Q46" s="48"/>
      <c r="R46" s="48"/>
      <c r="S46" s="48"/>
      <c r="T46" s="48"/>
      <c r="U46" s="48"/>
      <c r="V46" s="48"/>
      <c r="W46" s="48"/>
    </row>
    <row r="47" ht="32.9" customHeight="1" spans="1:23">
      <c r="A47" s="17" t="s">
        <v>311</v>
      </c>
      <c r="B47" s="147" t="s">
        <v>328</v>
      </c>
      <c r="C47" s="17" t="s">
        <v>327</v>
      </c>
      <c r="D47" s="17" t="s">
        <v>64</v>
      </c>
      <c r="E47" s="17" t="s">
        <v>105</v>
      </c>
      <c r="F47" s="17" t="s">
        <v>254</v>
      </c>
      <c r="G47" s="17" t="s">
        <v>235</v>
      </c>
      <c r="H47" s="17" t="s">
        <v>236</v>
      </c>
      <c r="I47" s="48">
        <v>10000</v>
      </c>
      <c r="J47" s="48"/>
      <c r="K47" s="48"/>
      <c r="L47" s="48"/>
      <c r="M47" s="48"/>
      <c r="N47" s="48">
        <v>10000</v>
      </c>
      <c r="O47" s="48"/>
      <c r="P47" s="48"/>
      <c r="Q47" s="48"/>
      <c r="R47" s="48"/>
      <c r="S47" s="48"/>
      <c r="T47" s="48"/>
      <c r="U47" s="48"/>
      <c r="V47" s="48"/>
      <c r="W47" s="48"/>
    </row>
    <row r="48" ht="32.9" customHeight="1" spans="1:23">
      <c r="A48" s="17"/>
      <c r="B48" s="17"/>
      <c r="C48" s="17" t="s">
        <v>329</v>
      </c>
      <c r="D48" s="17"/>
      <c r="E48" s="17"/>
      <c r="F48" s="17"/>
      <c r="G48" s="17"/>
      <c r="H48" s="17"/>
      <c r="I48" s="48">
        <v>365380</v>
      </c>
      <c r="J48" s="48"/>
      <c r="K48" s="48"/>
      <c r="L48" s="48"/>
      <c r="M48" s="48"/>
      <c r="N48" s="48"/>
      <c r="O48" s="48">
        <v>365380</v>
      </c>
      <c r="P48" s="48"/>
      <c r="Q48" s="48"/>
      <c r="R48" s="48"/>
      <c r="S48" s="48"/>
      <c r="T48" s="48"/>
      <c r="U48" s="48"/>
      <c r="V48" s="48"/>
      <c r="W48" s="48"/>
    </row>
    <row r="49" ht="32.9" customHeight="1" spans="1:23">
      <c r="A49" s="17" t="s">
        <v>311</v>
      </c>
      <c r="B49" s="147" t="s">
        <v>330</v>
      </c>
      <c r="C49" s="17" t="s">
        <v>329</v>
      </c>
      <c r="D49" s="17" t="s">
        <v>64</v>
      </c>
      <c r="E49" s="17" t="s">
        <v>120</v>
      </c>
      <c r="F49" s="17" t="s">
        <v>331</v>
      </c>
      <c r="G49" s="17" t="s">
        <v>250</v>
      </c>
      <c r="H49" s="17" t="s">
        <v>251</v>
      </c>
      <c r="I49" s="48">
        <v>365380</v>
      </c>
      <c r="J49" s="48"/>
      <c r="K49" s="48"/>
      <c r="L49" s="48"/>
      <c r="M49" s="48"/>
      <c r="N49" s="48"/>
      <c r="O49" s="48">
        <v>365380</v>
      </c>
      <c r="P49" s="48"/>
      <c r="Q49" s="48"/>
      <c r="R49" s="48"/>
      <c r="S49" s="48"/>
      <c r="T49" s="48"/>
      <c r="U49" s="48"/>
      <c r="V49" s="48"/>
      <c r="W49" s="48"/>
    </row>
    <row r="50" ht="32.9" customHeight="1" spans="1:23">
      <c r="A50" s="17"/>
      <c r="B50" s="17"/>
      <c r="C50" s="17" t="s">
        <v>332</v>
      </c>
      <c r="D50" s="17"/>
      <c r="E50" s="17"/>
      <c r="F50" s="17"/>
      <c r="G50" s="17"/>
      <c r="H50" s="17"/>
      <c r="I50" s="48">
        <v>1530000</v>
      </c>
      <c r="J50" s="48"/>
      <c r="K50" s="48"/>
      <c r="L50" s="48"/>
      <c r="M50" s="48"/>
      <c r="N50" s="48"/>
      <c r="O50" s="48">
        <v>1530000</v>
      </c>
      <c r="P50" s="48"/>
      <c r="Q50" s="48"/>
      <c r="R50" s="48"/>
      <c r="S50" s="48"/>
      <c r="T50" s="48"/>
      <c r="U50" s="48"/>
      <c r="V50" s="48"/>
      <c r="W50" s="48"/>
    </row>
    <row r="51" ht="32.9" customHeight="1" spans="1:23">
      <c r="A51" s="17" t="s">
        <v>299</v>
      </c>
      <c r="B51" s="147" t="s">
        <v>333</v>
      </c>
      <c r="C51" s="17" t="s">
        <v>332</v>
      </c>
      <c r="D51" s="17" t="s">
        <v>64</v>
      </c>
      <c r="E51" s="17" t="s">
        <v>120</v>
      </c>
      <c r="F51" s="17" t="s">
        <v>331</v>
      </c>
      <c r="G51" s="17" t="s">
        <v>250</v>
      </c>
      <c r="H51" s="17" t="s">
        <v>251</v>
      </c>
      <c r="I51" s="48">
        <v>1530000</v>
      </c>
      <c r="J51" s="48"/>
      <c r="K51" s="48"/>
      <c r="L51" s="48"/>
      <c r="M51" s="48"/>
      <c r="N51" s="48"/>
      <c r="O51" s="48">
        <v>1530000</v>
      </c>
      <c r="P51" s="48"/>
      <c r="Q51" s="48"/>
      <c r="R51" s="48"/>
      <c r="S51" s="48"/>
      <c r="T51" s="48"/>
      <c r="U51" s="48"/>
      <c r="V51" s="48"/>
      <c r="W51" s="48"/>
    </row>
    <row r="52" ht="32.9" customHeight="1" spans="1:23">
      <c r="A52" s="17"/>
      <c r="B52" s="17"/>
      <c r="C52" s="17" t="s">
        <v>334</v>
      </c>
      <c r="D52" s="17"/>
      <c r="E52" s="17"/>
      <c r="F52" s="17"/>
      <c r="G52" s="17"/>
      <c r="H52" s="17"/>
      <c r="I52" s="48">
        <v>190000</v>
      </c>
      <c r="J52" s="48"/>
      <c r="K52" s="48"/>
      <c r="L52" s="48"/>
      <c r="M52" s="48"/>
      <c r="N52" s="48">
        <v>190000</v>
      </c>
      <c r="O52" s="48"/>
      <c r="P52" s="48"/>
      <c r="Q52" s="48"/>
      <c r="R52" s="48"/>
      <c r="S52" s="48"/>
      <c r="T52" s="48"/>
      <c r="U52" s="48"/>
      <c r="V52" s="48"/>
      <c r="W52" s="48"/>
    </row>
    <row r="53" ht="32.9" customHeight="1" spans="1:23">
      <c r="A53" s="17" t="s">
        <v>299</v>
      </c>
      <c r="B53" s="147" t="s">
        <v>335</v>
      </c>
      <c r="C53" s="17" t="s">
        <v>334</v>
      </c>
      <c r="D53" s="17" t="s">
        <v>64</v>
      </c>
      <c r="E53" s="17" t="s">
        <v>105</v>
      </c>
      <c r="F53" s="17" t="s">
        <v>254</v>
      </c>
      <c r="G53" s="17" t="s">
        <v>248</v>
      </c>
      <c r="H53" s="17" t="s">
        <v>249</v>
      </c>
      <c r="I53" s="48">
        <v>54500</v>
      </c>
      <c r="J53" s="48"/>
      <c r="K53" s="48"/>
      <c r="L53" s="48"/>
      <c r="M53" s="48"/>
      <c r="N53" s="48">
        <v>54500</v>
      </c>
      <c r="O53" s="48"/>
      <c r="P53" s="48"/>
      <c r="Q53" s="48"/>
      <c r="R53" s="48"/>
      <c r="S53" s="48"/>
      <c r="T53" s="48"/>
      <c r="U53" s="48"/>
      <c r="V53" s="48"/>
      <c r="W53" s="48"/>
    </row>
    <row r="54" ht="32.9" customHeight="1" spans="1:23">
      <c r="A54" s="17" t="s">
        <v>299</v>
      </c>
      <c r="B54" s="147" t="s">
        <v>335</v>
      </c>
      <c r="C54" s="17" t="s">
        <v>334</v>
      </c>
      <c r="D54" s="17" t="s">
        <v>64</v>
      </c>
      <c r="E54" s="17" t="s">
        <v>105</v>
      </c>
      <c r="F54" s="17" t="s">
        <v>254</v>
      </c>
      <c r="G54" s="17" t="s">
        <v>255</v>
      </c>
      <c r="H54" s="17" t="s">
        <v>256</v>
      </c>
      <c r="I54" s="48">
        <v>85500</v>
      </c>
      <c r="J54" s="48"/>
      <c r="K54" s="48"/>
      <c r="L54" s="48"/>
      <c r="M54" s="48"/>
      <c r="N54" s="48">
        <v>85500</v>
      </c>
      <c r="O54" s="48"/>
      <c r="P54" s="48"/>
      <c r="Q54" s="48"/>
      <c r="R54" s="48"/>
      <c r="S54" s="48"/>
      <c r="T54" s="48"/>
      <c r="U54" s="48"/>
      <c r="V54" s="48"/>
      <c r="W54" s="48"/>
    </row>
    <row r="55" ht="32.9" customHeight="1" spans="1:23">
      <c r="A55" s="17" t="s">
        <v>299</v>
      </c>
      <c r="B55" s="147" t="s">
        <v>335</v>
      </c>
      <c r="C55" s="17" t="s">
        <v>334</v>
      </c>
      <c r="D55" s="17" t="s">
        <v>64</v>
      </c>
      <c r="E55" s="17" t="s">
        <v>105</v>
      </c>
      <c r="F55" s="17" t="s">
        <v>254</v>
      </c>
      <c r="G55" s="17" t="s">
        <v>250</v>
      </c>
      <c r="H55" s="17" t="s">
        <v>251</v>
      </c>
      <c r="I55" s="48">
        <v>50000</v>
      </c>
      <c r="J55" s="48"/>
      <c r="K55" s="48"/>
      <c r="L55" s="48"/>
      <c r="M55" s="48"/>
      <c r="N55" s="48">
        <v>50000</v>
      </c>
      <c r="O55" s="48"/>
      <c r="P55" s="48"/>
      <c r="Q55" s="48"/>
      <c r="R55" s="48"/>
      <c r="S55" s="48"/>
      <c r="T55" s="48"/>
      <c r="U55" s="48"/>
      <c r="V55" s="48"/>
      <c r="W55" s="48"/>
    </row>
    <row r="56" ht="32.9" customHeight="1" spans="1:23">
      <c r="A56" s="17"/>
      <c r="B56" s="17"/>
      <c r="C56" s="17" t="s">
        <v>336</v>
      </c>
      <c r="D56" s="17"/>
      <c r="E56" s="17"/>
      <c r="F56" s="17"/>
      <c r="G56" s="17"/>
      <c r="H56" s="17"/>
      <c r="I56" s="48">
        <v>2110800</v>
      </c>
      <c r="J56" s="48">
        <v>2110800</v>
      </c>
      <c r="K56" s="48">
        <v>2110800</v>
      </c>
      <c r="L56" s="48"/>
      <c r="M56" s="48"/>
      <c r="N56" s="48"/>
      <c r="O56" s="48"/>
      <c r="P56" s="48"/>
      <c r="Q56" s="48"/>
      <c r="R56" s="48"/>
      <c r="S56" s="48"/>
      <c r="T56" s="48"/>
      <c r="U56" s="48"/>
      <c r="V56" s="48"/>
      <c r="W56" s="48"/>
    </row>
    <row r="57" ht="32.9" customHeight="1" spans="1:23">
      <c r="A57" s="17" t="s">
        <v>311</v>
      </c>
      <c r="B57" s="147" t="s">
        <v>337</v>
      </c>
      <c r="C57" s="17" t="s">
        <v>336</v>
      </c>
      <c r="D57" s="17" t="s">
        <v>64</v>
      </c>
      <c r="E57" s="17" t="s">
        <v>104</v>
      </c>
      <c r="F57" s="17" t="s">
        <v>301</v>
      </c>
      <c r="G57" s="17" t="s">
        <v>302</v>
      </c>
      <c r="H57" s="17" t="s">
        <v>303</v>
      </c>
      <c r="I57" s="48">
        <v>2110800</v>
      </c>
      <c r="J57" s="48">
        <v>2110800</v>
      </c>
      <c r="K57" s="48">
        <v>2110800</v>
      </c>
      <c r="L57" s="48"/>
      <c r="M57" s="48"/>
      <c r="N57" s="48"/>
      <c r="O57" s="48"/>
      <c r="P57" s="48"/>
      <c r="Q57" s="48"/>
      <c r="R57" s="48"/>
      <c r="S57" s="48"/>
      <c r="T57" s="48"/>
      <c r="U57" s="48"/>
      <c r="V57" s="48"/>
      <c r="W57" s="48"/>
    </row>
    <row r="58" ht="32.9" customHeight="1" spans="1:23">
      <c r="A58" s="17"/>
      <c r="B58" s="17"/>
      <c r="C58" s="17" t="s">
        <v>338</v>
      </c>
      <c r="D58" s="17"/>
      <c r="E58" s="17"/>
      <c r="F58" s="17"/>
      <c r="G58" s="17"/>
      <c r="H58" s="17"/>
      <c r="I58" s="48">
        <v>4600000</v>
      </c>
      <c r="J58" s="48">
        <v>4600000</v>
      </c>
      <c r="K58" s="48">
        <v>4600000</v>
      </c>
      <c r="L58" s="48"/>
      <c r="M58" s="48"/>
      <c r="N58" s="48"/>
      <c r="O58" s="48"/>
      <c r="P58" s="48"/>
      <c r="Q58" s="48"/>
      <c r="R58" s="48"/>
      <c r="S58" s="48"/>
      <c r="T58" s="48"/>
      <c r="U58" s="48"/>
      <c r="V58" s="48"/>
      <c r="W58" s="48"/>
    </row>
    <row r="59" ht="32.9" customHeight="1" spans="1:23">
      <c r="A59" s="17" t="s">
        <v>299</v>
      </c>
      <c r="B59" s="147" t="s">
        <v>339</v>
      </c>
      <c r="C59" s="17" t="s">
        <v>338</v>
      </c>
      <c r="D59" s="17" t="s">
        <v>64</v>
      </c>
      <c r="E59" s="17" t="s">
        <v>83</v>
      </c>
      <c r="F59" s="17" t="s">
        <v>340</v>
      </c>
      <c r="G59" s="17" t="s">
        <v>250</v>
      </c>
      <c r="H59" s="17" t="s">
        <v>251</v>
      </c>
      <c r="I59" s="48">
        <v>800000</v>
      </c>
      <c r="J59" s="48">
        <v>800000</v>
      </c>
      <c r="K59" s="48">
        <v>800000</v>
      </c>
      <c r="L59" s="48"/>
      <c r="M59" s="48"/>
      <c r="N59" s="48"/>
      <c r="O59" s="48"/>
      <c r="P59" s="48"/>
      <c r="Q59" s="48"/>
      <c r="R59" s="48"/>
      <c r="S59" s="48"/>
      <c r="T59" s="48"/>
      <c r="U59" s="48"/>
      <c r="V59" s="48"/>
      <c r="W59" s="48"/>
    </row>
    <row r="60" ht="32.9" customHeight="1" spans="1:23">
      <c r="A60" s="17" t="s">
        <v>299</v>
      </c>
      <c r="B60" s="147" t="s">
        <v>339</v>
      </c>
      <c r="C60" s="17" t="s">
        <v>338</v>
      </c>
      <c r="D60" s="17" t="s">
        <v>64</v>
      </c>
      <c r="E60" s="17" t="s">
        <v>83</v>
      </c>
      <c r="F60" s="17" t="s">
        <v>340</v>
      </c>
      <c r="G60" s="17" t="s">
        <v>341</v>
      </c>
      <c r="H60" s="17" t="s">
        <v>342</v>
      </c>
      <c r="I60" s="48">
        <v>3050000</v>
      </c>
      <c r="J60" s="48">
        <v>3050000</v>
      </c>
      <c r="K60" s="48">
        <v>3050000</v>
      </c>
      <c r="L60" s="48"/>
      <c r="M60" s="48"/>
      <c r="N60" s="48"/>
      <c r="O60" s="48"/>
      <c r="P60" s="48"/>
      <c r="Q60" s="48"/>
      <c r="R60" s="48"/>
      <c r="S60" s="48"/>
      <c r="T60" s="48"/>
      <c r="U60" s="48"/>
      <c r="V60" s="48"/>
      <c r="W60" s="48"/>
    </row>
    <row r="61" ht="32.9" customHeight="1" spans="1:23">
      <c r="A61" s="17" t="s">
        <v>299</v>
      </c>
      <c r="B61" s="147" t="s">
        <v>339</v>
      </c>
      <c r="C61" s="17" t="s">
        <v>338</v>
      </c>
      <c r="D61" s="17" t="s">
        <v>64</v>
      </c>
      <c r="E61" s="17" t="s">
        <v>85</v>
      </c>
      <c r="F61" s="17" t="s">
        <v>340</v>
      </c>
      <c r="G61" s="17" t="s">
        <v>341</v>
      </c>
      <c r="H61" s="17" t="s">
        <v>342</v>
      </c>
      <c r="I61" s="48">
        <v>750000</v>
      </c>
      <c r="J61" s="48">
        <v>750000</v>
      </c>
      <c r="K61" s="48">
        <v>750000</v>
      </c>
      <c r="L61" s="48"/>
      <c r="M61" s="48"/>
      <c r="N61" s="48"/>
      <c r="O61" s="48"/>
      <c r="P61" s="48"/>
      <c r="Q61" s="48"/>
      <c r="R61" s="48"/>
      <c r="S61" s="48"/>
      <c r="T61" s="48"/>
      <c r="U61" s="48"/>
      <c r="V61" s="48"/>
      <c r="W61" s="48"/>
    </row>
    <row r="62" ht="32.9" customHeight="1" spans="1:23">
      <c r="A62" s="17"/>
      <c r="B62" s="17"/>
      <c r="C62" s="17" t="s">
        <v>343</v>
      </c>
      <c r="D62" s="17"/>
      <c r="E62" s="17"/>
      <c r="F62" s="17"/>
      <c r="G62" s="17"/>
      <c r="H62" s="17"/>
      <c r="I62" s="48">
        <v>3357900</v>
      </c>
      <c r="J62" s="48"/>
      <c r="K62" s="48"/>
      <c r="L62" s="48">
        <v>3357900</v>
      </c>
      <c r="M62" s="48"/>
      <c r="N62" s="48"/>
      <c r="O62" s="48"/>
      <c r="P62" s="48"/>
      <c r="Q62" s="48"/>
      <c r="R62" s="48"/>
      <c r="S62" s="48"/>
      <c r="T62" s="48"/>
      <c r="U62" s="48"/>
      <c r="V62" s="48"/>
      <c r="W62" s="48"/>
    </row>
    <row r="63" ht="32.9" customHeight="1" spans="1:23">
      <c r="A63" s="17" t="s">
        <v>299</v>
      </c>
      <c r="B63" s="147" t="s">
        <v>344</v>
      </c>
      <c r="C63" s="17" t="s">
        <v>343</v>
      </c>
      <c r="D63" s="17" t="s">
        <v>64</v>
      </c>
      <c r="E63" s="17" t="s">
        <v>100</v>
      </c>
      <c r="F63" s="17" t="s">
        <v>345</v>
      </c>
      <c r="G63" s="17" t="s">
        <v>286</v>
      </c>
      <c r="H63" s="17" t="s">
        <v>77</v>
      </c>
      <c r="I63" s="48">
        <v>3357900</v>
      </c>
      <c r="J63" s="48"/>
      <c r="K63" s="48"/>
      <c r="L63" s="48">
        <v>3357900</v>
      </c>
      <c r="M63" s="48"/>
      <c r="N63" s="48"/>
      <c r="O63" s="48"/>
      <c r="P63" s="48"/>
      <c r="Q63" s="48"/>
      <c r="R63" s="48"/>
      <c r="S63" s="48"/>
      <c r="T63" s="48"/>
      <c r="U63" s="48"/>
      <c r="V63" s="48"/>
      <c r="W63" s="48"/>
    </row>
    <row r="64" ht="32.9" customHeight="1" spans="1:23">
      <c r="A64" s="17"/>
      <c r="B64" s="17"/>
      <c r="C64" s="17" t="s">
        <v>346</v>
      </c>
      <c r="D64" s="17"/>
      <c r="E64" s="17"/>
      <c r="F64" s="17"/>
      <c r="G64" s="17"/>
      <c r="H64" s="17"/>
      <c r="I64" s="48">
        <v>178503</v>
      </c>
      <c r="J64" s="48">
        <v>178503</v>
      </c>
      <c r="K64" s="48">
        <v>178503</v>
      </c>
      <c r="L64" s="48"/>
      <c r="M64" s="48"/>
      <c r="N64" s="48"/>
      <c r="O64" s="48"/>
      <c r="P64" s="48"/>
      <c r="Q64" s="48"/>
      <c r="R64" s="48"/>
      <c r="S64" s="48"/>
      <c r="T64" s="48"/>
      <c r="U64" s="48"/>
      <c r="V64" s="48"/>
      <c r="W64" s="48"/>
    </row>
    <row r="65" ht="32.9" customHeight="1" spans="1:23">
      <c r="A65" s="17" t="s">
        <v>283</v>
      </c>
      <c r="B65" s="147" t="s">
        <v>347</v>
      </c>
      <c r="C65" s="17" t="s">
        <v>346</v>
      </c>
      <c r="D65" s="17" t="s">
        <v>64</v>
      </c>
      <c r="E65" s="17" t="s">
        <v>114</v>
      </c>
      <c r="F65" s="17" t="s">
        <v>348</v>
      </c>
      <c r="G65" s="17" t="s">
        <v>286</v>
      </c>
      <c r="H65" s="17" t="s">
        <v>77</v>
      </c>
      <c r="I65" s="48">
        <v>178503</v>
      </c>
      <c r="J65" s="48">
        <v>178503</v>
      </c>
      <c r="K65" s="48">
        <v>178503</v>
      </c>
      <c r="L65" s="48"/>
      <c r="M65" s="48"/>
      <c r="N65" s="48"/>
      <c r="O65" s="48"/>
      <c r="P65" s="48"/>
      <c r="Q65" s="48"/>
      <c r="R65" s="48"/>
      <c r="S65" s="48"/>
      <c r="T65" s="48"/>
      <c r="U65" s="48"/>
      <c r="V65" s="48"/>
      <c r="W65" s="48"/>
    </row>
    <row r="66" ht="32.9" customHeight="1" spans="1:23">
      <c r="A66" s="17"/>
      <c r="B66" s="17"/>
      <c r="C66" s="17" t="s">
        <v>349</v>
      </c>
      <c r="D66" s="17"/>
      <c r="E66" s="17"/>
      <c r="F66" s="17"/>
      <c r="G66" s="17"/>
      <c r="H66" s="17"/>
      <c r="I66" s="48">
        <v>150000</v>
      </c>
      <c r="J66" s="48">
        <v>150000</v>
      </c>
      <c r="K66" s="48">
        <v>150000</v>
      </c>
      <c r="L66" s="48"/>
      <c r="M66" s="48"/>
      <c r="N66" s="48"/>
      <c r="O66" s="48"/>
      <c r="P66" s="48"/>
      <c r="Q66" s="48"/>
      <c r="R66" s="48"/>
      <c r="S66" s="48"/>
      <c r="T66" s="48"/>
      <c r="U66" s="48"/>
      <c r="V66" s="48"/>
      <c r="W66" s="48"/>
    </row>
    <row r="67" ht="32.9" customHeight="1" spans="1:23">
      <c r="A67" s="17" t="s">
        <v>311</v>
      </c>
      <c r="B67" s="147" t="s">
        <v>350</v>
      </c>
      <c r="C67" s="17" t="s">
        <v>349</v>
      </c>
      <c r="D67" s="17" t="s">
        <v>64</v>
      </c>
      <c r="E67" s="17" t="s">
        <v>115</v>
      </c>
      <c r="F67" s="17" t="s">
        <v>351</v>
      </c>
      <c r="G67" s="17" t="s">
        <v>250</v>
      </c>
      <c r="H67" s="17" t="s">
        <v>251</v>
      </c>
      <c r="I67" s="48">
        <v>150000</v>
      </c>
      <c r="J67" s="48">
        <v>150000</v>
      </c>
      <c r="K67" s="48">
        <v>150000</v>
      </c>
      <c r="L67" s="48"/>
      <c r="M67" s="48"/>
      <c r="N67" s="48"/>
      <c r="O67" s="48"/>
      <c r="P67" s="48"/>
      <c r="Q67" s="48"/>
      <c r="R67" s="48"/>
      <c r="S67" s="48"/>
      <c r="T67" s="48"/>
      <c r="U67" s="48"/>
      <c r="V67" s="48"/>
      <c r="W67" s="48"/>
    </row>
    <row r="68" ht="32.9" customHeight="1" spans="1:23">
      <c r="A68" s="17"/>
      <c r="B68" s="17"/>
      <c r="C68" s="17" t="s">
        <v>352</v>
      </c>
      <c r="D68" s="17"/>
      <c r="E68" s="17"/>
      <c r="F68" s="17"/>
      <c r="G68" s="17"/>
      <c r="H68" s="17"/>
      <c r="I68" s="48">
        <v>550000</v>
      </c>
      <c r="J68" s="48">
        <v>550000</v>
      </c>
      <c r="K68" s="48">
        <v>550000</v>
      </c>
      <c r="L68" s="48"/>
      <c r="M68" s="48"/>
      <c r="N68" s="48"/>
      <c r="O68" s="48"/>
      <c r="P68" s="48"/>
      <c r="Q68" s="48"/>
      <c r="R68" s="48"/>
      <c r="S68" s="48"/>
      <c r="T68" s="48"/>
      <c r="U68" s="48"/>
      <c r="V68" s="48"/>
      <c r="W68" s="48"/>
    </row>
    <row r="69" ht="32.9" customHeight="1" spans="1:23">
      <c r="A69" s="17" t="s">
        <v>299</v>
      </c>
      <c r="B69" s="147" t="s">
        <v>353</v>
      </c>
      <c r="C69" s="17" t="s">
        <v>352</v>
      </c>
      <c r="D69" s="17" t="s">
        <v>64</v>
      </c>
      <c r="E69" s="17" t="s">
        <v>111</v>
      </c>
      <c r="F69" s="17" t="s">
        <v>306</v>
      </c>
      <c r="G69" s="17" t="s">
        <v>250</v>
      </c>
      <c r="H69" s="17" t="s">
        <v>251</v>
      </c>
      <c r="I69" s="48">
        <v>550000</v>
      </c>
      <c r="J69" s="48">
        <v>550000</v>
      </c>
      <c r="K69" s="48">
        <v>550000</v>
      </c>
      <c r="L69" s="48"/>
      <c r="M69" s="48"/>
      <c r="N69" s="48"/>
      <c r="O69" s="48"/>
      <c r="P69" s="48"/>
      <c r="Q69" s="48"/>
      <c r="R69" s="48"/>
      <c r="S69" s="48"/>
      <c r="T69" s="48"/>
      <c r="U69" s="48"/>
      <c r="V69" s="48"/>
      <c r="W69" s="48"/>
    </row>
    <row r="70" ht="32.9" customHeight="1" spans="1:23">
      <c r="A70" s="17"/>
      <c r="B70" s="17"/>
      <c r="C70" s="17" t="s">
        <v>354</v>
      </c>
      <c r="D70" s="17"/>
      <c r="E70" s="17"/>
      <c r="F70" s="17"/>
      <c r="G70" s="17"/>
      <c r="H70" s="17"/>
      <c r="I70" s="48">
        <v>20000</v>
      </c>
      <c r="J70" s="48">
        <v>20000</v>
      </c>
      <c r="K70" s="48">
        <v>20000</v>
      </c>
      <c r="L70" s="48"/>
      <c r="M70" s="48"/>
      <c r="N70" s="48"/>
      <c r="O70" s="48"/>
      <c r="P70" s="48"/>
      <c r="Q70" s="48"/>
      <c r="R70" s="48"/>
      <c r="S70" s="48"/>
      <c r="T70" s="48"/>
      <c r="U70" s="48"/>
      <c r="V70" s="48"/>
      <c r="W70" s="48"/>
    </row>
    <row r="71" ht="32.9" customHeight="1" spans="1:23">
      <c r="A71" s="17" t="s">
        <v>299</v>
      </c>
      <c r="B71" s="147" t="s">
        <v>355</v>
      </c>
      <c r="C71" s="17" t="s">
        <v>354</v>
      </c>
      <c r="D71" s="17" t="s">
        <v>64</v>
      </c>
      <c r="E71" s="17" t="s">
        <v>80</v>
      </c>
      <c r="F71" s="17" t="s">
        <v>356</v>
      </c>
      <c r="G71" s="17" t="s">
        <v>250</v>
      </c>
      <c r="H71" s="17" t="s">
        <v>251</v>
      </c>
      <c r="I71" s="48">
        <v>20000</v>
      </c>
      <c r="J71" s="48">
        <v>20000</v>
      </c>
      <c r="K71" s="48">
        <v>20000</v>
      </c>
      <c r="L71" s="48"/>
      <c r="M71" s="48"/>
      <c r="N71" s="48"/>
      <c r="O71" s="48"/>
      <c r="P71" s="48"/>
      <c r="Q71" s="48"/>
      <c r="R71" s="48"/>
      <c r="S71" s="48"/>
      <c r="T71" s="48"/>
      <c r="U71" s="48"/>
      <c r="V71" s="48"/>
      <c r="W71" s="48"/>
    </row>
    <row r="72" ht="32.9" customHeight="1" spans="1:23">
      <c r="A72" s="17"/>
      <c r="B72" s="17"/>
      <c r="C72" s="17" t="s">
        <v>357</v>
      </c>
      <c r="D72" s="17"/>
      <c r="E72" s="17"/>
      <c r="F72" s="17"/>
      <c r="G72" s="17"/>
      <c r="H72" s="17"/>
      <c r="I72" s="48">
        <v>3000000</v>
      </c>
      <c r="J72" s="48">
        <v>3000000</v>
      </c>
      <c r="K72" s="48">
        <v>3000000</v>
      </c>
      <c r="L72" s="48"/>
      <c r="M72" s="48"/>
      <c r="N72" s="48"/>
      <c r="O72" s="48"/>
      <c r="P72" s="48"/>
      <c r="Q72" s="48"/>
      <c r="R72" s="48"/>
      <c r="S72" s="48"/>
      <c r="T72" s="48"/>
      <c r="U72" s="48"/>
      <c r="V72" s="48"/>
      <c r="W72" s="48"/>
    </row>
    <row r="73" ht="32.9" customHeight="1" spans="1:23">
      <c r="A73" s="17" t="s">
        <v>311</v>
      </c>
      <c r="B73" s="147" t="s">
        <v>358</v>
      </c>
      <c r="C73" s="17" t="s">
        <v>357</v>
      </c>
      <c r="D73" s="17" t="s">
        <v>64</v>
      </c>
      <c r="E73" s="17" t="s">
        <v>112</v>
      </c>
      <c r="F73" s="17" t="s">
        <v>359</v>
      </c>
      <c r="G73" s="17" t="s">
        <v>360</v>
      </c>
      <c r="H73" s="17" t="s">
        <v>361</v>
      </c>
      <c r="I73" s="48">
        <v>3000000</v>
      </c>
      <c r="J73" s="48">
        <v>3000000</v>
      </c>
      <c r="K73" s="48">
        <v>3000000</v>
      </c>
      <c r="L73" s="48"/>
      <c r="M73" s="48"/>
      <c r="N73" s="48"/>
      <c r="O73" s="48"/>
      <c r="P73" s="48"/>
      <c r="Q73" s="48"/>
      <c r="R73" s="48"/>
      <c r="S73" s="48"/>
      <c r="T73" s="48"/>
      <c r="U73" s="48"/>
      <c r="V73" s="48"/>
      <c r="W73" s="48"/>
    </row>
    <row r="74" ht="32.9" customHeight="1" spans="1:23">
      <c r="A74" s="17"/>
      <c r="B74" s="17"/>
      <c r="C74" s="17" t="s">
        <v>362</v>
      </c>
      <c r="D74" s="17"/>
      <c r="E74" s="17"/>
      <c r="F74" s="17"/>
      <c r="G74" s="17"/>
      <c r="H74" s="17"/>
      <c r="I74" s="48">
        <v>10000</v>
      </c>
      <c r="J74" s="48"/>
      <c r="K74" s="48"/>
      <c r="L74" s="48"/>
      <c r="M74" s="48"/>
      <c r="N74" s="48"/>
      <c r="O74" s="48"/>
      <c r="P74" s="48"/>
      <c r="Q74" s="48"/>
      <c r="R74" s="48">
        <v>10000</v>
      </c>
      <c r="S74" s="48"/>
      <c r="T74" s="48"/>
      <c r="U74" s="48"/>
      <c r="V74" s="48"/>
      <c r="W74" s="48">
        <v>10000</v>
      </c>
    </row>
    <row r="75" ht="32.9" customHeight="1" spans="1:23">
      <c r="A75" s="17" t="s">
        <v>311</v>
      </c>
      <c r="B75" s="147" t="s">
        <v>363</v>
      </c>
      <c r="C75" s="17" t="s">
        <v>362</v>
      </c>
      <c r="D75" s="17" t="s">
        <v>64</v>
      </c>
      <c r="E75" s="17" t="s">
        <v>103</v>
      </c>
      <c r="F75" s="17" t="s">
        <v>174</v>
      </c>
      <c r="G75" s="17" t="s">
        <v>248</v>
      </c>
      <c r="H75" s="17" t="s">
        <v>249</v>
      </c>
      <c r="I75" s="48">
        <v>10000</v>
      </c>
      <c r="J75" s="48"/>
      <c r="K75" s="48"/>
      <c r="L75" s="48"/>
      <c r="M75" s="48"/>
      <c r="N75" s="48"/>
      <c r="O75" s="48"/>
      <c r="P75" s="48"/>
      <c r="Q75" s="48"/>
      <c r="R75" s="48">
        <v>10000</v>
      </c>
      <c r="S75" s="48"/>
      <c r="T75" s="48"/>
      <c r="U75" s="48"/>
      <c r="V75" s="48"/>
      <c r="W75" s="48">
        <v>10000</v>
      </c>
    </row>
    <row r="76" ht="32.9" customHeight="1" spans="1:23">
      <c r="A76" s="17"/>
      <c r="B76" s="17"/>
      <c r="C76" s="17" t="s">
        <v>364</v>
      </c>
      <c r="D76" s="17"/>
      <c r="E76" s="17"/>
      <c r="F76" s="17"/>
      <c r="G76" s="17"/>
      <c r="H76" s="17"/>
      <c r="I76" s="48">
        <v>133940000</v>
      </c>
      <c r="J76" s="48">
        <v>133940000</v>
      </c>
      <c r="K76" s="48">
        <v>133940000</v>
      </c>
      <c r="L76" s="48"/>
      <c r="M76" s="48"/>
      <c r="N76" s="48"/>
      <c r="O76" s="48"/>
      <c r="P76" s="48"/>
      <c r="Q76" s="48"/>
      <c r="R76" s="48"/>
      <c r="S76" s="48"/>
      <c r="T76" s="48"/>
      <c r="U76" s="48"/>
      <c r="V76" s="48"/>
      <c r="W76" s="48"/>
    </row>
    <row r="77" ht="32.9" customHeight="1" spans="1:23">
      <c r="A77" s="17" t="s">
        <v>283</v>
      </c>
      <c r="B77" s="147" t="s">
        <v>365</v>
      </c>
      <c r="C77" s="17" t="s">
        <v>364</v>
      </c>
      <c r="D77" s="17" t="s">
        <v>64</v>
      </c>
      <c r="E77" s="17" t="s">
        <v>113</v>
      </c>
      <c r="F77" s="17" t="s">
        <v>366</v>
      </c>
      <c r="G77" s="17" t="s">
        <v>286</v>
      </c>
      <c r="H77" s="17" t="s">
        <v>77</v>
      </c>
      <c r="I77" s="48">
        <v>133940000</v>
      </c>
      <c r="J77" s="48">
        <v>133940000</v>
      </c>
      <c r="K77" s="48">
        <v>133940000</v>
      </c>
      <c r="L77" s="48"/>
      <c r="M77" s="48"/>
      <c r="N77" s="48"/>
      <c r="O77" s="48"/>
      <c r="P77" s="48"/>
      <c r="Q77" s="48"/>
      <c r="R77" s="48"/>
      <c r="S77" s="48"/>
      <c r="T77" s="48"/>
      <c r="U77" s="48"/>
      <c r="V77" s="48"/>
      <c r="W77" s="48"/>
    </row>
    <row r="78" ht="18.75" customHeight="1" spans="1:23">
      <c r="A78" s="42" t="s">
        <v>367</v>
      </c>
      <c r="B78" s="43"/>
      <c r="C78" s="43"/>
      <c r="D78" s="43"/>
      <c r="E78" s="43"/>
      <c r="F78" s="43"/>
      <c r="G78" s="43"/>
      <c r="H78" s="49"/>
      <c r="I78" s="48">
        <v>167064476.59</v>
      </c>
      <c r="J78" s="48">
        <v>160454417.79</v>
      </c>
      <c r="K78" s="48">
        <v>160454417.79</v>
      </c>
      <c r="L78" s="48">
        <v>3357900</v>
      </c>
      <c r="M78" s="48"/>
      <c r="N78" s="48">
        <v>1346778.8</v>
      </c>
      <c r="O78" s="48">
        <v>1895380</v>
      </c>
      <c r="P78" s="48"/>
      <c r="Q78" s="48"/>
      <c r="R78" s="48">
        <v>10000</v>
      </c>
      <c r="S78" s="48"/>
      <c r="T78" s="48"/>
      <c r="U78" s="48"/>
      <c r="V78" s="48"/>
      <c r="W78" s="48">
        <v>10000</v>
      </c>
    </row>
  </sheetData>
  <mergeCells count="28">
    <mergeCell ref="A2:W2"/>
    <mergeCell ref="A3:I3"/>
    <mergeCell ref="J4:M4"/>
    <mergeCell ref="N4:P4"/>
    <mergeCell ref="R4:W4"/>
    <mergeCell ref="J5:K5"/>
    <mergeCell ref="A78:H7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393055555555556" right="0.275" top="1" bottom="1" header="0.5" footer="0.5"/>
  <pageSetup paperSize="9" scale="2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0"/>
  <sheetViews>
    <sheetView showZeros="0" tabSelected="1" topLeftCell="A7" workbookViewId="0">
      <selection activeCell="B7" sqref="B7:B12"/>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2.125" customWidth="1"/>
  </cols>
  <sheetData>
    <row r="1" customHeight="1" spans="10:10">
      <c r="J1" s="143" t="s">
        <v>368</v>
      </c>
    </row>
    <row r="2" ht="28.5" customHeight="1" spans="1:10">
      <c r="A2" s="142" t="s">
        <v>369</v>
      </c>
      <c r="B2" s="32"/>
      <c r="C2" s="32"/>
      <c r="D2" s="32"/>
      <c r="E2" s="32"/>
      <c r="F2" s="101"/>
      <c r="G2" s="32"/>
      <c r="H2" s="101"/>
      <c r="I2" s="101"/>
      <c r="J2" s="32"/>
    </row>
    <row r="3" ht="15" customHeight="1" spans="1:1">
      <c r="A3" s="4" t="str">
        <f>"单位名称："&amp;"玉溪市农业农村局"</f>
        <v>单位名称：玉溪市农业农村局</v>
      </c>
    </row>
    <row r="4" ht="14.25" customHeight="1" spans="1:10">
      <c r="A4" s="67" t="s">
        <v>370</v>
      </c>
      <c r="B4" s="67" t="s">
        <v>371</v>
      </c>
      <c r="C4" s="67" t="s">
        <v>372</v>
      </c>
      <c r="D4" s="67" t="s">
        <v>373</v>
      </c>
      <c r="E4" s="67" t="s">
        <v>374</v>
      </c>
      <c r="F4" s="55" t="s">
        <v>375</v>
      </c>
      <c r="G4" s="67" t="s">
        <v>376</v>
      </c>
      <c r="H4" s="55" t="s">
        <v>377</v>
      </c>
      <c r="I4" s="55" t="s">
        <v>378</v>
      </c>
      <c r="J4" s="67" t="s">
        <v>379</v>
      </c>
    </row>
    <row r="5" ht="14.25" customHeight="1" spans="1:10">
      <c r="A5" s="67">
        <v>1</v>
      </c>
      <c r="B5" s="67">
        <v>2</v>
      </c>
      <c r="C5" s="67">
        <v>3</v>
      </c>
      <c r="D5" s="67">
        <v>4</v>
      </c>
      <c r="E5" s="67">
        <v>5</v>
      </c>
      <c r="F5" s="55">
        <v>6</v>
      </c>
      <c r="G5" s="67">
        <v>7</v>
      </c>
      <c r="H5" s="55">
        <v>8</v>
      </c>
      <c r="I5" s="55">
        <v>9</v>
      </c>
      <c r="J5" s="67">
        <v>10</v>
      </c>
    </row>
    <row r="6" ht="15" customHeight="1" spans="1:10">
      <c r="A6" s="17" t="s">
        <v>64</v>
      </c>
      <c r="B6" s="68"/>
      <c r="C6" s="68"/>
      <c r="D6" s="68"/>
      <c r="E6" s="70"/>
      <c r="F6" s="71"/>
      <c r="G6" s="70"/>
      <c r="H6" s="71"/>
      <c r="I6" s="71"/>
      <c r="J6" s="70"/>
    </row>
    <row r="7" ht="33.75" customHeight="1" spans="1:10">
      <c r="A7" s="17" t="s">
        <v>349</v>
      </c>
      <c r="B7" s="17" t="s">
        <v>380</v>
      </c>
      <c r="C7" s="17" t="s">
        <v>381</v>
      </c>
      <c r="D7" s="17" t="s">
        <v>382</v>
      </c>
      <c r="E7" s="17" t="s">
        <v>383</v>
      </c>
      <c r="F7" s="17" t="s">
        <v>384</v>
      </c>
      <c r="G7" s="40" t="s">
        <v>48</v>
      </c>
      <c r="H7" s="17" t="s">
        <v>385</v>
      </c>
      <c r="I7" s="17" t="s">
        <v>386</v>
      </c>
      <c r="J7" s="17" t="s">
        <v>387</v>
      </c>
    </row>
    <row r="8" ht="33.75" customHeight="1" spans="1:10">
      <c r="A8" s="17" t="s">
        <v>349</v>
      </c>
      <c r="B8" s="17" t="s">
        <v>388</v>
      </c>
      <c r="C8" s="17" t="s">
        <v>381</v>
      </c>
      <c r="D8" s="17" t="s">
        <v>382</v>
      </c>
      <c r="E8" s="17" t="s">
        <v>389</v>
      </c>
      <c r="F8" s="17" t="s">
        <v>384</v>
      </c>
      <c r="G8" s="40" t="s">
        <v>45</v>
      </c>
      <c r="H8" s="17" t="s">
        <v>390</v>
      </c>
      <c r="I8" s="17" t="s">
        <v>386</v>
      </c>
      <c r="J8" s="17" t="s">
        <v>391</v>
      </c>
    </row>
    <row r="9" ht="33.75" customHeight="1" spans="1:10">
      <c r="A9" s="17" t="s">
        <v>349</v>
      </c>
      <c r="B9" s="17" t="s">
        <v>388</v>
      </c>
      <c r="C9" s="17" t="s">
        <v>381</v>
      </c>
      <c r="D9" s="17" t="s">
        <v>392</v>
      </c>
      <c r="E9" s="17" t="s">
        <v>393</v>
      </c>
      <c r="F9" s="17" t="s">
        <v>384</v>
      </c>
      <c r="G9" s="40" t="s">
        <v>168</v>
      </c>
      <c r="H9" s="17" t="s">
        <v>394</v>
      </c>
      <c r="I9" s="17" t="s">
        <v>386</v>
      </c>
      <c r="J9" s="17" t="s">
        <v>395</v>
      </c>
    </row>
    <row r="10" ht="33.75" customHeight="1" spans="1:10">
      <c r="A10" s="17" t="s">
        <v>349</v>
      </c>
      <c r="B10" s="17" t="s">
        <v>388</v>
      </c>
      <c r="C10" s="17" t="s">
        <v>396</v>
      </c>
      <c r="D10" s="17" t="s">
        <v>397</v>
      </c>
      <c r="E10" s="17" t="s">
        <v>398</v>
      </c>
      <c r="F10" s="17" t="s">
        <v>384</v>
      </c>
      <c r="G10" s="40" t="s">
        <v>399</v>
      </c>
      <c r="H10" s="17" t="s">
        <v>400</v>
      </c>
      <c r="I10" s="17" t="s">
        <v>386</v>
      </c>
      <c r="J10" s="17" t="s">
        <v>401</v>
      </c>
    </row>
    <row r="11" ht="60" customHeight="1" spans="1:10">
      <c r="A11" s="17" t="s">
        <v>349</v>
      </c>
      <c r="B11" s="17" t="s">
        <v>388</v>
      </c>
      <c r="C11" s="17" t="s">
        <v>396</v>
      </c>
      <c r="D11" s="17" t="s">
        <v>402</v>
      </c>
      <c r="E11" s="17" t="s">
        <v>403</v>
      </c>
      <c r="F11" s="17" t="s">
        <v>384</v>
      </c>
      <c r="G11" s="40" t="s">
        <v>168</v>
      </c>
      <c r="H11" s="17" t="s">
        <v>400</v>
      </c>
      <c r="I11" s="17" t="s">
        <v>386</v>
      </c>
      <c r="J11" s="17" t="s">
        <v>404</v>
      </c>
    </row>
    <row r="12" ht="45" customHeight="1" spans="1:10">
      <c r="A12" s="17" t="s">
        <v>349</v>
      </c>
      <c r="B12" s="17" t="s">
        <v>388</v>
      </c>
      <c r="C12" s="17" t="s">
        <v>405</v>
      </c>
      <c r="D12" s="17" t="s">
        <v>406</v>
      </c>
      <c r="E12" s="17" t="s">
        <v>407</v>
      </c>
      <c r="F12" s="17" t="s">
        <v>384</v>
      </c>
      <c r="G12" s="40" t="s">
        <v>408</v>
      </c>
      <c r="H12" s="17" t="s">
        <v>409</v>
      </c>
      <c r="I12" s="17" t="s">
        <v>410</v>
      </c>
      <c r="J12" s="17" t="s">
        <v>411</v>
      </c>
    </row>
    <row r="13" ht="33.75" customHeight="1" spans="1:10">
      <c r="A13" s="17" t="s">
        <v>287</v>
      </c>
      <c r="B13" s="17" t="s">
        <v>412</v>
      </c>
      <c r="C13" s="17" t="s">
        <v>381</v>
      </c>
      <c r="D13" s="17" t="s">
        <v>382</v>
      </c>
      <c r="E13" s="17" t="s">
        <v>413</v>
      </c>
      <c r="F13" s="17" t="s">
        <v>384</v>
      </c>
      <c r="G13" s="40" t="s">
        <v>414</v>
      </c>
      <c r="H13" s="17" t="s">
        <v>415</v>
      </c>
      <c r="I13" s="17" t="s">
        <v>386</v>
      </c>
      <c r="J13" s="17" t="s">
        <v>416</v>
      </c>
    </row>
    <row r="14" ht="33.75" customHeight="1" spans="1:10">
      <c r="A14" s="17" t="s">
        <v>287</v>
      </c>
      <c r="B14" s="17" t="s">
        <v>412</v>
      </c>
      <c r="C14" s="17" t="s">
        <v>381</v>
      </c>
      <c r="D14" s="17" t="s">
        <v>382</v>
      </c>
      <c r="E14" s="17" t="s">
        <v>417</v>
      </c>
      <c r="F14" s="17" t="s">
        <v>384</v>
      </c>
      <c r="G14" s="40" t="s">
        <v>54</v>
      </c>
      <c r="H14" s="17" t="s">
        <v>400</v>
      </c>
      <c r="I14" s="17" t="s">
        <v>386</v>
      </c>
      <c r="J14" s="17" t="s">
        <v>418</v>
      </c>
    </row>
    <row r="15" ht="48" customHeight="1" spans="1:10">
      <c r="A15" s="17" t="s">
        <v>287</v>
      </c>
      <c r="B15" s="17" t="s">
        <v>412</v>
      </c>
      <c r="C15" s="17" t="s">
        <v>381</v>
      </c>
      <c r="D15" s="17" t="s">
        <v>392</v>
      </c>
      <c r="E15" s="17" t="s">
        <v>419</v>
      </c>
      <c r="F15" s="17" t="s">
        <v>384</v>
      </c>
      <c r="G15" s="40" t="s">
        <v>420</v>
      </c>
      <c r="H15" s="17" t="s">
        <v>409</v>
      </c>
      <c r="I15" s="17" t="s">
        <v>386</v>
      </c>
      <c r="J15" s="17" t="s">
        <v>421</v>
      </c>
    </row>
    <row r="16" ht="67" customHeight="1" spans="1:10">
      <c r="A16" s="17" t="s">
        <v>287</v>
      </c>
      <c r="B16" s="17" t="s">
        <v>412</v>
      </c>
      <c r="C16" s="17" t="s">
        <v>396</v>
      </c>
      <c r="D16" s="17" t="s">
        <v>402</v>
      </c>
      <c r="E16" s="17" t="s">
        <v>422</v>
      </c>
      <c r="F16" s="17" t="s">
        <v>423</v>
      </c>
      <c r="G16" s="40" t="s">
        <v>424</v>
      </c>
      <c r="H16" s="17" t="s">
        <v>409</v>
      </c>
      <c r="I16" s="17" t="s">
        <v>386</v>
      </c>
      <c r="J16" s="17" t="s">
        <v>425</v>
      </c>
    </row>
    <row r="17" ht="33.75" customHeight="1" spans="1:10">
      <c r="A17" s="17" t="s">
        <v>287</v>
      </c>
      <c r="B17" s="17" t="s">
        <v>412</v>
      </c>
      <c r="C17" s="17" t="s">
        <v>396</v>
      </c>
      <c r="D17" s="17" t="s">
        <v>426</v>
      </c>
      <c r="E17" s="17" t="s">
        <v>427</v>
      </c>
      <c r="F17" s="17" t="s">
        <v>423</v>
      </c>
      <c r="G17" s="40" t="s">
        <v>428</v>
      </c>
      <c r="H17" s="17" t="s">
        <v>429</v>
      </c>
      <c r="I17" s="17" t="s">
        <v>386</v>
      </c>
      <c r="J17" s="17" t="s">
        <v>430</v>
      </c>
    </row>
    <row r="18" ht="204" customHeight="1" spans="1:10">
      <c r="A18" s="17" t="s">
        <v>287</v>
      </c>
      <c r="B18" s="17" t="s">
        <v>412</v>
      </c>
      <c r="C18" s="17" t="s">
        <v>405</v>
      </c>
      <c r="D18" s="17" t="s">
        <v>406</v>
      </c>
      <c r="E18" s="17" t="s">
        <v>431</v>
      </c>
      <c r="F18" s="17" t="s">
        <v>384</v>
      </c>
      <c r="G18" s="40" t="s">
        <v>432</v>
      </c>
      <c r="H18" s="17" t="s">
        <v>409</v>
      </c>
      <c r="I18" s="17" t="s">
        <v>386</v>
      </c>
      <c r="J18" s="17" t="s">
        <v>433</v>
      </c>
    </row>
    <row r="19" ht="61" customHeight="1" spans="1:10">
      <c r="A19" s="17" t="s">
        <v>343</v>
      </c>
      <c r="B19" s="17" t="s">
        <v>434</v>
      </c>
      <c r="C19" s="17" t="s">
        <v>381</v>
      </c>
      <c r="D19" s="17" t="s">
        <v>382</v>
      </c>
      <c r="E19" s="17" t="s">
        <v>435</v>
      </c>
      <c r="F19" s="17" t="s">
        <v>384</v>
      </c>
      <c r="G19" s="40" t="s">
        <v>436</v>
      </c>
      <c r="H19" s="17" t="s">
        <v>409</v>
      </c>
      <c r="I19" s="17" t="s">
        <v>386</v>
      </c>
      <c r="J19" s="17" t="s">
        <v>437</v>
      </c>
    </row>
    <row r="20" ht="61" customHeight="1" spans="1:10">
      <c r="A20" s="17" t="s">
        <v>343</v>
      </c>
      <c r="B20" s="17" t="s">
        <v>434</v>
      </c>
      <c r="C20" s="17" t="s">
        <v>381</v>
      </c>
      <c r="D20" s="17" t="s">
        <v>392</v>
      </c>
      <c r="E20" s="17" t="s">
        <v>438</v>
      </c>
      <c r="F20" s="17" t="s">
        <v>423</v>
      </c>
      <c r="G20" s="40" t="s">
        <v>424</v>
      </c>
      <c r="H20" s="17" t="s">
        <v>409</v>
      </c>
      <c r="I20" s="17" t="s">
        <v>386</v>
      </c>
      <c r="J20" s="17" t="s">
        <v>439</v>
      </c>
    </row>
    <row r="21" ht="61" customHeight="1" spans="1:10">
      <c r="A21" s="17" t="s">
        <v>343</v>
      </c>
      <c r="B21" s="17" t="s">
        <v>434</v>
      </c>
      <c r="C21" s="17" t="s">
        <v>381</v>
      </c>
      <c r="D21" s="17" t="s">
        <v>392</v>
      </c>
      <c r="E21" s="17" t="s">
        <v>440</v>
      </c>
      <c r="F21" s="17" t="s">
        <v>423</v>
      </c>
      <c r="G21" s="40" t="s">
        <v>424</v>
      </c>
      <c r="H21" s="17" t="s">
        <v>409</v>
      </c>
      <c r="I21" s="17" t="s">
        <v>386</v>
      </c>
      <c r="J21" s="144" t="s">
        <v>441</v>
      </c>
    </row>
    <row r="22" ht="33.75" customHeight="1" spans="1:10">
      <c r="A22" s="17" t="s">
        <v>343</v>
      </c>
      <c r="B22" s="17" t="s">
        <v>434</v>
      </c>
      <c r="C22" s="17" t="s">
        <v>396</v>
      </c>
      <c r="D22" s="17" t="s">
        <v>402</v>
      </c>
      <c r="E22" s="17" t="s">
        <v>442</v>
      </c>
      <c r="F22" s="17" t="s">
        <v>423</v>
      </c>
      <c r="G22" s="40" t="s">
        <v>443</v>
      </c>
      <c r="H22" s="17"/>
      <c r="I22" s="17" t="s">
        <v>410</v>
      </c>
      <c r="J22" s="17" t="s">
        <v>444</v>
      </c>
    </row>
    <row r="23" ht="65" customHeight="1" spans="1:10">
      <c r="A23" s="17" t="s">
        <v>343</v>
      </c>
      <c r="B23" s="17" t="s">
        <v>434</v>
      </c>
      <c r="C23" s="17" t="s">
        <v>405</v>
      </c>
      <c r="D23" s="17" t="s">
        <v>406</v>
      </c>
      <c r="E23" s="17" t="s">
        <v>445</v>
      </c>
      <c r="F23" s="17" t="s">
        <v>384</v>
      </c>
      <c r="G23" s="40" t="s">
        <v>420</v>
      </c>
      <c r="H23" s="17" t="s">
        <v>409</v>
      </c>
      <c r="I23" s="17" t="s">
        <v>386</v>
      </c>
      <c r="J23" s="17" t="s">
        <v>446</v>
      </c>
    </row>
    <row r="24" ht="22" customHeight="1" spans="1:10">
      <c r="A24" s="17" t="s">
        <v>307</v>
      </c>
      <c r="B24" s="17" t="s">
        <v>447</v>
      </c>
      <c r="C24" s="17" t="s">
        <v>381</v>
      </c>
      <c r="D24" s="17" t="s">
        <v>382</v>
      </c>
      <c r="E24" s="17" t="s">
        <v>448</v>
      </c>
      <c r="F24" s="17" t="s">
        <v>423</v>
      </c>
      <c r="G24" s="40" t="s">
        <v>45</v>
      </c>
      <c r="H24" s="17" t="s">
        <v>449</v>
      </c>
      <c r="I24" s="17" t="s">
        <v>386</v>
      </c>
      <c r="J24" s="17" t="s">
        <v>448</v>
      </c>
    </row>
    <row r="25" ht="22" customHeight="1" spans="1:10">
      <c r="A25" s="17" t="s">
        <v>307</v>
      </c>
      <c r="B25" s="17" t="s">
        <v>447</v>
      </c>
      <c r="C25" s="17" t="s">
        <v>381</v>
      </c>
      <c r="D25" s="17" t="s">
        <v>382</v>
      </c>
      <c r="E25" s="17" t="s">
        <v>450</v>
      </c>
      <c r="F25" s="17" t="s">
        <v>423</v>
      </c>
      <c r="G25" s="40" t="s">
        <v>44</v>
      </c>
      <c r="H25" s="17" t="s">
        <v>449</v>
      </c>
      <c r="I25" s="17" t="s">
        <v>386</v>
      </c>
      <c r="J25" s="17" t="s">
        <v>448</v>
      </c>
    </row>
    <row r="26" ht="22" customHeight="1" spans="1:10">
      <c r="A26" s="17" t="s">
        <v>307</v>
      </c>
      <c r="B26" s="17" t="s">
        <v>447</v>
      </c>
      <c r="C26" s="17" t="s">
        <v>381</v>
      </c>
      <c r="D26" s="17" t="s">
        <v>382</v>
      </c>
      <c r="E26" s="17" t="s">
        <v>451</v>
      </c>
      <c r="F26" s="17" t="s">
        <v>423</v>
      </c>
      <c r="G26" s="40" t="s">
        <v>55</v>
      </c>
      <c r="H26" s="17" t="s">
        <v>452</v>
      </c>
      <c r="I26" s="17" t="s">
        <v>386</v>
      </c>
      <c r="J26" s="17" t="s">
        <v>448</v>
      </c>
    </row>
    <row r="27" ht="22" customHeight="1" spans="1:10">
      <c r="A27" s="17" t="s">
        <v>307</v>
      </c>
      <c r="B27" s="17" t="s">
        <v>447</v>
      </c>
      <c r="C27" s="17" t="s">
        <v>396</v>
      </c>
      <c r="D27" s="17" t="s">
        <v>402</v>
      </c>
      <c r="E27" s="17" t="s">
        <v>453</v>
      </c>
      <c r="F27" s="17" t="s">
        <v>423</v>
      </c>
      <c r="G27" s="40" t="s">
        <v>424</v>
      </c>
      <c r="H27" s="17" t="s">
        <v>409</v>
      </c>
      <c r="I27" s="17" t="s">
        <v>410</v>
      </c>
      <c r="J27" s="17" t="s">
        <v>448</v>
      </c>
    </row>
    <row r="28" ht="22" customHeight="1" spans="1:10">
      <c r="A28" s="17" t="s">
        <v>307</v>
      </c>
      <c r="B28" s="17" t="s">
        <v>447</v>
      </c>
      <c r="C28" s="17" t="s">
        <v>405</v>
      </c>
      <c r="D28" s="17" t="s">
        <v>406</v>
      </c>
      <c r="E28" s="17" t="s">
        <v>454</v>
      </c>
      <c r="F28" s="17" t="s">
        <v>423</v>
      </c>
      <c r="G28" s="40" t="s">
        <v>455</v>
      </c>
      <c r="H28" s="17" t="s">
        <v>409</v>
      </c>
      <c r="I28" s="17" t="s">
        <v>410</v>
      </c>
      <c r="J28" s="17" t="s">
        <v>448</v>
      </c>
    </row>
    <row r="29" ht="87" customHeight="1" spans="1:10">
      <c r="A29" s="17" t="s">
        <v>295</v>
      </c>
      <c r="B29" s="17" t="s">
        <v>456</v>
      </c>
      <c r="C29" s="17" t="s">
        <v>381</v>
      </c>
      <c r="D29" s="17" t="s">
        <v>382</v>
      </c>
      <c r="E29" s="17" t="s">
        <v>457</v>
      </c>
      <c r="F29" s="17" t="s">
        <v>423</v>
      </c>
      <c r="G29" s="40" t="s">
        <v>424</v>
      </c>
      <c r="H29" s="17" t="s">
        <v>409</v>
      </c>
      <c r="I29" s="17" t="s">
        <v>386</v>
      </c>
      <c r="J29" s="17" t="s">
        <v>458</v>
      </c>
    </row>
    <row r="30" ht="64" customHeight="1" spans="1:10">
      <c r="A30" s="17" t="s">
        <v>295</v>
      </c>
      <c r="B30" s="17" t="s">
        <v>456</v>
      </c>
      <c r="C30" s="17" t="s">
        <v>381</v>
      </c>
      <c r="D30" s="17" t="s">
        <v>392</v>
      </c>
      <c r="E30" s="17" t="s">
        <v>459</v>
      </c>
      <c r="F30" s="17" t="s">
        <v>384</v>
      </c>
      <c r="G30" s="40" t="s">
        <v>168</v>
      </c>
      <c r="H30" s="17" t="s">
        <v>409</v>
      </c>
      <c r="I30" s="17" t="s">
        <v>386</v>
      </c>
      <c r="J30" s="17" t="s">
        <v>460</v>
      </c>
    </row>
    <row r="31" ht="54" customHeight="1" spans="1:10">
      <c r="A31" s="17" t="s">
        <v>295</v>
      </c>
      <c r="B31" s="17" t="s">
        <v>456</v>
      </c>
      <c r="C31" s="17" t="s">
        <v>396</v>
      </c>
      <c r="D31" s="17" t="s">
        <v>402</v>
      </c>
      <c r="E31" s="17" t="s">
        <v>461</v>
      </c>
      <c r="F31" s="17" t="s">
        <v>384</v>
      </c>
      <c r="G31" s="40" t="s">
        <v>420</v>
      </c>
      <c r="H31" s="17" t="s">
        <v>409</v>
      </c>
      <c r="I31" s="17" t="s">
        <v>386</v>
      </c>
      <c r="J31" s="17" t="s">
        <v>462</v>
      </c>
    </row>
    <row r="32" ht="54" customHeight="1" spans="1:10">
      <c r="A32" s="17" t="s">
        <v>295</v>
      </c>
      <c r="B32" s="17" t="s">
        <v>456</v>
      </c>
      <c r="C32" s="17" t="s">
        <v>396</v>
      </c>
      <c r="D32" s="17" t="s">
        <v>402</v>
      </c>
      <c r="E32" s="17" t="s">
        <v>463</v>
      </c>
      <c r="F32" s="17" t="s">
        <v>423</v>
      </c>
      <c r="G32" s="40" t="s">
        <v>428</v>
      </c>
      <c r="H32" s="17" t="s">
        <v>429</v>
      </c>
      <c r="I32" s="17" t="s">
        <v>386</v>
      </c>
      <c r="J32" s="17" t="s">
        <v>464</v>
      </c>
    </row>
    <row r="33" ht="298" customHeight="1" spans="1:10">
      <c r="A33" s="17" t="s">
        <v>295</v>
      </c>
      <c r="B33" s="17" t="s">
        <v>456</v>
      </c>
      <c r="C33" s="17" t="s">
        <v>405</v>
      </c>
      <c r="D33" s="17" t="s">
        <v>406</v>
      </c>
      <c r="E33" s="17" t="s">
        <v>465</v>
      </c>
      <c r="F33" s="17" t="s">
        <v>384</v>
      </c>
      <c r="G33" s="40" t="s">
        <v>408</v>
      </c>
      <c r="H33" s="17" t="s">
        <v>409</v>
      </c>
      <c r="I33" s="17" t="s">
        <v>386</v>
      </c>
      <c r="J33" s="17" t="s">
        <v>466</v>
      </c>
    </row>
    <row r="34" ht="79" customHeight="1" spans="1:10">
      <c r="A34" s="17" t="s">
        <v>293</v>
      </c>
      <c r="B34" s="17" t="s">
        <v>467</v>
      </c>
      <c r="C34" s="17" t="s">
        <v>381</v>
      </c>
      <c r="D34" s="17" t="s">
        <v>382</v>
      </c>
      <c r="E34" s="17" t="s">
        <v>468</v>
      </c>
      <c r="F34" s="17" t="s">
        <v>384</v>
      </c>
      <c r="G34" s="40" t="s">
        <v>469</v>
      </c>
      <c r="H34" s="17" t="s">
        <v>470</v>
      </c>
      <c r="I34" s="17" t="s">
        <v>386</v>
      </c>
      <c r="J34" s="17" t="s">
        <v>471</v>
      </c>
    </row>
    <row r="35" ht="60" customHeight="1" spans="1:10">
      <c r="A35" s="17" t="s">
        <v>293</v>
      </c>
      <c r="B35" s="17" t="s">
        <v>467</v>
      </c>
      <c r="C35" s="17" t="s">
        <v>381</v>
      </c>
      <c r="D35" s="17" t="s">
        <v>382</v>
      </c>
      <c r="E35" s="17" t="s">
        <v>472</v>
      </c>
      <c r="F35" s="17" t="s">
        <v>423</v>
      </c>
      <c r="G35" s="40" t="s">
        <v>473</v>
      </c>
      <c r="H35" s="17" t="s">
        <v>474</v>
      </c>
      <c r="I35" s="17" t="s">
        <v>386</v>
      </c>
      <c r="J35" s="17" t="s">
        <v>475</v>
      </c>
    </row>
    <row r="36" ht="63" customHeight="1" spans="1:10">
      <c r="A36" s="17" t="s">
        <v>293</v>
      </c>
      <c r="B36" s="17" t="s">
        <v>467</v>
      </c>
      <c r="C36" s="17" t="s">
        <v>381</v>
      </c>
      <c r="D36" s="17" t="s">
        <v>392</v>
      </c>
      <c r="E36" s="17" t="s">
        <v>476</v>
      </c>
      <c r="F36" s="17" t="s">
        <v>423</v>
      </c>
      <c r="G36" s="40" t="s">
        <v>428</v>
      </c>
      <c r="H36" s="17" t="s">
        <v>409</v>
      </c>
      <c r="I36" s="17" t="s">
        <v>386</v>
      </c>
      <c r="J36" s="17" t="s">
        <v>477</v>
      </c>
    </row>
    <row r="37" ht="33.75" customHeight="1" spans="1:10">
      <c r="A37" s="17" t="s">
        <v>293</v>
      </c>
      <c r="B37" s="17" t="s">
        <v>467</v>
      </c>
      <c r="C37" s="17" t="s">
        <v>396</v>
      </c>
      <c r="D37" s="17" t="s">
        <v>397</v>
      </c>
      <c r="E37" s="17" t="s">
        <v>478</v>
      </c>
      <c r="F37" s="17" t="s">
        <v>384</v>
      </c>
      <c r="G37" s="40" t="s">
        <v>479</v>
      </c>
      <c r="H37" s="17" t="s">
        <v>480</v>
      </c>
      <c r="I37" s="17" t="s">
        <v>410</v>
      </c>
      <c r="J37" s="17" t="s">
        <v>481</v>
      </c>
    </row>
    <row r="38" ht="33.75" customHeight="1" spans="1:10">
      <c r="A38" s="17" t="s">
        <v>293</v>
      </c>
      <c r="B38" s="17" t="s">
        <v>467</v>
      </c>
      <c r="C38" s="17" t="s">
        <v>396</v>
      </c>
      <c r="D38" s="17" t="s">
        <v>402</v>
      </c>
      <c r="E38" s="17" t="s">
        <v>482</v>
      </c>
      <c r="F38" s="17" t="s">
        <v>384</v>
      </c>
      <c r="G38" s="40" t="s">
        <v>46</v>
      </c>
      <c r="H38" s="17" t="s">
        <v>390</v>
      </c>
      <c r="I38" s="17" t="s">
        <v>386</v>
      </c>
      <c r="J38" s="17" t="s">
        <v>483</v>
      </c>
    </row>
    <row r="39" ht="124" customHeight="1" spans="1:10">
      <c r="A39" s="17" t="s">
        <v>293</v>
      </c>
      <c r="B39" s="17" t="s">
        <v>467</v>
      </c>
      <c r="C39" s="17" t="s">
        <v>405</v>
      </c>
      <c r="D39" s="17" t="s">
        <v>406</v>
      </c>
      <c r="E39" s="17" t="s">
        <v>484</v>
      </c>
      <c r="F39" s="17" t="s">
        <v>384</v>
      </c>
      <c r="G39" s="40" t="s">
        <v>408</v>
      </c>
      <c r="H39" s="17" t="s">
        <v>409</v>
      </c>
      <c r="I39" s="17" t="s">
        <v>386</v>
      </c>
      <c r="J39" s="17" t="s">
        <v>485</v>
      </c>
    </row>
    <row r="40" ht="31" customHeight="1" spans="1:10">
      <c r="A40" s="17" t="s">
        <v>290</v>
      </c>
      <c r="B40" s="17" t="s">
        <v>486</v>
      </c>
      <c r="C40" s="17" t="s">
        <v>381</v>
      </c>
      <c r="D40" s="17" t="s">
        <v>382</v>
      </c>
      <c r="E40" s="17" t="s">
        <v>487</v>
      </c>
      <c r="F40" s="17" t="s">
        <v>384</v>
      </c>
      <c r="G40" s="40" t="s">
        <v>488</v>
      </c>
      <c r="H40" s="17" t="s">
        <v>489</v>
      </c>
      <c r="I40" s="17" t="s">
        <v>386</v>
      </c>
      <c r="J40" s="17" t="s">
        <v>490</v>
      </c>
    </row>
    <row r="41" ht="31" customHeight="1" spans="1:10">
      <c r="A41" s="17" t="s">
        <v>290</v>
      </c>
      <c r="B41" s="17" t="s">
        <v>486</v>
      </c>
      <c r="C41" s="17" t="s">
        <v>381</v>
      </c>
      <c r="D41" s="17" t="s">
        <v>382</v>
      </c>
      <c r="E41" s="17" t="s">
        <v>491</v>
      </c>
      <c r="F41" s="17" t="s">
        <v>384</v>
      </c>
      <c r="G41" s="40" t="s">
        <v>492</v>
      </c>
      <c r="H41" s="17" t="s">
        <v>489</v>
      </c>
      <c r="I41" s="17" t="s">
        <v>386</v>
      </c>
      <c r="J41" s="17" t="s">
        <v>493</v>
      </c>
    </row>
    <row r="42" ht="31" customHeight="1" spans="1:10">
      <c r="A42" s="17" t="s">
        <v>290</v>
      </c>
      <c r="B42" s="17" t="s">
        <v>486</v>
      </c>
      <c r="C42" s="17" t="s">
        <v>381</v>
      </c>
      <c r="D42" s="17" t="s">
        <v>392</v>
      </c>
      <c r="E42" s="17" t="s">
        <v>494</v>
      </c>
      <c r="F42" s="17" t="s">
        <v>384</v>
      </c>
      <c r="G42" s="40" t="s">
        <v>455</v>
      </c>
      <c r="H42" s="17" t="s">
        <v>409</v>
      </c>
      <c r="I42" s="17" t="s">
        <v>386</v>
      </c>
      <c r="J42" s="17" t="s">
        <v>495</v>
      </c>
    </row>
    <row r="43" ht="31" customHeight="1" spans="1:10">
      <c r="A43" s="17" t="s">
        <v>290</v>
      </c>
      <c r="B43" s="17" t="s">
        <v>486</v>
      </c>
      <c r="C43" s="17" t="s">
        <v>381</v>
      </c>
      <c r="D43" s="17" t="s">
        <v>496</v>
      </c>
      <c r="E43" s="17" t="s">
        <v>497</v>
      </c>
      <c r="F43" s="17" t="s">
        <v>423</v>
      </c>
      <c r="G43" s="40" t="s">
        <v>498</v>
      </c>
      <c r="H43" s="17"/>
      <c r="I43" s="17" t="s">
        <v>410</v>
      </c>
      <c r="J43" s="17" t="s">
        <v>497</v>
      </c>
    </row>
    <row r="44" ht="31" customHeight="1" spans="1:10">
      <c r="A44" s="17" t="s">
        <v>290</v>
      </c>
      <c r="B44" s="17" t="s">
        <v>486</v>
      </c>
      <c r="C44" s="17" t="s">
        <v>396</v>
      </c>
      <c r="D44" s="17" t="s">
        <v>397</v>
      </c>
      <c r="E44" s="17" t="s">
        <v>499</v>
      </c>
      <c r="F44" s="17" t="s">
        <v>423</v>
      </c>
      <c r="G44" s="40" t="s">
        <v>443</v>
      </c>
      <c r="H44" s="17"/>
      <c r="I44" s="17" t="s">
        <v>410</v>
      </c>
      <c r="J44" s="17" t="s">
        <v>500</v>
      </c>
    </row>
    <row r="45" ht="25" customHeight="1" spans="1:10">
      <c r="A45" s="17" t="s">
        <v>290</v>
      </c>
      <c r="B45" s="17" t="s">
        <v>486</v>
      </c>
      <c r="C45" s="17" t="s">
        <v>396</v>
      </c>
      <c r="D45" s="17" t="s">
        <v>402</v>
      </c>
      <c r="E45" s="17" t="s">
        <v>501</v>
      </c>
      <c r="F45" s="17" t="s">
        <v>384</v>
      </c>
      <c r="G45" s="40" t="s">
        <v>432</v>
      </c>
      <c r="H45" s="17" t="s">
        <v>409</v>
      </c>
      <c r="I45" s="17" t="s">
        <v>386</v>
      </c>
      <c r="J45" s="17" t="s">
        <v>502</v>
      </c>
    </row>
    <row r="46" ht="25" customHeight="1" spans="1:10">
      <c r="A46" s="17" t="s">
        <v>290</v>
      </c>
      <c r="B46" s="17" t="s">
        <v>486</v>
      </c>
      <c r="C46" s="17" t="s">
        <v>405</v>
      </c>
      <c r="D46" s="17" t="s">
        <v>406</v>
      </c>
      <c r="E46" s="17" t="s">
        <v>503</v>
      </c>
      <c r="F46" s="17" t="s">
        <v>384</v>
      </c>
      <c r="G46" s="40" t="s">
        <v>436</v>
      </c>
      <c r="H46" s="17" t="s">
        <v>409</v>
      </c>
      <c r="I46" s="17" t="s">
        <v>386</v>
      </c>
      <c r="J46" s="17" t="s">
        <v>504</v>
      </c>
    </row>
    <row r="47" ht="25" customHeight="1" spans="1:10">
      <c r="A47" s="17" t="s">
        <v>357</v>
      </c>
      <c r="B47" s="17" t="s">
        <v>505</v>
      </c>
      <c r="C47" s="17" t="s">
        <v>381</v>
      </c>
      <c r="D47" s="17" t="s">
        <v>382</v>
      </c>
      <c r="E47" s="17" t="s">
        <v>506</v>
      </c>
      <c r="F47" s="17" t="s">
        <v>423</v>
      </c>
      <c r="G47" s="40" t="s">
        <v>399</v>
      </c>
      <c r="H47" s="17" t="s">
        <v>400</v>
      </c>
      <c r="I47" s="17" t="s">
        <v>386</v>
      </c>
      <c r="J47" s="17" t="s">
        <v>506</v>
      </c>
    </row>
    <row r="48" ht="27" customHeight="1" spans="1:10">
      <c r="A48" s="17" t="s">
        <v>357</v>
      </c>
      <c r="B48" s="17" t="s">
        <v>505</v>
      </c>
      <c r="C48" s="17" t="s">
        <v>381</v>
      </c>
      <c r="D48" s="17" t="s">
        <v>382</v>
      </c>
      <c r="E48" s="17" t="s">
        <v>507</v>
      </c>
      <c r="F48" s="17" t="s">
        <v>384</v>
      </c>
      <c r="G48" s="40" t="s">
        <v>50</v>
      </c>
      <c r="H48" s="17" t="s">
        <v>400</v>
      </c>
      <c r="I48" s="17" t="s">
        <v>386</v>
      </c>
      <c r="J48" s="17" t="s">
        <v>508</v>
      </c>
    </row>
    <row r="49" ht="33.75" customHeight="1" spans="1:10">
      <c r="A49" s="17" t="s">
        <v>357</v>
      </c>
      <c r="B49" s="17" t="s">
        <v>505</v>
      </c>
      <c r="C49" s="17" t="s">
        <v>381</v>
      </c>
      <c r="D49" s="17" t="s">
        <v>382</v>
      </c>
      <c r="E49" s="17" t="s">
        <v>509</v>
      </c>
      <c r="F49" s="17" t="s">
        <v>423</v>
      </c>
      <c r="G49" s="40" t="s">
        <v>399</v>
      </c>
      <c r="H49" s="17" t="s">
        <v>510</v>
      </c>
      <c r="I49" s="17" t="s">
        <v>386</v>
      </c>
      <c r="J49" s="17" t="s">
        <v>509</v>
      </c>
    </row>
    <row r="50" ht="42" customHeight="1" spans="1:10">
      <c r="A50" s="17" t="s">
        <v>357</v>
      </c>
      <c r="B50" s="17" t="s">
        <v>505</v>
      </c>
      <c r="C50" s="17" t="s">
        <v>381</v>
      </c>
      <c r="D50" s="17" t="s">
        <v>496</v>
      </c>
      <c r="E50" s="17" t="s">
        <v>511</v>
      </c>
      <c r="F50" s="17" t="s">
        <v>512</v>
      </c>
      <c r="G50" s="40" t="s">
        <v>513</v>
      </c>
      <c r="H50" s="17" t="s">
        <v>452</v>
      </c>
      <c r="I50" s="17" t="s">
        <v>386</v>
      </c>
      <c r="J50" s="17" t="s">
        <v>514</v>
      </c>
    </row>
    <row r="51" ht="33.75" customHeight="1" spans="1:10">
      <c r="A51" s="17" t="s">
        <v>357</v>
      </c>
      <c r="B51" s="17" t="s">
        <v>505</v>
      </c>
      <c r="C51" s="17" t="s">
        <v>396</v>
      </c>
      <c r="D51" s="17" t="s">
        <v>397</v>
      </c>
      <c r="E51" s="17" t="s">
        <v>515</v>
      </c>
      <c r="F51" s="17" t="s">
        <v>384</v>
      </c>
      <c r="G51" s="40" t="s">
        <v>516</v>
      </c>
      <c r="H51" s="17"/>
      <c r="I51" s="17" t="s">
        <v>410</v>
      </c>
      <c r="J51" s="17" t="s">
        <v>517</v>
      </c>
    </row>
    <row r="52" ht="33.75" customHeight="1" spans="1:10">
      <c r="A52" s="17" t="s">
        <v>357</v>
      </c>
      <c r="B52" s="17" t="s">
        <v>505</v>
      </c>
      <c r="C52" s="17" t="s">
        <v>396</v>
      </c>
      <c r="D52" s="17" t="s">
        <v>402</v>
      </c>
      <c r="E52" s="17" t="s">
        <v>515</v>
      </c>
      <c r="F52" s="17" t="s">
        <v>384</v>
      </c>
      <c r="G52" s="40" t="s">
        <v>518</v>
      </c>
      <c r="H52" s="17"/>
      <c r="I52" s="17" t="s">
        <v>410</v>
      </c>
      <c r="J52" s="17" t="s">
        <v>519</v>
      </c>
    </row>
    <row r="53" ht="33.75" customHeight="1" spans="1:10">
      <c r="A53" s="17" t="s">
        <v>357</v>
      </c>
      <c r="B53" s="17" t="s">
        <v>505</v>
      </c>
      <c r="C53" s="17" t="s">
        <v>405</v>
      </c>
      <c r="D53" s="17" t="s">
        <v>406</v>
      </c>
      <c r="E53" s="17" t="s">
        <v>520</v>
      </c>
      <c r="F53" s="17" t="s">
        <v>384</v>
      </c>
      <c r="G53" s="40" t="s">
        <v>455</v>
      </c>
      <c r="H53" s="17" t="s">
        <v>409</v>
      </c>
      <c r="I53" s="17" t="s">
        <v>410</v>
      </c>
      <c r="J53" s="17" t="s">
        <v>520</v>
      </c>
    </row>
    <row r="54" ht="56" customHeight="1" spans="1:10">
      <c r="A54" s="17" t="s">
        <v>338</v>
      </c>
      <c r="B54" s="17" t="s">
        <v>521</v>
      </c>
      <c r="C54" s="17" t="s">
        <v>381</v>
      </c>
      <c r="D54" s="17" t="s">
        <v>382</v>
      </c>
      <c r="E54" s="17" t="s">
        <v>522</v>
      </c>
      <c r="F54" s="17" t="s">
        <v>512</v>
      </c>
      <c r="G54" s="40" t="s">
        <v>53</v>
      </c>
      <c r="H54" s="17" t="s">
        <v>449</v>
      </c>
      <c r="I54" s="17" t="s">
        <v>386</v>
      </c>
      <c r="J54" s="17" t="s">
        <v>523</v>
      </c>
    </row>
    <row r="55" ht="56" customHeight="1" spans="1:10">
      <c r="A55" s="17" t="s">
        <v>338</v>
      </c>
      <c r="B55" s="17" t="s">
        <v>521</v>
      </c>
      <c r="C55" s="17" t="s">
        <v>381</v>
      </c>
      <c r="D55" s="17" t="s">
        <v>382</v>
      </c>
      <c r="E55" s="17" t="s">
        <v>524</v>
      </c>
      <c r="F55" s="17" t="s">
        <v>512</v>
      </c>
      <c r="G55" s="40" t="s">
        <v>48</v>
      </c>
      <c r="H55" s="17" t="s">
        <v>400</v>
      </c>
      <c r="I55" s="17" t="s">
        <v>386</v>
      </c>
      <c r="J55" s="17" t="s">
        <v>525</v>
      </c>
    </row>
    <row r="56" ht="56" customHeight="1" spans="1:10">
      <c r="A56" s="17" t="s">
        <v>338</v>
      </c>
      <c r="B56" s="17" t="s">
        <v>521</v>
      </c>
      <c r="C56" s="17" t="s">
        <v>381</v>
      </c>
      <c r="D56" s="17" t="s">
        <v>382</v>
      </c>
      <c r="E56" s="17" t="s">
        <v>526</v>
      </c>
      <c r="F56" s="17" t="s">
        <v>512</v>
      </c>
      <c r="G56" s="40" t="s">
        <v>48</v>
      </c>
      <c r="H56" s="17" t="s">
        <v>400</v>
      </c>
      <c r="I56" s="17" t="s">
        <v>386</v>
      </c>
      <c r="J56" s="17" t="s">
        <v>527</v>
      </c>
    </row>
    <row r="57" ht="56" customHeight="1" spans="1:10">
      <c r="A57" s="17" t="s">
        <v>338</v>
      </c>
      <c r="B57" s="17" t="s">
        <v>521</v>
      </c>
      <c r="C57" s="17" t="s">
        <v>381</v>
      </c>
      <c r="D57" s="17" t="s">
        <v>382</v>
      </c>
      <c r="E57" s="17" t="s">
        <v>528</v>
      </c>
      <c r="F57" s="17" t="s">
        <v>512</v>
      </c>
      <c r="G57" s="40" t="s">
        <v>529</v>
      </c>
      <c r="H57" s="17" t="s">
        <v>449</v>
      </c>
      <c r="I57" s="17" t="s">
        <v>386</v>
      </c>
      <c r="J57" s="17" t="s">
        <v>530</v>
      </c>
    </row>
    <row r="58" ht="85" customHeight="1" spans="1:10">
      <c r="A58" s="17" t="s">
        <v>338</v>
      </c>
      <c r="B58" s="17" t="s">
        <v>521</v>
      </c>
      <c r="C58" s="17" t="s">
        <v>381</v>
      </c>
      <c r="D58" s="17" t="s">
        <v>382</v>
      </c>
      <c r="E58" s="17" t="s">
        <v>531</v>
      </c>
      <c r="F58" s="17" t="s">
        <v>512</v>
      </c>
      <c r="G58" s="40" t="s">
        <v>48</v>
      </c>
      <c r="H58" s="17" t="s">
        <v>449</v>
      </c>
      <c r="I58" s="17" t="s">
        <v>386</v>
      </c>
      <c r="J58" s="17" t="s">
        <v>532</v>
      </c>
    </row>
    <row r="59" ht="42" customHeight="1" spans="1:10">
      <c r="A59" s="17" t="s">
        <v>338</v>
      </c>
      <c r="B59" s="17" t="s">
        <v>521</v>
      </c>
      <c r="C59" s="17" t="s">
        <v>381</v>
      </c>
      <c r="D59" s="17" t="s">
        <v>392</v>
      </c>
      <c r="E59" s="17" t="s">
        <v>533</v>
      </c>
      <c r="F59" s="17" t="s">
        <v>423</v>
      </c>
      <c r="G59" s="40" t="s">
        <v>424</v>
      </c>
      <c r="H59" s="17" t="s">
        <v>409</v>
      </c>
      <c r="I59" s="17" t="s">
        <v>386</v>
      </c>
      <c r="J59" s="17" t="s">
        <v>534</v>
      </c>
    </row>
    <row r="60" ht="42" customHeight="1" spans="1:10">
      <c r="A60" s="17" t="s">
        <v>338</v>
      </c>
      <c r="B60" s="17" t="s">
        <v>521</v>
      </c>
      <c r="C60" s="17" t="s">
        <v>381</v>
      </c>
      <c r="D60" s="17" t="s">
        <v>392</v>
      </c>
      <c r="E60" s="17" t="s">
        <v>535</v>
      </c>
      <c r="F60" s="17" t="s">
        <v>423</v>
      </c>
      <c r="G60" s="40" t="s">
        <v>424</v>
      </c>
      <c r="H60" s="17" t="s">
        <v>409</v>
      </c>
      <c r="I60" s="17" t="s">
        <v>386</v>
      </c>
      <c r="J60" s="17" t="s">
        <v>536</v>
      </c>
    </row>
    <row r="61" ht="56" customHeight="1" spans="1:10">
      <c r="A61" s="17" t="s">
        <v>338</v>
      </c>
      <c r="B61" s="17" t="s">
        <v>521</v>
      </c>
      <c r="C61" s="17" t="s">
        <v>381</v>
      </c>
      <c r="D61" s="17" t="s">
        <v>392</v>
      </c>
      <c r="E61" s="17" t="s">
        <v>537</v>
      </c>
      <c r="F61" s="17" t="s">
        <v>384</v>
      </c>
      <c r="G61" s="40" t="s">
        <v>408</v>
      </c>
      <c r="H61" s="17" t="s">
        <v>409</v>
      </c>
      <c r="I61" s="17" t="s">
        <v>386</v>
      </c>
      <c r="J61" s="17" t="s">
        <v>538</v>
      </c>
    </row>
    <row r="62" ht="56" customHeight="1" spans="1:10">
      <c r="A62" s="17" t="s">
        <v>338</v>
      </c>
      <c r="B62" s="17" t="s">
        <v>521</v>
      </c>
      <c r="C62" s="17" t="s">
        <v>381</v>
      </c>
      <c r="D62" s="17" t="s">
        <v>496</v>
      </c>
      <c r="E62" s="17" t="s">
        <v>539</v>
      </c>
      <c r="F62" s="17" t="s">
        <v>512</v>
      </c>
      <c r="G62" s="40" t="s">
        <v>399</v>
      </c>
      <c r="H62" s="17" t="s">
        <v>540</v>
      </c>
      <c r="I62" s="17" t="s">
        <v>386</v>
      </c>
      <c r="J62" s="17" t="s">
        <v>541</v>
      </c>
    </row>
    <row r="63" ht="56" customHeight="1" spans="1:10">
      <c r="A63" s="17" t="s">
        <v>338</v>
      </c>
      <c r="B63" s="17" t="s">
        <v>521</v>
      </c>
      <c r="C63" s="17" t="s">
        <v>396</v>
      </c>
      <c r="D63" s="17" t="s">
        <v>402</v>
      </c>
      <c r="E63" s="17" t="s">
        <v>542</v>
      </c>
      <c r="F63" s="17" t="s">
        <v>423</v>
      </c>
      <c r="G63" s="40" t="s">
        <v>399</v>
      </c>
      <c r="H63" s="17" t="s">
        <v>543</v>
      </c>
      <c r="I63" s="17" t="s">
        <v>386</v>
      </c>
      <c r="J63" s="17" t="s">
        <v>544</v>
      </c>
    </row>
    <row r="64" ht="111" customHeight="1" spans="1:10">
      <c r="A64" s="17" t="s">
        <v>338</v>
      </c>
      <c r="B64" s="17" t="s">
        <v>521</v>
      </c>
      <c r="C64" s="17" t="s">
        <v>396</v>
      </c>
      <c r="D64" s="17" t="s">
        <v>402</v>
      </c>
      <c r="E64" s="17" t="s">
        <v>545</v>
      </c>
      <c r="F64" s="17" t="s">
        <v>423</v>
      </c>
      <c r="G64" s="40" t="s">
        <v>48</v>
      </c>
      <c r="H64" s="17" t="s">
        <v>409</v>
      </c>
      <c r="I64" s="17" t="s">
        <v>410</v>
      </c>
      <c r="J64" s="17" t="s">
        <v>546</v>
      </c>
    </row>
    <row r="65" ht="28" customHeight="1" spans="1:10">
      <c r="A65" s="17" t="s">
        <v>338</v>
      </c>
      <c r="B65" s="17" t="s">
        <v>521</v>
      </c>
      <c r="C65" s="17" t="s">
        <v>405</v>
      </c>
      <c r="D65" s="17" t="s">
        <v>406</v>
      </c>
      <c r="E65" s="17" t="s">
        <v>547</v>
      </c>
      <c r="F65" s="17" t="s">
        <v>423</v>
      </c>
      <c r="G65" s="40" t="s">
        <v>432</v>
      </c>
      <c r="H65" s="17" t="s">
        <v>409</v>
      </c>
      <c r="I65" s="17" t="s">
        <v>410</v>
      </c>
      <c r="J65" s="17" t="s">
        <v>548</v>
      </c>
    </row>
    <row r="66" ht="52" customHeight="1" spans="1:10">
      <c r="A66" s="17" t="s">
        <v>364</v>
      </c>
      <c r="B66" s="17" t="s">
        <v>549</v>
      </c>
      <c r="C66" s="17" t="s">
        <v>381</v>
      </c>
      <c r="D66" s="17" t="s">
        <v>382</v>
      </c>
      <c r="E66" s="17" t="s">
        <v>550</v>
      </c>
      <c r="F66" s="17" t="s">
        <v>384</v>
      </c>
      <c r="G66" s="40" t="s">
        <v>551</v>
      </c>
      <c r="H66" s="17" t="s">
        <v>409</v>
      </c>
      <c r="I66" s="17" t="s">
        <v>386</v>
      </c>
      <c r="J66" s="17" t="s">
        <v>552</v>
      </c>
    </row>
    <row r="67" ht="44" customHeight="1" spans="1:10">
      <c r="A67" s="17" t="s">
        <v>364</v>
      </c>
      <c r="B67" s="17" t="s">
        <v>549</v>
      </c>
      <c r="C67" s="17" t="s">
        <v>381</v>
      </c>
      <c r="D67" s="17" t="s">
        <v>382</v>
      </c>
      <c r="E67" s="17" t="s">
        <v>435</v>
      </c>
      <c r="F67" s="17" t="s">
        <v>423</v>
      </c>
      <c r="G67" s="40" t="s">
        <v>424</v>
      </c>
      <c r="H67" s="17" t="s">
        <v>409</v>
      </c>
      <c r="I67" s="17" t="s">
        <v>386</v>
      </c>
      <c r="J67" s="144" t="s">
        <v>553</v>
      </c>
    </row>
    <row r="68" ht="52" customHeight="1" spans="1:10">
      <c r="A68" s="17" t="s">
        <v>364</v>
      </c>
      <c r="B68" s="17" t="s">
        <v>549</v>
      </c>
      <c r="C68" s="17" t="s">
        <v>381</v>
      </c>
      <c r="D68" s="17" t="s">
        <v>392</v>
      </c>
      <c r="E68" s="17" t="s">
        <v>438</v>
      </c>
      <c r="F68" s="17" t="s">
        <v>423</v>
      </c>
      <c r="G68" s="40" t="s">
        <v>424</v>
      </c>
      <c r="H68" s="17" t="s">
        <v>409</v>
      </c>
      <c r="I68" s="17" t="s">
        <v>386</v>
      </c>
      <c r="J68" s="17" t="s">
        <v>439</v>
      </c>
    </row>
    <row r="69" ht="52" customHeight="1" spans="1:10">
      <c r="A69" s="17" t="s">
        <v>364</v>
      </c>
      <c r="B69" s="17" t="s">
        <v>549</v>
      </c>
      <c r="C69" s="17" t="s">
        <v>381</v>
      </c>
      <c r="D69" s="17" t="s">
        <v>392</v>
      </c>
      <c r="E69" s="17" t="s">
        <v>440</v>
      </c>
      <c r="F69" s="17" t="s">
        <v>423</v>
      </c>
      <c r="G69" s="40" t="s">
        <v>424</v>
      </c>
      <c r="H69" s="17" t="s">
        <v>409</v>
      </c>
      <c r="I69" s="17" t="s">
        <v>386</v>
      </c>
      <c r="J69" s="144" t="s">
        <v>441</v>
      </c>
    </row>
    <row r="70" ht="66" customHeight="1" spans="1:10">
      <c r="A70" s="17" t="s">
        <v>364</v>
      </c>
      <c r="B70" s="17" t="s">
        <v>549</v>
      </c>
      <c r="C70" s="17" t="s">
        <v>381</v>
      </c>
      <c r="D70" s="17" t="s">
        <v>496</v>
      </c>
      <c r="E70" s="17" t="s">
        <v>554</v>
      </c>
      <c r="F70" s="17" t="s">
        <v>423</v>
      </c>
      <c r="G70" s="40" t="s">
        <v>424</v>
      </c>
      <c r="H70" s="17" t="s">
        <v>409</v>
      </c>
      <c r="I70" s="17" t="s">
        <v>386</v>
      </c>
      <c r="J70" s="17" t="s">
        <v>555</v>
      </c>
    </row>
    <row r="71" ht="61" customHeight="1" spans="1:10">
      <c r="A71" s="17" t="s">
        <v>364</v>
      </c>
      <c r="B71" s="17" t="s">
        <v>549</v>
      </c>
      <c r="C71" s="17" t="s">
        <v>381</v>
      </c>
      <c r="D71" s="17" t="s">
        <v>496</v>
      </c>
      <c r="E71" s="17" t="s">
        <v>556</v>
      </c>
      <c r="F71" s="17" t="s">
        <v>384</v>
      </c>
      <c r="G71" s="40" t="s">
        <v>408</v>
      </c>
      <c r="H71" s="17" t="s">
        <v>409</v>
      </c>
      <c r="I71" s="17" t="s">
        <v>386</v>
      </c>
      <c r="J71" s="17" t="s">
        <v>557</v>
      </c>
    </row>
    <row r="72" ht="52" customHeight="1" spans="1:10">
      <c r="A72" s="17" t="s">
        <v>364</v>
      </c>
      <c r="B72" s="17" t="s">
        <v>549</v>
      </c>
      <c r="C72" s="17" t="s">
        <v>396</v>
      </c>
      <c r="D72" s="17" t="s">
        <v>397</v>
      </c>
      <c r="E72" s="17" t="s">
        <v>558</v>
      </c>
      <c r="F72" s="17" t="s">
        <v>559</v>
      </c>
      <c r="G72" s="40" t="s">
        <v>428</v>
      </c>
      <c r="H72" s="17" t="s">
        <v>409</v>
      </c>
      <c r="I72" s="17" t="s">
        <v>386</v>
      </c>
      <c r="J72" s="144" t="s">
        <v>560</v>
      </c>
    </row>
    <row r="73" ht="52" customHeight="1" spans="1:10">
      <c r="A73" s="17" t="s">
        <v>364</v>
      </c>
      <c r="B73" s="17" t="s">
        <v>549</v>
      </c>
      <c r="C73" s="17" t="s">
        <v>396</v>
      </c>
      <c r="D73" s="17" t="s">
        <v>402</v>
      </c>
      <c r="E73" s="17" t="s">
        <v>561</v>
      </c>
      <c r="F73" s="17" t="s">
        <v>423</v>
      </c>
      <c r="G73" s="40" t="s">
        <v>424</v>
      </c>
      <c r="H73" s="17" t="s">
        <v>409</v>
      </c>
      <c r="I73" s="17" t="s">
        <v>386</v>
      </c>
      <c r="J73" s="144" t="s">
        <v>562</v>
      </c>
    </row>
    <row r="74" ht="33.75" customHeight="1" spans="1:10">
      <c r="A74" s="17" t="s">
        <v>364</v>
      </c>
      <c r="B74" s="17" t="s">
        <v>549</v>
      </c>
      <c r="C74" s="17" t="s">
        <v>396</v>
      </c>
      <c r="D74" s="17" t="s">
        <v>402</v>
      </c>
      <c r="E74" s="17" t="s">
        <v>442</v>
      </c>
      <c r="F74" s="17" t="s">
        <v>423</v>
      </c>
      <c r="G74" s="40" t="s">
        <v>443</v>
      </c>
      <c r="H74" s="17" t="s">
        <v>563</v>
      </c>
      <c r="I74" s="17" t="s">
        <v>410</v>
      </c>
      <c r="J74" s="17" t="s">
        <v>444</v>
      </c>
    </row>
    <row r="75" ht="66" customHeight="1" spans="1:10">
      <c r="A75" s="17" t="s">
        <v>364</v>
      </c>
      <c r="B75" s="17" t="s">
        <v>549</v>
      </c>
      <c r="C75" s="17" t="s">
        <v>405</v>
      </c>
      <c r="D75" s="17" t="s">
        <v>406</v>
      </c>
      <c r="E75" s="17" t="s">
        <v>564</v>
      </c>
      <c r="F75" s="17" t="s">
        <v>384</v>
      </c>
      <c r="G75" s="40" t="s">
        <v>408</v>
      </c>
      <c r="H75" s="17" t="s">
        <v>409</v>
      </c>
      <c r="I75" s="17" t="s">
        <v>386</v>
      </c>
      <c r="J75" s="17" t="s">
        <v>565</v>
      </c>
    </row>
    <row r="76" ht="53" customHeight="1" spans="1:10">
      <c r="A76" s="17" t="s">
        <v>336</v>
      </c>
      <c r="B76" s="17" t="s">
        <v>566</v>
      </c>
      <c r="C76" s="17" t="s">
        <v>381</v>
      </c>
      <c r="D76" s="17" t="s">
        <v>382</v>
      </c>
      <c r="E76" s="17" t="s">
        <v>567</v>
      </c>
      <c r="F76" s="17" t="s">
        <v>423</v>
      </c>
      <c r="G76" s="40" t="s">
        <v>568</v>
      </c>
      <c r="H76" s="17" t="s">
        <v>415</v>
      </c>
      <c r="I76" s="17" t="s">
        <v>386</v>
      </c>
      <c r="J76" s="17" t="s">
        <v>569</v>
      </c>
    </row>
    <row r="77" ht="33.75" customHeight="1" spans="1:10">
      <c r="A77" s="17" t="s">
        <v>336</v>
      </c>
      <c r="B77" s="17" t="s">
        <v>566</v>
      </c>
      <c r="C77" s="17" t="s">
        <v>381</v>
      </c>
      <c r="D77" s="17" t="s">
        <v>392</v>
      </c>
      <c r="E77" s="17" t="s">
        <v>570</v>
      </c>
      <c r="F77" s="17" t="s">
        <v>423</v>
      </c>
      <c r="G77" s="40" t="s">
        <v>424</v>
      </c>
      <c r="H77" s="17" t="s">
        <v>409</v>
      </c>
      <c r="I77" s="17" t="s">
        <v>386</v>
      </c>
      <c r="J77" s="17" t="s">
        <v>571</v>
      </c>
    </row>
    <row r="78" ht="43" customHeight="1" spans="1:10">
      <c r="A78" s="17" t="s">
        <v>336</v>
      </c>
      <c r="B78" s="17" t="s">
        <v>566</v>
      </c>
      <c r="C78" s="17" t="s">
        <v>381</v>
      </c>
      <c r="D78" s="17" t="s">
        <v>392</v>
      </c>
      <c r="E78" s="17" t="s">
        <v>572</v>
      </c>
      <c r="F78" s="17" t="s">
        <v>423</v>
      </c>
      <c r="G78" s="40" t="s">
        <v>424</v>
      </c>
      <c r="H78" s="17" t="s">
        <v>409</v>
      </c>
      <c r="I78" s="17" t="s">
        <v>386</v>
      </c>
      <c r="J78" s="17" t="s">
        <v>573</v>
      </c>
    </row>
    <row r="79" ht="33.75" customHeight="1" spans="1:10">
      <c r="A79" s="17" t="s">
        <v>336</v>
      </c>
      <c r="B79" s="17" t="s">
        <v>566</v>
      </c>
      <c r="C79" s="17" t="s">
        <v>396</v>
      </c>
      <c r="D79" s="17" t="s">
        <v>402</v>
      </c>
      <c r="E79" s="17" t="s">
        <v>574</v>
      </c>
      <c r="F79" s="17" t="s">
        <v>423</v>
      </c>
      <c r="G79" s="40" t="s">
        <v>575</v>
      </c>
      <c r="H79" s="17"/>
      <c r="I79" s="17" t="s">
        <v>410</v>
      </c>
      <c r="J79" s="17" t="s">
        <v>576</v>
      </c>
    </row>
    <row r="80" ht="33.75" customHeight="1" spans="1:10">
      <c r="A80" s="17" t="s">
        <v>336</v>
      </c>
      <c r="B80" s="17" t="s">
        <v>566</v>
      </c>
      <c r="C80" s="17" t="s">
        <v>405</v>
      </c>
      <c r="D80" s="17" t="s">
        <v>406</v>
      </c>
      <c r="E80" s="17" t="s">
        <v>577</v>
      </c>
      <c r="F80" s="17" t="s">
        <v>384</v>
      </c>
      <c r="G80" s="40" t="s">
        <v>455</v>
      </c>
      <c r="H80" s="17" t="s">
        <v>409</v>
      </c>
      <c r="I80" s="17" t="s">
        <v>386</v>
      </c>
      <c r="J80" s="17" t="s">
        <v>578</v>
      </c>
    </row>
    <row r="81" ht="33.75" customHeight="1" spans="1:10">
      <c r="A81" s="17" t="s">
        <v>362</v>
      </c>
      <c r="B81" s="17" t="s">
        <v>579</v>
      </c>
      <c r="C81" s="17" t="s">
        <v>381</v>
      </c>
      <c r="D81" s="17" t="s">
        <v>392</v>
      </c>
      <c r="E81" s="17" t="s">
        <v>580</v>
      </c>
      <c r="F81" s="17" t="s">
        <v>423</v>
      </c>
      <c r="G81" s="40" t="s">
        <v>424</v>
      </c>
      <c r="H81" s="17" t="s">
        <v>409</v>
      </c>
      <c r="I81" s="17" t="s">
        <v>386</v>
      </c>
      <c r="J81" s="17" t="s">
        <v>581</v>
      </c>
    </row>
    <row r="82" ht="33.75" customHeight="1" spans="1:10">
      <c r="A82" s="17" t="s">
        <v>362</v>
      </c>
      <c r="B82" s="17" t="s">
        <v>579</v>
      </c>
      <c r="C82" s="17" t="s">
        <v>381</v>
      </c>
      <c r="D82" s="17" t="s">
        <v>496</v>
      </c>
      <c r="E82" s="17" t="s">
        <v>582</v>
      </c>
      <c r="F82" s="17" t="s">
        <v>423</v>
      </c>
      <c r="G82" s="40" t="s">
        <v>424</v>
      </c>
      <c r="H82" s="17" t="s">
        <v>409</v>
      </c>
      <c r="I82" s="17" t="s">
        <v>386</v>
      </c>
      <c r="J82" s="17" t="s">
        <v>581</v>
      </c>
    </row>
    <row r="83" ht="33.75" customHeight="1" spans="1:10">
      <c r="A83" s="17" t="s">
        <v>362</v>
      </c>
      <c r="B83" s="17" t="s">
        <v>579</v>
      </c>
      <c r="C83" s="17" t="s">
        <v>396</v>
      </c>
      <c r="D83" s="17" t="s">
        <v>402</v>
      </c>
      <c r="E83" s="17" t="s">
        <v>461</v>
      </c>
      <c r="F83" s="17" t="s">
        <v>384</v>
      </c>
      <c r="G83" s="40" t="s">
        <v>432</v>
      </c>
      <c r="H83" s="17" t="s">
        <v>409</v>
      </c>
      <c r="I83" s="17" t="s">
        <v>386</v>
      </c>
      <c r="J83" s="17" t="s">
        <v>583</v>
      </c>
    </row>
    <row r="84" ht="33.75" customHeight="1" spans="1:10">
      <c r="A84" s="17" t="s">
        <v>362</v>
      </c>
      <c r="B84" s="17" t="s">
        <v>579</v>
      </c>
      <c r="C84" s="17" t="s">
        <v>396</v>
      </c>
      <c r="D84" s="17" t="s">
        <v>402</v>
      </c>
      <c r="E84" s="17" t="s">
        <v>584</v>
      </c>
      <c r="F84" s="17" t="s">
        <v>423</v>
      </c>
      <c r="G84" s="40" t="s">
        <v>168</v>
      </c>
      <c r="H84" s="17" t="s">
        <v>409</v>
      </c>
      <c r="I84" s="17" t="s">
        <v>386</v>
      </c>
      <c r="J84" s="17" t="s">
        <v>585</v>
      </c>
    </row>
    <row r="85" ht="33.75" customHeight="1" spans="1:10">
      <c r="A85" s="17" t="s">
        <v>362</v>
      </c>
      <c r="B85" s="17" t="s">
        <v>579</v>
      </c>
      <c r="C85" s="17" t="s">
        <v>405</v>
      </c>
      <c r="D85" s="17" t="s">
        <v>406</v>
      </c>
      <c r="E85" s="17" t="s">
        <v>586</v>
      </c>
      <c r="F85" s="17" t="s">
        <v>384</v>
      </c>
      <c r="G85" s="40" t="s">
        <v>432</v>
      </c>
      <c r="H85" s="17" t="s">
        <v>409</v>
      </c>
      <c r="I85" s="17" t="s">
        <v>386</v>
      </c>
      <c r="J85" s="17" t="s">
        <v>587</v>
      </c>
    </row>
    <row r="86" ht="33.75" customHeight="1" spans="1:10">
      <c r="A86" s="17" t="s">
        <v>346</v>
      </c>
      <c r="B86" s="17" t="s">
        <v>588</v>
      </c>
      <c r="C86" s="17" t="s">
        <v>381</v>
      </c>
      <c r="D86" s="17" t="s">
        <v>382</v>
      </c>
      <c r="E86" s="17" t="s">
        <v>589</v>
      </c>
      <c r="F86" s="17" t="s">
        <v>423</v>
      </c>
      <c r="G86" s="40" t="s">
        <v>590</v>
      </c>
      <c r="H86" s="17" t="s">
        <v>449</v>
      </c>
      <c r="I86" s="17" t="s">
        <v>386</v>
      </c>
      <c r="J86" s="17" t="s">
        <v>591</v>
      </c>
    </row>
    <row r="87" ht="57" customHeight="1" spans="1:10">
      <c r="A87" s="17" t="s">
        <v>346</v>
      </c>
      <c r="B87" s="17" t="s">
        <v>588</v>
      </c>
      <c r="C87" s="17" t="s">
        <v>381</v>
      </c>
      <c r="D87" s="17" t="s">
        <v>392</v>
      </c>
      <c r="E87" s="17" t="s">
        <v>438</v>
      </c>
      <c r="F87" s="17" t="s">
        <v>423</v>
      </c>
      <c r="G87" s="40" t="s">
        <v>424</v>
      </c>
      <c r="H87" s="17" t="s">
        <v>409</v>
      </c>
      <c r="I87" s="17" t="s">
        <v>386</v>
      </c>
      <c r="J87" s="17" t="s">
        <v>439</v>
      </c>
    </row>
    <row r="88" ht="57" customHeight="1" spans="1:10">
      <c r="A88" s="17" t="s">
        <v>346</v>
      </c>
      <c r="B88" s="17" t="s">
        <v>588</v>
      </c>
      <c r="C88" s="17" t="s">
        <v>381</v>
      </c>
      <c r="D88" s="17" t="s">
        <v>392</v>
      </c>
      <c r="E88" s="17" t="s">
        <v>440</v>
      </c>
      <c r="F88" s="17" t="s">
        <v>423</v>
      </c>
      <c r="G88" s="40" t="s">
        <v>424</v>
      </c>
      <c r="H88" s="17" t="s">
        <v>409</v>
      </c>
      <c r="I88" s="17" t="s">
        <v>386</v>
      </c>
      <c r="J88" s="144" t="s">
        <v>441</v>
      </c>
    </row>
    <row r="89" ht="33.75" customHeight="1" spans="1:10">
      <c r="A89" s="17" t="s">
        <v>346</v>
      </c>
      <c r="B89" s="17" t="s">
        <v>588</v>
      </c>
      <c r="C89" s="17" t="s">
        <v>396</v>
      </c>
      <c r="D89" s="17" t="s">
        <v>402</v>
      </c>
      <c r="E89" s="17" t="s">
        <v>592</v>
      </c>
      <c r="F89" s="17" t="s">
        <v>423</v>
      </c>
      <c r="G89" s="40" t="s">
        <v>424</v>
      </c>
      <c r="H89" s="17" t="s">
        <v>409</v>
      </c>
      <c r="I89" s="17" t="s">
        <v>386</v>
      </c>
      <c r="J89" s="17" t="s">
        <v>593</v>
      </c>
    </row>
    <row r="90" ht="57" customHeight="1" spans="1:10">
      <c r="A90" s="17" t="s">
        <v>346</v>
      </c>
      <c r="B90" s="17" t="s">
        <v>588</v>
      </c>
      <c r="C90" s="17" t="s">
        <v>405</v>
      </c>
      <c r="D90" s="17" t="s">
        <v>406</v>
      </c>
      <c r="E90" s="17" t="s">
        <v>564</v>
      </c>
      <c r="F90" s="17" t="s">
        <v>384</v>
      </c>
      <c r="G90" s="40" t="s">
        <v>408</v>
      </c>
      <c r="H90" s="17" t="s">
        <v>409</v>
      </c>
      <c r="I90" s="17" t="s">
        <v>386</v>
      </c>
      <c r="J90" s="17" t="s">
        <v>565</v>
      </c>
    </row>
    <row r="91" ht="57" customHeight="1" spans="1:10">
      <c r="A91" s="17" t="s">
        <v>346</v>
      </c>
      <c r="B91" s="17" t="s">
        <v>588</v>
      </c>
      <c r="C91" s="17" t="s">
        <v>405</v>
      </c>
      <c r="D91" s="17" t="s">
        <v>406</v>
      </c>
      <c r="E91" s="17" t="s">
        <v>594</v>
      </c>
      <c r="F91" s="17" t="s">
        <v>384</v>
      </c>
      <c r="G91" s="40" t="s">
        <v>408</v>
      </c>
      <c r="H91" s="17" t="s">
        <v>409</v>
      </c>
      <c r="I91" s="17" t="s">
        <v>386</v>
      </c>
      <c r="J91" s="17" t="s">
        <v>595</v>
      </c>
    </row>
    <row r="92" ht="57" customHeight="1" spans="1:10">
      <c r="A92" s="17" t="s">
        <v>282</v>
      </c>
      <c r="B92" s="17" t="s">
        <v>596</v>
      </c>
      <c r="C92" s="17" t="s">
        <v>381</v>
      </c>
      <c r="D92" s="17" t="s">
        <v>382</v>
      </c>
      <c r="E92" s="17" t="s">
        <v>597</v>
      </c>
      <c r="F92" s="17" t="s">
        <v>423</v>
      </c>
      <c r="G92" s="40" t="s">
        <v>598</v>
      </c>
      <c r="H92" s="17" t="s">
        <v>599</v>
      </c>
      <c r="I92" s="17" t="s">
        <v>386</v>
      </c>
      <c r="J92" s="17" t="s">
        <v>600</v>
      </c>
    </row>
    <row r="93" ht="57" customHeight="1" spans="1:10">
      <c r="A93" s="17" t="s">
        <v>282</v>
      </c>
      <c r="B93" s="17" t="s">
        <v>596</v>
      </c>
      <c r="C93" s="17" t="s">
        <v>381</v>
      </c>
      <c r="D93" s="17" t="s">
        <v>382</v>
      </c>
      <c r="E93" s="17" t="s">
        <v>601</v>
      </c>
      <c r="F93" s="17" t="s">
        <v>384</v>
      </c>
      <c r="G93" s="40" t="s">
        <v>45</v>
      </c>
      <c r="H93" s="17" t="s">
        <v>599</v>
      </c>
      <c r="I93" s="17" t="s">
        <v>386</v>
      </c>
      <c r="J93" s="17" t="s">
        <v>602</v>
      </c>
    </row>
    <row r="94" ht="57" customHeight="1" spans="1:10">
      <c r="A94" s="17" t="s">
        <v>282</v>
      </c>
      <c r="B94" s="17" t="s">
        <v>596</v>
      </c>
      <c r="C94" s="17" t="s">
        <v>381</v>
      </c>
      <c r="D94" s="17" t="s">
        <v>392</v>
      </c>
      <c r="E94" s="17" t="s">
        <v>603</v>
      </c>
      <c r="F94" s="17" t="s">
        <v>423</v>
      </c>
      <c r="G94" s="40" t="s">
        <v>424</v>
      </c>
      <c r="H94" s="17" t="s">
        <v>409</v>
      </c>
      <c r="I94" s="17" t="s">
        <v>386</v>
      </c>
      <c r="J94" s="17" t="s">
        <v>604</v>
      </c>
    </row>
    <row r="95" ht="72" customHeight="1" spans="1:10">
      <c r="A95" s="17" t="s">
        <v>282</v>
      </c>
      <c r="B95" s="17" t="s">
        <v>596</v>
      </c>
      <c r="C95" s="17" t="s">
        <v>396</v>
      </c>
      <c r="D95" s="17" t="s">
        <v>402</v>
      </c>
      <c r="E95" s="17" t="s">
        <v>605</v>
      </c>
      <c r="F95" s="17" t="s">
        <v>423</v>
      </c>
      <c r="G95" s="40" t="s">
        <v>606</v>
      </c>
      <c r="H95" s="17" t="s">
        <v>409</v>
      </c>
      <c r="I95" s="17" t="s">
        <v>410</v>
      </c>
      <c r="J95" s="17" t="s">
        <v>607</v>
      </c>
    </row>
    <row r="96" ht="60" customHeight="1" spans="1:10">
      <c r="A96" s="17" t="s">
        <v>282</v>
      </c>
      <c r="B96" s="17" t="s">
        <v>596</v>
      </c>
      <c r="C96" s="17" t="s">
        <v>396</v>
      </c>
      <c r="D96" s="17" t="s">
        <v>402</v>
      </c>
      <c r="E96" s="17" t="s">
        <v>461</v>
      </c>
      <c r="F96" s="17" t="s">
        <v>423</v>
      </c>
      <c r="G96" s="40" t="s">
        <v>424</v>
      </c>
      <c r="H96" s="17" t="s">
        <v>409</v>
      </c>
      <c r="I96" s="17" t="s">
        <v>386</v>
      </c>
      <c r="J96" s="17" t="s">
        <v>608</v>
      </c>
    </row>
    <row r="97" ht="87" customHeight="1" spans="1:10">
      <c r="A97" s="17" t="s">
        <v>282</v>
      </c>
      <c r="B97" s="17" t="s">
        <v>596</v>
      </c>
      <c r="C97" s="17" t="s">
        <v>405</v>
      </c>
      <c r="D97" s="17" t="s">
        <v>406</v>
      </c>
      <c r="E97" s="17" t="s">
        <v>609</v>
      </c>
      <c r="F97" s="17" t="s">
        <v>384</v>
      </c>
      <c r="G97" s="40" t="s">
        <v>420</v>
      </c>
      <c r="H97" s="17" t="s">
        <v>409</v>
      </c>
      <c r="I97" s="17" t="s">
        <v>386</v>
      </c>
      <c r="J97" s="17" t="s">
        <v>610</v>
      </c>
    </row>
    <row r="98" ht="33.75" customHeight="1" spans="1:10">
      <c r="A98" s="17" t="s">
        <v>352</v>
      </c>
      <c r="B98" s="17" t="s">
        <v>611</v>
      </c>
      <c r="C98" s="17" t="s">
        <v>381</v>
      </c>
      <c r="D98" s="17" t="s">
        <v>382</v>
      </c>
      <c r="E98" s="17" t="s">
        <v>612</v>
      </c>
      <c r="F98" s="17" t="s">
        <v>384</v>
      </c>
      <c r="G98" s="40" t="s">
        <v>399</v>
      </c>
      <c r="H98" s="17" t="s">
        <v>390</v>
      </c>
      <c r="I98" s="17" t="s">
        <v>386</v>
      </c>
      <c r="J98" s="17" t="s">
        <v>613</v>
      </c>
    </row>
    <row r="99" ht="33.75" customHeight="1" spans="1:10">
      <c r="A99" s="17" t="s">
        <v>352</v>
      </c>
      <c r="B99" s="17" t="s">
        <v>611</v>
      </c>
      <c r="C99" s="17" t="s">
        <v>381</v>
      </c>
      <c r="D99" s="17" t="s">
        <v>382</v>
      </c>
      <c r="E99" s="17" t="s">
        <v>614</v>
      </c>
      <c r="F99" s="17" t="s">
        <v>512</v>
      </c>
      <c r="G99" s="40" t="s">
        <v>615</v>
      </c>
      <c r="H99" s="17" t="s">
        <v>409</v>
      </c>
      <c r="I99" s="17" t="s">
        <v>386</v>
      </c>
      <c r="J99" s="17" t="s">
        <v>616</v>
      </c>
    </row>
    <row r="100" ht="33.75" customHeight="1" spans="1:10">
      <c r="A100" s="17" t="s">
        <v>352</v>
      </c>
      <c r="B100" s="17" t="s">
        <v>611</v>
      </c>
      <c r="C100" s="17" t="s">
        <v>396</v>
      </c>
      <c r="D100" s="17" t="s">
        <v>426</v>
      </c>
      <c r="E100" s="17" t="s">
        <v>426</v>
      </c>
      <c r="F100" s="17" t="s">
        <v>384</v>
      </c>
      <c r="G100" s="40" t="s">
        <v>432</v>
      </c>
      <c r="H100" s="17" t="s">
        <v>409</v>
      </c>
      <c r="I100" s="17" t="s">
        <v>410</v>
      </c>
      <c r="J100" s="17" t="s">
        <v>617</v>
      </c>
    </row>
    <row r="101" ht="33.75" customHeight="1" spans="1:10">
      <c r="A101" s="17" t="s">
        <v>352</v>
      </c>
      <c r="B101" s="17" t="s">
        <v>611</v>
      </c>
      <c r="C101" s="17" t="s">
        <v>396</v>
      </c>
      <c r="D101" s="17" t="s">
        <v>426</v>
      </c>
      <c r="E101" s="17" t="s">
        <v>618</v>
      </c>
      <c r="F101" s="17" t="s">
        <v>384</v>
      </c>
      <c r="G101" s="40" t="s">
        <v>615</v>
      </c>
      <c r="H101" s="17" t="s">
        <v>409</v>
      </c>
      <c r="I101" s="17" t="s">
        <v>410</v>
      </c>
      <c r="J101" s="17" t="s">
        <v>619</v>
      </c>
    </row>
    <row r="102" ht="33.75" customHeight="1" spans="1:10">
      <c r="A102" s="17" t="s">
        <v>352</v>
      </c>
      <c r="B102" s="17" t="s">
        <v>611</v>
      </c>
      <c r="C102" s="17" t="s">
        <v>405</v>
      </c>
      <c r="D102" s="17" t="s">
        <v>406</v>
      </c>
      <c r="E102" s="17" t="s">
        <v>620</v>
      </c>
      <c r="F102" s="17" t="s">
        <v>384</v>
      </c>
      <c r="G102" s="40" t="s">
        <v>432</v>
      </c>
      <c r="H102" s="17" t="s">
        <v>409</v>
      </c>
      <c r="I102" s="17" t="s">
        <v>410</v>
      </c>
      <c r="J102" s="17" t="s">
        <v>621</v>
      </c>
    </row>
    <row r="103" ht="33.75" customHeight="1" spans="1:10">
      <c r="A103" s="17" t="s">
        <v>352</v>
      </c>
      <c r="B103" s="17" t="s">
        <v>611</v>
      </c>
      <c r="C103" s="17" t="s">
        <v>405</v>
      </c>
      <c r="D103" s="17" t="s">
        <v>406</v>
      </c>
      <c r="E103" s="17" t="s">
        <v>618</v>
      </c>
      <c r="F103" s="17" t="s">
        <v>384</v>
      </c>
      <c r="G103" s="40" t="s">
        <v>615</v>
      </c>
      <c r="H103" s="17" t="s">
        <v>409</v>
      </c>
      <c r="I103" s="17" t="s">
        <v>410</v>
      </c>
      <c r="J103" s="17" t="s">
        <v>622</v>
      </c>
    </row>
    <row r="104" ht="33.75" customHeight="1" spans="1:10">
      <c r="A104" s="17" t="s">
        <v>354</v>
      </c>
      <c r="B104" s="17" t="s">
        <v>623</v>
      </c>
      <c r="C104" s="17" t="s">
        <v>381</v>
      </c>
      <c r="D104" s="17" t="s">
        <v>382</v>
      </c>
      <c r="E104" s="17" t="s">
        <v>624</v>
      </c>
      <c r="F104" s="17" t="s">
        <v>384</v>
      </c>
      <c r="G104" s="40" t="s">
        <v>625</v>
      </c>
      <c r="H104" s="17" t="s">
        <v>415</v>
      </c>
      <c r="I104" s="17" t="s">
        <v>386</v>
      </c>
      <c r="J104" s="17" t="s">
        <v>626</v>
      </c>
    </row>
    <row r="105" ht="33.75" customHeight="1" spans="1:10">
      <c r="A105" s="17" t="s">
        <v>354</v>
      </c>
      <c r="B105" s="17" t="s">
        <v>627</v>
      </c>
      <c r="C105" s="17" t="s">
        <v>381</v>
      </c>
      <c r="D105" s="17" t="s">
        <v>382</v>
      </c>
      <c r="E105" s="17" t="s">
        <v>628</v>
      </c>
      <c r="F105" s="17" t="s">
        <v>384</v>
      </c>
      <c r="G105" s="40" t="s">
        <v>48</v>
      </c>
      <c r="H105" s="17" t="s">
        <v>390</v>
      </c>
      <c r="I105" s="17" t="s">
        <v>386</v>
      </c>
      <c r="J105" s="17" t="s">
        <v>629</v>
      </c>
    </row>
    <row r="106" ht="33.75" customHeight="1" spans="1:10">
      <c r="A106" s="17" t="s">
        <v>354</v>
      </c>
      <c r="B106" s="17" t="s">
        <v>627</v>
      </c>
      <c r="C106" s="17" t="s">
        <v>381</v>
      </c>
      <c r="D106" s="17" t="s">
        <v>382</v>
      </c>
      <c r="E106" s="17" t="s">
        <v>630</v>
      </c>
      <c r="F106" s="17" t="s">
        <v>384</v>
      </c>
      <c r="G106" s="40" t="s">
        <v>48</v>
      </c>
      <c r="H106" s="17" t="s">
        <v>631</v>
      </c>
      <c r="I106" s="17" t="s">
        <v>386</v>
      </c>
      <c r="J106" s="17" t="s">
        <v>632</v>
      </c>
    </row>
    <row r="107" ht="33.75" customHeight="1" spans="1:10">
      <c r="A107" s="17" t="s">
        <v>354</v>
      </c>
      <c r="B107" s="17" t="s">
        <v>627</v>
      </c>
      <c r="C107" s="17" t="s">
        <v>396</v>
      </c>
      <c r="D107" s="17" t="s">
        <v>402</v>
      </c>
      <c r="E107" s="17" t="s">
        <v>633</v>
      </c>
      <c r="F107" s="17" t="s">
        <v>384</v>
      </c>
      <c r="G107" s="40" t="s">
        <v>634</v>
      </c>
      <c r="H107" s="17" t="s">
        <v>409</v>
      </c>
      <c r="I107" s="17" t="s">
        <v>410</v>
      </c>
      <c r="J107" s="17" t="s">
        <v>635</v>
      </c>
    </row>
    <row r="108" ht="33.75" customHeight="1" spans="1:10">
      <c r="A108" s="17" t="s">
        <v>354</v>
      </c>
      <c r="B108" s="17" t="s">
        <v>627</v>
      </c>
      <c r="C108" s="17" t="s">
        <v>405</v>
      </c>
      <c r="D108" s="17" t="s">
        <v>406</v>
      </c>
      <c r="E108" s="17" t="s">
        <v>636</v>
      </c>
      <c r="F108" s="17" t="s">
        <v>384</v>
      </c>
      <c r="G108" s="40" t="s">
        <v>420</v>
      </c>
      <c r="H108" s="17" t="s">
        <v>409</v>
      </c>
      <c r="I108" s="17" t="s">
        <v>410</v>
      </c>
      <c r="J108" s="17" t="s">
        <v>637</v>
      </c>
    </row>
    <row r="109" ht="109" customHeight="1" spans="1:10">
      <c r="A109" s="17" t="s">
        <v>315</v>
      </c>
      <c r="B109" s="17" t="s">
        <v>638</v>
      </c>
      <c r="C109" s="17" t="s">
        <v>381</v>
      </c>
      <c r="D109" s="17" t="s">
        <v>382</v>
      </c>
      <c r="E109" s="17" t="s">
        <v>639</v>
      </c>
      <c r="F109" s="17" t="s">
        <v>384</v>
      </c>
      <c r="G109" s="40" t="s">
        <v>45</v>
      </c>
      <c r="H109" s="17" t="s">
        <v>390</v>
      </c>
      <c r="I109" s="17" t="s">
        <v>386</v>
      </c>
      <c r="J109" s="17" t="s">
        <v>640</v>
      </c>
    </row>
    <row r="110" ht="81" customHeight="1" spans="1:10">
      <c r="A110" s="17" t="s">
        <v>315</v>
      </c>
      <c r="B110" s="17" t="s">
        <v>638</v>
      </c>
      <c r="C110" s="17" t="s">
        <v>381</v>
      </c>
      <c r="D110" s="17" t="s">
        <v>392</v>
      </c>
      <c r="E110" s="17" t="s">
        <v>641</v>
      </c>
      <c r="F110" s="17" t="s">
        <v>384</v>
      </c>
      <c r="G110" s="40" t="s">
        <v>424</v>
      </c>
      <c r="H110" s="17" t="s">
        <v>409</v>
      </c>
      <c r="I110" s="17" t="s">
        <v>386</v>
      </c>
      <c r="J110" s="17" t="s">
        <v>642</v>
      </c>
    </row>
    <row r="111" ht="111" customHeight="1" spans="1:10">
      <c r="A111" s="17" t="s">
        <v>315</v>
      </c>
      <c r="B111" s="17" t="s">
        <v>638</v>
      </c>
      <c r="C111" s="17" t="s">
        <v>381</v>
      </c>
      <c r="D111" s="17" t="s">
        <v>392</v>
      </c>
      <c r="E111" s="17" t="s">
        <v>643</v>
      </c>
      <c r="F111" s="17" t="s">
        <v>384</v>
      </c>
      <c r="G111" s="40" t="s">
        <v>644</v>
      </c>
      <c r="H111" s="17" t="s">
        <v>409</v>
      </c>
      <c r="I111" s="17" t="s">
        <v>386</v>
      </c>
      <c r="J111" s="17" t="s">
        <v>645</v>
      </c>
    </row>
    <row r="112" ht="56" customHeight="1" spans="1:10">
      <c r="A112" s="17" t="s">
        <v>315</v>
      </c>
      <c r="B112" s="17" t="s">
        <v>638</v>
      </c>
      <c r="C112" s="17" t="s">
        <v>396</v>
      </c>
      <c r="D112" s="17" t="s">
        <v>402</v>
      </c>
      <c r="E112" s="17" t="s">
        <v>646</v>
      </c>
      <c r="F112" s="17" t="s">
        <v>423</v>
      </c>
      <c r="G112" s="40" t="s">
        <v>428</v>
      </c>
      <c r="H112" s="17" t="s">
        <v>429</v>
      </c>
      <c r="I112" s="17" t="s">
        <v>386</v>
      </c>
      <c r="J112" s="17" t="s">
        <v>647</v>
      </c>
    </row>
    <row r="113" ht="180" customHeight="1" spans="1:10">
      <c r="A113" s="17" t="s">
        <v>315</v>
      </c>
      <c r="B113" s="17" t="s">
        <v>638</v>
      </c>
      <c r="C113" s="17" t="s">
        <v>405</v>
      </c>
      <c r="D113" s="17" t="s">
        <v>406</v>
      </c>
      <c r="E113" s="17" t="s">
        <v>648</v>
      </c>
      <c r="F113" s="17" t="s">
        <v>384</v>
      </c>
      <c r="G113" s="40" t="s">
        <v>455</v>
      </c>
      <c r="H113" s="17" t="s">
        <v>409</v>
      </c>
      <c r="I113" s="17" t="s">
        <v>386</v>
      </c>
      <c r="J113" s="17" t="s">
        <v>649</v>
      </c>
    </row>
    <row r="114" ht="33.75" customHeight="1" spans="1:10">
      <c r="A114" s="17" t="s">
        <v>313</v>
      </c>
      <c r="B114" s="17" t="s">
        <v>650</v>
      </c>
      <c r="C114" s="17" t="s">
        <v>381</v>
      </c>
      <c r="D114" s="17" t="s">
        <v>382</v>
      </c>
      <c r="E114" s="17" t="s">
        <v>651</v>
      </c>
      <c r="F114" s="17" t="s">
        <v>384</v>
      </c>
      <c r="G114" s="40" t="s">
        <v>420</v>
      </c>
      <c r="H114" s="17" t="s">
        <v>409</v>
      </c>
      <c r="I114" s="17" t="s">
        <v>386</v>
      </c>
      <c r="J114" s="17" t="s">
        <v>652</v>
      </c>
    </row>
    <row r="115" ht="33.75" customHeight="1" spans="1:10">
      <c r="A115" s="17" t="s">
        <v>313</v>
      </c>
      <c r="B115" s="17" t="s">
        <v>650</v>
      </c>
      <c r="C115" s="17" t="s">
        <v>381</v>
      </c>
      <c r="D115" s="17" t="s">
        <v>382</v>
      </c>
      <c r="E115" s="17" t="s">
        <v>653</v>
      </c>
      <c r="F115" s="17" t="s">
        <v>384</v>
      </c>
      <c r="G115" s="40" t="s">
        <v>654</v>
      </c>
      <c r="H115" s="17" t="s">
        <v>655</v>
      </c>
      <c r="I115" s="17" t="s">
        <v>386</v>
      </c>
      <c r="J115" s="17" t="s">
        <v>656</v>
      </c>
    </row>
    <row r="116" ht="33.75" customHeight="1" spans="1:10">
      <c r="A116" s="17" t="s">
        <v>313</v>
      </c>
      <c r="B116" s="17" t="s">
        <v>650</v>
      </c>
      <c r="C116" s="17" t="s">
        <v>381</v>
      </c>
      <c r="D116" s="17" t="s">
        <v>392</v>
      </c>
      <c r="E116" s="17" t="s">
        <v>657</v>
      </c>
      <c r="F116" s="17" t="s">
        <v>384</v>
      </c>
      <c r="G116" s="40" t="s">
        <v>47</v>
      </c>
      <c r="H116" s="17" t="s">
        <v>409</v>
      </c>
      <c r="I116" s="17" t="s">
        <v>386</v>
      </c>
      <c r="J116" s="17" t="s">
        <v>658</v>
      </c>
    </row>
    <row r="117" ht="33.75" customHeight="1" spans="1:10">
      <c r="A117" s="17" t="s">
        <v>313</v>
      </c>
      <c r="B117" s="17" t="s">
        <v>650</v>
      </c>
      <c r="C117" s="17" t="s">
        <v>381</v>
      </c>
      <c r="D117" s="17" t="s">
        <v>392</v>
      </c>
      <c r="E117" s="17" t="s">
        <v>499</v>
      </c>
      <c r="F117" s="17" t="s">
        <v>423</v>
      </c>
      <c r="G117" s="40" t="s">
        <v>443</v>
      </c>
      <c r="H117" s="17"/>
      <c r="I117" s="17" t="s">
        <v>410</v>
      </c>
      <c r="J117" s="17" t="s">
        <v>499</v>
      </c>
    </row>
    <row r="118" ht="33.75" customHeight="1" spans="1:10">
      <c r="A118" s="17" t="s">
        <v>313</v>
      </c>
      <c r="B118" s="17" t="s">
        <v>650</v>
      </c>
      <c r="C118" s="17" t="s">
        <v>396</v>
      </c>
      <c r="D118" s="17" t="s">
        <v>397</v>
      </c>
      <c r="E118" s="17" t="s">
        <v>659</v>
      </c>
      <c r="F118" s="17" t="s">
        <v>384</v>
      </c>
      <c r="G118" s="40" t="s">
        <v>57</v>
      </c>
      <c r="H118" s="17" t="s">
        <v>409</v>
      </c>
      <c r="I118" s="17" t="s">
        <v>386</v>
      </c>
      <c r="J118" s="17" t="s">
        <v>660</v>
      </c>
    </row>
    <row r="119" ht="33.75" customHeight="1" spans="1:10">
      <c r="A119" s="17" t="s">
        <v>313</v>
      </c>
      <c r="B119" s="17" t="s">
        <v>650</v>
      </c>
      <c r="C119" s="17" t="s">
        <v>396</v>
      </c>
      <c r="D119" s="17" t="s">
        <v>402</v>
      </c>
      <c r="E119" s="17" t="s">
        <v>661</v>
      </c>
      <c r="F119" s="17" t="s">
        <v>423</v>
      </c>
      <c r="G119" s="40" t="s">
        <v>662</v>
      </c>
      <c r="H119" s="17"/>
      <c r="I119" s="17" t="s">
        <v>410</v>
      </c>
      <c r="J119" s="17" t="s">
        <v>663</v>
      </c>
    </row>
    <row r="120" ht="33.75" customHeight="1" spans="1:10">
      <c r="A120" s="17" t="s">
        <v>313</v>
      </c>
      <c r="B120" s="17" t="s">
        <v>650</v>
      </c>
      <c r="C120" s="17" t="s">
        <v>405</v>
      </c>
      <c r="D120" s="17" t="s">
        <v>406</v>
      </c>
      <c r="E120" s="17" t="s">
        <v>664</v>
      </c>
      <c r="F120" s="17" t="s">
        <v>384</v>
      </c>
      <c r="G120" s="40" t="s">
        <v>408</v>
      </c>
      <c r="H120" s="17" t="s">
        <v>409</v>
      </c>
      <c r="I120" s="17" t="s">
        <v>386</v>
      </c>
      <c r="J120" s="17" t="s">
        <v>665</v>
      </c>
    </row>
  </sheetData>
  <mergeCells count="38">
    <mergeCell ref="A2:J2"/>
    <mergeCell ref="A3:H3"/>
    <mergeCell ref="A7:A12"/>
    <mergeCell ref="A13:A18"/>
    <mergeCell ref="A19:A23"/>
    <mergeCell ref="A24:A28"/>
    <mergeCell ref="A29:A33"/>
    <mergeCell ref="A34:A39"/>
    <mergeCell ref="A40:A46"/>
    <mergeCell ref="A47:A53"/>
    <mergeCell ref="A54:A65"/>
    <mergeCell ref="A66:A75"/>
    <mergeCell ref="A76:A80"/>
    <mergeCell ref="A81:A85"/>
    <mergeCell ref="A86:A91"/>
    <mergeCell ref="A92:A97"/>
    <mergeCell ref="A98:A103"/>
    <mergeCell ref="A104:A108"/>
    <mergeCell ref="A109:A113"/>
    <mergeCell ref="A114:A120"/>
    <mergeCell ref="B7:B12"/>
    <mergeCell ref="B13:B18"/>
    <mergeCell ref="B19:B23"/>
    <mergeCell ref="B24:B28"/>
    <mergeCell ref="B29:B33"/>
    <mergeCell ref="B34:B39"/>
    <mergeCell ref="B40:B46"/>
    <mergeCell ref="B47:B53"/>
    <mergeCell ref="B54:B65"/>
    <mergeCell ref="B66:B75"/>
    <mergeCell ref="B76:B80"/>
    <mergeCell ref="B81:B85"/>
    <mergeCell ref="B86:B91"/>
    <mergeCell ref="B92:B97"/>
    <mergeCell ref="B98:B103"/>
    <mergeCell ref="B104:B108"/>
    <mergeCell ref="B109:B113"/>
    <mergeCell ref="B114:B120"/>
  </mergeCells>
  <pageMargins left="0.236111111111111" right="0.236111111111111" top="0.314583333333333" bottom="0.236111111111111" header="0.156944444444444" footer="0.156944444444444"/>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2025-02-18T09:28:00Z</dcterms:created>
  <dcterms:modified xsi:type="dcterms:W3CDTF">2025-09-28T16:13:13Z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C662766A976142D48A9515C75819B1CF</vt:lpwstr>
  </property>
  <property fmtid="{D5CDD505-2E9C-101B-9397-08002B2CF9AE}" pid="3" name="KSOProductBuildVer">
    <vt:lpwstr>2052-11.8.2.10624</vt:lpwstr>
  </property>
</Properties>
</file>