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<sst xmlns="http://schemas.openxmlformats.org/spreadsheetml/2006/main" count="4657" uniqueCount="918">
  <si>
    <t>预算01-1表</t>
  </si>
  <si>
    <t>2025年财务收支预算总表部门</t>
  </si>
  <si>
    <t>单位名称：玉溪市退役军人事务局（本级）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</si>
  <si>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</si>
  <si>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</si>
  <si>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</si>
  <si>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</si>
  <si>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</si>
  <si>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</si>
  <si>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</si>
  <si>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</si>
  <si>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</si>
  <si>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</si>
  <si>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</si>
  <si>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</si>
  <si>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</si>
  <si>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</si>
  <si>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</si>
  <si>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</si>
  <si>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</si>
  <si>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</si>
  <si>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</si>
  <si>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</si>
  <si>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</si>
  <si>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</si>
  <si>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</si>
  <si>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</si>
  <si>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</si>
  <si>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</si>
  <si>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</si>
  <si>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</si>
  <si>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</si>
  <si>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</si>
  <si>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</si>
  <si>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</si>
  <si>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</si>
  <si>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</si>
  <si>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</si>
  <si>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</si>
  <si>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</si>
  <si>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</si>
  <si>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</si>
  <si>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</si>
  <si>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</si>
  <si>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</si>
  <si>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</si>
  <si>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</si>
  <si>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</si>
  <si>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</si>
  <si>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</si>
  <si>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</si>
  <si>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</si>
  <si>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</si>
  <si>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</si>
  <si>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</si>
  <si>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</si>
  <si>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</si>
  <si>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</si>
  <si>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</si>
  <si>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</si>
  <si>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</si>
  <si>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</si>
  <si>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</si>
  <si>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</si>
  <si>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351001</t>
  </si>
  <si>
    <t>玉溪市退役军人事务局</t>
  </si>
  <si>
    <t>351005</t>
  </si>
  <si>
    <t>玉溪市烈士纪念园管理所</t>
  </si>
  <si>
    <t>351006</t>
  </si>
  <si>
    <t>玉溪市退役军人服务中心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</si>
  <si>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</si>
  <si>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</si>
  <si>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</si>
  <si>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</si>
  <si>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</si>
  <si>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</si>
  <si>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</si>
  <si>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</si>
  <si>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</si>
  <si>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</si>
  <si>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</si>
  <si>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</si>
  <si>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</si>
  <si>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</si>
  <si>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20103</t>
  </si>
  <si>
    <t>2010301</t>
  </si>
  <si>
    <t>208</t>
  </si>
  <si>
    <t>20805</t>
  </si>
  <si>
    <t>2080501</t>
  </si>
  <si>
    <t>2080505</t>
  </si>
  <si>
    <t>2080599</t>
  </si>
  <si>
    <t>20808</t>
  </si>
  <si>
    <t>2080801</t>
  </si>
  <si>
    <t>2080803</t>
  </si>
  <si>
    <t>2080805</t>
  </si>
  <si>
    <t>2080808</t>
  </si>
  <si>
    <t>2080899</t>
  </si>
  <si>
    <t>20809</t>
  </si>
  <si>
    <t>2080901</t>
  </si>
  <si>
    <t>2080902</t>
  </si>
  <si>
    <t>2080904</t>
  </si>
  <si>
    <t>2080905</t>
  </si>
  <si>
    <t>2080999</t>
  </si>
  <si>
    <t>20828</t>
  </si>
  <si>
    <t>2082801</t>
  </si>
  <si>
    <t>2082802</t>
  </si>
  <si>
    <t>2082804</t>
  </si>
  <si>
    <t>2082850</t>
  </si>
  <si>
    <t>2082899</t>
  </si>
  <si>
    <t>210</t>
  </si>
  <si>
    <t>21011</t>
  </si>
  <si>
    <t>2101101</t>
  </si>
  <si>
    <t>2101102</t>
  </si>
  <si>
    <t>2101103</t>
  </si>
  <si>
    <t>2101199</t>
  </si>
  <si>
    <t>21014</t>
  </si>
  <si>
    <t>2101401</t>
  </si>
  <si>
    <t>221</t>
  </si>
  <si>
    <t>22102</t>
  </si>
  <si>
    <t>2210201</t>
  </si>
  <si>
    <t>2210203</t>
  </si>
  <si>
    <t>230</t>
  </si>
  <si>
    <t>23002</t>
  </si>
  <si>
    <t>2300248</t>
  </si>
  <si>
    <t>2300249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</si>
  <si>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</si>
  <si>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</si>
  <si>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</si>
  <si>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</si>
  <si>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</si>
  <si>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</si>
  <si>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</si>
  <si>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</si>
  <si>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</si>
  <si>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</si>
  <si>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</si>
  <si>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</si>
  <si>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</si>
  <si>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</si>
  <si>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</si>
  <si>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</si>
  <si>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</si>
  <si>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</si>
  <si>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</si>
  <si>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</si>
  <si>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</si>
  <si>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</si>
  <si>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</si>
  <si>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</si>
  <si>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</si>
  <si>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</si>
  <si>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</si>
  <si>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</si>
  <si>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</si>
  <si>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</si>
  <si>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</si>
  <si>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</si>
  <si>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</si>
  <si>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</si>
  <si>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</si>
  <si>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</si>
  <si>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</si>
  <si>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</si>
  <si>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</si>
  <si>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</si>
  <si>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</si>
  <si>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</si>
  <si>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</si>
  <si>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</si>
  <si>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</si>
  <si>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530400210000000629526</t>
  </si>
  <si>
    <t>一般公用经费</t>
  </si>
  <si>
    <t>行政运行</t>
  </si>
  <si>
    <t>30201</t>
  </si>
  <si>
    <t>办公费</t>
  </si>
  <si>
    <t>30229</t>
  </si>
  <si>
    <t>福利费</t>
  </si>
  <si>
    <t>30239</t>
  </si>
  <si>
    <t>其他交通费用</t>
  </si>
  <si>
    <t>行政单位离退休</t>
  </si>
  <si>
    <t>30299</t>
  </si>
  <si>
    <t>其他商品和服务支出</t>
  </si>
  <si>
    <t>30202</t>
  </si>
  <si>
    <t>印刷费</t>
  </si>
  <si>
    <t>30204</t>
  </si>
  <si>
    <t>手续费</t>
  </si>
  <si>
    <t>30205</t>
  </si>
  <si>
    <t>水费</t>
  </si>
  <si>
    <t>30206</t>
  </si>
  <si>
    <t>电费</t>
  </si>
  <si>
    <t>30207</t>
  </si>
  <si>
    <t>邮电费</t>
  </si>
  <si>
    <t>30211</t>
  </si>
  <si>
    <t>差旅费</t>
  </si>
  <si>
    <t>30213</t>
  </si>
  <si>
    <t>维修（护）费</t>
  </si>
  <si>
    <t>30215</t>
  </si>
  <si>
    <t>会议费</t>
  </si>
  <si>
    <t>30216</t>
  </si>
  <si>
    <t>培训费</t>
  </si>
  <si>
    <t>30227</t>
  </si>
  <si>
    <t>委托业务费</t>
  </si>
  <si>
    <t>530400210000000629665</t>
  </si>
  <si>
    <t>行政人员工资支出</t>
  </si>
  <si>
    <t>30101</t>
  </si>
  <si>
    <t>基本工资</t>
  </si>
  <si>
    <t>30102</t>
  </si>
  <si>
    <t>津贴补贴</t>
  </si>
  <si>
    <t>购房补贴</t>
  </si>
  <si>
    <t>530400210000000629667</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</si>
  <si>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</si>
  <si>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</si>
  <si>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</si>
  <si>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</si>
  <si>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</si>
  <si>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</si>
  <si>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</si>
  <si>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</si>
  <si>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</si>
  <si>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</si>
  <si>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</si>
  <si>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</si>
  <si>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</si>
  <si>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530400210000000629668</t>
  </si>
  <si>
    <t>住房公积金</t>
  </si>
  <si>
    <t>30113</t>
  </si>
  <si>
    <t>530400210000000629669</t>
  </si>
  <si>
    <t>其他工资福利支出</t>
  </si>
  <si>
    <t>30103</t>
  </si>
  <si>
    <t>奖金</t>
  </si>
  <si>
    <t>530400210000000629671</t>
  </si>
  <si>
    <t>公车购置及运维费</t>
  </si>
  <si>
    <t>30231</t>
  </si>
  <si>
    <t>公务用车运行维护费</t>
  </si>
  <si>
    <t>530400210000000629672</t>
  </si>
  <si>
    <t>行政人员公务交通补贴</t>
  </si>
  <si>
    <t>530400210000000629673</t>
  </si>
  <si>
    <t>工会经费</t>
  </si>
  <si>
    <t>30228</t>
  </si>
  <si>
    <t>530400221100000568702</t>
  </si>
  <si>
    <t>对个人和家庭的补助</t>
  </si>
  <si>
    <t>30305</t>
  </si>
  <si>
    <t>生活补助</t>
  </si>
  <si>
    <t>530400221100000568703</t>
  </si>
  <si>
    <t>30217</t>
  </si>
  <si>
    <t>530400241100002105958</t>
  </si>
  <si>
    <t>年终一次性奖金</t>
  </si>
  <si>
    <t>530400241100002108905</t>
  </si>
  <si>
    <t>工作业务经费</t>
  </si>
  <si>
    <t>530400241100002108953</t>
  </si>
  <si>
    <t>机关后勤购买服务经费</t>
  </si>
  <si>
    <t>530400241100002109349</t>
  </si>
  <si>
    <t>下乡艰边补贴经费</t>
  </si>
  <si>
    <t>530400241100002109445</t>
  </si>
  <si>
    <t>编外临聘人员经费</t>
  </si>
  <si>
    <t>30199</t>
  </si>
  <si>
    <t>530400241100002860949</t>
  </si>
  <si>
    <t>优秀奖经费</t>
  </si>
  <si>
    <t>530400241100002883561</t>
  </si>
  <si>
    <t>收支专户利息资金</t>
  </si>
  <si>
    <t>530400251100003858093</t>
  </si>
  <si>
    <t>物业管理费</t>
  </si>
  <si>
    <t>30209</t>
  </si>
  <si>
    <t>530400210000000629538</t>
  </si>
  <si>
    <t>事业运行</t>
  </si>
  <si>
    <t>530400210000000629548</t>
  </si>
  <si>
    <t>事业人员工资支出</t>
  </si>
  <si>
    <t>30107</t>
  </si>
  <si>
    <t>绩效工资</t>
  </si>
  <si>
    <t>530400210000000629549</t>
  </si>
  <si>
    <t>事业单位医疗</t>
  </si>
  <si>
    <t>530400210000000629550</t>
  </si>
  <si>
    <t>530400210000000629552</t>
  </si>
  <si>
    <t>530400241100002106664</t>
  </si>
  <si>
    <t>奖励性绩效工资（工资部分）经费</t>
  </si>
  <si>
    <t>530400241100002106694</t>
  </si>
  <si>
    <t>奖励性绩效工资（高于部分）经费</t>
  </si>
  <si>
    <t>530400241100002792810</t>
  </si>
  <si>
    <t>事业人员优秀奖经费</t>
  </si>
  <si>
    <t>530400210000000629539</t>
  </si>
  <si>
    <t>530400210000000629542</t>
  </si>
  <si>
    <t>530400210000000629543</t>
  </si>
  <si>
    <t>530400210000000629544</t>
  </si>
  <si>
    <t>530400210000000629546</t>
  </si>
  <si>
    <t>530400241100002107699</t>
  </si>
  <si>
    <t>奖励性绩效（工资部分）经费</t>
  </si>
  <si>
    <t>530400241100002107805</t>
  </si>
  <si>
    <t>奖励性绩效（高于部分）经费</t>
  </si>
  <si>
    <t>530400241100002791779</t>
  </si>
  <si>
    <t>预算05-1表</t>
  </si>
  <si>
    <t>2025年部门项目支出预算表</t>
  </si>
  <si>
    <t>项目分类</t>
  </si>
  <si>
    <t>项目单位</t>
  </si>
  <si>
    <t>本年拨款</t>
  </si>
  <si>
    <t>单位资金</t>
  </si>
  <si>
    <t>其中：本次下达</t>
  </si>
  <si>
    <t>县（市、区）配备乡镇（街道）退役军人服务站政府购买工作人员补助经费</t>
  </si>
  <si>
    <t>事业发展类</t>
  </si>
  <si>
    <t>530400210000000627946</t>
  </si>
  <si>
    <t>39999</t>
  </si>
  <si>
    <t>社2021041专项资金</t>
  </si>
  <si>
    <t>民生类</t>
  </si>
  <si>
    <t>530400210000000631285</t>
  </si>
  <si>
    <t>其他退役安置支出</t>
  </si>
  <si>
    <t>30311</t>
  </si>
  <si>
    <t>代缴社会保险费</t>
  </si>
  <si>
    <t>重点优抚对象丧葬补助专项经费</t>
  </si>
  <si>
    <t>530400221100000321231</t>
  </si>
  <si>
    <t>死亡抚恤</t>
  </si>
  <si>
    <t>市级转移拨付军队转业干部人员补助资金</t>
  </si>
  <si>
    <t>530400221100000940634</t>
  </si>
  <si>
    <t>其他退役军人事务管理支出</t>
  </si>
  <si>
    <t>农村和城镇无工作重点优抚对象生活困难补助经费</t>
  </si>
  <si>
    <t>530400231100001093336</t>
  </si>
  <si>
    <t>其他优抚支出</t>
  </si>
  <si>
    <t>重点优抚对象“八一”节慰问经费</t>
  </si>
  <si>
    <t>530400231100001108015</t>
  </si>
  <si>
    <t>拥军优属</t>
  </si>
  <si>
    <t>在乡老复员、退伍军人生活补助经费</t>
  </si>
  <si>
    <t>530400231100001111679</t>
  </si>
  <si>
    <t>在乡复员、退伍军人生活补助</t>
  </si>
  <si>
    <t>县级军休人员春节送温暖活动经费</t>
  </si>
  <si>
    <t>530400231100001116696</t>
  </si>
  <si>
    <t>市退役军人专场招聘会经费</t>
  </si>
  <si>
    <t>530400231100001116900</t>
  </si>
  <si>
    <t>补助县区三属定期抚恤经费</t>
  </si>
  <si>
    <t>530400231100001117460</t>
  </si>
  <si>
    <t>“八一”建军节慰问部队（市本级）专项经费</t>
  </si>
  <si>
    <t>530400231100001121529</t>
  </si>
  <si>
    <t>春节慰问部队专项资金</t>
  </si>
  <si>
    <t>530400231100001121603</t>
  </si>
  <si>
    <t>双拥工作专项经费</t>
  </si>
  <si>
    <t>530400231100001121721</t>
  </si>
  <si>
    <t>省级春节走访慰问经费</t>
  </si>
  <si>
    <t>530400231100001591117</t>
  </si>
  <si>
    <t>优抚对象医疗保障经费</t>
  </si>
  <si>
    <t>530400231100002071392</t>
  </si>
  <si>
    <t>优抚对象医疗补助</t>
  </si>
  <si>
    <t>全市退役军人服务中心（站）业务培训经费</t>
  </si>
  <si>
    <t>专项业务类</t>
  </si>
  <si>
    <t>530400241100002104252</t>
  </si>
  <si>
    <t>退役军人志愿服务队活动经费</t>
  </si>
  <si>
    <t>530400241100002107667</t>
  </si>
  <si>
    <t>县级春节送温暖活动经费</t>
  </si>
  <si>
    <t>530400241100002120918</t>
  </si>
  <si>
    <t>云财社[2023]294号2024年省委省政府慰问活动经费</t>
  </si>
  <si>
    <t>530400241100002736624</t>
  </si>
  <si>
    <t>云财社〔2024〕29号特定项目社2024046专项资金</t>
  </si>
  <si>
    <t>530400241100002896832</t>
  </si>
  <si>
    <t>军队转业干部安置</t>
  </si>
  <si>
    <t>云财社〔2024〕134号特定项目社2024057专项资金</t>
  </si>
  <si>
    <t>530400241100003224648</t>
  </si>
  <si>
    <t>特定项目社2025001专项资金</t>
  </si>
  <si>
    <t>530400251100003383761</t>
  </si>
  <si>
    <t>特定项目社2025009专项资金</t>
  </si>
  <si>
    <t>530400251100003389949</t>
  </si>
  <si>
    <t>一般行政管理事务</t>
  </si>
  <si>
    <t>特定项目社2025002专项资金</t>
  </si>
  <si>
    <t>530400251100003472237</t>
  </si>
  <si>
    <t>特定项目社2025003专项资金</t>
  </si>
  <si>
    <t>530400251100003520606</t>
  </si>
  <si>
    <t>特定项目社2025004专项资金</t>
  </si>
  <si>
    <t>530400251100003552594</t>
  </si>
  <si>
    <t>义务兵优待</t>
  </si>
  <si>
    <t>特定项目社2025005专项资金</t>
  </si>
  <si>
    <t>530400251100003552779</t>
  </si>
  <si>
    <t>褒扬纪念</t>
  </si>
  <si>
    <t>特定项目社2025006专项资金</t>
  </si>
  <si>
    <t>530400251100003552946</t>
  </si>
  <si>
    <t>市级烈士纪念设施匾牌专项经费</t>
  </si>
  <si>
    <t>530400251100003553489</t>
  </si>
  <si>
    <t>特定项目社2025008专项资金</t>
  </si>
  <si>
    <t>530400251100003559675</t>
  </si>
  <si>
    <t>特定项目社2025011专项资金</t>
  </si>
  <si>
    <t>530400251100003567529</t>
  </si>
  <si>
    <t>退役士兵安置</t>
  </si>
  <si>
    <t>特定项目社2025010专项资金</t>
  </si>
  <si>
    <t>530400251100003567532</t>
  </si>
  <si>
    <t>特定项目社2025012专项资金</t>
  </si>
  <si>
    <t>530400251100003567581</t>
  </si>
  <si>
    <t>其他行政事业单位养老支出</t>
  </si>
  <si>
    <t>特定项目社2025013专项资金单位自有资金</t>
  </si>
  <si>
    <t>530400251100003567656</t>
  </si>
  <si>
    <t>军队移交政府的离退休人员安置</t>
  </si>
  <si>
    <t>30302</t>
  </si>
  <si>
    <t>退休费</t>
  </si>
  <si>
    <t>特定项目社2025014专项资金单位自有资金</t>
  </si>
  <si>
    <t>530400251100003567692</t>
  </si>
  <si>
    <t>特定项目社2025007专项资金</t>
  </si>
  <si>
    <t>530400251100003569472</t>
  </si>
  <si>
    <t>政府安排工作退役士兵适应性培训市级补助经费</t>
  </si>
  <si>
    <t>530400251100003577077</t>
  </si>
  <si>
    <t>退役士兵管理教育</t>
  </si>
  <si>
    <t>退役军人技能大赛及创业创新大赛组织活动经费</t>
  </si>
  <si>
    <t>530400251100003582477</t>
  </si>
  <si>
    <t>优抚对象医疗保障中央经费</t>
  </si>
  <si>
    <t>530400251100003853301</t>
  </si>
  <si>
    <t>医疗卫生共同财政事权转移支付支出</t>
  </si>
  <si>
    <t>优抚对象补助中央经费</t>
  </si>
  <si>
    <t>530400251100003868821</t>
  </si>
  <si>
    <t>社会保障和就业共同财政事权转移支付支出</t>
  </si>
  <si>
    <t>云财社〔2024〕233号提前下达自主就业退役士兵一次性经济补助省级经费</t>
  </si>
  <si>
    <t>530400251100003871508</t>
  </si>
  <si>
    <t>特定项目社2025034专项资金</t>
  </si>
  <si>
    <t>530400251100003871706</t>
  </si>
  <si>
    <t>特定项目社2025032专项资金</t>
  </si>
  <si>
    <t>530400251100003879133</t>
  </si>
  <si>
    <t>特定项目社2025033专项资金</t>
  </si>
  <si>
    <t>530400251100003879289</t>
  </si>
  <si>
    <t>优抚对象补助省级经费</t>
  </si>
  <si>
    <t>530400251100003880592</t>
  </si>
  <si>
    <t>特定项目社2025035专项资金</t>
  </si>
  <si>
    <t>530400251100003884843</t>
  </si>
  <si>
    <t>特定项目社2025036专项资金</t>
  </si>
  <si>
    <t>530400251100003972945</t>
  </si>
  <si>
    <t>优抚对象解困帮扶及其他临时救助补助省级经费</t>
  </si>
  <si>
    <t>530400251100004069189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</si>
  <si>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</si>
  <si>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</si>
  <si>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</si>
  <si>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</si>
  <si>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</si>
  <si>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</si>
  <si>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</si>
  <si>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</si>
  <si>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</si>
  <si>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</si>
  <si>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</si>
  <si>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</si>
  <si>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</si>
  <si>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玉溪市烈士纪念园等9个烈士纪念设施于2022年5月24日被玉溪市人民政府批准为市级烈士纪念设施，根据《烈士纪念设施保护管理办法》，烈士纪念设施保护和管理单位应当设立保护标志，由退役军人事务部门统一制作后悬挂。</t>
  </si>
  <si>
    <t>产出指标</t>
  </si>
  <si>
    <t>数量指标</t>
  </si>
  <si>
    <t>匾牌数量</t>
  </si>
  <si>
    <t>=</t>
  </si>
  <si>
    <t>个</t>
  </si>
  <si>
    <t>定量指标</t>
  </si>
  <si>
    <t>反映市级烈士纪念设施匾牌数量。</t>
  </si>
  <si>
    <t>质量指标</t>
  </si>
  <si>
    <t>竣工验收合格率</t>
  </si>
  <si>
    <t>100</t>
  </si>
  <si>
    <t>%</t>
  </si>
  <si>
    <t>反映竣工验收合格率</t>
  </si>
  <si>
    <t>时效指标</t>
  </si>
  <si>
    <t>计划完工率</t>
  </si>
  <si>
    <t>&lt;=</t>
  </si>
  <si>
    <t>2025年12月底前</t>
  </si>
  <si>
    <t>反映计划完工率</t>
  </si>
  <si>
    <t>效益指标</t>
  </si>
  <si>
    <t>社会效益</t>
  </si>
  <si>
    <t>受益人群覆盖率</t>
  </si>
  <si>
    <t>&gt;=</t>
  </si>
  <si>
    <t>90</t>
  </si>
  <si>
    <t>反映受益人群覆盖率</t>
  </si>
  <si>
    <t>满意度指标</t>
  </si>
  <si>
    <t>服务对象满意度</t>
  </si>
  <si>
    <t>受益对象满意度</t>
  </si>
  <si>
    <t>反映受益对象满意度</t>
  </si>
  <si>
    <t>举办适应性培训工作是退役军人安置工作的一项重要内容，通过项目实施，切实提高符合政府安排工作退役士兵适应新环境、新岗位、新要求的能力，帮助退役士兵尽快完成角色转变，适应地方工作和生活，体现党和政府对退役军人的重视和尊崇。</t>
  </si>
  <si>
    <t>参训退役士兵人数</t>
  </si>
  <si>
    <t>150</t>
  </si>
  <si>
    <t>人</t>
  </si>
  <si>
    <t>反映2023年参训退役士兵获补情况。</t>
  </si>
  <si>
    <t>支付时间</t>
  </si>
  <si>
    <t>2025</t>
  </si>
  <si>
    <t>年</t>
  </si>
  <si>
    <t>反映拨付资金是否在当年度内</t>
  </si>
  <si>
    <t>项目完成及时率</t>
  </si>
  <si>
    <t>反映项目是否在当年度内按时完成</t>
  </si>
  <si>
    <t>可持续影响</t>
  </si>
  <si>
    <t>军政军民团结、服务国防和军队现代化建设</t>
  </si>
  <si>
    <t>显著促进作用</t>
  </si>
  <si>
    <t>定性指标</t>
  </si>
  <si>
    <t>反映通过培训提高退役士兵就业能力情况</t>
  </si>
  <si>
    <t>参训退役士兵满意度</t>
  </si>
  <si>
    <t>80</t>
  </si>
  <si>
    <t>反映参加培训退役士兵对培训的满意情况</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</si>
  <si>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局人的获得感、幸福感，绩效目标的设置是合理的。</t>
  </si>
  <si>
    <t>招聘会次数</t>
  </si>
  <si>
    <t>场</t>
  </si>
  <si>
    <t>反映县级以上地方人民政府每年至少组织2次退役军人专场招聘活动</t>
  </si>
  <si>
    <t>退役军人录用率</t>
  </si>
  <si>
    <t>反映退役军人专场招聘活动的退役军人录用率</t>
  </si>
  <si>
    <t>招聘会开展时限</t>
  </si>
  <si>
    <t>2024年12月31日</t>
  </si>
  <si>
    <t>反映招聘会开展为当年度指标</t>
  </si>
  <si>
    <t>促进退役士兵生活状况改善</t>
  </si>
  <si>
    <t>60</t>
  </si>
  <si>
    <t>反映招聘会促进退役士兵生活状况改善的情况。</t>
  </si>
  <si>
    <t>促进退役士兵就业，维护社会稳定</t>
  </si>
  <si>
    <t>反映退役士兵应聘成功率</t>
  </si>
  <si>
    <t>退役士兵满意度</t>
  </si>
  <si>
    <t>反映退役士兵对招聘会的满意程度</t>
  </si>
  <si>
    <t>按照预计的2025年全市自主就业退役士兵人数，严格按照标准发放自主就业退役士兵一次性经济补助。</t>
  </si>
  <si>
    <t>获补企业军转干部人数</t>
  </si>
  <si>
    <t>660</t>
  </si>
  <si>
    <t>从2021年起，我省自主就业退役士兵地方一次性经济补助标准由3600元调整为4500元，并继续对荣获一等功及以上奖励（含中国人民解放军纪律条令试行第二十二条规定荣获的荣誉称号、八一勋章等奖励）、二等功、三等功的分别按15%、10%、5%的增发比例增发一次性经济补助。多次获得荣誉称号或者立功的退役士兵，按照其中最高等级奖励的增发比例，增发一次性经济补助</t>
  </si>
  <si>
    <t>获补对象准确率</t>
  </si>
  <si>
    <t>发放及时率</t>
  </si>
  <si>
    <t>获补对象生活状况改善</t>
  </si>
  <si>
    <t>85</t>
  </si>
  <si>
    <t>促进退役士兵就业创业，促进社会经济发展</t>
  </si>
  <si>
    <t>获补对象满意度</t>
  </si>
  <si>
    <t>加强四级退役军人服务保障机构工作人员业务培训是干部队伍建设的重要基础，是把广大退役军人合法权益维护好、把他们的工作和生活保障好的可靠保证，退役军人事务工作者要强化理论学习、提高思想认识，钻研基础业务、加强交流互鉴，不断提升工作能力和水平，从而不断推进退役军人服务保障体系建设规范化，推动退役军人工作开创新局面、实现新发展，激发广大退役军人接续奋斗、再立新功。2025年度计划从市、县、乡、村“四级退役军人服务保障机构干部队伍中选择120人开展业务培训，逐步解决人员业务不熟和服务不到位的问题，练就为退役军人服务的“真本领”。</t>
  </si>
  <si>
    <t>培训次数</t>
  </si>
  <si>
    <t>次</t>
  </si>
  <si>
    <t>反映业务培训2024年度开展次数</t>
  </si>
  <si>
    <t>培训人数</t>
  </si>
  <si>
    <t>120</t>
  </si>
  <si>
    <t>反映业务培训2024年覆盖人数</t>
  </si>
  <si>
    <t>资金使用合理性</t>
  </si>
  <si>
    <t>反映业务培训经费支出合规性</t>
  </si>
  <si>
    <t>培训完成及时性</t>
  </si>
  <si>
    <t>反映是否及时在年度内完成业务培训</t>
  </si>
  <si>
    <t>服务退役军人工作水平</t>
  </si>
  <si>
    <t>明显提高</t>
  </si>
  <si>
    <t>反映业务培训对工作水平的提升</t>
  </si>
  <si>
    <t>辖区内退役军人对工作人员服务满意度</t>
  </si>
  <si>
    <t>反映辖区内退役军人对工作人员服务满意程度</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</si>
  <si>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</si>
  <si>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重点优抚对象发放人数</t>
  </si>
  <si>
    <t>16806</t>
  </si>
  <si>
    <t>对驻玉部队和重点优抚对象进行慰问，赠送慰问品、慰问金，送去市委、市政府对子弟兵和重点优抚对象的关心和节日慰问。</t>
  </si>
  <si>
    <t>经费足额拨付率</t>
  </si>
  <si>
    <t>对重点优抚对象进行慰问，赠送慰问品、慰问金，送去市委、市政府对重点优抚对象的关心和节日慰问。空</t>
  </si>
  <si>
    <t>优抚对象补助经费及时拨付率</t>
  </si>
  <si>
    <t>对重点优抚对象进行慰问，赠送慰问品、慰问金，送去市委、市政府对重点优抚对象的关心和节日慰问。</t>
  </si>
  <si>
    <t>政策知晓率</t>
  </si>
  <si>
    <t>反映补助政策的宣传效果情况。
政策知晓率=调查中补助政策知晓人数/调查总人数*100%</t>
  </si>
  <si>
    <t>优抚对象生活水平改善率</t>
  </si>
  <si>
    <t>重点优抚对象满意度</t>
  </si>
  <si>
    <t>95</t>
  </si>
  <si>
    <t>获补对象数</t>
  </si>
  <si>
    <t>人次</t>
  </si>
  <si>
    <t>反映获补助人员、企业的数量情况，也适用补贴、资助等形式的补助。</t>
  </si>
  <si>
    <t>反映获补助对象认定的准确性情况。
获补对象准确率=抽检符合标准的补助对象数/抽检实际补助对象数*100%</t>
  </si>
  <si>
    <t>生活状况改善</t>
  </si>
  <si>
    <t>反映补助促进受助对象生活状况改善的情况。</t>
  </si>
  <si>
    <t>反映获补助受益对象的满意程度。</t>
  </si>
  <si>
    <t>根据中央、省委的要求，为认真做好我市春节期间走访慰问活动，经市委、市政府研究决定，对驻玉部队、共建单位和老八路、战斗英雄等赠送慰问品、慰问金，送去市委、市政府对部队官兵的关心和节日慰问。按照历年春节慰问的标准计算：
1.慰问驻玉部队和玉溪舰：玉溪军分区、31637部队、96722部队、武警玉溪支队、海军玉溪舰，每个10万元，计50万元；
2.慰问海军抚仙湖舰6万元，计6万元；
3.其它部队和市军休所5个（海军驻昆办事处、海军750场代表处、750试验场、省军区昆明第一离职干部休养所玉溪干休点、市军休中心），每个3万元，计15万元；
4.玉溪市联系的边防31641部队11、12分队各7.5万元，计15万元；
5.慰问老八路和战斗英雄、八一勋章获得者（杜富国）3人，每人5000元，共1.5万；
6.召开我市春节双拥座谈会1场，参加人数约100人左右，经费2万元；
7.慰问现役军人家庭10万（每个家庭慰问500元，计划慰问200个）。
以上项目，合计 99.5万元。</t>
  </si>
  <si>
    <t>慰问驻玉部队个数</t>
  </si>
  <si>
    <t>春节慰问的实际情况，数据来源：慰问活动统计表。发放率=实际发放数/应发放数*100%；反映春节慰问部队的数量的情况。</t>
  </si>
  <si>
    <t>慰问准确率</t>
  </si>
  <si>
    <t>提升部队归属感</t>
  </si>
  <si>
    <t>春节慰问的实际情况，数据来源：慰问活动统计表。发放率=满意数量/实际数量*100%</t>
  </si>
  <si>
    <t>双拥效果</t>
  </si>
  <si>
    <t>有显著效果</t>
  </si>
  <si>
    <t>驻玉部队官兵及社会群众</t>
  </si>
  <si>
    <t>部队满意程度</t>
  </si>
  <si>
    <t>95%以上</t>
  </si>
  <si>
    <t>特定项目社2025014专项资金（单位自有资金）</t>
  </si>
  <si>
    <t>政府安排工作退役士兵人数</t>
  </si>
  <si>
    <t>128</t>
  </si>
  <si>
    <t>下拨经费符合相关政策规定比率</t>
  </si>
  <si>
    <t>经费及时拨付率</t>
  </si>
  <si>
    <t>保障军队建设需要，促进社会和谐稳定</t>
  </si>
  <si>
    <t>长期</t>
  </si>
  <si>
    <t>期</t>
  </si>
  <si>
    <t>政府安排工作的退役士兵和转业复员干部满意度</t>
  </si>
  <si>
    <t>通过举办退役军人创业创新大赛及技能大赛，发现、挖掘、宣传退役军人创业创新及技能人才的成功经验和典型，广泛向全社会营造玉溪市退役军人干事创业的良好氛围，并选送优秀的创业创新人才和职业技能人才参加全省、全国比赛，在更高的平台展现玉溪退役军人创业创新和职业技能人才建设取得的成效和工作风采。</t>
  </si>
  <si>
    <t>250</t>
  </si>
  <si>
    <t>反映参赛人数</t>
  </si>
  <si>
    <t>参赛选手质量、参赛项目质量</t>
  </si>
  <si>
    <t>1.完成率=100%，得10分；2.完成率介于60%（含）至100%之间，完成率×指标分值；3.完成率＜60%，不得分。 完成率=实际完成值/目标值*100%</t>
  </si>
  <si>
    <t>赛事流程合规：赛事报名规范性合规；赛事参与规范性合规；参与队伍和人数、按照申报方案完成</t>
  </si>
  <si>
    <t>赛事活动完成及时率</t>
  </si>
  <si>
    <t>成本指标</t>
  </si>
  <si>
    <t>经济成本指标</t>
  </si>
  <si>
    <t>经济效益</t>
  </si>
  <si>
    <t>带动退役军人技能提升，促进就业创业</t>
  </si>
  <si>
    <t>选送省级及以上赛事</t>
  </si>
  <si>
    <t>赛事具有持续影响力</t>
  </si>
  <si>
    <t>退役军人满意度</t>
  </si>
  <si>
    <t>做好拥军优属工作、密切军政军民关系对于维护改革发展稳定大局具有重要意义。为深入扎实地做好拥军优属工作，体现党和国家对优抚对象的关怀，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县区经济社会发展具有积极的推动作用。</t>
  </si>
  <si>
    <t>16196</t>
  </si>
  <si>
    <t>补助发放及时率</t>
  </si>
  <si>
    <t>反映资金拨付情况</t>
  </si>
  <si>
    <t>生活状况改善率</t>
  </si>
  <si>
    <t>慰问对象满意度</t>
  </si>
  <si>
    <t>为深入扎实地做好拥军优属工作，体现党和国家对优抚对象的关怀，每年春节期间，在驻军部队、军队离退休干部、烈军属、残疾军人及复员退伍军人中开展“送温暖”走访慰问活动已成为市县区的一项传统任务。</t>
  </si>
  <si>
    <t>贯彻落实中央省市有关规定，做好烈士纪念设施管护及使用。组织好2025年清明节祭扫、烈士纪念日活动、日常烈士纪念设施免费对外开放并提供相关主持、讲解等服务。</t>
  </si>
  <si>
    <t>宣传活动举办次数</t>
  </si>
  <si>
    <t>反映大型场馆举办活动的场次（演出、展览、体育赛事等）情况。</t>
  </si>
  <si>
    <t>及时率</t>
  </si>
  <si>
    <t>反映场馆安全事故发生的次数情况。</t>
  </si>
  <si>
    <t>计划完成率</t>
  </si>
  <si>
    <t>反映大型场馆场所（设施、设备）维护按时完成的情况。场馆（设施、设备）维护按时完成率=在规定时限内完成维护的场馆（设施、设备）数量/维护的场馆（设施、设备）数量*100%</t>
  </si>
  <si>
    <t>宣传活动参与人次</t>
  </si>
  <si>
    <t>反映大型场馆接待的人数情况。</t>
  </si>
  <si>
    <t>社会公众满意度</t>
  </si>
  <si>
    <t>反映场馆接待对象的满意程度。</t>
  </si>
  <si>
    <t>反映获补助人员、企业的数量情况，也适用补贴、资助等形式的补助</t>
  </si>
  <si>
    <t xml:space="preserve"> 特定项目社2025001专项资金</t>
  </si>
  <si>
    <t>反映资金及时拨付情况</t>
  </si>
  <si>
    <t>按照文件贯彻落实文件精神，解决部分企业军转干部生活困难，有利于社会的稳定和营造尊重军人崇尚军人的社会风气。</t>
  </si>
  <si>
    <t>219</t>
  </si>
  <si>
    <t>云财社〔2024〕199号特定项目社2025032专项资金</t>
  </si>
  <si>
    <t>补助军队离退休干部（含退休士官）人数。</t>
  </si>
  <si>
    <t>按照实际领取待遇人数确定</t>
  </si>
  <si>
    <t>反映获补助人员数量情况</t>
  </si>
  <si>
    <t>补助无军籍职工人数。</t>
  </si>
  <si>
    <t>下拨经费符合相关政策规定比率。</t>
  </si>
  <si>
    <t>反映补助准确发放的情况。</t>
  </si>
  <si>
    <t>经费及时拨付率。</t>
  </si>
  <si>
    <t>反映补助及时发放的情况。</t>
  </si>
  <si>
    <t>落实军队离退休、无军籍职工各项待遇。</t>
  </si>
  <si>
    <t>军休服务管理机构保障能力与接收军队离退休人员匹配度</t>
  </si>
  <si>
    <t>大体平衡</t>
  </si>
  <si>
    <t>保障军队建设需要</t>
  </si>
  <si>
    <t>反映发放补助资金后取得的社会效应。</t>
  </si>
  <si>
    <t>促进社会和谐稳定</t>
  </si>
  <si>
    <t>军队离退休人员满意率</t>
  </si>
  <si>
    <t>无军籍职工满意率</t>
  </si>
  <si>
    <t>对自主就业退役士兵发放地方一次性经济补助是为推动全市安置工作顺利圆满完成，维护退役士兵合法权益，促进社会和谐稳定。</t>
  </si>
  <si>
    <t>自主就业人数</t>
  </si>
  <si>
    <t>592</t>
  </si>
  <si>
    <t>反映获补助自主就业退役士兵实际人数。</t>
  </si>
  <si>
    <t>获补自主就业退役士兵准确率</t>
  </si>
  <si>
    <t>反映获补助自主就业退役士兵认定的准确性情况。</t>
  </si>
  <si>
    <t>反映各县区及时发放补助资金的情况。</t>
  </si>
  <si>
    <t>退役士兵因经费未兑现而产生的信访比例</t>
  </si>
  <si>
    <t>反映自主就业退役士兵因未获补助或未及时获补助造成上访情况。</t>
  </si>
  <si>
    <t>反映获补助退役士兵的满意程度。</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</si>
  <si>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项目的实施，将起到稳定军心了、巩固国防、维护社会稳定、发展经济的效果。《军人抚恤优待条例》第十七条规定：县级以上地方人民政府对依靠定期抚恤金生活仍有困难的烈士遗属、因公牺牲军人遗属、病故军人遗属，可以增发抚恤金或者采取其他方式予以补助，保障其生活不低于当地的平均生活水平。1988年玉民优字3号、玉财事字7号文件“行署拨出专款，从一九八八年一月一日起，每人每月增加3元”的规定和省财政厅、民政厅财社[1997]92号文件“从一九九七年一月一日起提高“三属”定期抚恤金标准，在民政部、财政部确定定期抚恤金基本标准的基础上，每人每月提高30元生活补助费，经费由省、地、县、各负担10元</t>
  </si>
  <si>
    <t>补助三属人数</t>
  </si>
  <si>
    <t>169</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</si>
  <si>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t>
  </si>
  <si>
    <t>做好死亡的重点优抚对象家属丧葬补助发放工作，是进一步落实《军人抚恤优待条例》《退役军人保障法》《云南省军人抚恤优待规定》《云南省退役军人事务厅 云南省财政厅关于进一步做好优抚对象有关经费保障工作的通知》（云退役发【2021】89号）工作的重要举措，是做好新时代优待抚恤工作健全服务保障体系的重要内容，对促进社会和谐稳定、体现社会尊崇优待具有重要意义。</t>
  </si>
  <si>
    <t>502</t>
  </si>
  <si>
    <t>反映资金补助情况</t>
  </si>
  <si>
    <t>人(户)</t>
  </si>
  <si>
    <t>年度目标：更好体现国家和社会对在乡老复员军人的关心起到稳定军心了、巩固国防、维护社会稳定、发展经济的效果，进一步提升优抚对象的获得感幸福感。根据《云南省人民政府办公厅转发国务院办公厅关于加强优抚工作的通知》（云政办发〔1998〕119号）规定，为保障年老体弱、没有工作、生活困难的在乡老复员军人的生活，从1999年1月起，在各地原定补的基础上，平均每人每年增加抚恤补助15元，增加部分由省、地、县三级财政各承担三分之一。根据《关于提高在乡老复员军人生活和医疗待遇的通知》（云民优〔2002〕21号）规定，从2002年7月1日起，在原补助标准基础上适当提高其余在乡老复员军人定期生活补助标准，其中：抗日战争时期参加革命的每人每月提高40元，解放战争时期参加革命的每人每月提高30元，中华人民共和国成立后（1954年10月31日前）参加革命的每人每月提高20元。上述提高老女兵和其余在乡老复员军人定期生活补助标准所需经费，除中央财政按每人每月给予20元补助外，其余经费由省、地、县三级负担，负担比例为省级财政负担70%，地县各负担15%。</t>
  </si>
  <si>
    <t>符合领取抚恤补助人数</t>
  </si>
  <si>
    <t>315</t>
  </si>
  <si>
    <t>优抚对象全覆盖</t>
  </si>
  <si>
    <t>年度目标：更好体现国家和社会对在乡老复员军人的关心起到稳定军心了、巩固国防、维护社会稳定、发展经济的效果，进一步提升优抚对象的获得感幸福感。根据《云南省人民政府办公厅转发国务院办公厅关于加强优抚工作的通知》（云政办发〔1998〕119号）规定，为保障年老体弱、没有工作、生活困难的在乡老复员军人的生活，从1999年1月起，在各地原定补的基础上，平均每人每年增加抚恤补助15元，增加部分由省、地、县三级财政各承担三分之一。根据《关于提高在乡老复员军人生活和医疗待遇的通知》（云民优〔2002〕21号）规定，从2002年7月1日起，在原补助标准基础上适当提高其余在乡老复员军人定期生活补助标准，其中：抗日战争时期参加革命的每人每月提高40元，解放战争时期参加革命的每人每月提高30元，建国后（1954年10月31日前）参加革命的每人每月提高20元。上述提高老女兵和其余在乡老复员军人定期生活补助标准所需经费，除中央财政按每人每月给予20元补助外，其余经费由省、地、县三级负担，负担比例为省级财政负担70%，地县各负担15%。</t>
  </si>
  <si>
    <t>补助兑付及时率</t>
  </si>
  <si>
    <t>保障生活需求，维护社会稳定，反映补助促进受助对象生活状况改善的情况。</t>
  </si>
  <si>
    <t>对象满意度</t>
  </si>
  <si>
    <t>保障生活需求，维护社会稳定</t>
  </si>
  <si>
    <t>工程总量</t>
  </si>
  <si>
    <t>平方米（公里、亩）</t>
  </si>
  <si>
    <t>反映新建、改造、修缮工程量完成情况。</t>
  </si>
  <si>
    <t>反映项目验收情况。
竣工验收合格率=（验收合格单元工程数量/完工单元工程总数）×100%。</t>
  </si>
  <si>
    <t>反映工程按计划完工情况。
计划完工率=实际完成工程项目个数/按计划应完成项目个数。</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</si>
  <si>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</si>
  <si>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</si>
  <si>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</si>
  <si>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构建以乡镇（街道）党委书记兼任退役军人服务站站长，乡镇（街道）武装部长分管退役军人事务工作，人武部专干参与退役军人事务工作，退役军人服务站一名工作人员具体负责，并增加一名政府购买岗位人员的“五位一体”工作机制。将乡镇（街道）退役军人服务站政府购买工作人员经费列入市、县两级财政预算。此项目产出预计提供76个就业岗位、保障76名人员12个月工资待遇，能从从根本上解决基层“有专职人员办事”的问题。</t>
  </si>
  <si>
    <t>获补对象数76</t>
  </si>
  <si>
    <t>76</t>
  </si>
  <si>
    <t>反映获补对象总人数是否相符。</t>
  </si>
  <si>
    <t>兑现准确率</t>
  </si>
  <si>
    <t>反映补助准确发放的情况。
补助兑现准确率=补助兑付额/应付额*100%</t>
  </si>
  <si>
    <t>反映发放单位及时发放补助资金的情况。
发放及时率=在时限内发放资金/应发放资金*100%</t>
  </si>
  <si>
    <t>获补人员生产生活水平</t>
  </si>
  <si>
    <t>提高</t>
  </si>
  <si>
    <t>反映补助促进受助对象生产生活能力提高的情况。</t>
  </si>
  <si>
    <t>反映辖区内退役军人对政府购买工作人员服务保障工作的满意程度。</t>
  </si>
  <si>
    <t>特定项目社2025009 专项资金</t>
  </si>
  <si>
    <t>维稳人数</t>
  </si>
  <si>
    <t>处理信访成功率</t>
  </si>
  <si>
    <t>社会稳定</t>
  </si>
  <si>
    <t>有一定提高</t>
  </si>
  <si>
    <t>维稳人群满意度</t>
  </si>
  <si>
    <t>通过中央财政对地方发放义务兵家庭优待金给予补助，切实维护义务兵合法权益。</t>
  </si>
  <si>
    <t>保障义务兵家庭数</t>
  </si>
  <si>
    <t>按照年度征兵任务数确定</t>
  </si>
  <si>
    <t>反映获补助人员、家庭的数量情况，也适用补贴、资助等形式的补助。</t>
  </si>
  <si>
    <t>年度征兵任务完成率</t>
  </si>
  <si>
    <t>反映补助标准的执行情况</t>
  </si>
  <si>
    <t>义务兵家庭优待金补助资金及时拨付率</t>
  </si>
  <si>
    <t>反映补助资金拨付到位时间</t>
  </si>
  <si>
    <t>1万元/人</t>
  </si>
  <si>
    <t>万元</t>
  </si>
  <si>
    <t>反映中央财政补助标准情况</t>
  </si>
  <si>
    <t>反映年度征兵任务完成情况</t>
  </si>
  <si>
    <t>义务兵家庭对优待金发放工作的满意度</t>
  </si>
  <si>
    <t>向符合解困帮扶条件的出国参战民兵民工、城乡生活困难的优抚对象、幸存国民党老兵发放解困帮扶补助金；及时足额发放优抚对象解困帮扶及其他临时救助补助专项经费。</t>
  </si>
  <si>
    <t>出国参战民兵民工人数</t>
  </si>
  <si>
    <t>0.14</t>
  </si>
  <si>
    <t>万人</t>
  </si>
  <si>
    <t>反映获补助对象的数量情况，资金拨付方式、执行方式</t>
  </si>
  <si>
    <t>城乡生活困难的优抚对象人数</t>
  </si>
  <si>
    <t>0.05</t>
  </si>
  <si>
    <t>享受春节慰问的优抚对象人数</t>
  </si>
  <si>
    <t>1.61</t>
  </si>
  <si>
    <t>幸存国民党老兵人数</t>
  </si>
  <si>
    <t>反映获补助对象经费的到位情况</t>
  </si>
  <si>
    <t>反映发放单位及时发放补助资金的情况。</t>
  </si>
  <si>
    <t>发放对象生活改善情况</t>
  </si>
  <si>
    <t>有效改善</t>
  </si>
  <si>
    <t>优抚对象政策知晓率</t>
  </si>
  <si>
    <t>反映优抚对象政策知晓率情况。</t>
  </si>
  <si>
    <t>受益对象满意率度</t>
  </si>
  <si>
    <t>通过对部分退役士兵社会保险进行补缴，让退役军人感受到党和政府的关心关爱，维护退役士兵合法权益。</t>
  </si>
  <si>
    <t>带动生活状况改善</t>
  </si>
  <si>
    <t>效果显著</t>
  </si>
  <si>
    <t>保障建设，社会效果显著</t>
  </si>
  <si>
    <t>对符合条件的优抚对象参保缴费、住院和门诊费用进行补助，有效帮助解决优抚对象医疗难问题。</t>
  </si>
  <si>
    <t>符合资助参保条件的1级至6级残疾军人实际职工基本医疗保险参保率</t>
  </si>
  <si>
    <t>反映符合资助参保条件的1级至6级残疾军人实际职工基本医疗保险参保率情况</t>
  </si>
  <si>
    <t>符合医疗补助条件、参加基本医疗保险制度但个人医疗费用负担较重的优抚对象中实际享受医疗补助人数的比例</t>
  </si>
  <si>
    <t>反映符合医疗补助条件、参加基本医疗保险制度但个人医疗费用负担较重的优抚对象中实际享受医疗补助人数的比例情况</t>
  </si>
  <si>
    <t>反映获补助经费的到位情况</t>
  </si>
  <si>
    <t>优抚对象医疗保障经费及时拨付率</t>
  </si>
  <si>
    <t>优抚对象医疗难问题改善情况</t>
  </si>
  <si>
    <t>优抚对象满意度</t>
  </si>
  <si>
    <t>通过发放优抚对象补助经费，使优抚对象等人员的基本生活得到有效保障。</t>
  </si>
  <si>
    <t>优抚对象抚恤补助资金发放人数</t>
  </si>
  <si>
    <t>0.85</t>
  </si>
  <si>
    <t>反映经费足额拨付情况</t>
  </si>
  <si>
    <t>各类优抚对象补助标准按规定执行率</t>
  </si>
  <si>
    <t>反映获补对象准确情况</t>
  </si>
  <si>
    <t>优抚对象生活情况</t>
  </si>
  <si>
    <t>反映优抚对象因资金发放问题上访率情况</t>
  </si>
  <si>
    <t>优抚对象满意率度</t>
  </si>
  <si>
    <t>反映获补助受益对象的满意程度</t>
  </si>
  <si>
    <t>通过下拨自主择业军转干部和逐月领取退役金退役军人退役金，确保相关人员待遇按时足额发放；通过下拨服务管理经费，确保做好自主择业军队转业干部和逐月领取退役金退役军人各项服务管理工作。</t>
  </si>
  <si>
    <t>自主择业军转干部人数</t>
  </si>
  <si>
    <t>234</t>
  </si>
  <si>
    <t>反映补助受益对象的人员数量情况等。</t>
  </si>
  <si>
    <t>逐月领取退役金退役军人人数</t>
  </si>
  <si>
    <t>各项经费及时拨付率</t>
  </si>
  <si>
    <t>反映补助受益对象的补助资金发放的及时性等。</t>
  </si>
  <si>
    <t>落实自主择业军转干部和逐月领取退役金退役军人各项待遇</t>
  </si>
  <si>
    <t>反映补助促进社会效益的情况。</t>
  </si>
  <si>
    <t>做好军队转业干部和逐月领取退役金退役军人服务管理工作</t>
  </si>
  <si>
    <t>确保安置工作顺利开展</t>
  </si>
  <si>
    <t>中长期</t>
  </si>
  <si>
    <t>反映促进补助受益对象生活状况改善，安置工作的顺利进行以及由此带来的一系列可持续影响</t>
  </si>
  <si>
    <t>自主择业军转干部和逐月领取退役金退役军人满意率</t>
  </si>
  <si>
    <t>通过发放义务兵家庭优待金，保障年度征兵任务顺利完成，切实维护义务兵合法权益。</t>
  </si>
  <si>
    <t>义务兵家庭优待金经费下拨率</t>
  </si>
  <si>
    <t>义务兵家庭优待金发放合格率</t>
  </si>
  <si>
    <t>义务兵家庭优待金下拨时间</t>
  </si>
  <si>
    <t>月</t>
  </si>
  <si>
    <t>各地义务兵家庭优待金标准差异缩小</t>
  </si>
  <si>
    <t>较上一年度明显缩小</t>
  </si>
  <si>
    <t>反映各地义务兵家庭优待金标准差异情况</t>
  </si>
  <si>
    <t>有效保障优抚对象等人员的基本生活，体现对该群体的社会尊崇。</t>
  </si>
  <si>
    <t>各类优抚对象抚恤补助标准按规定执行率</t>
  </si>
  <si>
    <t>优抚对象抚恤补助经费及时拨付率</t>
  </si>
  <si>
    <t>反映优抚对象生活情况</t>
  </si>
  <si>
    <t>通过拨付移交政府安置的退休军人的定期增资经费，提高移交政府安置的退休军人生活待遇，保持队伍基本稳定。加强经费管理，坚持专款专用，充分发挥资金效益。更好地实现“为部队服务、为国防建设服务、构筑军队后方长城，达到军稳国强的目的”。</t>
  </si>
  <si>
    <t>补助移交政府安置的退休军人人数。</t>
  </si>
  <si>
    <t>83</t>
  </si>
  <si>
    <t>移交政府安置的退休军人定期增资经费及时拨付率。</t>
  </si>
  <si>
    <t>移交政府安置的退休军人满意度</t>
  </si>
  <si>
    <t>云财社〔2024〕199号特定项目社2025033专项资金</t>
  </si>
  <si>
    <t>补助军休机构数</t>
  </si>
  <si>
    <t>落实军队离退休干部（含退休士官）及其家属、遗属人员各项待遇</t>
  </si>
  <si>
    <t>军休服务管理机构用房建设与接收军队离退休人员匹配度</t>
  </si>
  <si>
    <t>军队离退休人员和无军籍职工满意度</t>
  </si>
  <si>
    <t>关心关爱烈属经费发放到位。</t>
  </si>
  <si>
    <t>救助对象人数（人次）</t>
  </si>
  <si>
    <t>290</t>
  </si>
  <si>
    <t>人/次</t>
  </si>
  <si>
    <t>反映应保尽保、应救尽救对象的人数（人次）情况。</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</si>
  <si>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</si>
  <si>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</si>
  <si>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</si>
  <si>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</si>
  <si>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</si>
  <si>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</si>
  <si>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</si>
  <si>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为深入贯彻习近平总书记关于加强军政军民团结的重要论述精神，进一步做好新时代双拥工作，巩固和发展军政军民团结，推动创建双拥模范城（县）活动广泛深入持久地开展。我市大力开展双拥创建活动。2021年，我市获得第十一届全国双拥模范城荣誉称号，实现了“五连冠”创建目标。2025年，我市将继续做好迎接全国双拥模范城定期检查考评工作，需要138.9万元保障。</t>
  </si>
  <si>
    <t>双拥宣传材料发放数</t>
  </si>
  <si>
    <t>10000</t>
  </si>
  <si>
    <t>份</t>
  </si>
  <si>
    <t>反映年度内组织开展全市性双拥宣传活动的次数情况</t>
  </si>
  <si>
    <t>宣传牌宣传</t>
  </si>
  <si>
    <t>在各宣传栏、交通站做宣传牌</t>
  </si>
  <si>
    <t>短视频</t>
  </si>
  <si>
    <t>部</t>
  </si>
  <si>
    <t>制作短视频时长10分钟</t>
  </si>
  <si>
    <t>报刊杂志网站宣传数量</t>
  </si>
  <si>
    <t>30</t>
  </si>
  <si>
    <t>条</t>
  </si>
  <si>
    <t>反映通过相关媒体、网络等发布或推送短视频的数量情况。</t>
  </si>
  <si>
    <t>征订《中国双拥》杂志</t>
  </si>
  <si>
    <t>为各单位征订《中国双拥》杂志</t>
  </si>
  <si>
    <t>出错率</t>
  </si>
  <si>
    <t>错漏率=发生错漏的宣传信息条数/发布信息总条数</t>
  </si>
  <si>
    <t>宣传覆盖率</t>
  </si>
  <si>
    <t>反应双拥宣传在当地的覆盖情况</t>
  </si>
  <si>
    <t>培训出勤率</t>
  </si>
  <si>
    <t>反应相关培训的培训出勤率</t>
  </si>
  <si>
    <t>双拥宣传次数</t>
  </si>
  <si>
    <t>反映社会公众对宣传的满意程度。</t>
  </si>
  <si>
    <t>发放2024年度市级医疗保障经费是根据《退役军人事务部等4部门关于印发《优抚对象医疗保障办法》的通知》（退役军人事务部发〔2022〕49号）、《云南省退役军人事务厅 云南省财政厅 云南省卫生健康委员会 云南省医疗保障局关于印发云南省优抚对象医疗补助“一站式”费用结算办法（试行）的通知》（云退役发〔2023〕8号）、《玉溪市双拥工作领导小组关于印发《玉溪市创建第十二届全国双拥模范城工作方案》的通知》（玉拥〔2023〕2号）、《玉溪市退役军人事务局玉溪市财政局玉溪市卫生健康委员会玉溪市医疗保障局关于转发云南省优抚对象医疗补助“一站式”费用结算办法（试行）的通知》（玉退役发〔2023〕6号）等文件要求。优抚对象按规定参加基本医疗保险并享受相应的医疗救助、医疗补助和医疗优待。该项目用于2024年度优抚对象医疗补助的补充，能减轻优抚对象医疗费用垫付压力，也能进一步完善和落实优抚对象医疗保障政策，切实提升优抚对象获得感、幸福感和满意度。是做好新时代优待抚恤工作健全服务保障体系的重要内容，对促进社会和谐稳定、体现社会尊崇优待具有重要意义。</t>
  </si>
  <si>
    <t>享受医疗待遇优抚对象人数</t>
  </si>
  <si>
    <t>9548</t>
  </si>
  <si>
    <t>反映获医疗保障补助的重点优抚对象人数</t>
  </si>
  <si>
    <t>发放2024年度市级医疗保障经费是根据《退役军人事务部等4部门关于印发《优抚对象医疗保障办法》的通知》（退役军人部发〔2022〕49号）、《云南省退役军人事务厅 云南省财政厅 云南省卫生健康委员会 云南省医疗保障局关于印发云南省优抚对象医疗补助“一站式”费用结算办法（试行）的通知》（云退役发〔2023〕8号）、《玉溪市双拥工作领导小组关于印发《玉溪市创建第十二届全国双拥模范城工作方案》的通知》（玉拥〔2023〕2号）、《玉溪市退役军人事务局玉溪市财政局玉溪市卫生健康委员会玉溪市医疗保障局关于转发云南省优抚对象医疗补助“一站式”费用结算办法（试行）的通知》（玉退役发〔2023〕6号）等文件要求。优抚对象按规定参加基本医疗保险并享受相应的医疗救助、医疗补助和医疗优待。该项目用于2024年度优抚对象医疗补助的补充，能减轻优抚对象医疗费用垫付压力，也能进一步完善和落实优抚对象医疗保障政策，切实提升优抚对象获得感、幸福感和满意度。是做好新时代优待抚恤工作健全服务保障体系的重要内容，对促进社会和谐稳定、体现社会尊崇优待具有重要意义。</t>
  </si>
  <si>
    <t>优抚对象医疗补助标准按规定执行率</t>
  </si>
  <si>
    <t>优抚对象医疗难问题改善</t>
  </si>
  <si>
    <t>2025年通过开展退役军人志愿服务活动，能够凝聚全市近6000余名退役军人志愿者力量，培塑退役军人志愿服务精神，不断鼓励他们积极投身服务经济社会发展大局，推进退役军人志愿服务工作持续规范发展。</t>
  </si>
  <si>
    <t>2024年开展退役军人志愿服务活动次数</t>
  </si>
  <si>
    <t>次/年</t>
  </si>
  <si>
    <t>反映全年开展退役军人志愿服务活动总次数不得少于4次</t>
  </si>
  <si>
    <t>退役军人志愿服务活动开展成功率</t>
  </si>
  <si>
    <t>反映2024年退役军人志愿服务活动保证成功</t>
  </si>
  <si>
    <t>退役军人志愿服务活动开展及时率</t>
  </si>
  <si>
    <t>反映2024年及时开展退役军人志愿服务活动</t>
  </si>
  <si>
    <t>40000</t>
  </si>
  <si>
    <t>元</t>
  </si>
  <si>
    <t>反映2024年退役军人志愿服务活动经费总数控制在4万元。</t>
  </si>
  <si>
    <t>不断鼓励退役军人积极投身服务经济社会发展大局</t>
  </si>
  <si>
    <t>&gt;</t>
  </si>
  <si>
    <t>明显</t>
  </si>
  <si>
    <t>反映退役军人志愿服务活动开展产生的社会效益</t>
  </si>
  <si>
    <t>推动退役军人志愿服务常态化、多元化、专业化发展</t>
  </si>
  <si>
    <t>反映退役军人志愿服务活动开展带来的可持续影响</t>
  </si>
  <si>
    <t>被退役军人志愿服务队伍服务对象满意度</t>
  </si>
  <si>
    <t>反映被退役军人志愿服务队伍服务对象满意程度</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</si>
  <si>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1.慰问驻玉部队和玉溪舰：玉溪军分区、31637部队、96722部队、武警玉溪支队、海军玉溪舰，每个部队8万元，计40万元；
2.团级部队1个（海军抚仙湖舰），5万元，计5万元；
3.其它部队和市军休所5个（海军驻昆办事处、海军750场代表处、750试验场、省军区昆明第一离职干部休养所玉溪干休点、市军休中心），每个2万元，计10万元；
4.玉溪市联系的边防部队（31641部队11、12分队）10万元（根据省拥办的要求，玉溪市与31641部队12、11分队为双拥共建单位，服务部队备战打战）；
5.慰问老八路和战斗英雄、八一勋章获得者（杜富国）3人，每人5000元，共1.5万元；
6.军事日活动及座谈会议经费2万元。
以上合计68.5万元。</t>
  </si>
  <si>
    <t>慰问驻玉部队数量</t>
  </si>
  <si>
    <t>反映八一节慰问部队的数量情况</t>
  </si>
  <si>
    <t>反映八一节慰问部队的准确率</t>
  </si>
  <si>
    <t>满意度=满意的士兵人数/慰问士兵的人数；反应部队对八一节慰问满意度的情况。</t>
  </si>
  <si>
    <t>驻玉部队官兵及社会群众的群众满意度</t>
  </si>
  <si>
    <t>官兵满意度</t>
  </si>
  <si>
    <t>该项目历年均立项，通过继续开展2023年度军休人员春节送温暖慰问活动，并向军休人员发放慰问金，可以继续传递各级党委、政府对军休人员的持续关怀与关爱，让军队离退休干部、遗属、退休士官、无军籍职工人的“两个待遇”得到持续有效落实。</t>
  </si>
  <si>
    <t>补助县区数</t>
  </si>
  <si>
    <t>反映各县区慰问数。</t>
  </si>
  <si>
    <t>慰问对象人数</t>
  </si>
  <si>
    <t>145</t>
  </si>
  <si>
    <t>反映慰问对象实际数。</t>
  </si>
  <si>
    <t>补助准确率</t>
  </si>
  <si>
    <t>反映慰问对象准确率。</t>
  </si>
  <si>
    <t>慰问金发放及时性</t>
  </si>
  <si>
    <t>&lt;</t>
  </si>
  <si>
    <t>反映慰问金的发放时效。</t>
  </si>
  <si>
    <t>提高慰问对象生活水平</t>
  </si>
  <si>
    <t>反映慰问金是否对慰问对象起到一定效益。</t>
  </si>
  <si>
    <t>反映慰问对象对送温暖活动满意程度。</t>
  </si>
  <si>
    <t>年度目标：在2015年云南省民政厅 云南省财政厅 云南省人力资源和社会保障厅《关于做好城镇部分重点优抚对象生活困难补助发放工作的通知》（云民优〔2015〕3号）的基础上，根据党中央、国务院和中央军委决策部署，以及省委退役军人事务工作领导小组第五次全体会议精神，及时调整基于城乡差别的现行政策规定, 将云南省退役军人事务厅云南省财政厅 云南省人力资源和社会保障厅云南省民政厅于2021年9月15日发出的《关于进一步做好部分领取国家定期抚恤补助待遇的优抚对象生活困难补助发放工作的通知》（云退役发〔2021〕76号）落实到位，将发放补助范围确定为领取国家定期抚恤补助待遇的优抚对象且属民政部门审核确认和认定为城乡最低生活保障对象及特困人员，推进优抚保障政策“城乡一体”，实现精准帮扶。发放时间从2022年1月1日起，补助标准每人每月400元，生活困难补助资金由省级承担20%,州（市）、县（市、区）承担 80%，其中市县的承担比例按玉溪市财政事权划分的原则承担，发放方式为社会化方式，从县级退役军人事务部门审批通过的次月起逐月发放。(以前发放的人员审核后继续发放，新的人员按新标准审核进入)。为全市734名生活困难的优抚对象发放补贴，解决其生活困难的情况，体现党和国家对退役军人的关爱。</t>
  </si>
  <si>
    <t>符合领取生活困难补助优抚对象人数</t>
  </si>
  <si>
    <t>649人</t>
  </si>
  <si>
    <t>657名服务对象</t>
  </si>
  <si>
    <t>反映资金发放情况</t>
  </si>
  <si>
    <t>服务对象满意度高</t>
  </si>
  <si>
    <t>预算06表</t>
  </si>
  <si>
    <t>2025年部门政府性基金预算支出预算表</t>
  </si>
  <si>
    <t>单位:元</t>
  </si>
  <si>
    <t>政府性基金预算支出</t>
  </si>
  <si>
    <t>玉溪市退役军人事务局无部门政府性基金预算支出预算</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</si>
  <si>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</si>
  <si>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</si>
  <si>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</si>
  <si>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</si>
  <si>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</si>
  <si>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</si>
  <si>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</si>
  <si>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</si>
  <si>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</si>
  <si>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</si>
  <si>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</si>
  <si>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</si>
  <si>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物业管理</t>
  </si>
  <si>
    <t>印刷服务</t>
  </si>
  <si>
    <t>批</t>
  </si>
  <si>
    <t>公务用车保险采购</t>
  </si>
  <si>
    <t>公务用车加油采购</t>
  </si>
  <si>
    <t>项</t>
  </si>
  <si>
    <t>公务用车维修及保养服务采购</t>
  </si>
  <si>
    <t>预算08表</t>
  </si>
  <si>
    <t>2025年部门政府购买服务预算表</t>
  </si>
  <si>
    <t>政府购买服务项目</t>
  </si>
  <si>
    <t>政府购买服务目录</t>
  </si>
  <si>
    <t>B1102 物业管理服务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</si>
  <si>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</si>
  <si>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</si>
  <si>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</si>
  <si>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</si>
  <si>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</si>
  <si>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</si>
  <si>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</si>
  <si>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</si>
  <si>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</si>
  <si>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</si>
  <si>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</si>
  <si>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</si>
  <si>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</si>
  <si>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</si>
  <si>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</si>
  <si>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</si>
  <si>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</si>
  <si>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</si>
  <si>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</si>
  <si>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</si>
  <si>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</si>
  <si>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</si>
  <si>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</si>
  <si>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</si>
  <si>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</si>
  <si>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</si>
  <si>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玉溪市退役军人事务局无新增资产配置</t>
  </si>
  <si>
    <t>预算11表</t>
  </si>
  <si>
    <t>2025年上级补助项目支出预算表</t>
  </si>
  <si>
    <t>上级补助</t>
  </si>
  <si>
    <t>玉溪市退役军人事务局无上级补助项目支出</t>
  </si>
  <si>
    <t>预算12表</t>
  </si>
  <si>
    <t>2025年部门项目支出中期规划预算表</t>
  </si>
  <si>
    <t>项目级次</t>
  </si>
  <si>
    <t>2025年</t>
  </si>
  <si>
    <t>2026年</t>
  </si>
  <si>
    <t>2027年</t>
  </si>
  <si>
    <t>311 专项业务类</t>
  </si>
  <si>
    <t>本级</t>
  </si>
  <si>
    <t>312 民生类</t>
  </si>
  <si>
    <t>322 民生类</t>
  </si>
  <si>
    <t>下级</t>
  </si>
  <si>
    <t>313 事业发展类</t>
  </si>
  <si>
    <t>321 专项业务类</t>
  </si>
  <si>
    <t>323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</si>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</sst>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67">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49" fontId="7" fillId="0" borderId="7" xfId="50" applyNumberFormat="1" applyFont="1" applyBorder="1" applyAlignment="1">
      <alignment horizontal="center" vertical="center" wrapTex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7" fillId="0" borderId="7" xfId="50" applyNumberFormat="1" applyFont="1" applyBorder="1" applyAlignment="1">
      <alignment horizontal="left" vertical="center" wrapText="1"/>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0" applyNumberFormat="1" applyFont="1" applyBorder="1" applyAlignment="1">
      <alignment horizontal="right"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3"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176" fontId="11" fillId="0" borderId="7" xfId="50" applyNumberFormat="1" applyFont="1" applyBorder="1" applyAlignment="1">
      <alignment horizontal="right" vertical="center" wrapText="1"/>
    </xf>
    <xf numFmtId="180" fontId="11" fillId="0" borderId="7" xfId="56" applyNumberFormat="1" applyFont="1" applyBorder="1" applyAlignment="1">
      <alignment horizontal="center" vertical="center" wrapText="1"/>
    </xf>
    <xf numFmtId="49" fontId="20" fillId="0" borderId="7" xfId="50" applyNumberFormat="1" applyFont="1" applyBorder="1" applyAlignment="1">
      <alignment horizontal="right" vertical="center" wrapText="1"/>
    </xf>
    <xf numFmtId="49" fontId="11" fillId="0" borderId="10"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2"/>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8" t="s">
        <v>0</v>
      </c>
      <c r="B1" s="159"/>
      <c r="C1" s="159"/>
      <c r="D1" s="159"/>
    </row>
    <row r="2" ht="28.5" customHeight="1" spans="1:4">
      <c r="A2" s="160" t="s">
        <v>1</v>
      </c>
      <c r="B2" s="160"/>
      <c r="C2" s="160"/>
      <c r="D2" s="160"/>
    </row>
    <row r="3" ht="18.75" customHeight="1" spans="1:4">
      <c r="A3" s="150" t="s">
        <v>2</v>
      </c>
      <c r="B3" s="150"/>
      <c r="C3" s="150"/>
      <c r="D3" s="148" t="s">
        <v>3</v>
      </c>
    </row>
    <row r="4" ht="18.75" customHeight="1" spans="1:4">
      <c r="A4" s="151" t="s">
        <v>4</v>
      </c>
      <c r="B4" s="151"/>
      <c r="C4" s="151" t="s">
        <v>5</v>
      </c>
      <c r="D4" s="151"/>
    </row>
    <row r="5" ht="18.75" customHeight="1" spans="1:4">
      <c r="A5" s="151" t="s">
        <v>6</v>
      </c>
      <c r="B5" s="151" t="s">
        <v>7</v>
      </c>
      <c r="C5" s="151" t="s">
        <v>8</v>
      </c>
      <c r="D5" s="151" t="s">
        <v>7</v>
      </c>
    </row>
    <row r="6" ht="18.75" customHeight="1" spans="1:4">
      <c r="A6" s="150" t="s">
        <v>9</v>
      </c>
      <c r="B6" s="164">
        <v>221760650.78</v>
      </c>
      <c r="C6" s="165" t="str">
        <f>"一"&amp;"、"&amp;"一般公共服务支出"</f>
        <v>一、一般公共服务支出</v>
      </c>
      <c r="D6" s="164">
        <v>203117.72</v>
      </c>
    </row>
    <row r="7" ht="18.75" customHeight="1" spans="1:4">
      <c r="A7" s="150" t="s">
        <v>10</v>
      </c>
      <c r="B7" s="164"/>
      <c r="C7" s="165" t="str">
        <f>"二"&amp;"、"&amp;"社会保障和就业支出"</f>
        <v>二、社会保障和就业支出</v>
      </c>
      <c r="D7" s="164">
        <v>35451391.13</v>
      </c>
    </row>
    <row r="8" ht="18.75" customHeight="1" spans="1:4">
      <c r="A8" s="150" t="s">
        <v>11</v>
      </c>
      <c r="B8" s="164"/>
      <c r="C8" s="165" t="str">
        <f>"三"&amp;"、"&amp;"卫生健康支出"</f>
        <v>三、卫生健康支出</v>
      </c>
      <c r="D8" s="164">
        <v>947687.69</v>
      </c>
    </row>
    <row r="9" ht="18.75" customHeight="1" spans="1:4">
      <c r="A9" s="150" t="s">
        <v>12</v>
      </c>
      <c r="B9" s="164"/>
      <c r="C9" s="165" t="str">
        <f>"四"&amp;"、"&amp;"住房保障支出"</f>
        <v>四、住房保障支出</v>
      </c>
      <c r="D9" s="164">
        <v>535524</v>
      </c>
    </row>
    <row r="10" ht="18.75" customHeight="1" spans="1:4">
      <c r="A10" s="150" t="s">
        <v>13</v>
      </c>
      <c r="B10" s="164">
        <v>2151500</v>
      </c>
      <c r="C10" s="165" t="str">
        <f>"五"&amp;"、"&amp;"转移性支出"</f>
        <v>五、转移性支出</v>
      </c>
      <c r="D10" s="164">
        <v>187067000</v>
      </c>
    </row>
    <row r="11" ht="18.75" customHeight="1" spans="1:4">
      <c r="A11" s="150" t="s">
        <v>14</v>
      </c>
      <c r="B11" s="164"/>
      <c r="C11" s="150"/>
      <c r="D11" s="150"/>
    </row>
    <row r="12" ht="18.75" customHeight="1" spans="1:4">
      <c r="A12" s="150" t="s">
        <v>15</v>
      </c>
      <c r="B12" s="164"/>
      <c r="C12" s="150"/>
      <c r="D12" s="150"/>
    </row>
    <row r="13" ht="18.75" customHeight="1" spans="1:4">
      <c r="A13" s="150" t="s">
        <v>16</v>
      </c>
      <c r="B13" s="164">
        <v>2150000</v>
      </c>
      <c r="C13" s="150"/>
      <c r="D13" s="150"/>
    </row>
    <row r="14" ht="18.75" customHeight="1" spans="1:4">
      <c r="A14" s="150" t="s">
        <v>17</v>
      </c>
      <c r="B14" s="164"/>
      <c r="C14" s="150"/>
      <c r="D14" s="150"/>
    </row>
    <row r="15" ht="18.75" customHeight="1" spans="1:4">
      <c r="A15" s="150" t="s">
        <v>18</v>
      </c>
      <c r="B15" s="164">
        <v>1500</v>
      </c>
      <c r="C15" s="150"/>
      <c r="D15" s="150"/>
    </row>
    <row r="16" ht="18.75" customHeight="1" spans="1:4">
      <c r="A16" s="166" t="s">
        <v>19</v>
      </c>
      <c r="B16" s="164">
        <v>223912150.78</v>
      </c>
      <c r="C16" s="166" t="s">
        <v>20</v>
      </c>
      <c r="D16" s="164">
        <v>224204720.54</v>
      </c>
    </row>
    <row r="17" ht="18.75" customHeight="1" spans="1:4">
      <c r="A17" s="161" t="s">
        <v>21</v>
      </c>
      <c r="B17" s="150"/>
      <c r="C17" s="161" t="s">
        <v>22</v>
      </c>
      <c r="D17" s="150"/>
    </row>
    <row r="18" ht="18.75" customHeight="1" spans="1:4">
      <c r="A18" s="60" t="s">
        <v>23</v>
      </c>
      <c r="B18" s="164">
        <v>292569.76</v>
      </c>
      <c r="C18" s="60" t="s">
        <v>23</v>
      </c>
      <c r="D18" s="164"/>
    </row>
    <row r="19" ht="18.75" customHeight="1" spans="1:4">
      <c r="A19" s="60" t="s">
        <v>24</v>
      </c>
      <c r="B19" s="164"/>
      <c r="C19" s="60" t="s">
        <v>24</v>
      </c>
      <c r="D19" s="164"/>
    </row>
    <row r="20" ht="18.75" customHeight="1" spans="1:4">
      <c r="A20" s="166" t="s">
        <v>25</v>
      </c>
      <c r="B20" s="164">
        <v>224204720.54</v>
      </c>
      <c r="C20" s="166" t="s">
        <v>26</v>
      </c>
      <c r="D20" s="164">
        <v>224204720.54</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3" sqref="A3:E3"/>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1"/>
      <c r="F1" s="132" t="s">
        <v>843</v>
      </c>
    </row>
    <row r="2" ht="28.5" customHeight="1" spans="1:6">
      <c r="A2" s="32" t="s">
        <v>844</v>
      </c>
      <c r="B2" s="32"/>
      <c r="C2" s="32"/>
      <c r="D2" s="32"/>
      <c r="E2" s="32"/>
      <c r="F2" s="32"/>
    </row>
    <row r="3" ht="15" customHeight="1" spans="1:6">
      <c r="A3" s="133" t="s">
        <v>2</v>
      </c>
      <c r="B3" s="134"/>
      <c r="C3" s="134"/>
      <c r="D3" s="74"/>
      <c r="E3" s="74"/>
      <c r="F3" s="135" t="s">
        <v>845</v>
      </c>
    </row>
    <row r="4" ht="18.75" customHeight="1" spans="1:6">
      <c r="A4" s="34" t="s">
        <v>151</v>
      </c>
      <c r="B4" s="34" t="s">
        <v>72</v>
      </c>
      <c r="C4" s="34" t="s">
        <v>73</v>
      </c>
      <c r="D4" s="35" t="s">
        <v>846</v>
      </c>
      <c r="E4" s="42"/>
      <c r="F4" s="42"/>
    </row>
    <row r="5" ht="30" customHeight="1" spans="1:6">
      <c r="A5" s="41"/>
      <c r="B5" s="41"/>
      <c r="C5" s="41"/>
      <c r="D5" s="35" t="s">
        <v>31</v>
      </c>
      <c r="E5" s="42" t="s">
        <v>76</v>
      </c>
      <c r="F5" s="42" t="s">
        <v>77</v>
      </c>
    </row>
    <row r="6" ht="16.5" customHeight="1" spans="1:6">
      <c r="A6" s="42">
        <v>1</v>
      </c>
      <c r="B6" s="42">
        <v>2</v>
      </c>
      <c r="C6" s="42">
        <v>3</v>
      </c>
      <c r="D6" s="42">
        <v>4</v>
      </c>
      <c r="E6" s="42">
        <v>5</v>
      </c>
      <c r="F6" s="42">
        <v>6</v>
      </c>
    </row>
    <row r="7" ht="20.25" customHeight="1" spans="1:6">
      <c r="A7" s="43"/>
      <c r="B7" s="43"/>
      <c r="C7" s="43"/>
      <c r="D7" s="24"/>
      <c r="E7" s="136"/>
      <c r="F7" s="136"/>
    </row>
    <row r="8" ht="17.25" customHeight="1" spans="1:6">
      <c r="A8" s="137" t="s">
        <v>417</v>
      </c>
      <c r="B8" s="138"/>
      <c r="C8" s="138" t="s">
        <v>417</v>
      </c>
      <c r="D8" s="136"/>
      <c r="E8" s="136"/>
      <c r="F8" s="136"/>
    </row>
    <row r="9" customHeight="1" spans="1:1">
      <c r="A9" t="s">
        <v>847</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
  <sheetViews>
    <sheetView showZeros="0" workbookViewId="0">
      <selection activeCell="A3" sqref="A3:E3"/>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848</v>
      </c>
      <c r="B1" s="30"/>
      <c r="C1" s="30"/>
      <c r="D1" s="30"/>
      <c r="E1" s="30"/>
      <c r="F1" s="30"/>
      <c r="G1" s="30"/>
      <c r="H1" s="30"/>
      <c r="I1" s="30"/>
      <c r="J1" s="30"/>
      <c r="K1" s="30"/>
      <c r="L1" s="30"/>
      <c r="M1" s="30"/>
      <c r="N1" s="30"/>
      <c r="O1" s="49"/>
      <c r="P1" s="49"/>
      <c r="Q1" s="30"/>
    </row>
    <row r="2" ht="27.75" customHeight="1" spans="1:17">
      <c r="A2" s="72" t="s">
        <v>849</v>
      </c>
      <c r="B2" s="32"/>
      <c r="C2" s="32"/>
      <c r="D2" s="32"/>
      <c r="E2" s="32"/>
      <c r="F2" s="32"/>
      <c r="G2" s="32"/>
      <c r="H2" s="32"/>
      <c r="I2" s="32"/>
      <c r="J2" s="32"/>
      <c r="K2" s="101"/>
      <c r="L2" s="32"/>
      <c r="M2" s="32"/>
      <c r="N2" s="32"/>
      <c r="O2" s="101"/>
      <c r="P2" s="101"/>
      <c r="Q2" s="32"/>
    </row>
    <row r="3" ht="18.75" customHeight="1" spans="1:17">
      <c r="A3" s="110" t="s">
        <v>2</v>
      </c>
      <c r="B3" s="7"/>
      <c r="C3" s="7"/>
      <c r="D3" s="7"/>
      <c r="E3" s="7"/>
      <c r="F3" s="7"/>
      <c r="G3" s="7"/>
      <c r="H3" s="7"/>
      <c r="I3" s="7"/>
      <c r="J3" s="7"/>
      <c r="O3" s="78"/>
      <c r="P3" s="78"/>
      <c r="Q3" s="129" t="s">
        <v>3</v>
      </c>
    </row>
    <row r="4" ht="15.75" customHeight="1" spans="1:17">
      <c r="A4" s="34" t="s">
        <v>850</v>
      </c>
      <c r="B4" s="111" t="s">
        <v>851</v>
      </c>
      <c r="C4" s="111" t="s">
        <v>852</v>
      </c>
      <c r="D4" s="111" t="s">
        <v>853</v>
      </c>
      <c r="E4" s="111" t="s">
        <v>854</v>
      </c>
      <c r="F4" s="111" t="s">
        <v>855</v>
      </c>
      <c r="G4" s="112" t="s">
        <v>158</v>
      </c>
      <c r="H4" s="112"/>
      <c r="I4" s="112"/>
      <c r="J4" s="112"/>
      <c r="K4" s="121"/>
      <c r="L4" s="112"/>
      <c r="M4" s="112"/>
      <c r="N4" s="112"/>
      <c r="O4" s="122"/>
      <c r="P4" s="121"/>
      <c r="Q4" s="130"/>
    </row>
    <row r="5" ht="17.25" customHeight="1" spans="1:17">
      <c r="A5" s="37"/>
      <c r="B5" s="113"/>
      <c r="C5" s="113"/>
      <c r="D5" s="113"/>
      <c r="E5" s="113"/>
      <c r="F5" s="113"/>
      <c r="G5" s="113" t="s">
        <v>31</v>
      </c>
      <c r="H5" s="113" t="s">
        <v>34</v>
      </c>
      <c r="I5" s="113" t="s">
        <v>856</v>
      </c>
      <c r="J5" s="113" t="s">
        <v>857</v>
      </c>
      <c r="K5" s="123" t="s">
        <v>858</v>
      </c>
      <c r="L5" s="124" t="s">
        <v>859</v>
      </c>
      <c r="M5" s="124"/>
      <c r="N5" s="124"/>
      <c r="O5" s="125"/>
      <c r="P5" s="126"/>
      <c r="Q5" s="114"/>
    </row>
    <row r="6" ht="54" customHeight="1" spans="1:17">
      <c r="A6" s="40"/>
      <c r="B6" s="114"/>
      <c r="C6" s="114"/>
      <c r="D6" s="114"/>
      <c r="E6" s="114"/>
      <c r="F6" s="114"/>
      <c r="G6" s="114"/>
      <c r="H6" s="114" t="s">
        <v>33</v>
      </c>
      <c r="I6" s="114"/>
      <c r="J6" s="114"/>
      <c r="K6" s="127"/>
      <c r="L6" s="114" t="s">
        <v>33</v>
      </c>
      <c r="M6" s="114" t="s">
        <v>40</v>
      </c>
      <c r="N6" s="114" t="s">
        <v>165</v>
      </c>
      <c r="O6" s="128" t="s">
        <v>42</v>
      </c>
      <c r="P6" s="127" t="s">
        <v>43</v>
      </c>
      <c r="Q6" s="114" t="s">
        <v>44</v>
      </c>
    </row>
    <row r="7" ht="15" customHeight="1" spans="1:17">
      <c r="A7" s="41">
        <v>1</v>
      </c>
      <c r="B7" s="115">
        <v>2</v>
      </c>
      <c r="C7" s="115">
        <v>3</v>
      </c>
      <c r="D7" s="115">
        <v>4</v>
      </c>
      <c r="E7" s="115">
        <v>5</v>
      </c>
      <c r="F7" s="115">
        <v>6</v>
      </c>
      <c r="G7" s="116">
        <v>7</v>
      </c>
      <c r="H7" s="116">
        <v>8</v>
      </c>
      <c r="I7" s="116">
        <v>9</v>
      </c>
      <c r="J7" s="116">
        <v>10</v>
      </c>
      <c r="K7" s="116">
        <v>11</v>
      </c>
      <c r="L7" s="116">
        <v>12</v>
      </c>
      <c r="M7" s="116">
        <v>13</v>
      </c>
      <c r="N7" s="116">
        <v>14</v>
      </c>
      <c r="O7" s="116">
        <v>15</v>
      </c>
      <c r="P7" s="116">
        <v>16</v>
      </c>
      <c r="Q7" s="116">
        <v>17</v>
      </c>
    </row>
    <row r="8" ht="21" customHeight="1" spans="1:17">
      <c r="A8" s="94" t="s">
        <v>65</v>
      </c>
      <c r="B8" s="95"/>
      <c r="C8" s="95"/>
      <c r="D8" s="95"/>
      <c r="E8" s="117"/>
      <c r="F8" s="118">
        <v>910789.97</v>
      </c>
      <c r="G8" s="45">
        <v>919889.97</v>
      </c>
      <c r="H8" s="45">
        <v>919889.97</v>
      </c>
      <c r="I8" s="45"/>
      <c r="J8" s="45"/>
      <c r="K8" s="45"/>
      <c r="L8" s="45"/>
      <c r="M8" s="45"/>
      <c r="N8" s="45"/>
      <c r="O8" s="45"/>
      <c r="P8" s="45"/>
      <c r="Q8" s="45"/>
    </row>
    <row r="9" ht="21" customHeight="1" spans="1:17">
      <c r="A9" s="94" t="str">
        <f>"      "&amp;"物业管理费"</f>
        <v>      物业管理费</v>
      </c>
      <c r="B9" s="95" t="s">
        <v>860</v>
      </c>
      <c r="C9" s="95" t="str">
        <f>"C21040000"&amp;"  "&amp;"物业管理服务"</f>
        <v>C21040000  物业管理服务</v>
      </c>
      <c r="D9" s="119" t="s">
        <v>465</v>
      </c>
      <c r="E9" s="120">
        <v>1</v>
      </c>
      <c r="F9" s="24">
        <v>886789.97</v>
      </c>
      <c r="G9" s="45">
        <v>886789.97</v>
      </c>
      <c r="H9" s="45">
        <v>886789.97</v>
      </c>
      <c r="I9" s="45"/>
      <c r="J9" s="45"/>
      <c r="K9" s="45"/>
      <c r="L9" s="45"/>
      <c r="M9" s="45"/>
      <c r="N9" s="45"/>
      <c r="O9" s="45"/>
      <c r="P9" s="45"/>
      <c r="Q9" s="45"/>
    </row>
    <row r="10" ht="21" customHeight="1" spans="1:17">
      <c r="A10" s="94" t="str">
        <f>"      "&amp;"一般公用经费"</f>
        <v>      一般公用经费</v>
      </c>
      <c r="B10" s="95" t="s">
        <v>861</v>
      </c>
      <c r="C10" s="95" t="str">
        <f>"C23090000"&amp;"  "&amp;"印刷和出版服务"</f>
        <v>C23090000  印刷和出版服务</v>
      </c>
      <c r="D10" s="119" t="s">
        <v>862</v>
      </c>
      <c r="E10" s="120">
        <v>1</v>
      </c>
      <c r="F10" s="24">
        <v>20000</v>
      </c>
      <c r="G10" s="45">
        <v>20000</v>
      </c>
      <c r="H10" s="45">
        <v>20000</v>
      </c>
      <c r="I10" s="45"/>
      <c r="J10" s="45"/>
      <c r="K10" s="45"/>
      <c r="L10" s="45"/>
      <c r="M10" s="45"/>
      <c r="N10" s="45"/>
      <c r="O10" s="45"/>
      <c r="P10" s="45"/>
      <c r="Q10" s="45"/>
    </row>
    <row r="11" ht="21" customHeight="1" spans="1:17">
      <c r="A11" s="94" t="str">
        <f>"      "&amp;"公车购置及运维费"</f>
        <v>      公车购置及运维费</v>
      </c>
      <c r="B11" s="95" t="s">
        <v>863</v>
      </c>
      <c r="C11" s="95" t="str">
        <f>"C18040100"&amp;"  "&amp;"商业保险服务"</f>
        <v>C18040100  商业保险服务</v>
      </c>
      <c r="D11" s="119" t="s">
        <v>465</v>
      </c>
      <c r="E11" s="120">
        <v>1</v>
      </c>
      <c r="F11" s="24"/>
      <c r="G11" s="45">
        <v>3000</v>
      </c>
      <c r="H11" s="45">
        <v>3000</v>
      </c>
      <c r="I11" s="45"/>
      <c r="J11" s="45"/>
      <c r="K11" s="45"/>
      <c r="L11" s="45"/>
      <c r="M11" s="45"/>
      <c r="N11" s="45"/>
      <c r="O11" s="45"/>
      <c r="P11" s="45"/>
      <c r="Q11" s="45"/>
    </row>
    <row r="12" ht="21" customHeight="1" spans="1:17">
      <c r="A12" s="94" t="str">
        <f>"      "&amp;"公车购置及运维费"</f>
        <v>      公车购置及运维费</v>
      </c>
      <c r="B12" s="95" t="s">
        <v>864</v>
      </c>
      <c r="C12" s="95" t="str">
        <f>"C23120000"&amp;"  "&amp;"维修和保养服务"</f>
        <v>C23120000  维修和保养服务</v>
      </c>
      <c r="D12" s="119" t="s">
        <v>865</v>
      </c>
      <c r="E12" s="120">
        <v>1</v>
      </c>
      <c r="F12" s="24"/>
      <c r="G12" s="45">
        <v>4600</v>
      </c>
      <c r="H12" s="45">
        <v>4600</v>
      </c>
      <c r="I12" s="45"/>
      <c r="J12" s="45"/>
      <c r="K12" s="45"/>
      <c r="L12" s="45"/>
      <c r="M12" s="45"/>
      <c r="N12" s="45"/>
      <c r="O12" s="45"/>
      <c r="P12" s="45"/>
      <c r="Q12" s="45"/>
    </row>
    <row r="13" ht="21" customHeight="1" spans="1:17">
      <c r="A13" s="94" t="str">
        <f>"      "&amp;"公车购置及运维费"</f>
        <v>      公车购置及运维费</v>
      </c>
      <c r="B13" s="95" t="s">
        <v>864</v>
      </c>
      <c r="C13" s="95" t="str">
        <f>"C23120000"&amp;"  "&amp;"维修和保养服务"</f>
        <v>C23120000  维修和保养服务</v>
      </c>
      <c r="D13" s="119" t="s">
        <v>865</v>
      </c>
      <c r="E13" s="120">
        <v>1</v>
      </c>
      <c r="F13" s="24"/>
      <c r="G13" s="45">
        <v>1500</v>
      </c>
      <c r="H13" s="45">
        <v>1500</v>
      </c>
      <c r="I13" s="45"/>
      <c r="J13" s="45"/>
      <c r="K13" s="45"/>
      <c r="L13" s="45"/>
      <c r="M13" s="45"/>
      <c r="N13" s="45"/>
      <c r="O13" s="45"/>
      <c r="P13" s="45"/>
      <c r="Q13" s="45"/>
    </row>
    <row r="14" ht="21" customHeight="1" spans="1:17">
      <c r="A14" s="94" t="str">
        <f>"      "&amp;"公车购置及运维费"</f>
        <v>      公车购置及运维费</v>
      </c>
      <c r="B14" s="95" t="s">
        <v>866</v>
      </c>
      <c r="C14" s="95" t="str">
        <f>"C23120000"&amp;"  "&amp;"维修和保养服务"</f>
        <v>C23120000  维修和保养服务</v>
      </c>
      <c r="D14" s="119" t="s">
        <v>865</v>
      </c>
      <c r="E14" s="120">
        <v>1</v>
      </c>
      <c r="F14" s="24">
        <v>4000</v>
      </c>
      <c r="G14" s="45">
        <v>4000</v>
      </c>
      <c r="H14" s="45">
        <v>4000</v>
      </c>
      <c r="I14" s="45"/>
      <c r="J14" s="45"/>
      <c r="K14" s="45"/>
      <c r="L14" s="45"/>
      <c r="M14" s="45"/>
      <c r="N14" s="45"/>
      <c r="O14" s="45"/>
      <c r="P14" s="45"/>
      <c r="Q14" s="45"/>
    </row>
    <row r="15" ht="21" customHeight="1" spans="1:17">
      <c r="A15" s="96" t="s">
        <v>417</v>
      </c>
      <c r="B15" s="97"/>
      <c r="C15" s="97"/>
      <c r="D15" s="97"/>
      <c r="E15" s="117"/>
      <c r="F15" s="118">
        <v>910789.97</v>
      </c>
      <c r="G15" s="45">
        <v>919889.97</v>
      </c>
      <c r="H15" s="45">
        <v>919889.97</v>
      </c>
      <c r="I15" s="45"/>
      <c r="J15" s="45"/>
      <c r="K15" s="45"/>
      <c r="L15" s="45"/>
      <c r="M15" s="45"/>
      <c r="N15" s="45"/>
      <c r="O15" s="45"/>
      <c r="P15" s="45"/>
      <c r="Q15" s="45"/>
    </row>
  </sheetData>
  <mergeCells count="17">
    <mergeCell ref="A1:Q1"/>
    <mergeCell ref="A2:Q2"/>
    <mergeCell ref="A3:E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3" sqref="A3:C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79" t="s">
        <v>867</v>
      </c>
      <c r="B1" s="79"/>
      <c r="C1" s="79"/>
      <c r="D1" s="79"/>
      <c r="E1" s="79"/>
      <c r="F1" s="79"/>
      <c r="G1" s="79"/>
      <c r="H1" s="80"/>
      <c r="I1" s="79"/>
      <c r="J1" s="79"/>
      <c r="K1" s="79"/>
      <c r="L1" s="99"/>
      <c r="M1" s="80"/>
      <c r="N1" s="100"/>
    </row>
    <row r="2" ht="27.75" customHeight="1" spans="1:14">
      <c r="A2" s="72" t="s">
        <v>868</v>
      </c>
      <c r="B2" s="81"/>
      <c r="C2" s="81"/>
      <c r="D2" s="81"/>
      <c r="E2" s="81"/>
      <c r="F2" s="81"/>
      <c r="G2" s="81"/>
      <c r="H2" s="82"/>
      <c r="I2" s="81"/>
      <c r="J2" s="81"/>
      <c r="K2" s="81"/>
      <c r="L2" s="101"/>
      <c r="M2" s="82"/>
      <c r="N2" s="81"/>
    </row>
    <row r="3" ht="18.75" customHeight="1" spans="1:14">
      <c r="A3" s="73" t="s">
        <v>2</v>
      </c>
      <c r="B3" s="74"/>
      <c r="C3" s="74"/>
      <c r="D3" s="74"/>
      <c r="E3" s="74"/>
      <c r="F3" s="74"/>
      <c r="G3" s="74"/>
      <c r="H3" s="83"/>
      <c r="I3" s="76"/>
      <c r="J3" s="76"/>
      <c r="K3" s="76"/>
      <c r="L3" s="78"/>
      <c r="M3" s="102"/>
      <c r="N3" s="103" t="s">
        <v>3</v>
      </c>
    </row>
    <row r="4" ht="15.75" customHeight="1" spans="1:14">
      <c r="A4" s="84" t="s">
        <v>850</v>
      </c>
      <c r="B4" s="85" t="s">
        <v>869</v>
      </c>
      <c r="C4" s="85" t="s">
        <v>870</v>
      </c>
      <c r="D4" s="86" t="s">
        <v>158</v>
      </c>
      <c r="E4" s="86"/>
      <c r="F4" s="86"/>
      <c r="G4" s="86"/>
      <c r="H4" s="87"/>
      <c r="I4" s="86"/>
      <c r="J4" s="86"/>
      <c r="K4" s="86"/>
      <c r="L4" s="104"/>
      <c r="M4" s="87"/>
      <c r="N4" s="105"/>
    </row>
    <row r="5" ht="17.25" customHeight="1" spans="1:14">
      <c r="A5" s="88"/>
      <c r="B5" s="89"/>
      <c r="C5" s="89"/>
      <c r="D5" s="89" t="s">
        <v>31</v>
      </c>
      <c r="E5" s="89" t="s">
        <v>34</v>
      </c>
      <c r="F5" s="89" t="s">
        <v>856</v>
      </c>
      <c r="G5" s="89" t="s">
        <v>857</v>
      </c>
      <c r="H5" s="90" t="s">
        <v>858</v>
      </c>
      <c r="I5" s="106" t="s">
        <v>859</v>
      </c>
      <c r="J5" s="106"/>
      <c r="K5" s="106"/>
      <c r="L5" s="107"/>
      <c r="M5" s="108"/>
      <c r="N5" s="92"/>
    </row>
    <row r="6" ht="54" customHeight="1" spans="1:14">
      <c r="A6" s="91"/>
      <c r="B6" s="92"/>
      <c r="C6" s="92"/>
      <c r="D6" s="92"/>
      <c r="E6" s="92"/>
      <c r="F6" s="92"/>
      <c r="G6" s="92"/>
      <c r="H6" s="93"/>
      <c r="I6" s="92" t="s">
        <v>33</v>
      </c>
      <c r="J6" s="92" t="s">
        <v>40</v>
      </c>
      <c r="K6" s="92" t="s">
        <v>165</v>
      </c>
      <c r="L6" s="109" t="s">
        <v>42</v>
      </c>
      <c r="M6" s="93" t="s">
        <v>43</v>
      </c>
      <c r="N6" s="92" t="s">
        <v>44</v>
      </c>
    </row>
    <row r="7" ht="15" customHeight="1" spans="1:14">
      <c r="A7" s="91">
        <v>1</v>
      </c>
      <c r="B7" s="92">
        <v>2</v>
      </c>
      <c r="C7" s="92">
        <v>3</v>
      </c>
      <c r="D7" s="93">
        <v>4</v>
      </c>
      <c r="E7" s="93">
        <v>5</v>
      </c>
      <c r="F7" s="93">
        <v>6</v>
      </c>
      <c r="G7" s="93">
        <v>7</v>
      </c>
      <c r="H7" s="93">
        <v>8</v>
      </c>
      <c r="I7" s="93">
        <v>9</v>
      </c>
      <c r="J7" s="93">
        <v>10</v>
      </c>
      <c r="K7" s="93">
        <v>11</v>
      </c>
      <c r="L7" s="93">
        <v>12</v>
      </c>
      <c r="M7" s="93">
        <v>13</v>
      </c>
      <c r="N7" s="93">
        <v>14</v>
      </c>
    </row>
    <row r="8" ht="21" customHeight="1" spans="1:14">
      <c r="A8" s="94" t="s">
        <v>65</v>
      </c>
      <c r="B8" s="95"/>
      <c r="C8" s="95"/>
      <c r="D8" s="45">
        <v>886789.97</v>
      </c>
      <c r="E8" s="45">
        <v>886789.97</v>
      </c>
      <c r="F8" s="45"/>
      <c r="G8" s="45"/>
      <c r="H8" s="45"/>
      <c r="I8" s="45"/>
      <c r="J8" s="45"/>
      <c r="K8" s="45"/>
      <c r="L8" s="45"/>
      <c r="M8" s="45"/>
      <c r="N8" s="45"/>
    </row>
    <row r="9" ht="21" customHeight="1" spans="1:14">
      <c r="A9" s="94" t="str">
        <f>"    "&amp;"物业管理费"</f>
        <v>    物业管理费</v>
      </c>
      <c r="B9" s="95" t="s">
        <v>860</v>
      </c>
      <c r="C9" s="95" t="s">
        <v>871</v>
      </c>
      <c r="D9" s="45">
        <v>886789.97</v>
      </c>
      <c r="E9" s="45">
        <v>886789.97</v>
      </c>
      <c r="F9" s="45"/>
      <c r="G9" s="45"/>
      <c r="H9" s="45"/>
      <c r="I9" s="45"/>
      <c r="J9" s="45"/>
      <c r="K9" s="45"/>
      <c r="L9" s="45"/>
      <c r="M9" s="45"/>
      <c r="N9" s="45"/>
    </row>
    <row r="10" ht="21" customHeight="1" spans="1:14">
      <c r="A10" s="96" t="s">
        <v>417</v>
      </c>
      <c r="B10" s="97"/>
      <c r="C10" s="98"/>
      <c r="D10" s="45">
        <v>886789.97</v>
      </c>
      <c r="E10" s="45">
        <v>886789.97</v>
      </c>
      <c r="F10" s="45"/>
      <c r="G10" s="45"/>
      <c r="H10" s="45"/>
      <c r="I10" s="45"/>
      <c r="J10" s="45"/>
      <c r="K10" s="45"/>
      <c r="L10" s="45"/>
      <c r="M10" s="45"/>
      <c r="N10" s="45"/>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5"/>
  <sheetViews>
    <sheetView showZeros="0" workbookViewId="0">
      <selection activeCell="A3" sqref="A3:I3"/>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0" t="s">
        <v>872</v>
      </c>
      <c r="B1" s="30"/>
      <c r="C1" s="30"/>
      <c r="D1" s="30"/>
      <c r="E1" s="30"/>
      <c r="F1" s="30"/>
      <c r="G1" s="30"/>
      <c r="H1" s="30"/>
      <c r="I1" s="30"/>
      <c r="J1" s="30"/>
      <c r="K1" s="30"/>
      <c r="L1" s="30"/>
      <c r="M1" s="30"/>
      <c r="N1" s="49"/>
    </row>
    <row r="2" ht="27.75" customHeight="1" spans="1:14">
      <c r="A2" s="72" t="s">
        <v>873</v>
      </c>
      <c r="B2" s="32"/>
      <c r="C2" s="32"/>
      <c r="D2" s="32"/>
      <c r="E2" s="32"/>
      <c r="F2" s="32"/>
      <c r="G2" s="32"/>
      <c r="H2" s="32"/>
      <c r="I2" s="32"/>
      <c r="J2" s="32"/>
      <c r="K2" s="32"/>
      <c r="L2" s="32"/>
      <c r="M2" s="32"/>
      <c r="N2" s="32"/>
    </row>
    <row r="3" ht="18" customHeight="1" spans="1:14">
      <c r="A3" s="73" t="s">
        <v>2</v>
      </c>
      <c r="B3" s="74"/>
      <c r="C3" s="74"/>
      <c r="D3" s="75"/>
      <c r="E3" s="76"/>
      <c r="F3" s="76"/>
      <c r="G3" s="76"/>
      <c r="H3" s="76"/>
      <c r="I3" s="76"/>
      <c r="N3" s="78" t="s">
        <v>3</v>
      </c>
    </row>
    <row r="4" ht="19.5" customHeight="1" spans="1:14">
      <c r="A4" s="35" t="s">
        <v>874</v>
      </c>
      <c r="B4" s="51" t="s">
        <v>158</v>
      </c>
      <c r="C4" s="52"/>
      <c r="D4" s="52"/>
      <c r="E4" s="51" t="s">
        <v>875</v>
      </c>
      <c r="F4" s="52"/>
      <c r="G4" s="52"/>
      <c r="H4" s="52"/>
      <c r="I4" s="52"/>
      <c r="J4" s="52"/>
      <c r="K4" s="52"/>
      <c r="L4" s="52"/>
      <c r="M4" s="52"/>
      <c r="N4" s="52"/>
    </row>
    <row r="5" ht="40.5" customHeight="1" spans="1:14">
      <c r="A5" s="41"/>
      <c r="B5" s="38" t="s">
        <v>31</v>
      </c>
      <c r="C5" s="34" t="s">
        <v>34</v>
      </c>
      <c r="D5" s="77" t="s">
        <v>876</v>
      </c>
      <c r="E5" s="42" t="s">
        <v>877</v>
      </c>
      <c r="F5" s="42" t="s">
        <v>878</v>
      </c>
      <c r="G5" s="42" t="s">
        <v>879</v>
      </c>
      <c r="H5" s="42" t="s">
        <v>880</v>
      </c>
      <c r="I5" s="42" t="s">
        <v>881</v>
      </c>
      <c r="J5" s="42" t="s">
        <v>882</v>
      </c>
      <c r="K5" s="42" t="s">
        <v>883</v>
      </c>
      <c r="L5" s="42" t="s">
        <v>884</v>
      </c>
      <c r="M5" s="42" t="s">
        <v>885</v>
      </c>
      <c r="N5" s="42" t="s">
        <v>886</v>
      </c>
    </row>
    <row r="6" ht="19.5" customHeight="1" spans="1:14">
      <c r="A6" s="42">
        <v>1</v>
      </c>
      <c r="B6" s="42">
        <v>2</v>
      </c>
      <c r="C6" s="42">
        <v>3</v>
      </c>
      <c r="D6" s="51">
        <v>4</v>
      </c>
      <c r="E6" s="42">
        <v>5</v>
      </c>
      <c r="F6" s="42">
        <v>6</v>
      </c>
      <c r="G6" s="42">
        <v>7</v>
      </c>
      <c r="H6" s="51">
        <v>8</v>
      </c>
      <c r="I6" s="42">
        <v>9</v>
      </c>
      <c r="J6" s="42">
        <v>10</v>
      </c>
      <c r="K6" s="42">
        <v>11</v>
      </c>
      <c r="L6" s="51">
        <v>12</v>
      </c>
      <c r="M6" s="42">
        <v>13</v>
      </c>
      <c r="N6" s="42">
        <v>14</v>
      </c>
    </row>
    <row r="7" ht="20.25" customHeight="1" spans="1:14">
      <c r="A7" s="43" t="s">
        <v>65</v>
      </c>
      <c r="B7" s="45">
        <v>21904036.64</v>
      </c>
      <c r="C7" s="45">
        <v>21904036.64</v>
      </c>
      <c r="D7" s="45"/>
      <c r="E7" s="45">
        <v>3908659.56</v>
      </c>
      <c r="F7" s="45">
        <v>2655596.03</v>
      </c>
      <c r="G7" s="45">
        <v>1788122.66</v>
      </c>
      <c r="H7" s="45">
        <v>3125257.54</v>
      </c>
      <c r="I7" s="45">
        <v>1975299.84</v>
      </c>
      <c r="J7" s="45">
        <v>1889033.3</v>
      </c>
      <c r="K7" s="45">
        <v>3052490.4</v>
      </c>
      <c r="L7" s="45">
        <v>1681736</v>
      </c>
      <c r="M7" s="45">
        <v>1827841.31</v>
      </c>
      <c r="N7" s="45"/>
    </row>
    <row r="8" ht="20.25" customHeight="1" spans="1:14">
      <c r="A8" s="43" t="str">
        <f>"      "&amp;"县（市、区）配备乡镇（街道）退役军人服务站政府购买工作人员补助经费"</f>
        <v>      县（市、区）配备乡镇（街道）退役军人服务站政府购买工作人员补助经费</v>
      </c>
      <c r="B8" s="45">
        <v>1313280</v>
      </c>
      <c r="C8" s="45">
        <v>1313280</v>
      </c>
      <c r="D8" s="45"/>
      <c r="E8" s="45">
        <v>150480</v>
      </c>
      <c r="F8" s="45">
        <v>119700</v>
      </c>
      <c r="G8" s="45">
        <v>82080</v>
      </c>
      <c r="H8" s="45">
        <v>184680</v>
      </c>
      <c r="I8" s="45">
        <v>123120</v>
      </c>
      <c r="J8" s="45">
        <v>119700</v>
      </c>
      <c r="K8" s="45">
        <v>164160</v>
      </c>
      <c r="L8" s="45">
        <v>164160</v>
      </c>
      <c r="M8" s="45">
        <v>205200</v>
      </c>
      <c r="N8" s="45"/>
    </row>
    <row r="9" ht="20.25" customHeight="1" spans="1:14">
      <c r="A9" s="43" t="str">
        <f>"      "&amp;"重点优抚对象丧葬补助专项经费"</f>
        <v>      重点优抚对象丧葬补助专项经费</v>
      </c>
      <c r="B9" s="45">
        <v>763923.67</v>
      </c>
      <c r="C9" s="45">
        <v>763923.67</v>
      </c>
      <c r="D9" s="45"/>
      <c r="E9" s="45">
        <v>99464.76</v>
      </c>
      <c r="F9" s="45">
        <v>118427.19</v>
      </c>
      <c r="G9" s="45">
        <v>55238.25</v>
      </c>
      <c r="H9" s="45">
        <v>190134.59</v>
      </c>
      <c r="I9" s="45">
        <v>66803.63</v>
      </c>
      <c r="J9" s="45">
        <v>37798.32</v>
      </c>
      <c r="K9" s="45">
        <v>95016.35</v>
      </c>
      <c r="L9" s="45">
        <v>56079.43</v>
      </c>
      <c r="M9" s="45">
        <v>44961.15</v>
      </c>
      <c r="N9" s="45"/>
    </row>
    <row r="10" ht="20.25" customHeight="1" spans="1:14">
      <c r="A10" s="43" t="str">
        <f>"      "&amp;"农村和城镇无工作重点优抚对象生活困难补助经费"</f>
        <v>      农村和城镇无工作重点优抚对象生活困难补助经费</v>
      </c>
      <c r="B10" s="45">
        <v>1209600</v>
      </c>
      <c r="C10" s="45">
        <v>1209600</v>
      </c>
      <c r="D10" s="45"/>
      <c r="E10" s="45">
        <v>172032</v>
      </c>
      <c r="F10" s="45">
        <v>159360</v>
      </c>
      <c r="G10" s="45">
        <v>86016</v>
      </c>
      <c r="H10" s="45">
        <v>161280</v>
      </c>
      <c r="I10" s="45">
        <v>177408</v>
      </c>
      <c r="J10" s="45">
        <v>182400</v>
      </c>
      <c r="K10" s="45">
        <v>32256</v>
      </c>
      <c r="L10" s="45">
        <v>176640</v>
      </c>
      <c r="M10" s="45">
        <v>62208</v>
      </c>
      <c r="N10" s="45"/>
    </row>
    <row r="11" ht="20.25" customHeight="1" spans="1:14">
      <c r="A11" s="43" t="str">
        <f>"      "&amp;"重点优抚对象“八一”节慰问经费"</f>
        <v>      重点优抚对象“八一”节慰问经费</v>
      </c>
      <c r="B11" s="45">
        <v>2016720</v>
      </c>
      <c r="C11" s="45">
        <v>2016720</v>
      </c>
      <c r="D11" s="45"/>
      <c r="E11" s="45">
        <v>394680</v>
      </c>
      <c r="F11" s="45">
        <v>295920</v>
      </c>
      <c r="G11" s="45">
        <v>193200</v>
      </c>
      <c r="H11" s="45">
        <v>332640</v>
      </c>
      <c r="I11" s="45">
        <v>182760</v>
      </c>
      <c r="J11" s="45">
        <v>136200</v>
      </c>
      <c r="K11" s="45">
        <v>140280</v>
      </c>
      <c r="L11" s="45">
        <v>205680</v>
      </c>
      <c r="M11" s="45">
        <v>135360</v>
      </c>
      <c r="N11" s="45"/>
    </row>
    <row r="12" ht="20.25" customHeight="1" spans="1:14">
      <c r="A12" s="43" t="str">
        <f>"      "&amp;"在乡老复员、退伍军人生活补助经费"</f>
        <v>      在乡老复员、退伍军人生活补助经费</v>
      </c>
      <c r="B12" s="45">
        <v>19278</v>
      </c>
      <c r="C12" s="45">
        <v>19278</v>
      </c>
      <c r="D12" s="45"/>
      <c r="E12" s="45">
        <v>2832</v>
      </c>
      <c r="F12" s="45">
        <v>3678</v>
      </c>
      <c r="G12" s="45">
        <v>1320</v>
      </c>
      <c r="H12" s="45">
        <v>4872</v>
      </c>
      <c r="I12" s="45">
        <v>1416</v>
      </c>
      <c r="J12" s="45">
        <v>1578</v>
      </c>
      <c r="K12" s="45">
        <v>1614</v>
      </c>
      <c r="L12" s="45">
        <v>1512</v>
      </c>
      <c r="M12" s="45">
        <v>456</v>
      </c>
      <c r="N12" s="45"/>
    </row>
    <row r="13" ht="20.25" customHeight="1" spans="1:14">
      <c r="A13" s="43" t="str">
        <f>"      "&amp;"县级军休人员春节送温暖活动经费"</f>
        <v>      县级军休人员春节送温暖活动经费</v>
      </c>
      <c r="B13" s="45">
        <v>66000</v>
      </c>
      <c r="C13" s="45">
        <v>66000</v>
      </c>
      <c r="D13" s="45"/>
      <c r="E13" s="45">
        <v>23500</v>
      </c>
      <c r="F13" s="45">
        <v>6500</v>
      </c>
      <c r="G13" s="45">
        <v>11000</v>
      </c>
      <c r="H13" s="45">
        <v>9500</v>
      </c>
      <c r="I13" s="45">
        <v>3000</v>
      </c>
      <c r="J13" s="45">
        <v>3500</v>
      </c>
      <c r="K13" s="45">
        <v>4500</v>
      </c>
      <c r="L13" s="45">
        <v>1500</v>
      </c>
      <c r="M13" s="45">
        <v>3000</v>
      </c>
      <c r="N13" s="45"/>
    </row>
    <row r="14" ht="20.25" customHeight="1" spans="1:14">
      <c r="A14" s="43" t="str">
        <f>"      "&amp;"补助县区三属定期抚恤经费"</f>
        <v>      补助县区三属定期抚恤经费</v>
      </c>
      <c r="B14" s="45">
        <v>26364</v>
      </c>
      <c r="C14" s="45">
        <v>26364</v>
      </c>
      <c r="D14" s="45"/>
      <c r="E14" s="45">
        <v>4836</v>
      </c>
      <c r="F14" s="45">
        <v>2184</v>
      </c>
      <c r="G14" s="45">
        <v>2964</v>
      </c>
      <c r="H14" s="45">
        <v>4836</v>
      </c>
      <c r="I14" s="45">
        <v>2184</v>
      </c>
      <c r="J14" s="45">
        <v>3120</v>
      </c>
      <c r="K14" s="45">
        <v>1872</v>
      </c>
      <c r="L14" s="45">
        <v>1560</v>
      </c>
      <c r="M14" s="45">
        <v>2808</v>
      </c>
      <c r="N14" s="45"/>
    </row>
    <row r="15" ht="20.25" customHeight="1" spans="1:14">
      <c r="A15" s="43" t="str">
        <f>"      "&amp;"优抚对象医疗保障经费"</f>
        <v>      优抚对象医疗保障经费</v>
      </c>
      <c r="B15" s="45">
        <v>477400</v>
      </c>
      <c r="C15" s="45">
        <v>477400</v>
      </c>
      <c r="D15" s="45"/>
      <c r="E15" s="45">
        <v>90150</v>
      </c>
      <c r="F15" s="45">
        <v>81400</v>
      </c>
      <c r="G15" s="45">
        <v>47500</v>
      </c>
      <c r="H15" s="45">
        <v>81750</v>
      </c>
      <c r="I15" s="45">
        <v>38800</v>
      </c>
      <c r="J15" s="45">
        <v>32750</v>
      </c>
      <c r="K15" s="45">
        <v>33400</v>
      </c>
      <c r="L15" s="45">
        <v>45200</v>
      </c>
      <c r="M15" s="45">
        <v>26450</v>
      </c>
      <c r="N15" s="45"/>
    </row>
    <row r="16" ht="20.25" customHeight="1" spans="1:14">
      <c r="A16" s="43" t="str">
        <f>"      "&amp;"县级春节送温暖活动经费"</f>
        <v>      县级春节送温暖活动经费</v>
      </c>
      <c r="B16" s="45">
        <v>1665860</v>
      </c>
      <c r="C16" s="45">
        <v>1665860</v>
      </c>
      <c r="D16" s="45"/>
      <c r="E16" s="45">
        <v>344340</v>
      </c>
      <c r="F16" s="45">
        <v>202960</v>
      </c>
      <c r="G16" s="45">
        <v>140100</v>
      </c>
      <c r="H16" s="45">
        <v>233820</v>
      </c>
      <c r="I16" s="45">
        <v>174880</v>
      </c>
      <c r="J16" s="45">
        <v>132600</v>
      </c>
      <c r="K16" s="45">
        <v>118640</v>
      </c>
      <c r="L16" s="45">
        <v>195840</v>
      </c>
      <c r="M16" s="45">
        <v>122680</v>
      </c>
      <c r="N16" s="45"/>
    </row>
    <row r="17" ht="20.25" customHeight="1" spans="1:14">
      <c r="A17" s="43" t="str">
        <f>"      "&amp;"特定项目社2025001专项资金"</f>
        <v>      特定项目社2025001专项资金</v>
      </c>
      <c r="B17" s="45">
        <v>1500000</v>
      </c>
      <c r="C17" s="45">
        <v>1500000</v>
      </c>
      <c r="D17" s="45"/>
      <c r="E17" s="45">
        <v>287941.47</v>
      </c>
      <c r="F17" s="45">
        <v>223758.95</v>
      </c>
      <c r="G17" s="45">
        <v>144480.12</v>
      </c>
      <c r="H17" s="45">
        <v>249320.82</v>
      </c>
      <c r="I17" s="45">
        <v>136422.57</v>
      </c>
      <c r="J17" s="45">
        <v>100487.77</v>
      </c>
      <c r="K17" s="45">
        <v>103636.7</v>
      </c>
      <c r="L17" s="45">
        <v>154112.13</v>
      </c>
      <c r="M17" s="45">
        <v>99839.47</v>
      </c>
      <c r="N17" s="45"/>
    </row>
    <row r="18" ht="20.25" customHeight="1" spans="1:14">
      <c r="A18" s="43" t="str">
        <f>"      "&amp;"特定项目社2025003专项资金"</f>
        <v>      特定项目社2025003专项资金</v>
      </c>
      <c r="B18" s="45">
        <v>3293011.2</v>
      </c>
      <c r="C18" s="45">
        <v>3293011.2</v>
      </c>
      <c r="D18" s="45"/>
      <c r="E18" s="45">
        <v>445132.8</v>
      </c>
      <c r="F18" s="45">
        <v>260544</v>
      </c>
      <c r="G18" s="45">
        <v>438067.2</v>
      </c>
      <c r="H18" s="45">
        <v>360345.6</v>
      </c>
      <c r="I18" s="45">
        <v>193420.8</v>
      </c>
      <c r="J18" s="45">
        <v>143520</v>
      </c>
      <c r="K18" s="45">
        <v>1054540.8</v>
      </c>
      <c r="L18" s="45">
        <v>84787.2</v>
      </c>
      <c r="M18" s="45">
        <v>312652.8</v>
      </c>
      <c r="N18" s="45"/>
    </row>
    <row r="19" ht="20.25" customHeight="1" spans="1:14">
      <c r="A19" s="43" t="str">
        <f>"      "&amp;"特定项目社2025004专项资金"</f>
        <v>      特定项目社2025004专项资金</v>
      </c>
      <c r="B19" s="45">
        <v>1922599.77</v>
      </c>
      <c r="C19" s="45">
        <v>1922599.77</v>
      </c>
      <c r="D19" s="45"/>
      <c r="E19" s="45">
        <v>309270.53</v>
      </c>
      <c r="F19" s="45">
        <v>272163.89</v>
      </c>
      <c r="G19" s="45">
        <v>148957.09</v>
      </c>
      <c r="H19" s="45">
        <v>257578.53</v>
      </c>
      <c r="I19" s="45">
        <v>214384.84</v>
      </c>
      <c r="J19" s="45">
        <v>174679.21</v>
      </c>
      <c r="K19" s="45">
        <v>207474.55</v>
      </c>
      <c r="L19" s="45">
        <v>161165.24</v>
      </c>
      <c r="M19" s="45">
        <v>176925.89</v>
      </c>
      <c r="N19" s="45"/>
    </row>
    <row r="20" ht="20.25" customHeight="1" spans="1:14">
      <c r="A20" s="43" t="str">
        <f>"      "&amp;"特定项目社2025005专项资金"</f>
        <v>      特定项目社2025005专项资金</v>
      </c>
      <c r="B20" s="45">
        <v>400000</v>
      </c>
      <c r="C20" s="45">
        <v>400000</v>
      </c>
      <c r="D20" s="45"/>
      <c r="E20" s="45"/>
      <c r="F20" s="45">
        <v>50000</v>
      </c>
      <c r="G20" s="45">
        <v>50000</v>
      </c>
      <c r="H20" s="45">
        <v>50000</v>
      </c>
      <c r="I20" s="45">
        <v>50000</v>
      </c>
      <c r="J20" s="45">
        <v>50000</v>
      </c>
      <c r="K20" s="45">
        <v>50000</v>
      </c>
      <c r="L20" s="45">
        <v>50000</v>
      </c>
      <c r="M20" s="45">
        <v>50000</v>
      </c>
      <c r="N20" s="45"/>
    </row>
    <row r="21" ht="20.25" customHeight="1" spans="1:14">
      <c r="A21" s="43" t="str">
        <f>"      "&amp;"特定项目社2025006专项资金"</f>
        <v>      特定项目社2025006专项资金</v>
      </c>
      <c r="B21" s="45">
        <v>130000</v>
      </c>
      <c r="C21" s="45">
        <v>130000</v>
      </c>
      <c r="D21" s="45"/>
      <c r="E21" s="45"/>
      <c r="F21" s="45"/>
      <c r="G21" s="45"/>
      <c r="H21" s="45"/>
      <c r="I21" s="45">
        <v>130000</v>
      </c>
      <c r="J21" s="45"/>
      <c r="K21" s="45"/>
      <c r="L21" s="45"/>
      <c r="M21" s="45"/>
      <c r="N21" s="45"/>
    </row>
    <row r="22" ht="20.25" customHeight="1" spans="1:14">
      <c r="A22" s="43" t="str">
        <f>"      "&amp;"特定项目社2025011专项资金"</f>
        <v>      特定项目社2025011专项资金</v>
      </c>
      <c r="B22" s="45">
        <v>4050000</v>
      </c>
      <c r="C22" s="45">
        <v>4050000</v>
      </c>
      <c r="D22" s="45"/>
      <c r="E22" s="45">
        <v>580000</v>
      </c>
      <c r="F22" s="45">
        <v>550000</v>
      </c>
      <c r="G22" s="45">
        <v>300000</v>
      </c>
      <c r="H22" s="45">
        <v>680000</v>
      </c>
      <c r="I22" s="45">
        <v>280000</v>
      </c>
      <c r="J22" s="45">
        <v>550000</v>
      </c>
      <c r="K22" s="45">
        <v>450000</v>
      </c>
      <c r="L22" s="45">
        <v>260000</v>
      </c>
      <c r="M22" s="45">
        <v>400000</v>
      </c>
      <c r="N22" s="45"/>
    </row>
    <row r="23" ht="20.25" customHeight="1" spans="1:14">
      <c r="A23" s="43" t="str">
        <f>"      "&amp;"特定项目社2025010专项资金"</f>
        <v>      特定项目社2025010专项资金</v>
      </c>
      <c r="B23" s="45">
        <v>2950000</v>
      </c>
      <c r="C23" s="45">
        <v>2950000</v>
      </c>
      <c r="D23" s="45"/>
      <c r="E23" s="45">
        <v>1004000</v>
      </c>
      <c r="F23" s="45">
        <v>309000</v>
      </c>
      <c r="G23" s="45">
        <v>77200</v>
      </c>
      <c r="H23" s="45">
        <v>324500</v>
      </c>
      <c r="I23" s="45">
        <v>200700</v>
      </c>
      <c r="J23" s="45">
        <v>200700</v>
      </c>
      <c r="K23" s="45">
        <v>525100</v>
      </c>
      <c r="L23" s="45">
        <v>123500</v>
      </c>
      <c r="M23" s="45">
        <v>185300</v>
      </c>
      <c r="N23" s="45"/>
    </row>
    <row r="24" ht="20.25" customHeight="1" spans="1:14">
      <c r="A24" s="43" t="str">
        <f>"      "&amp;"特定项目社2025012专项资金"</f>
        <v>      特定项目社2025012专项资金</v>
      </c>
      <c r="B24" s="45">
        <v>100000</v>
      </c>
      <c r="C24" s="45">
        <v>100000</v>
      </c>
      <c r="D24" s="45"/>
      <c r="E24" s="45"/>
      <c r="F24" s="45"/>
      <c r="G24" s="45">
        <v>10000</v>
      </c>
      <c r="H24" s="45"/>
      <c r="I24" s="45"/>
      <c r="J24" s="45">
        <v>20000</v>
      </c>
      <c r="K24" s="45">
        <v>70000</v>
      </c>
      <c r="L24" s="45"/>
      <c r="M24" s="45"/>
      <c r="N24" s="45"/>
    </row>
    <row r="25" ht="20.25" customHeight="1" spans="1:14">
      <c r="A25" s="69" t="s">
        <v>31</v>
      </c>
      <c r="B25" s="45">
        <v>21904036.64</v>
      </c>
      <c r="C25" s="45">
        <v>21904036.64</v>
      </c>
      <c r="D25" s="45"/>
      <c r="E25" s="45">
        <v>3908659.56</v>
      </c>
      <c r="F25" s="45">
        <v>2655596.03</v>
      </c>
      <c r="G25" s="45">
        <v>1788122.66</v>
      </c>
      <c r="H25" s="45">
        <v>3125257.54</v>
      </c>
      <c r="I25" s="45">
        <v>1975299.84</v>
      </c>
      <c r="J25" s="45">
        <v>1889033.3</v>
      </c>
      <c r="K25" s="45">
        <v>3052490.4</v>
      </c>
      <c r="L25" s="45">
        <v>1681736</v>
      </c>
      <c r="M25" s="45">
        <v>1827841.31</v>
      </c>
      <c r="N25" s="45"/>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60"/>
  <sheetViews>
    <sheetView showZeros="0" topLeftCell="A58" workbookViewId="0">
      <selection activeCell="B60" sqref="B60"/>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887</v>
      </c>
      <c r="B1" s="30"/>
      <c r="C1" s="30"/>
      <c r="D1" s="30"/>
      <c r="E1" s="30"/>
      <c r="F1" s="30"/>
      <c r="G1" s="30"/>
      <c r="H1" s="30"/>
      <c r="I1" s="30"/>
      <c r="J1" s="49"/>
    </row>
    <row r="2" ht="28.5" customHeight="1" spans="1:10">
      <c r="A2" s="64" t="s">
        <v>888</v>
      </c>
      <c r="B2" s="65"/>
      <c r="C2" s="65"/>
      <c r="D2" s="65"/>
      <c r="E2" s="65"/>
      <c r="F2" s="66"/>
      <c r="G2" s="65"/>
      <c r="H2" s="66"/>
      <c r="I2" s="66"/>
      <c r="J2" s="65"/>
    </row>
    <row r="3" ht="15" customHeight="1" spans="1:1">
      <c r="A3" s="5" t="s">
        <v>2</v>
      </c>
    </row>
    <row r="4" ht="14.25" customHeight="1" spans="1:10">
      <c r="A4" s="67" t="s">
        <v>420</v>
      </c>
      <c r="B4" s="67" t="s">
        <v>421</v>
      </c>
      <c r="C4" s="67" t="s">
        <v>422</v>
      </c>
      <c r="D4" s="67" t="s">
        <v>423</v>
      </c>
      <c r="E4" s="67" t="s">
        <v>424</v>
      </c>
      <c r="F4" s="54" t="s">
        <v>425</v>
      </c>
      <c r="G4" s="67" t="s">
        <v>426</v>
      </c>
      <c r="H4" s="54" t="s">
        <v>427</v>
      </c>
      <c r="I4" s="54" t="s">
        <v>428</v>
      </c>
      <c r="J4" s="67" t="s">
        <v>429</v>
      </c>
    </row>
    <row r="5" ht="14.25" customHeight="1" spans="1:10">
      <c r="A5" s="67">
        <v>1</v>
      </c>
      <c r="B5" s="67">
        <v>2</v>
      </c>
      <c r="C5" s="67">
        <v>3</v>
      </c>
      <c r="D5" s="67">
        <v>4</v>
      </c>
      <c r="E5" s="67">
        <v>5</v>
      </c>
      <c r="F5" s="54">
        <v>6</v>
      </c>
      <c r="G5" s="67">
        <v>7</v>
      </c>
      <c r="H5" s="54">
        <v>8</v>
      </c>
      <c r="I5" s="54">
        <v>9</v>
      </c>
      <c r="J5" s="67">
        <v>10</v>
      </c>
    </row>
    <row r="6" ht="15" customHeight="1" spans="1:10">
      <c r="A6" s="26" t="s">
        <v>65</v>
      </c>
      <c r="B6" s="68"/>
      <c r="C6" s="68"/>
      <c r="D6" s="68"/>
      <c r="E6" s="69"/>
      <c r="F6" s="70"/>
      <c r="G6" s="69"/>
      <c r="H6" s="70"/>
      <c r="I6" s="70"/>
      <c r="J6" s="69"/>
    </row>
    <row r="7" ht="291" customHeight="1" spans="1:10">
      <c r="A7" s="26" t="s">
        <v>315</v>
      </c>
      <c r="B7" s="26" t="s">
        <v>519</v>
      </c>
      <c r="C7" s="26" t="s">
        <v>431</v>
      </c>
      <c r="D7" s="26" t="s">
        <v>432</v>
      </c>
      <c r="E7" s="26" t="s">
        <v>520</v>
      </c>
      <c r="F7" s="26" t="s">
        <v>434</v>
      </c>
      <c r="G7" s="43" t="s">
        <v>521</v>
      </c>
      <c r="H7" s="26" t="s">
        <v>461</v>
      </c>
      <c r="I7" s="26" t="s">
        <v>436</v>
      </c>
      <c r="J7" s="26" t="s">
        <v>522</v>
      </c>
    </row>
    <row r="8" ht="256" customHeight="1" spans="1:10">
      <c r="A8" s="26" t="s">
        <v>315</v>
      </c>
      <c r="B8" s="26" t="s">
        <v>519</v>
      </c>
      <c r="C8" s="26" t="s">
        <v>431</v>
      </c>
      <c r="D8" s="26" t="s">
        <v>438</v>
      </c>
      <c r="E8" s="26" t="s">
        <v>523</v>
      </c>
      <c r="F8" s="26" t="s">
        <v>434</v>
      </c>
      <c r="G8" s="43" t="s">
        <v>440</v>
      </c>
      <c r="H8" s="26" t="s">
        <v>441</v>
      </c>
      <c r="I8" s="26" t="s">
        <v>436</v>
      </c>
      <c r="J8" s="26" t="s">
        <v>524</v>
      </c>
    </row>
    <row r="9" ht="256" customHeight="1" spans="1:10">
      <c r="A9" s="26" t="s">
        <v>315</v>
      </c>
      <c r="B9" s="26" t="s">
        <v>519</v>
      </c>
      <c r="C9" s="26" t="s">
        <v>431</v>
      </c>
      <c r="D9" s="26" t="s">
        <v>443</v>
      </c>
      <c r="E9" s="26" t="s">
        <v>525</v>
      </c>
      <c r="F9" s="26" t="s">
        <v>434</v>
      </c>
      <c r="G9" s="43" t="s">
        <v>440</v>
      </c>
      <c r="H9" s="26" t="s">
        <v>441</v>
      </c>
      <c r="I9" s="26" t="s">
        <v>436</v>
      </c>
      <c r="J9" s="26" t="s">
        <v>526</v>
      </c>
    </row>
    <row r="10" ht="256" customHeight="1" spans="1:10">
      <c r="A10" s="26" t="s">
        <v>315</v>
      </c>
      <c r="B10" s="26" t="s">
        <v>519</v>
      </c>
      <c r="C10" s="26" t="s">
        <v>448</v>
      </c>
      <c r="D10" s="26" t="s">
        <v>449</v>
      </c>
      <c r="E10" s="26" t="s">
        <v>527</v>
      </c>
      <c r="F10" s="26" t="s">
        <v>451</v>
      </c>
      <c r="G10" s="43" t="s">
        <v>452</v>
      </c>
      <c r="H10" s="26" t="s">
        <v>441</v>
      </c>
      <c r="I10" s="26" t="s">
        <v>436</v>
      </c>
      <c r="J10" s="26" t="s">
        <v>528</v>
      </c>
    </row>
    <row r="11" ht="254" customHeight="1" spans="1:10">
      <c r="A11" s="26" t="s">
        <v>315</v>
      </c>
      <c r="B11" s="26" t="s">
        <v>519</v>
      </c>
      <c r="C11" s="26" t="s">
        <v>448</v>
      </c>
      <c r="D11" s="26" t="s">
        <v>449</v>
      </c>
      <c r="E11" s="26" t="s">
        <v>529</v>
      </c>
      <c r="F11" s="26" t="s">
        <v>451</v>
      </c>
      <c r="G11" s="43" t="s">
        <v>452</v>
      </c>
      <c r="H11" s="26" t="s">
        <v>441</v>
      </c>
      <c r="I11" s="26" t="s">
        <v>436</v>
      </c>
      <c r="J11" s="26" t="s">
        <v>522</v>
      </c>
    </row>
    <row r="12" ht="257" customHeight="1" spans="1:10">
      <c r="A12" s="26" t="s">
        <v>315</v>
      </c>
      <c r="B12" s="26" t="s">
        <v>519</v>
      </c>
      <c r="C12" s="26" t="s">
        <v>454</v>
      </c>
      <c r="D12" s="26" t="s">
        <v>455</v>
      </c>
      <c r="E12" s="26" t="s">
        <v>530</v>
      </c>
      <c r="F12" s="26" t="s">
        <v>451</v>
      </c>
      <c r="G12" s="43" t="s">
        <v>531</v>
      </c>
      <c r="H12" s="26" t="s">
        <v>441</v>
      </c>
      <c r="I12" s="26" t="s">
        <v>436</v>
      </c>
      <c r="J12" s="26" t="s">
        <v>522</v>
      </c>
    </row>
    <row r="13" ht="211" customHeight="1" spans="1:10">
      <c r="A13" s="26" t="s">
        <v>343</v>
      </c>
      <c r="B13" s="26" t="s">
        <v>573</v>
      </c>
      <c r="C13" s="26" t="s">
        <v>431</v>
      </c>
      <c r="D13" s="26" t="s">
        <v>432</v>
      </c>
      <c r="E13" s="26" t="s">
        <v>532</v>
      </c>
      <c r="F13" s="26" t="s">
        <v>451</v>
      </c>
      <c r="G13" s="43" t="s">
        <v>574</v>
      </c>
      <c r="H13" s="26" t="s">
        <v>461</v>
      </c>
      <c r="I13" s="26" t="s">
        <v>436</v>
      </c>
      <c r="J13" s="26" t="s">
        <v>534</v>
      </c>
    </row>
    <row r="14" ht="174" customHeight="1" spans="1:10">
      <c r="A14" s="26" t="s">
        <v>343</v>
      </c>
      <c r="B14" s="26" t="s">
        <v>573</v>
      </c>
      <c r="C14" s="26" t="s">
        <v>431</v>
      </c>
      <c r="D14" s="26" t="s">
        <v>438</v>
      </c>
      <c r="E14" s="26" t="s">
        <v>497</v>
      </c>
      <c r="F14" s="26" t="s">
        <v>434</v>
      </c>
      <c r="G14" s="43" t="s">
        <v>440</v>
      </c>
      <c r="H14" s="26" t="s">
        <v>441</v>
      </c>
      <c r="I14" s="26" t="s">
        <v>436</v>
      </c>
      <c r="J14" s="26" t="s">
        <v>535</v>
      </c>
    </row>
    <row r="15" ht="170" customHeight="1" spans="1:10">
      <c r="A15" s="26" t="s">
        <v>343</v>
      </c>
      <c r="B15" s="26" t="s">
        <v>573</v>
      </c>
      <c r="C15" s="26" t="s">
        <v>431</v>
      </c>
      <c r="D15" s="26" t="s">
        <v>443</v>
      </c>
      <c r="E15" s="26" t="s">
        <v>575</v>
      </c>
      <c r="F15" s="26" t="s">
        <v>434</v>
      </c>
      <c r="G15" s="43" t="s">
        <v>440</v>
      </c>
      <c r="H15" s="26" t="s">
        <v>441</v>
      </c>
      <c r="I15" s="26" t="s">
        <v>436</v>
      </c>
      <c r="J15" s="26" t="s">
        <v>576</v>
      </c>
    </row>
    <row r="16" ht="176" customHeight="1" spans="1:10">
      <c r="A16" s="26" t="s">
        <v>343</v>
      </c>
      <c r="B16" s="26" t="s">
        <v>573</v>
      </c>
      <c r="C16" s="26" t="s">
        <v>448</v>
      </c>
      <c r="D16" s="26" t="s">
        <v>449</v>
      </c>
      <c r="E16" s="26" t="s">
        <v>527</v>
      </c>
      <c r="F16" s="26" t="s">
        <v>434</v>
      </c>
      <c r="G16" s="43" t="s">
        <v>440</v>
      </c>
      <c r="H16" s="26" t="s">
        <v>441</v>
      </c>
      <c r="I16" s="26" t="s">
        <v>436</v>
      </c>
      <c r="J16" s="26" t="s">
        <v>528</v>
      </c>
    </row>
    <row r="17" ht="177" customHeight="1" spans="1:10">
      <c r="A17" s="26" t="s">
        <v>343</v>
      </c>
      <c r="B17" s="26" t="s">
        <v>573</v>
      </c>
      <c r="C17" s="26" t="s">
        <v>448</v>
      </c>
      <c r="D17" s="26" t="s">
        <v>449</v>
      </c>
      <c r="E17" s="26" t="s">
        <v>577</v>
      </c>
      <c r="F17" s="26" t="s">
        <v>451</v>
      </c>
      <c r="G17" s="43" t="s">
        <v>452</v>
      </c>
      <c r="H17" s="26" t="s">
        <v>441</v>
      </c>
      <c r="I17" s="26" t="s">
        <v>436</v>
      </c>
      <c r="J17" s="26" t="s">
        <v>537</v>
      </c>
    </row>
    <row r="18" ht="172" customHeight="1" spans="1:10">
      <c r="A18" s="26" t="s">
        <v>343</v>
      </c>
      <c r="B18" s="26" t="s">
        <v>573</v>
      </c>
      <c r="C18" s="26" t="s">
        <v>454</v>
      </c>
      <c r="D18" s="26" t="s">
        <v>455</v>
      </c>
      <c r="E18" s="26" t="s">
        <v>578</v>
      </c>
      <c r="F18" s="26" t="s">
        <v>451</v>
      </c>
      <c r="G18" s="43" t="s">
        <v>531</v>
      </c>
      <c r="H18" s="26" t="s">
        <v>441</v>
      </c>
      <c r="I18" s="26" t="s">
        <v>436</v>
      </c>
      <c r="J18" s="26" t="s">
        <v>579</v>
      </c>
    </row>
    <row r="19" ht="84" customHeight="1" spans="1:10">
      <c r="A19" s="26" t="s">
        <v>325</v>
      </c>
      <c r="B19" s="26" t="s">
        <v>623</v>
      </c>
      <c r="C19" s="26" t="s">
        <v>431</v>
      </c>
      <c r="D19" s="26" t="s">
        <v>432</v>
      </c>
      <c r="E19" s="26" t="s">
        <v>624</v>
      </c>
      <c r="F19" s="26" t="s">
        <v>434</v>
      </c>
      <c r="G19" s="43" t="s">
        <v>625</v>
      </c>
      <c r="H19" s="26" t="s">
        <v>461</v>
      </c>
      <c r="I19" s="26" t="s">
        <v>436</v>
      </c>
      <c r="J19" s="26" t="s">
        <v>626</v>
      </c>
    </row>
    <row r="20" ht="33.75" customHeight="1" spans="1:10">
      <c r="A20" s="26" t="s">
        <v>325</v>
      </c>
      <c r="B20" s="26" t="s">
        <v>623</v>
      </c>
      <c r="C20" s="26" t="s">
        <v>431</v>
      </c>
      <c r="D20" s="26" t="s">
        <v>438</v>
      </c>
      <c r="E20" s="26" t="s">
        <v>497</v>
      </c>
      <c r="F20" s="26" t="s">
        <v>434</v>
      </c>
      <c r="G20" s="43" t="s">
        <v>440</v>
      </c>
      <c r="H20" s="26" t="s">
        <v>441</v>
      </c>
      <c r="I20" s="26" t="s">
        <v>436</v>
      </c>
      <c r="J20" s="26" t="s">
        <v>535</v>
      </c>
    </row>
    <row r="21" ht="33.75" customHeight="1" spans="1:10">
      <c r="A21" s="26" t="s">
        <v>325</v>
      </c>
      <c r="B21" s="26" t="s">
        <v>623</v>
      </c>
      <c r="C21" s="26" t="s">
        <v>431</v>
      </c>
      <c r="D21" s="26" t="s">
        <v>443</v>
      </c>
      <c r="E21" s="26" t="s">
        <v>575</v>
      </c>
      <c r="F21" s="26" t="s">
        <v>434</v>
      </c>
      <c r="G21" s="43" t="s">
        <v>440</v>
      </c>
      <c r="H21" s="26" t="s">
        <v>441</v>
      </c>
      <c r="I21" s="26" t="s">
        <v>436</v>
      </c>
      <c r="J21" s="26" t="s">
        <v>576</v>
      </c>
    </row>
    <row r="22" ht="33.75" customHeight="1" spans="1:10">
      <c r="A22" s="26" t="s">
        <v>325</v>
      </c>
      <c r="B22" s="26" t="s">
        <v>623</v>
      </c>
      <c r="C22" s="26" t="s">
        <v>448</v>
      </c>
      <c r="D22" s="26" t="s">
        <v>449</v>
      </c>
      <c r="E22" s="26" t="s">
        <v>527</v>
      </c>
      <c r="F22" s="26" t="s">
        <v>451</v>
      </c>
      <c r="G22" s="43" t="s">
        <v>531</v>
      </c>
      <c r="H22" s="26" t="s">
        <v>441</v>
      </c>
      <c r="I22" s="26" t="s">
        <v>436</v>
      </c>
      <c r="J22" s="26" t="s">
        <v>528</v>
      </c>
    </row>
    <row r="23" ht="33.75" customHeight="1" spans="1:10">
      <c r="A23" s="26" t="s">
        <v>325</v>
      </c>
      <c r="B23" s="26" t="s">
        <v>623</v>
      </c>
      <c r="C23" s="26" t="s">
        <v>448</v>
      </c>
      <c r="D23" s="26" t="s">
        <v>449</v>
      </c>
      <c r="E23" s="26" t="s">
        <v>577</v>
      </c>
      <c r="F23" s="26" t="s">
        <v>451</v>
      </c>
      <c r="G23" s="43" t="s">
        <v>452</v>
      </c>
      <c r="H23" s="26" t="s">
        <v>441</v>
      </c>
      <c r="I23" s="26" t="s">
        <v>472</v>
      </c>
      <c r="J23" s="26" t="s">
        <v>537</v>
      </c>
    </row>
    <row r="24" ht="111" customHeight="1" spans="1:10">
      <c r="A24" s="26" t="s">
        <v>325</v>
      </c>
      <c r="B24" s="26" t="s">
        <v>623</v>
      </c>
      <c r="C24" s="26" t="s">
        <v>454</v>
      </c>
      <c r="D24" s="26" t="s">
        <v>455</v>
      </c>
      <c r="E24" s="26" t="s">
        <v>456</v>
      </c>
      <c r="F24" s="26" t="s">
        <v>451</v>
      </c>
      <c r="G24" s="43" t="s">
        <v>531</v>
      </c>
      <c r="H24" s="26" t="s">
        <v>441</v>
      </c>
      <c r="I24" s="26" t="s">
        <v>436</v>
      </c>
      <c r="J24" s="26" t="s">
        <v>538</v>
      </c>
    </row>
    <row r="25" ht="33.75" customHeight="1" spans="1:10">
      <c r="A25" s="26" t="s">
        <v>306</v>
      </c>
      <c r="B25" s="26" t="s">
        <v>627</v>
      </c>
      <c r="C25" s="26" t="s">
        <v>431</v>
      </c>
      <c r="D25" s="26" t="s">
        <v>432</v>
      </c>
      <c r="E25" s="26" t="s">
        <v>532</v>
      </c>
      <c r="F25" s="26" t="s">
        <v>451</v>
      </c>
      <c r="G25" s="43" t="s">
        <v>628</v>
      </c>
      <c r="H25" s="26" t="s">
        <v>461</v>
      </c>
      <c r="I25" s="26" t="s">
        <v>436</v>
      </c>
      <c r="J25" s="26" t="s">
        <v>534</v>
      </c>
    </row>
    <row r="26" ht="53" customHeight="1" spans="1:10">
      <c r="A26" s="26" t="s">
        <v>306</v>
      </c>
      <c r="B26" s="26" t="s">
        <v>627</v>
      </c>
      <c r="C26" s="26" t="s">
        <v>431</v>
      </c>
      <c r="D26" s="26" t="s">
        <v>438</v>
      </c>
      <c r="E26" s="26" t="s">
        <v>497</v>
      </c>
      <c r="F26" s="26" t="s">
        <v>434</v>
      </c>
      <c r="G26" s="43" t="s">
        <v>440</v>
      </c>
      <c r="H26" s="26" t="s">
        <v>441</v>
      </c>
      <c r="I26" s="26" t="s">
        <v>436</v>
      </c>
      <c r="J26" s="26" t="s">
        <v>535</v>
      </c>
    </row>
    <row r="27" ht="33.75" customHeight="1" spans="1:10">
      <c r="A27" s="26" t="s">
        <v>306</v>
      </c>
      <c r="B27" s="26" t="s">
        <v>627</v>
      </c>
      <c r="C27" s="26" t="s">
        <v>431</v>
      </c>
      <c r="D27" s="26" t="s">
        <v>443</v>
      </c>
      <c r="E27" s="26" t="s">
        <v>575</v>
      </c>
      <c r="F27" s="26" t="s">
        <v>434</v>
      </c>
      <c r="G27" s="43" t="s">
        <v>440</v>
      </c>
      <c r="H27" s="26" t="s">
        <v>441</v>
      </c>
      <c r="I27" s="26" t="s">
        <v>436</v>
      </c>
      <c r="J27" s="26" t="s">
        <v>629</v>
      </c>
    </row>
    <row r="28" ht="33.75" customHeight="1" spans="1:10">
      <c r="A28" s="26" t="s">
        <v>306</v>
      </c>
      <c r="B28" s="26" t="s">
        <v>627</v>
      </c>
      <c r="C28" s="26" t="s">
        <v>448</v>
      </c>
      <c r="D28" s="26" t="s">
        <v>449</v>
      </c>
      <c r="E28" s="26" t="s">
        <v>527</v>
      </c>
      <c r="F28" s="26" t="s">
        <v>451</v>
      </c>
      <c r="G28" s="43" t="s">
        <v>452</v>
      </c>
      <c r="H28" s="26" t="s">
        <v>441</v>
      </c>
      <c r="I28" s="26" t="s">
        <v>436</v>
      </c>
      <c r="J28" s="26" t="s">
        <v>528</v>
      </c>
    </row>
    <row r="29" ht="33.75" customHeight="1" spans="1:10">
      <c r="A29" s="26" t="s">
        <v>306</v>
      </c>
      <c r="B29" s="26" t="s">
        <v>627</v>
      </c>
      <c r="C29" s="26" t="s">
        <v>448</v>
      </c>
      <c r="D29" s="26" t="s">
        <v>449</v>
      </c>
      <c r="E29" s="26" t="s">
        <v>577</v>
      </c>
      <c r="F29" s="26" t="s">
        <v>451</v>
      </c>
      <c r="G29" s="43" t="s">
        <v>452</v>
      </c>
      <c r="H29" s="26" t="s">
        <v>441</v>
      </c>
      <c r="I29" s="26" t="s">
        <v>472</v>
      </c>
      <c r="J29" s="26" t="s">
        <v>537</v>
      </c>
    </row>
    <row r="30" ht="33.75" customHeight="1" spans="1:10">
      <c r="A30" s="26" t="s">
        <v>306</v>
      </c>
      <c r="B30" s="26" t="s">
        <v>627</v>
      </c>
      <c r="C30" s="26" t="s">
        <v>454</v>
      </c>
      <c r="D30" s="26" t="s">
        <v>455</v>
      </c>
      <c r="E30" s="26" t="s">
        <v>456</v>
      </c>
      <c r="F30" s="26" t="s">
        <v>451</v>
      </c>
      <c r="G30" s="43" t="s">
        <v>531</v>
      </c>
      <c r="H30" s="26" t="s">
        <v>441</v>
      </c>
      <c r="I30" s="26" t="s">
        <v>436</v>
      </c>
      <c r="J30" s="26" t="s">
        <v>538</v>
      </c>
    </row>
    <row r="31" ht="33.75" customHeight="1" spans="1:10">
      <c r="A31" s="26" t="s">
        <v>318</v>
      </c>
      <c r="B31" s="26" t="s">
        <v>631</v>
      </c>
      <c r="C31" s="26" t="s">
        <v>431</v>
      </c>
      <c r="D31" s="26" t="s">
        <v>432</v>
      </c>
      <c r="E31" s="26" t="s">
        <v>632</v>
      </c>
      <c r="F31" s="26" t="s">
        <v>434</v>
      </c>
      <c r="G31" s="43" t="s">
        <v>633</v>
      </c>
      <c r="H31" s="26" t="s">
        <v>461</v>
      </c>
      <c r="I31" s="26" t="s">
        <v>436</v>
      </c>
      <c r="J31" s="26" t="s">
        <v>634</v>
      </c>
    </row>
    <row r="32" ht="33.75" customHeight="1" spans="1:10">
      <c r="A32" s="26" t="s">
        <v>318</v>
      </c>
      <c r="B32" s="26" t="s">
        <v>635</v>
      </c>
      <c r="C32" s="26" t="s">
        <v>431</v>
      </c>
      <c r="D32" s="26" t="s">
        <v>438</v>
      </c>
      <c r="E32" s="26" t="s">
        <v>497</v>
      </c>
      <c r="F32" s="26" t="s">
        <v>434</v>
      </c>
      <c r="G32" s="43" t="s">
        <v>440</v>
      </c>
      <c r="H32" s="26" t="s">
        <v>441</v>
      </c>
      <c r="I32" s="26" t="s">
        <v>436</v>
      </c>
      <c r="J32" s="26" t="s">
        <v>535</v>
      </c>
    </row>
    <row r="33" ht="33.75" customHeight="1" spans="1:10">
      <c r="A33" s="26" t="s">
        <v>318</v>
      </c>
      <c r="B33" s="26" t="s">
        <v>635</v>
      </c>
      <c r="C33" s="26" t="s">
        <v>431</v>
      </c>
      <c r="D33" s="26" t="s">
        <v>443</v>
      </c>
      <c r="E33" s="26" t="s">
        <v>636</v>
      </c>
      <c r="F33" s="26" t="s">
        <v>434</v>
      </c>
      <c r="G33" s="43" t="s">
        <v>440</v>
      </c>
      <c r="H33" s="26" t="s">
        <v>441</v>
      </c>
      <c r="I33" s="26" t="s">
        <v>436</v>
      </c>
      <c r="J33" s="26" t="s">
        <v>576</v>
      </c>
    </row>
    <row r="34" ht="33.75" customHeight="1" spans="1:10">
      <c r="A34" s="26" t="s">
        <v>318</v>
      </c>
      <c r="B34" s="26" t="s">
        <v>635</v>
      </c>
      <c r="C34" s="26" t="s">
        <v>448</v>
      </c>
      <c r="D34" s="26" t="s">
        <v>449</v>
      </c>
      <c r="E34" s="26" t="s">
        <v>527</v>
      </c>
      <c r="F34" s="26" t="s">
        <v>451</v>
      </c>
      <c r="G34" s="43" t="s">
        <v>452</v>
      </c>
      <c r="H34" s="26" t="s">
        <v>441</v>
      </c>
      <c r="I34" s="26" t="s">
        <v>436</v>
      </c>
      <c r="J34" s="26" t="s">
        <v>528</v>
      </c>
    </row>
    <row r="35" ht="33.75" customHeight="1" spans="1:10">
      <c r="A35" s="26" t="s">
        <v>318</v>
      </c>
      <c r="B35" s="26" t="s">
        <v>635</v>
      </c>
      <c r="C35" s="26" t="s">
        <v>448</v>
      </c>
      <c r="D35" s="26" t="s">
        <v>449</v>
      </c>
      <c r="E35" s="26" t="s">
        <v>577</v>
      </c>
      <c r="F35" s="26" t="s">
        <v>451</v>
      </c>
      <c r="G35" s="43" t="s">
        <v>452</v>
      </c>
      <c r="H35" s="26" t="s">
        <v>441</v>
      </c>
      <c r="I35" s="26" t="s">
        <v>472</v>
      </c>
      <c r="J35" s="26" t="s">
        <v>637</v>
      </c>
    </row>
    <row r="36" ht="123" customHeight="1" spans="1:10">
      <c r="A36" s="26" t="s">
        <v>318</v>
      </c>
      <c r="B36" s="26" t="s">
        <v>635</v>
      </c>
      <c r="C36" s="26" t="s">
        <v>454</v>
      </c>
      <c r="D36" s="26" t="s">
        <v>455</v>
      </c>
      <c r="E36" s="26" t="s">
        <v>638</v>
      </c>
      <c r="F36" s="26" t="s">
        <v>451</v>
      </c>
      <c r="G36" s="43" t="s">
        <v>531</v>
      </c>
      <c r="H36" s="26" t="s">
        <v>441</v>
      </c>
      <c r="I36" s="26" t="s">
        <v>436</v>
      </c>
      <c r="J36" s="26" t="s">
        <v>639</v>
      </c>
    </row>
    <row r="37" ht="178" customHeight="1" spans="1:10">
      <c r="A37" s="26" t="s">
        <v>296</v>
      </c>
      <c r="B37" s="26" t="s">
        <v>648</v>
      </c>
      <c r="C37" s="26" t="s">
        <v>431</v>
      </c>
      <c r="D37" s="26" t="s">
        <v>432</v>
      </c>
      <c r="E37" s="26" t="s">
        <v>649</v>
      </c>
      <c r="F37" s="26" t="s">
        <v>434</v>
      </c>
      <c r="G37" s="43" t="s">
        <v>650</v>
      </c>
      <c r="H37" s="26" t="s">
        <v>461</v>
      </c>
      <c r="I37" s="26" t="s">
        <v>436</v>
      </c>
      <c r="J37" s="26" t="s">
        <v>651</v>
      </c>
    </row>
    <row r="38" ht="153" customHeight="1" spans="1:10">
      <c r="A38" s="26" t="s">
        <v>296</v>
      </c>
      <c r="B38" s="26" t="s">
        <v>648</v>
      </c>
      <c r="C38" s="26" t="s">
        <v>431</v>
      </c>
      <c r="D38" s="26" t="s">
        <v>438</v>
      </c>
      <c r="E38" s="26" t="s">
        <v>497</v>
      </c>
      <c r="F38" s="26" t="s">
        <v>434</v>
      </c>
      <c r="G38" s="43" t="s">
        <v>440</v>
      </c>
      <c r="H38" s="26" t="s">
        <v>441</v>
      </c>
      <c r="I38" s="26" t="s">
        <v>436</v>
      </c>
      <c r="J38" s="26" t="s">
        <v>535</v>
      </c>
    </row>
    <row r="39" ht="142" customHeight="1" spans="1:10">
      <c r="A39" s="26" t="s">
        <v>296</v>
      </c>
      <c r="B39" s="26" t="s">
        <v>648</v>
      </c>
      <c r="C39" s="26" t="s">
        <v>431</v>
      </c>
      <c r="D39" s="26" t="s">
        <v>438</v>
      </c>
      <c r="E39" s="26" t="s">
        <v>652</v>
      </c>
      <c r="F39" s="26" t="s">
        <v>434</v>
      </c>
      <c r="G39" s="43" t="s">
        <v>440</v>
      </c>
      <c r="H39" s="26" t="s">
        <v>441</v>
      </c>
      <c r="I39" s="26" t="s">
        <v>436</v>
      </c>
      <c r="J39" s="26" t="s">
        <v>653</v>
      </c>
    </row>
    <row r="40" ht="141" customHeight="1" spans="1:10">
      <c r="A40" s="26" t="s">
        <v>296</v>
      </c>
      <c r="B40" s="26" t="s">
        <v>648</v>
      </c>
      <c r="C40" s="26" t="s">
        <v>431</v>
      </c>
      <c r="D40" s="26" t="s">
        <v>443</v>
      </c>
      <c r="E40" s="26" t="s">
        <v>498</v>
      </c>
      <c r="F40" s="26" t="s">
        <v>434</v>
      </c>
      <c r="G40" s="43" t="s">
        <v>440</v>
      </c>
      <c r="H40" s="26" t="s">
        <v>441</v>
      </c>
      <c r="I40" s="26" t="s">
        <v>436</v>
      </c>
      <c r="J40" s="26" t="s">
        <v>654</v>
      </c>
    </row>
    <row r="41" ht="141" customHeight="1" spans="1:10">
      <c r="A41" s="26" t="s">
        <v>296</v>
      </c>
      <c r="B41" s="26" t="s">
        <v>648</v>
      </c>
      <c r="C41" s="26" t="s">
        <v>448</v>
      </c>
      <c r="D41" s="26" t="s">
        <v>449</v>
      </c>
      <c r="E41" s="26" t="s">
        <v>655</v>
      </c>
      <c r="F41" s="26" t="s">
        <v>434</v>
      </c>
      <c r="G41" s="43" t="s">
        <v>656</v>
      </c>
      <c r="H41" s="26" t="s">
        <v>441</v>
      </c>
      <c r="I41" s="26" t="s">
        <v>436</v>
      </c>
      <c r="J41" s="26" t="s">
        <v>657</v>
      </c>
    </row>
    <row r="42" ht="130" customHeight="1" spans="1:10">
      <c r="A42" s="26" t="s">
        <v>296</v>
      </c>
      <c r="B42" s="26" t="s">
        <v>648</v>
      </c>
      <c r="C42" s="26" t="s">
        <v>454</v>
      </c>
      <c r="D42" s="26" t="s">
        <v>455</v>
      </c>
      <c r="E42" s="26" t="s">
        <v>456</v>
      </c>
      <c r="F42" s="26" t="s">
        <v>451</v>
      </c>
      <c r="G42" s="43" t="s">
        <v>500</v>
      </c>
      <c r="H42" s="26" t="s">
        <v>441</v>
      </c>
      <c r="I42" s="26" t="s">
        <v>436</v>
      </c>
      <c r="J42" s="26" t="s">
        <v>658</v>
      </c>
    </row>
    <row r="43" ht="306" customHeight="1" spans="1:10">
      <c r="A43" s="26" t="s">
        <v>335</v>
      </c>
      <c r="B43" s="71" t="s">
        <v>790</v>
      </c>
      <c r="C43" s="26" t="s">
        <v>431</v>
      </c>
      <c r="D43" s="26" t="s">
        <v>432</v>
      </c>
      <c r="E43" s="26" t="s">
        <v>791</v>
      </c>
      <c r="F43" s="26" t="s">
        <v>434</v>
      </c>
      <c r="G43" s="43" t="s">
        <v>792</v>
      </c>
      <c r="H43" s="26" t="s">
        <v>533</v>
      </c>
      <c r="I43" s="26" t="s">
        <v>436</v>
      </c>
      <c r="J43" s="26" t="s">
        <v>793</v>
      </c>
    </row>
    <row r="44" ht="328" customHeight="1" spans="1:10">
      <c r="A44" s="26" t="s">
        <v>335</v>
      </c>
      <c r="B44" s="71" t="s">
        <v>790</v>
      </c>
      <c r="C44" s="26" t="s">
        <v>431</v>
      </c>
      <c r="D44" s="26" t="s">
        <v>438</v>
      </c>
      <c r="E44" s="26" t="s">
        <v>523</v>
      </c>
      <c r="F44" s="26" t="s">
        <v>434</v>
      </c>
      <c r="G44" s="43" t="s">
        <v>440</v>
      </c>
      <c r="H44" s="26" t="s">
        <v>441</v>
      </c>
      <c r="I44" s="26" t="s">
        <v>436</v>
      </c>
      <c r="J44" s="26" t="s">
        <v>704</v>
      </c>
    </row>
    <row r="45" ht="294" customHeight="1" spans="1:10">
      <c r="A45" s="26" t="s">
        <v>335</v>
      </c>
      <c r="B45" s="26" t="s">
        <v>790</v>
      </c>
      <c r="C45" s="26" t="s">
        <v>431</v>
      </c>
      <c r="D45" s="26" t="s">
        <v>438</v>
      </c>
      <c r="E45" s="26" t="s">
        <v>795</v>
      </c>
      <c r="F45" s="26" t="s">
        <v>434</v>
      </c>
      <c r="G45" s="43" t="s">
        <v>440</v>
      </c>
      <c r="H45" s="26" t="s">
        <v>441</v>
      </c>
      <c r="I45" s="26" t="s">
        <v>436</v>
      </c>
      <c r="J45" s="26" t="s">
        <v>670</v>
      </c>
    </row>
    <row r="46" ht="325" customHeight="1" spans="1:10">
      <c r="A46" s="26" t="s">
        <v>335</v>
      </c>
      <c r="B46" s="26" t="s">
        <v>790</v>
      </c>
      <c r="C46" s="26" t="s">
        <v>431</v>
      </c>
      <c r="D46" s="26" t="s">
        <v>443</v>
      </c>
      <c r="E46" s="26" t="s">
        <v>705</v>
      </c>
      <c r="F46" s="26" t="s">
        <v>434</v>
      </c>
      <c r="G46" s="43" t="s">
        <v>440</v>
      </c>
      <c r="H46" s="26" t="s">
        <v>441</v>
      </c>
      <c r="I46" s="26" t="s">
        <v>436</v>
      </c>
      <c r="J46" s="26" t="s">
        <v>654</v>
      </c>
    </row>
    <row r="47" ht="305" customHeight="1" spans="1:10">
      <c r="A47" s="26" t="s">
        <v>335</v>
      </c>
      <c r="B47" s="26" t="s">
        <v>790</v>
      </c>
      <c r="C47" s="26" t="s">
        <v>448</v>
      </c>
      <c r="D47" s="26" t="s">
        <v>449</v>
      </c>
      <c r="E47" s="26" t="s">
        <v>796</v>
      </c>
      <c r="F47" s="26" t="s">
        <v>434</v>
      </c>
      <c r="G47" s="43" t="s">
        <v>691</v>
      </c>
      <c r="H47" s="26"/>
      <c r="I47" s="26" t="s">
        <v>472</v>
      </c>
      <c r="J47" s="26" t="s">
        <v>537</v>
      </c>
    </row>
    <row r="48" ht="285" customHeight="1" spans="1:10">
      <c r="A48" s="26" t="s">
        <v>335</v>
      </c>
      <c r="B48" s="26" t="s">
        <v>790</v>
      </c>
      <c r="C48" s="26" t="s">
        <v>454</v>
      </c>
      <c r="D48" s="26" t="s">
        <v>455</v>
      </c>
      <c r="E48" s="26" t="s">
        <v>707</v>
      </c>
      <c r="F48" s="26" t="s">
        <v>451</v>
      </c>
      <c r="G48" s="43" t="s">
        <v>500</v>
      </c>
      <c r="H48" s="26" t="s">
        <v>441</v>
      </c>
      <c r="I48" s="26" t="s">
        <v>436</v>
      </c>
      <c r="J48" s="26" t="s">
        <v>538</v>
      </c>
    </row>
    <row r="49" ht="130" customHeight="1" spans="1:10">
      <c r="A49" s="26" t="s">
        <v>321</v>
      </c>
      <c r="B49" s="26" t="s">
        <v>823</v>
      </c>
      <c r="C49" s="26" t="s">
        <v>431</v>
      </c>
      <c r="D49" s="26" t="s">
        <v>432</v>
      </c>
      <c r="E49" s="26" t="s">
        <v>824</v>
      </c>
      <c r="F49" s="26" t="s">
        <v>434</v>
      </c>
      <c r="G49" s="43" t="s">
        <v>53</v>
      </c>
      <c r="H49" s="26" t="s">
        <v>435</v>
      </c>
      <c r="I49" s="26" t="s">
        <v>436</v>
      </c>
      <c r="J49" s="26" t="s">
        <v>825</v>
      </c>
    </row>
    <row r="50" ht="99" customHeight="1" spans="1:10">
      <c r="A50" s="26" t="s">
        <v>321</v>
      </c>
      <c r="B50" s="26" t="s">
        <v>823</v>
      </c>
      <c r="C50" s="26" t="s">
        <v>431</v>
      </c>
      <c r="D50" s="26" t="s">
        <v>432</v>
      </c>
      <c r="E50" s="26" t="s">
        <v>826</v>
      </c>
      <c r="F50" s="26" t="s">
        <v>445</v>
      </c>
      <c r="G50" s="43" t="s">
        <v>827</v>
      </c>
      <c r="H50" s="26" t="s">
        <v>461</v>
      </c>
      <c r="I50" s="26" t="s">
        <v>436</v>
      </c>
      <c r="J50" s="26" t="s">
        <v>828</v>
      </c>
    </row>
    <row r="51" ht="79" customHeight="1" spans="1:10">
      <c r="A51" s="26" t="s">
        <v>321</v>
      </c>
      <c r="B51" s="26" t="s">
        <v>823</v>
      </c>
      <c r="C51" s="26" t="s">
        <v>431</v>
      </c>
      <c r="D51" s="26" t="s">
        <v>438</v>
      </c>
      <c r="E51" s="26" t="s">
        <v>829</v>
      </c>
      <c r="F51" s="26" t="s">
        <v>451</v>
      </c>
      <c r="G51" s="43" t="s">
        <v>531</v>
      </c>
      <c r="H51" s="26" t="s">
        <v>441</v>
      </c>
      <c r="I51" s="26" t="s">
        <v>436</v>
      </c>
      <c r="J51" s="26" t="s">
        <v>830</v>
      </c>
    </row>
    <row r="52" ht="84" customHeight="1" spans="1:10">
      <c r="A52" s="26" t="s">
        <v>321</v>
      </c>
      <c r="B52" s="26" t="s">
        <v>823</v>
      </c>
      <c r="C52" s="26" t="s">
        <v>431</v>
      </c>
      <c r="D52" s="26" t="s">
        <v>443</v>
      </c>
      <c r="E52" s="26" t="s">
        <v>831</v>
      </c>
      <c r="F52" s="26" t="s">
        <v>832</v>
      </c>
      <c r="G52" s="43" t="s">
        <v>48</v>
      </c>
      <c r="H52" s="26" t="s">
        <v>736</v>
      </c>
      <c r="I52" s="26" t="s">
        <v>436</v>
      </c>
      <c r="J52" s="26" t="s">
        <v>833</v>
      </c>
    </row>
    <row r="53" ht="98" customHeight="1" spans="1:10">
      <c r="A53" s="26" t="s">
        <v>321</v>
      </c>
      <c r="B53" s="26" t="s">
        <v>823</v>
      </c>
      <c r="C53" s="26" t="s">
        <v>448</v>
      </c>
      <c r="D53" s="26" t="s">
        <v>449</v>
      </c>
      <c r="E53" s="26" t="s">
        <v>834</v>
      </c>
      <c r="F53" s="26" t="s">
        <v>434</v>
      </c>
      <c r="G53" s="43" t="s">
        <v>500</v>
      </c>
      <c r="H53" s="26" t="s">
        <v>441</v>
      </c>
      <c r="I53" s="26" t="s">
        <v>436</v>
      </c>
      <c r="J53" s="26" t="s">
        <v>835</v>
      </c>
    </row>
    <row r="54" ht="119" customHeight="1" spans="1:10">
      <c r="A54" s="26" t="s">
        <v>321</v>
      </c>
      <c r="B54" s="26" t="s">
        <v>823</v>
      </c>
      <c r="C54" s="26" t="s">
        <v>454</v>
      </c>
      <c r="D54" s="26" t="s">
        <v>455</v>
      </c>
      <c r="E54" s="26" t="s">
        <v>578</v>
      </c>
      <c r="F54" s="26" t="s">
        <v>451</v>
      </c>
      <c r="G54" s="43" t="s">
        <v>500</v>
      </c>
      <c r="H54" s="26" t="s">
        <v>441</v>
      </c>
      <c r="I54" s="26" t="s">
        <v>436</v>
      </c>
      <c r="J54" s="26" t="s">
        <v>836</v>
      </c>
    </row>
    <row r="55" ht="343" customHeight="1" spans="1:10">
      <c r="A55" s="26" t="s">
        <v>312</v>
      </c>
      <c r="B55" s="26" t="s">
        <v>837</v>
      </c>
      <c r="C55" s="26" t="s">
        <v>431</v>
      </c>
      <c r="D55" s="26" t="s">
        <v>432</v>
      </c>
      <c r="E55" s="26" t="s">
        <v>838</v>
      </c>
      <c r="F55" s="26" t="s">
        <v>434</v>
      </c>
      <c r="G55" s="43" t="s">
        <v>839</v>
      </c>
      <c r="H55" s="26" t="s">
        <v>461</v>
      </c>
      <c r="I55" s="26" t="s">
        <v>436</v>
      </c>
      <c r="J55" s="26" t="s">
        <v>840</v>
      </c>
    </row>
    <row r="56" ht="353" customHeight="1" spans="1:10">
      <c r="A56" s="26" t="s">
        <v>312</v>
      </c>
      <c r="B56" s="26" t="s">
        <v>837</v>
      </c>
      <c r="C56" s="26" t="s">
        <v>431</v>
      </c>
      <c r="D56" s="26" t="s">
        <v>438</v>
      </c>
      <c r="E56" s="26" t="s">
        <v>497</v>
      </c>
      <c r="F56" s="26" t="s">
        <v>434</v>
      </c>
      <c r="G56" s="43" t="s">
        <v>440</v>
      </c>
      <c r="H56" s="26" t="s">
        <v>441</v>
      </c>
      <c r="I56" s="26" t="s">
        <v>436</v>
      </c>
      <c r="J56" s="26" t="s">
        <v>535</v>
      </c>
    </row>
    <row r="57" ht="348" customHeight="1" spans="1:10">
      <c r="A57" s="26" t="s">
        <v>312</v>
      </c>
      <c r="B57" s="26" t="s">
        <v>837</v>
      </c>
      <c r="C57" s="26" t="s">
        <v>431</v>
      </c>
      <c r="D57" s="26" t="s">
        <v>443</v>
      </c>
      <c r="E57" s="26" t="s">
        <v>636</v>
      </c>
      <c r="F57" s="26" t="s">
        <v>434</v>
      </c>
      <c r="G57" s="43" t="s">
        <v>440</v>
      </c>
      <c r="H57" s="26" t="s">
        <v>441</v>
      </c>
      <c r="I57" s="26" t="s">
        <v>436</v>
      </c>
      <c r="J57" s="26" t="s">
        <v>841</v>
      </c>
    </row>
    <row r="58" ht="352" customHeight="1" spans="1:10">
      <c r="A58" s="26" t="s">
        <v>312</v>
      </c>
      <c r="B58" s="26" t="s">
        <v>837</v>
      </c>
      <c r="C58" s="26" t="s">
        <v>448</v>
      </c>
      <c r="D58" s="26" t="s">
        <v>449</v>
      </c>
      <c r="E58" s="26" t="s">
        <v>527</v>
      </c>
      <c r="F58" s="26" t="s">
        <v>451</v>
      </c>
      <c r="G58" s="43" t="s">
        <v>531</v>
      </c>
      <c r="H58" s="26" t="s">
        <v>441</v>
      </c>
      <c r="I58" s="26" t="s">
        <v>436</v>
      </c>
      <c r="J58" s="26" t="s">
        <v>528</v>
      </c>
    </row>
    <row r="59" ht="333" customHeight="1" spans="1:10">
      <c r="A59" s="26" t="s">
        <v>312</v>
      </c>
      <c r="B59" s="26" t="s">
        <v>837</v>
      </c>
      <c r="C59" s="26" t="s">
        <v>448</v>
      </c>
      <c r="D59" s="26" t="s">
        <v>449</v>
      </c>
      <c r="E59" s="26" t="s">
        <v>577</v>
      </c>
      <c r="F59" s="26" t="s">
        <v>451</v>
      </c>
      <c r="G59" s="43" t="s">
        <v>531</v>
      </c>
      <c r="H59" s="26" t="s">
        <v>441</v>
      </c>
      <c r="I59" s="26" t="s">
        <v>472</v>
      </c>
      <c r="J59" s="26" t="s">
        <v>537</v>
      </c>
    </row>
    <row r="60" ht="358" customHeight="1" spans="1:10">
      <c r="A60" s="26" t="s">
        <v>312</v>
      </c>
      <c r="B60" s="26" t="s">
        <v>837</v>
      </c>
      <c r="C60" s="26" t="s">
        <v>454</v>
      </c>
      <c r="D60" s="26" t="s">
        <v>455</v>
      </c>
      <c r="E60" s="26" t="s">
        <v>638</v>
      </c>
      <c r="F60" s="26" t="s">
        <v>451</v>
      </c>
      <c r="G60" s="43" t="s">
        <v>531</v>
      </c>
      <c r="H60" s="26" t="s">
        <v>441</v>
      </c>
      <c r="I60" s="26" t="s">
        <v>436</v>
      </c>
      <c r="J60" s="26" t="s">
        <v>842</v>
      </c>
    </row>
  </sheetData>
  <mergeCells count="14">
    <mergeCell ref="A1:J1"/>
    <mergeCell ref="A2:J2"/>
    <mergeCell ref="A3:H3"/>
    <mergeCell ref="A7:A12"/>
    <mergeCell ref="A13:A18"/>
    <mergeCell ref="A19:A24"/>
    <mergeCell ref="A25:A30"/>
    <mergeCell ref="A31:A36"/>
    <mergeCell ref="A37:A42"/>
    <mergeCell ref="A49:A54"/>
    <mergeCell ref="A55:A60"/>
    <mergeCell ref="B19:B24"/>
    <mergeCell ref="B25:B30"/>
    <mergeCell ref="B31:B36"/>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A3" sqref="A3:H3"/>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5" t="s">
        <v>889</v>
      </c>
      <c r="B1" s="55"/>
      <c r="C1" s="55"/>
      <c r="D1" s="55"/>
      <c r="E1" s="55"/>
      <c r="F1" s="55"/>
      <c r="G1" s="55"/>
      <c r="H1" s="55" t="s">
        <v>889</v>
      </c>
    </row>
    <row r="2" ht="28.5" customHeight="1" spans="1:8">
      <c r="A2" s="56" t="s">
        <v>890</v>
      </c>
      <c r="B2" s="56"/>
      <c r="C2" s="56"/>
      <c r="D2" s="56"/>
      <c r="E2" s="56"/>
      <c r="F2" s="56"/>
      <c r="G2" s="56"/>
      <c r="H2" s="56"/>
    </row>
    <row r="3" ht="18.75" customHeight="1" spans="1:8">
      <c r="A3" s="57" t="s">
        <v>2</v>
      </c>
      <c r="B3" s="57"/>
      <c r="C3" s="57"/>
      <c r="D3" s="57"/>
      <c r="E3" s="57"/>
      <c r="F3" s="57"/>
      <c r="G3" s="57"/>
      <c r="H3" s="57"/>
    </row>
    <row r="4" ht="18.75" customHeight="1" spans="1:8">
      <c r="A4" s="58" t="s">
        <v>151</v>
      </c>
      <c r="B4" s="58" t="s">
        <v>891</v>
      </c>
      <c r="C4" s="58" t="s">
        <v>892</v>
      </c>
      <c r="D4" s="58" t="s">
        <v>893</v>
      </c>
      <c r="E4" s="58" t="s">
        <v>894</v>
      </c>
      <c r="F4" s="58" t="s">
        <v>895</v>
      </c>
      <c r="G4" s="58"/>
      <c r="H4" s="58"/>
    </row>
    <row r="5" ht="18.75" customHeight="1" spans="1:8">
      <c r="A5" s="58"/>
      <c r="B5" s="58"/>
      <c r="C5" s="58"/>
      <c r="D5" s="58"/>
      <c r="E5" s="58"/>
      <c r="F5" s="58" t="s">
        <v>854</v>
      </c>
      <c r="G5" s="58" t="s">
        <v>896</v>
      </c>
      <c r="H5" s="58" t="s">
        <v>897</v>
      </c>
    </row>
    <row r="6" ht="18.75" customHeight="1" spans="1:8">
      <c r="A6" s="59" t="s">
        <v>45</v>
      </c>
      <c r="B6" s="59" t="s">
        <v>46</v>
      </c>
      <c r="C6" s="59" t="s">
        <v>47</v>
      </c>
      <c r="D6" s="59" t="s">
        <v>48</v>
      </c>
      <c r="E6" s="59" t="s">
        <v>49</v>
      </c>
      <c r="F6" s="59" t="s">
        <v>50</v>
      </c>
      <c r="G6" s="59" t="s">
        <v>51</v>
      </c>
      <c r="H6" s="59" t="s">
        <v>52</v>
      </c>
    </row>
    <row r="7" ht="18" customHeight="1" spans="1:8">
      <c r="A7" s="60"/>
      <c r="B7" s="60"/>
      <c r="C7" s="60"/>
      <c r="D7" s="60"/>
      <c r="E7" s="61"/>
      <c r="F7" s="62"/>
      <c r="G7" s="63"/>
      <c r="H7" s="63"/>
    </row>
    <row r="8" ht="18" customHeight="1" spans="1:8">
      <c r="A8" s="61" t="s">
        <v>31</v>
      </c>
      <c r="B8" s="61"/>
      <c r="C8" s="61"/>
      <c r="D8" s="61"/>
      <c r="E8" s="61"/>
      <c r="F8" s="62"/>
      <c r="G8" s="63"/>
      <c r="H8" s="63"/>
    </row>
    <row r="9" customHeight="1" spans="1:1">
      <c r="A9" t="s">
        <v>898</v>
      </c>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3" sqref="A3:G3"/>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899</v>
      </c>
      <c r="B1" s="30"/>
      <c r="C1" s="30"/>
      <c r="D1" s="31"/>
      <c r="E1" s="31"/>
      <c r="F1" s="31"/>
      <c r="G1" s="31"/>
      <c r="H1" s="30"/>
      <c r="I1" s="30"/>
      <c r="J1" s="30"/>
      <c r="K1" s="49"/>
    </row>
    <row r="2" ht="28.5" customHeight="1" spans="1:11">
      <c r="A2" s="32" t="s">
        <v>900</v>
      </c>
      <c r="B2" s="32"/>
      <c r="C2" s="32"/>
      <c r="D2" s="32"/>
      <c r="E2" s="32"/>
      <c r="F2" s="32"/>
      <c r="G2" s="32"/>
      <c r="H2" s="32"/>
      <c r="I2" s="32"/>
      <c r="J2" s="32"/>
      <c r="K2" s="32"/>
    </row>
    <row r="3" ht="13.5" customHeight="1" spans="1:11">
      <c r="A3" s="5" t="s">
        <v>2</v>
      </c>
      <c r="B3" s="6"/>
      <c r="C3" s="6"/>
      <c r="D3" s="6"/>
      <c r="E3" s="6"/>
      <c r="F3" s="6"/>
      <c r="G3" s="6"/>
      <c r="H3" s="7"/>
      <c r="I3" s="7"/>
      <c r="J3" s="7"/>
      <c r="K3" s="50" t="s">
        <v>3</v>
      </c>
    </row>
    <row r="4" ht="21.75" customHeight="1" spans="1:11">
      <c r="A4" s="33" t="s">
        <v>291</v>
      </c>
      <c r="B4" s="33" t="s">
        <v>153</v>
      </c>
      <c r="C4" s="33" t="s">
        <v>292</v>
      </c>
      <c r="D4" s="34" t="s">
        <v>154</v>
      </c>
      <c r="E4" s="34" t="s">
        <v>155</v>
      </c>
      <c r="F4" s="34" t="s">
        <v>156</v>
      </c>
      <c r="G4" s="34" t="s">
        <v>157</v>
      </c>
      <c r="H4" s="35" t="s">
        <v>31</v>
      </c>
      <c r="I4" s="51" t="s">
        <v>901</v>
      </c>
      <c r="J4" s="52"/>
      <c r="K4" s="53"/>
    </row>
    <row r="5" ht="21.75" customHeight="1" spans="1:11">
      <c r="A5" s="36"/>
      <c r="B5" s="36"/>
      <c r="C5" s="36"/>
      <c r="D5" s="37"/>
      <c r="E5" s="37"/>
      <c r="F5" s="37"/>
      <c r="G5" s="37"/>
      <c r="H5" s="38"/>
      <c r="I5" s="34" t="s">
        <v>34</v>
      </c>
      <c r="J5" s="34" t="s">
        <v>35</v>
      </c>
      <c r="K5" s="34" t="s">
        <v>36</v>
      </c>
    </row>
    <row r="6" ht="40.5" customHeight="1" spans="1:11">
      <c r="A6" s="39"/>
      <c r="B6" s="39"/>
      <c r="C6" s="39"/>
      <c r="D6" s="40"/>
      <c r="E6" s="40"/>
      <c r="F6" s="40"/>
      <c r="G6" s="40"/>
      <c r="H6" s="41"/>
      <c r="I6" s="40" t="s">
        <v>33</v>
      </c>
      <c r="J6" s="40"/>
      <c r="K6" s="40"/>
    </row>
    <row r="7" ht="15" customHeight="1" spans="1:11">
      <c r="A7" s="42">
        <v>1</v>
      </c>
      <c r="B7" s="42">
        <v>2</v>
      </c>
      <c r="C7" s="42">
        <v>3</v>
      </c>
      <c r="D7" s="42">
        <v>4</v>
      </c>
      <c r="E7" s="42">
        <v>5</v>
      </c>
      <c r="F7" s="42">
        <v>6</v>
      </c>
      <c r="G7" s="42">
        <v>7</v>
      </c>
      <c r="H7" s="42">
        <v>8</v>
      </c>
      <c r="I7" s="42">
        <v>9</v>
      </c>
      <c r="J7" s="54">
        <v>10</v>
      </c>
      <c r="K7" s="54">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417</v>
      </c>
      <c r="B10" s="47"/>
      <c r="C10" s="47"/>
      <c r="D10" s="47"/>
      <c r="E10" s="47"/>
      <c r="F10" s="47"/>
      <c r="G10" s="48"/>
      <c r="H10" s="45"/>
      <c r="I10" s="45"/>
      <c r="J10" s="45"/>
      <c r="K10" s="45"/>
    </row>
    <row r="11" customHeight="1" spans="1:1">
      <c r="A11" t="s">
        <v>902</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9"/>
  <sheetViews>
    <sheetView showZeros="0" workbookViewId="0">
      <selection activeCell="A3" sqref="A3:D3"/>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903</v>
      </c>
      <c r="B1" s="1"/>
      <c r="C1" s="1"/>
      <c r="D1" s="2"/>
      <c r="E1" s="1"/>
      <c r="F1" s="1"/>
      <c r="G1" s="3"/>
    </row>
    <row r="2" ht="27.75" customHeight="1" spans="1:7">
      <c r="A2" s="4" t="s">
        <v>904</v>
      </c>
      <c r="B2" s="4"/>
      <c r="C2" s="4"/>
      <c r="D2" s="4"/>
      <c r="E2" s="4"/>
      <c r="F2" s="4"/>
      <c r="G2" s="4"/>
    </row>
    <row r="3" ht="13.5" customHeight="1" spans="1:7">
      <c r="A3" s="5" t="s">
        <v>2</v>
      </c>
      <c r="B3" s="6"/>
      <c r="C3" s="6"/>
      <c r="D3" s="6"/>
      <c r="E3" s="7"/>
      <c r="F3" s="7"/>
      <c r="G3" s="8" t="s">
        <v>3</v>
      </c>
    </row>
    <row r="4" ht="21.75" customHeight="1" spans="1:7">
      <c r="A4" s="9" t="s">
        <v>292</v>
      </c>
      <c r="B4" s="9" t="s">
        <v>291</v>
      </c>
      <c r="C4" s="9" t="s">
        <v>153</v>
      </c>
      <c r="D4" s="10" t="s">
        <v>905</v>
      </c>
      <c r="E4" s="11" t="s">
        <v>34</v>
      </c>
      <c r="F4" s="12"/>
      <c r="G4" s="13"/>
    </row>
    <row r="5" ht="21.75" customHeight="1" spans="1:7">
      <c r="A5" s="14"/>
      <c r="B5" s="14"/>
      <c r="C5" s="14"/>
      <c r="D5" s="15"/>
      <c r="E5" s="16" t="s">
        <v>906</v>
      </c>
      <c r="F5" s="10" t="s">
        <v>907</v>
      </c>
      <c r="G5" s="10" t="s">
        <v>908</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26985086.64</v>
      </c>
      <c r="F8" s="24"/>
      <c r="G8" s="24"/>
    </row>
    <row r="9" ht="21" customHeight="1" spans="1:7">
      <c r="A9" s="21"/>
      <c r="B9" s="21" t="s">
        <v>909</v>
      </c>
      <c r="C9" s="21" t="s">
        <v>369</v>
      </c>
      <c r="D9" s="25" t="s">
        <v>910</v>
      </c>
      <c r="E9" s="24">
        <v>18000</v>
      </c>
      <c r="F9" s="24"/>
      <c r="G9" s="24"/>
    </row>
    <row r="10" ht="21" customHeight="1" spans="1:7">
      <c r="A10" s="26"/>
      <c r="B10" s="21" t="s">
        <v>911</v>
      </c>
      <c r="C10" s="21" t="s">
        <v>390</v>
      </c>
      <c r="D10" s="25" t="s">
        <v>910</v>
      </c>
      <c r="E10" s="24">
        <v>225000</v>
      </c>
      <c r="F10" s="24"/>
      <c r="G10" s="24"/>
    </row>
    <row r="11" ht="21" customHeight="1" spans="1:7">
      <c r="A11" s="26"/>
      <c r="B11" s="21" t="s">
        <v>911</v>
      </c>
      <c r="C11" s="21" t="s">
        <v>323</v>
      </c>
      <c r="D11" s="25" t="s">
        <v>910</v>
      </c>
      <c r="E11" s="24">
        <v>150000</v>
      </c>
      <c r="F11" s="24"/>
      <c r="G11" s="24"/>
    </row>
    <row r="12" ht="21" customHeight="1" spans="1:7">
      <c r="A12" s="26"/>
      <c r="B12" s="21" t="s">
        <v>912</v>
      </c>
      <c r="C12" s="21" t="s">
        <v>373</v>
      </c>
      <c r="D12" s="25" t="s">
        <v>913</v>
      </c>
      <c r="E12" s="24">
        <v>4050000</v>
      </c>
      <c r="F12" s="24"/>
      <c r="G12" s="24"/>
    </row>
    <row r="13" ht="21" customHeight="1" spans="1:7">
      <c r="A13" s="26"/>
      <c r="B13" s="21" t="s">
        <v>909</v>
      </c>
      <c r="C13" s="21" t="s">
        <v>338</v>
      </c>
      <c r="D13" s="25" t="s">
        <v>910</v>
      </c>
      <c r="E13" s="24">
        <v>60000</v>
      </c>
      <c r="F13" s="24"/>
      <c r="G13" s="24"/>
    </row>
    <row r="14" ht="21" customHeight="1" spans="1:7">
      <c r="A14" s="26"/>
      <c r="B14" s="21" t="s">
        <v>912</v>
      </c>
      <c r="C14" s="21" t="s">
        <v>315</v>
      </c>
      <c r="D14" s="25" t="s">
        <v>913</v>
      </c>
      <c r="E14" s="24">
        <v>2016720</v>
      </c>
      <c r="F14" s="24"/>
      <c r="G14" s="24"/>
    </row>
    <row r="15" ht="21" customHeight="1" spans="1:7">
      <c r="A15" s="26"/>
      <c r="B15" s="21" t="s">
        <v>912</v>
      </c>
      <c r="C15" s="21" t="s">
        <v>359</v>
      </c>
      <c r="D15" s="25" t="s">
        <v>913</v>
      </c>
      <c r="E15" s="24">
        <v>3293011.2</v>
      </c>
      <c r="F15" s="24"/>
      <c r="G15" s="24"/>
    </row>
    <row r="16" ht="21" customHeight="1" spans="1:7">
      <c r="A16" s="26"/>
      <c r="B16" s="21" t="s">
        <v>911</v>
      </c>
      <c r="C16" s="21" t="s">
        <v>329</v>
      </c>
      <c r="D16" s="25" t="s">
        <v>910</v>
      </c>
      <c r="E16" s="24">
        <v>995000</v>
      </c>
      <c r="F16" s="24"/>
      <c r="G16" s="24"/>
    </row>
    <row r="17" ht="21" customHeight="1" spans="1:7">
      <c r="A17" s="26"/>
      <c r="B17" s="21" t="s">
        <v>909</v>
      </c>
      <c r="C17" s="21" t="s">
        <v>393</v>
      </c>
      <c r="D17" s="25" t="s">
        <v>910</v>
      </c>
      <c r="E17" s="24">
        <v>200000</v>
      </c>
      <c r="F17" s="24"/>
      <c r="G17" s="24"/>
    </row>
    <row r="18" ht="21" customHeight="1" spans="1:7">
      <c r="A18" s="26"/>
      <c r="B18" s="21" t="s">
        <v>912</v>
      </c>
      <c r="C18" s="21" t="s">
        <v>343</v>
      </c>
      <c r="D18" s="25" t="s">
        <v>913</v>
      </c>
      <c r="E18" s="24">
        <v>1665860</v>
      </c>
      <c r="F18" s="24"/>
      <c r="G18" s="24"/>
    </row>
    <row r="19" ht="21" customHeight="1" spans="1:7">
      <c r="A19" s="26"/>
      <c r="B19" s="21" t="s">
        <v>914</v>
      </c>
      <c r="C19" s="21" t="s">
        <v>371</v>
      </c>
      <c r="D19" s="25" t="s">
        <v>910</v>
      </c>
      <c r="E19" s="24">
        <v>400000</v>
      </c>
      <c r="F19" s="24"/>
      <c r="G19" s="24"/>
    </row>
    <row r="20" ht="21" customHeight="1" spans="1:7">
      <c r="A20" s="26"/>
      <c r="B20" s="21" t="s">
        <v>912</v>
      </c>
      <c r="C20" s="21" t="s">
        <v>352</v>
      </c>
      <c r="D20" s="25" t="s">
        <v>913</v>
      </c>
      <c r="E20" s="24">
        <v>1500000</v>
      </c>
      <c r="F20" s="24"/>
      <c r="G20" s="24"/>
    </row>
    <row r="21" ht="21" customHeight="1" spans="1:7">
      <c r="A21" s="26"/>
      <c r="B21" s="21" t="s">
        <v>912</v>
      </c>
      <c r="C21" s="21" t="s">
        <v>376</v>
      </c>
      <c r="D21" s="25" t="s">
        <v>913</v>
      </c>
      <c r="E21" s="24">
        <v>2950000</v>
      </c>
      <c r="F21" s="24"/>
      <c r="G21" s="24"/>
    </row>
    <row r="22" ht="21" customHeight="1" spans="1:7">
      <c r="A22" s="26"/>
      <c r="B22" s="21" t="s">
        <v>911</v>
      </c>
      <c r="C22" s="21" t="s">
        <v>357</v>
      </c>
      <c r="D22" s="25" t="s">
        <v>910</v>
      </c>
      <c r="E22" s="24">
        <v>200000</v>
      </c>
      <c r="F22" s="24"/>
      <c r="G22" s="24"/>
    </row>
    <row r="23" ht="21" customHeight="1" spans="1:7">
      <c r="A23" s="26"/>
      <c r="B23" s="21" t="s">
        <v>912</v>
      </c>
      <c r="C23" s="21" t="s">
        <v>325</v>
      </c>
      <c r="D23" s="25" t="s">
        <v>913</v>
      </c>
      <c r="E23" s="24">
        <v>26364</v>
      </c>
      <c r="F23" s="24"/>
      <c r="G23" s="24"/>
    </row>
    <row r="24" ht="21" customHeight="1" spans="1:7">
      <c r="A24" s="26"/>
      <c r="B24" s="21" t="s">
        <v>912</v>
      </c>
      <c r="C24" s="21" t="s">
        <v>306</v>
      </c>
      <c r="D24" s="25" t="s">
        <v>913</v>
      </c>
      <c r="E24" s="24">
        <v>763923.67</v>
      </c>
      <c r="F24" s="24"/>
      <c r="G24" s="24"/>
    </row>
    <row r="25" ht="21" customHeight="1" spans="1:7">
      <c r="A25" s="26"/>
      <c r="B25" s="21" t="s">
        <v>912</v>
      </c>
      <c r="C25" s="21" t="s">
        <v>361</v>
      </c>
      <c r="D25" s="25" t="s">
        <v>913</v>
      </c>
      <c r="E25" s="24">
        <v>1922599.77</v>
      </c>
      <c r="F25" s="24"/>
      <c r="G25" s="24"/>
    </row>
    <row r="26" ht="21" customHeight="1" spans="1:7">
      <c r="A26" s="26"/>
      <c r="B26" s="21" t="s">
        <v>912</v>
      </c>
      <c r="C26" s="21" t="s">
        <v>318</v>
      </c>
      <c r="D26" s="25" t="s">
        <v>913</v>
      </c>
      <c r="E26" s="24">
        <v>19278</v>
      </c>
      <c r="F26" s="24"/>
      <c r="G26" s="24"/>
    </row>
    <row r="27" ht="21" customHeight="1" spans="1:7">
      <c r="A27" s="26"/>
      <c r="B27" s="21" t="s">
        <v>915</v>
      </c>
      <c r="C27" s="21" t="s">
        <v>367</v>
      </c>
      <c r="D27" s="25" t="s">
        <v>913</v>
      </c>
      <c r="E27" s="24">
        <v>130000</v>
      </c>
      <c r="F27" s="24"/>
      <c r="G27" s="24"/>
    </row>
    <row r="28" ht="21" customHeight="1" spans="1:7">
      <c r="A28" s="26"/>
      <c r="B28" s="21" t="s">
        <v>915</v>
      </c>
      <c r="C28" s="21" t="s">
        <v>364</v>
      </c>
      <c r="D28" s="25" t="s">
        <v>913</v>
      </c>
      <c r="E28" s="24">
        <v>400000</v>
      </c>
      <c r="F28" s="24"/>
      <c r="G28" s="24"/>
    </row>
    <row r="29" ht="21" customHeight="1" spans="1:7">
      <c r="A29" s="26"/>
      <c r="B29" s="21" t="s">
        <v>916</v>
      </c>
      <c r="C29" s="21" t="s">
        <v>296</v>
      </c>
      <c r="D29" s="25" t="s">
        <v>913</v>
      </c>
      <c r="E29" s="24">
        <v>1313280</v>
      </c>
      <c r="F29" s="24"/>
      <c r="G29" s="24"/>
    </row>
    <row r="30" ht="21" customHeight="1" spans="1:7">
      <c r="A30" s="26"/>
      <c r="B30" s="21" t="s">
        <v>911</v>
      </c>
      <c r="C30" s="21" t="s">
        <v>354</v>
      </c>
      <c r="D30" s="25" t="s">
        <v>910</v>
      </c>
      <c r="E30" s="24">
        <v>130000</v>
      </c>
      <c r="F30" s="24"/>
      <c r="G30" s="24"/>
    </row>
    <row r="31" ht="21" customHeight="1" spans="1:7">
      <c r="A31" s="26"/>
      <c r="B31" s="21" t="s">
        <v>912</v>
      </c>
      <c r="C31" s="21" t="s">
        <v>378</v>
      </c>
      <c r="D31" s="25" t="s">
        <v>913</v>
      </c>
      <c r="E31" s="24">
        <v>100000</v>
      </c>
      <c r="F31" s="24"/>
      <c r="G31" s="24"/>
    </row>
    <row r="32" ht="21" customHeight="1" spans="1:7">
      <c r="A32" s="26"/>
      <c r="B32" s="21" t="s">
        <v>911</v>
      </c>
      <c r="C32" s="21" t="s">
        <v>388</v>
      </c>
      <c r="D32" s="25" t="s">
        <v>910</v>
      </c>
      <c r="E32" s="24">
        <v>589050</v>
      </c>
      <c r="F32" s="24"/>
      <c r="G32" s="24"/>
    </row>
    <row r="33" ht="21" customHeight="1" spans="1:7">
      <c r="A33" s="26"/>
      <c r="B33" s="21" t="s">
        <v>911</v>
      </c>
      <c r="C33" s="21" t="s">
        <v>331</v>
      </c>
      <c r="D33" s="25" t="s">
        <v>910</v>
      </c>
      <c r="E33" s="24">
        <v>1389000</v>
      </c>
      <c r="F33" s="24"/>
      <c r="G33" s="24"/>
    </row>
    <row r="34" ht="21" customHeight="1" spans="1:7">
      <c r="A34" s="26"/>
      <c r="B34" s="21" t="s">
        <v>912</v>
      </c>
      <c r="C34" s="21" t="s">
        <v>335</v>
      </c>
      <c r="D34" s="25" t="s">
        <v>913</v>
      </c>
      <c r="E34" s="24">
        <v>477400</v>
      </c>
      <c r="F34" s="24"/>
      <c r="G34" s="24"/>
    </row>
    <row r="35" ht="21" customHeight="1" spans="1:7">
      <c r="A35" s="26"/>
      <c r="B35" s="21" t="s">
        <v>909</v>
      </c>
      <c r="C35" s="21" t="s">
        <v>341</v>
      </c>
      <c r="D35" s="25" t="s">
        <v>910</v>
      </c>
      <c r="E35" s="24">
        <v>40000</v>
      </c>
      <c r="F35" s="24"/>
      <c r="G35" s="24"/>
    </row>
    <row r="36" ht="21" customHeight="1" spans="1:7">
      <c r="A36" s="26"/>
      <c r="B36" s="21" t="s">
        <v>911</v>
      </c>
      <c r="C36" s="21" t="s">
        <v>327</v>
      </c>
      <c r="D36" s="25" t="s">
        <v>910</v>
      </c>
      <c r="E36" s="24">
        <v>685000</v>
      </c>
      <c r="F36" s="24"/>
      <c r="G36" s="24"/>
    </row>
    <row r="37" ht="21" customHeight="1" spans="1:7">
      <c r="A37" s="26"/>
      <c r="B37" s="21" t="s">
        <v>912</v>
      </c>
      <c r="C37" s="21" t="s">
        <v>321</v>
      </c>
      <c r="D37" s="25" t="s">
        <v>913</v>
      </c>
      <c r="E37" s="24">
        <v>66000</v>
      </c>
      <c r="F37" s="24"/>
      <c r="G37" s="24"/>
    </row>
    <row r="38" ht="21" customHeight="1" spans="1:7">
      <c r="A38" s="26"/>
      <c r="B38" s="21" t="s">
        <v>912</v>
      </c>
      <c r="C38" s="21" t="s">
        <v>312</v>
      </c>
      <c r="D38" s="25" t="s">
        <v>913</v>
      </c>
      <c r="E38" s="24">
        <v>1209600</v>
      </c>
      <c r="F38" s="24"/>
      <c r="G38" s="24"/>
    </row>
    <row r="39" ht="21" customHeight="1" spans="1:7">
      <c r="A39" s="27" t="s">
        <v>31</v>
      </c>
      <c r="B39" s="28" t="s">
        <v>917</v>
      </c>
      <c r="C39" s="28"/>
      <c r="D39" s="29"/>
      <c r="E39" s="24">
        <v>26985086.64</v>
      </c>
      <c r="F39" s="24"/>
      <c r="G39" s="24"/>
    </row>
  </sheetData>
  <mergeCells count="12">
    <mergeCell ref="A1:G1"/>
    <mergeCell ref="A2:G2"/>
    <mergeCell ref="A3:D3"/>
    <mergeCell ref="E4:G4"/>
    <mergeCell ref="A39:D39"/>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A3" sqref="A3:R3"/>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55" t="s">
        <v>27</v>
      </c>
      <c r="B1" s="155"/>
      <c r="C1" s="155"/>
      <c r="D1" s="155"/>
      <c r="E1" s="155"/>
      <c r="F1" s="155"/>
      <c r="G1" s="155"/>
      <c r="H1" s="155"/>
      <c r="I1" s="155"/>
      <c r="J1" s="155"/>
      <c r="K1" s="155"/>
      <c r="L1" s="155"/>
      <c r="M1" s="155"/>
      <c r="N1" s="155"/>
      <c r="O1" s="155"/>
      <c r="P1" s="155"/>
      <c r="Q1" s="155"/>
      <c r="R1" s="155"/>
      <c r="S1" s="155"/>
    </row>
    <row r="2" ht="28.5" customHeight="1" spans="1:19">
      <c r="A2" s="149" t="s">
        <v>28</v>
      </c>
      <c r="B2" s="149"/>
      <c r="C2" s="149"/>
      <c r="D2" s="149"/>
      <c r="E2" s="149"/>
      <c r="F2" s="149"/>
      <c r="G2" s="149"/>
      <c r="H2" s="149"/>
      <c r="I2" s="149"/>
      <c r="J2" s="149"/>
      <c r="K2" s="149"/>
      <c r="L2" s="149"/>
      <c r="M2" s="149"/>
      <c r="N2" s="149"/>
      <c r="O2" s="149"/>
      <c r="P2" s="149"/>
      <c r="Q2" s="149"/>
      <c r="R2" s="149"/>
      <c r="S2" s="149"/>
    </row>
    <row r="3" ht="20.25" customHeight="1" spans="1:19">
      <c r="A3" s="150" t="s">
        <v>2</v>
      </c>
      <c r="B3" s="150"/>
      <c r="C3" s="150"/>
      <c r="D3" s="150"/>
      <c r="E3" s="150"/>
      <c r="F3" s="150"/>
      <c r="G3" s="150"/>
      <c r="H3" s="150"/>
      <c r="I3" s="150"/>
      <c r="J3" s="150"/>
      <c r="K3" s="150"/>
      <c r="L3" s="156"/>
      <c r="M3" s="156"/>
      <c r="N3" s="156"/>
      <c r="O3" s="156"/>
      <c r="P3" s="156"/>
      <c r="Q3" s="156"/>
      <c r="R3" s="156"/>
      <c r="S3" s="156" t="s">
        <v>3</v>
      </c>
    </row>
    <row r="4" ht="27" customHeight="1" spans="1:19">
      <c r="A4" s="151" t="s">
        <v>29</v>
      </c>
      <c r="B4" s="151" t="s">
        <v>30</v>
      </c>
      <c r="C4" s="151" t="s">
        <v>31</v>
      </c>
      <c r="D4" s="151" t="s">
        <v>32</v>
      </c>
      <c r="E4" s="151"/>
      <c r="F4" s="151"/>
      <c r="G4" s="151"/>
      <c r="H4" s="151"/>
      <c r="I4" s="151"/>
      <c r="J4" s="151"/>
      <c r="K4" s="151"/>
      <c r="L4" s="151"/>
      <c r="M4" s="151"/>
      <c r="N4" s="151"/>
      <c r="O4" s="151" t="s">
        <v>21</v>
      </c>
      <c r="P4" s="151"/>
      <c r="Q4" s="151"/>
      <c r="R4" s="151"/>
      <c r="S4" s="151"/>
    </row>
    <row r="5" ht="27" customHeight="1" spans="1:19">
      <c r="A5" s="151"/>
      <c r="B5" s="151"/>
      <c r="C5" s="151"/>
      <c r="D5" s="151" t="s">
        <v>33</v>
      </c>
      <c r="E5" s="151" t="s">
        <v>34</v>
      </c>
      <c r="F5" s="151" t="s">
        <v>35</v>
      </c>
      <c r="G5" s="151" t="s">
        <v>36</v>
      </c>
      <c r="H5" s="151" t="s">
        <v>37</v>
      </c>
      <c r="I5" s="151" t="s">
        <v>38</v>
      </c>
      <c r="J5" s="151"/>
      <c r="K5" s="151"/>
      <c r="L5" s="151"/>
      <c r="M5" s="151"/>
      <c r="N5" s="151"/>
      <c r="O5" s="151" t="s">
        <v>33</v>
      </c>
      <c r="P5" s="151" t="s">
        <v>34</v>
      </c>
      <c r="Q5" s="151" t="s">
        <v>35</v>
      </c>
      <c r="R5" s="151" t="s">
        <v>36</v>
      </c>
      <c r="S5" s="151" t="s">
        <v>39</v>
      </c>
    </row>
    <row r="6" ht="27" customHeight="1" spans="1:19">
      <c r="A6" s="151"/>
      <c r="B6" s="151"/>
      <c r="C6" s="151"/>
      <c r="D6" s="151"/>
      <c r="E6" s="151"/>
      <c r="F6" s="151"/>
      <c r="G6" s="151"/>
      <c r="H6" s="151"/>
      <c r="I6" s="151" t="s">
        <v>33</v>
      </c>
      <c r="J6" s="151" t="s">
        <v>40</v>
      </c>
      <c r="K6" s="151" t="s">
        <v>41</v>
      </c>
      <c r="L6" s="151" t="s">
        <v>42</v>
      </c>
      <c r="M6" s="151" t="s">
        <v>43</v>
      </c>
      <c r="N6" s="151" t="s">
        <v>44</v>
      </c>
      <c r="O6" s="151"/>
      <c r="P6" s="151"/>
      <c r="Q6" s="151"/>
      <c r="R6" s="151"/>
      <c r="S6" s="151"/>
    </row>
    <row r="7" ht="20.25" customHeight="1" spans="1:19">
      <c r="A7" s="154" t="s">
        <v>45</v>
      </c>
      <c r="B7" s="154" t="s">
        <v>46</v>
      </c>
      <c r="C7" s="154" t="s">
        <v>47</v>
      </c>
      <c r="D7" s="154" t="s">
        <v>48</v>
      </c>
      <c r="E7" s="154" t="s">
        <v>49</v>
      </c>
      <c r="F7" s="154" t="s">
        <v>50</v>
      </c>
      <c r="G7" s="154" t="s">
        <v>51</v>
      </c>
      <c r="H7" s="154" t="s">
        <v>52</v>
      </c>
      <c r="I7" s="154" t="s">
        <v>53</v>
      </c>
      <c r="J7" s="154" t="s">
        <v>54</v>
      </c>
      <c r="K7" s="154" t="s">
        <v>55</v>
      </c>
      <c r="L7" s="154" t="s">
        <v>56</v>
      </c>
      <c r="M7" s="154" t="s">
        <v>57</v>
      </c>
      <c r="N7" s="154" t="s">
        <v>58</v>
      </c>
      <c r="O7" s="154" t="s">
        <v>59</v>
      </c>
      <c r="P7" s="154" t="s">
        <v>60</v>
      </c>
      <c r="Q7" s="154" t="s">
        <v>61</v>
      </c>
      <c r="R7" s="154" t="s">
        <v>62</v>
      </c>
      <c r="S7" s="154" t="s">
        <v>63</v>
      </c>
    </row>
    <row r="8" ht="20.25" customHeight="1" spans="1:19">
      <c r="A8" s="150" t="s">
        <v>64</v>
      </c>
      <c r="B8" s="150" t="s">
        <v>65</v>
      </c>
      <c r="C8" s="153">
        <v>221811760.52</v>
      </c>
      <c r="D8" s="153">
        <v>221519190.76</v>
      </c>
      <c r="E8" s="63">
        <v>219367690.76</v>
      </c>
      <c r="F8" s="63"/>
      <c r="G8" s="63"/>
      <c r="H8" s="63"/>
      <c r="I8" s="63">
        <v>2151500</v>
      </c>
      <c r="J8" s="63"/>
      <c r="K8" s="63"/>
      <c r="L8" s="63">
        <v>2150000</v>
      </c>
      <c r="M8" s="63"/>
      <c r="N8" s="63">
        <v>1500</v>
      </c>
      <c r="O8" s="153">
        <v>292569.76</v>
      </c>
      <c r="P8" s="153">
        <v>292569.76</v>
      </c>
      <c r="Q8" s="153"/>
      <c r="R8" s="153"/>
      <c r="S8" s="153"/>
    </row>
    <row r="9" ht="20.25" customHeight="1" spans="1:19">
      <c r="A9" s="150" t="s">
        <v>66</v>
      </c>
      <c r="B9" s="150" t="s">
        <v>67</v>
      </c>
      <c r="C9" s="153">
        <v>556098.26</v>
      </c>
      <c r="D9" s="153">
        <v>556098.26</v>
      </c>
      <c r="E9" s="63">
        <v>556098.26</v>
      </c>
      <c r="F9" s="63"/>
      <c r="G9" s="63"/>
      <c r="H9" s="63"/>
      <c r="I9" s="63"/>
      <c r="J9" s="63"/>
      <c r="K9" s="63"/>
      <c r="L9" s="63"/>
      <c r="M9" s="63"/>
      <c r="N9" s="63"/>
      <c r="O9" s="153"/>
      <c r="P9" s="153"/>
      <c r="Q9" s="153"/>
      <c r="R9" s="150"/>
      <c r="S9" s="153"/>
    </row>
    <row r="10" ht="20.25" customHeight="1" spans="1:19">
      <c r="A10" s="150" t="s">
        <v>68</v>
      </c>
      <c r="B10" s="150" t="s">
        <v>69</v>
      </c>
      <c r="C10" s="153">
        <v>1836861.76</v>
      </c>
      <c r="D10" s="153">
        <v>1836861.76</v>
      </c>
      <c r="E10" s="63">
        <v>1836861.76</v>
      </c>
      <c r="F10" s="63"/>
      <c r="G10" s="63"/>
      <c r="H10" s="63"/>
      <c r="I10" s="63"/>
      <c r="J10" s="63"/>
      <c r="K10" s="63"/>
      <c r="L10" s="63"/>
      <c r="M10" s="63"/>
      <c r="N10" s="63"/>
      <c r="O10" s="153"/>
      <c r="P10" s="153"/>
      <c r="Q10" s="153"/>
      <c r="R10" s="150"/>
      <c r="S10" s="153"/>
    </row>
    <row r="11" ht="20.25" customHeight="1" spans="1:19">
      <c r="A11" s="152" t="s">
        <v>31</v>
      </c>
      <c r="B11" s="150"/>
      <c r="C11" s="153">
        <v>224204720.54</v>
      </c>
      <c r="D11" s="153">
        <v>223912150.78</v>
      </c>
      <c r="E11" s="153">
        <v>221760650.78</v>
      </c>
      <c r="F11" s="153"/>
      <c r="G11" s="153"/>
      <c r="H11" s="153"/>
      <c r="I11" s="153">
        <v>2151500</v>
      </c>
      <c r="J11" s="153"/>
      <c r="K11" s="153"/>
      <c r="L11" s="153">
        <v>2150000</v>
      </c>
      <c r="M11" s="153"/>
      <c r="N11" s="153">
        <v>1500</v>
      </c>
      <c r="O11" s="153">
        <v>292569.76</v>
      </c>
      <c r="P11" s="153">
        <v>292569.76</v>
      </c>
      <c r="Q11" s="153"/>
      <c r="R11" s="153"/>
      <c r="S11" s="153"/>
    </row>
  </sheetData>
  <mergeCells count="20">
    <mergeCell ref="A1:S1"/>
    <mergeCell ref="A2:S2"/>
    <mergeCell ref="A3:R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9"/>
  <sheetViews>
    <sheetView showZeros="0" workbookViewId="0">
      <selection activeCell="A3" sqref="A3:N3"/>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55" t="s">
        <v>70</v>
      </c>
      <c r="B1" s="155"/>
      <c r="C1" s="155"/>
      <c r="D1" s="155"/>
      <c r="E1" s="155"/>
      <c r="F1" s="155"/>
      <c r="G1" s="155"/>
      <c r="H1" s="155"/>
      <c r="I1" s="155"/>
      <c r="J1" s="155"/>
      <c r="K1" s="155"/>
      <c r="L1" s="155"/>
      <c r="M1" s="155"/>
      <c r="N1" s="155"/>
      <c r="O1" s="155"/>
    </row>
    <row r="2" ht="28.5" customHeight="1" spans="1:15">
      <c r="A2" s="149" t="s">
        <v>71</v>
      </c>
      <c r="B2" s="149"/>
      <c r="C2" s="149"/>
      <c r="D2" s="149"/>
      <c r="E2" s="149"/>
      <c r="F2" s="149"/>
      <c r="G2" s="149"/>
      <c r="H2" s="149"/>
      <c r="I2" s="149"/>
      <c r="J2" s="149"/>
      <c r="K2" s="149"/>
      <c r="L2" s="149"/>
      <c r="M2" s="149"/>
      <c r="N2" s="149"/>
      <c r="O2" s="149"/>
    </row>
    <row r="3" ht="20.25" customHeight="1" spans="1:15">
      <c r="A3" s="150" t="s">
        <v>2</v>
      </c>
      <c r="B3" s="150"/>
      <c r="C3" s="150"/>
      <c r="D3" s="150"/>
      <c r="E3" s="150"/>
      <c r="F3" s="150"/>
      <c r="G3" s="150"/>
      <c r="H3" s="150"/>
      <c r="I3" s="150"/>
      <c r="J3" s="156"/>
      <c r="K3" s="156"/>
      <c r="L3" s="156"/>
      <c r="M3" s="156"/>
      <c r="N3" s="156"/>
      <c r="O3" s="156" t="s">
        <v>3</v>
      </c>
    </row>
    <row r="4" ht="27" customHeight="1" spans="1:15">
      <c r="A4" s="151" t="s">
        <v>72</v>
      </c>
      <c r="B4" s="151" t="s">
        <v>73</v>
      </c>
      <c r="C4" s="151" t="s">
        <v>31</v>
      </c>
      <c r="D4" s="151" t="s">
        <v>34</v>
      </c>
      <c r="E4" s="151"/>
      <c r="F4" s="151"/>
      <c r="G4" s="151" t="s">
        <v>35</v>
      </c>
      <c r="H4" s="151" t="s">
        <v>36</v>
      </c>
      <c r="I4" s="151" t="s">
        <v>74</v>
      </c>
      <c r="J4" s="151" t="s">
        <v>75</v>
      </c>
      <c r="K4" s="151"/>
      <c r="L4" s="151"/>
      <c r="M4" s="151"/>
      <c r="N4" s="151"/>
      <c r="O4" s="151"/>
    </row>
    <row r="5" ht="27" customHeight="1" spans="1:15">
      <c r="A5" s="151"/>
      <c r="B5" s="151"/>
      <c r="C5" s="151"/>
      <c r="D5" s="151" t="s">
        <v>33</v>
      </c>
      <c r="E5" s="151" t="s">
        <v>76</v>
      </c>
      <c r="F5" s="151" t="s">
        <v>77</v>
      </c>
      <c r="G5" s="151"/>
      <c r="H5" s="151"/>
      <c r="I5" s="151"/>
      <c r="J5" s="151" t="s">
        <v>33</v>
      </c>
      <c r="K5" s="151" t="s">
        <v>78</v>
      </c>
      <c r="L5" s="151" t="s">
        <v>79</v>
      </c>
      <c r="M5" s="151" t="s">
        <v>80</v>
      </c>
      <c r="N5" s="151" t="s">
        <v>81</v>
      </c>
      <c r="O5" s="151" t="s">
        <v>82</v>
      </c>
    </row>
    <row r="6" ht="20.25" customHeight="1" spans="1:15">
      <c r="A6" s="154" t="s">
        <v>45</v>
      </c>
      <c r="B6" s="154" t="s">
        <v>46</v>
      </c>
      <c r="C6" s="154" t="s">
        <v>47</v>
      </c>
      <c r="D6" s="154" t="s">
        <v>48</v>
      </c>
      <c r="E6" s="154" t="s">
        <v>49</v>
      </c>
      <c r="F6" s="154" t="s">
        <v>50</v>
      </c>
      <c r="G6" s="154" t="s">
        <v>51</v>
      </c>
      <c r="H6" s="154" t="s">
        <v>52</v>
      </c>
      <c r="I6" s="154" t="s">
        <v>53</v>
      </c>
      <c r="J6" s="154" t="s">
        <v>54</v>
      </c>
      <c r="K6" s="154" t="s">
        <v>55</v>
      </c>
      <c r="L6" s="154" t="s">
        <v>56</v>
      </c>
      <c r="M6" s="154" t="s">
        <v>57</v>
      </c>
      <c r="N6" s="154" t="s">
        <v>58</v>
      </c>
      <c r="O6" s="154" t="s">
        <v>59</v>
      </c>
    </row>
    <row r="7" ht="20.25" customHeight="1" spans="1:15">
      <c r="A7" s="150" t="s">
        <v>83</v>
      </c>
      <c r="B7" s="150" t="str">
        <f>"        "&amp;"一般公共服务支出"</f>
        <v>        一般公共服务支出</v>
      </c>
      <c r="C7" s="63">
        <v>203117.72</v>
      </c>
      <c r="D7" s="63">
        <v>203117.72</v>
      </c>
      <c r="E7" s="63">
        <v>203117.72</v>
      </c>
      <c r="F7" s="63"/>
      <c r="G7" s="63"/>
      <c r="H7" s="63"/>
      <c r="I7" s="63"/>
      <c r="J7" s="63"/>
      <c r="K7" s="63"/>
      <c r="L7" s="63"/>
      <c r="M7" s="63"/>
      <c r="N7" s="63"/>
      <c r="O7" s="63"/>
    </row>
    <row r="8" ht="20.25" customHeight="1" spans="1:15">
      <c r="A8" s="157" t="s">
        <v>84</v>
      </c>
      <c r="B8" s="157" t="str">
        <f>"        "&amp;"政府办公厅（室）及相关机构事务"</f>
        <v>        政府办公厅（室）及相关机构事务</v>
      </c>
      <c r="C8" s="63">
        <v>203117.72</v>
      </c>
      <c r="D8" s="63">
        <v>203117.72</v>
      </c>
      <c r="E8" s="63">
        <v>203117.72</v>
      </c>
      <c r="F8" s="63"/>
      <c r="G8" s="63"/>
      <c r="H8" s="63"/>
      <c r="I8" s="63"/>
      <c r="J8" s="63"/>
      <c r="K8" s="63"/>
      <c r="L8" s="63"/>
      <c r="M8" s="63"/>
      <c r="N8" s="63"/>
      <c r="O8" s="63"/>
    </row>
    <row r="9" ht="20.25" customHeight="1" spans="1:15">
      <c r="A9" s="158" t="s">
        <v>85</v>
      </c>
      <c r="B9" s="158" t="str">
        <f>"        "&amp;"行政运行"</f>
        <v>        行政运行</v>
      </c>
      <c r="C9" s="63">
        <v>203117.72</v>
      </c>
      <c r="D9" s="63">
        <v>203117.72</v>
      </c>
      <c r="E9" s="63">
        <v>203117.72</v>
      </c>
      <c r="F9" s="63"/>
      <c r="G9" s="63"/>
      <c r="H9" s="63"/>
      <c r="I9" s="63"/>
      <c r="J9" s="63"/>
      <c r="K9" s="63"/>
      <c r="L9" s="63"/>
      <c r="M9" s="63"/>
      <c r="N9" s="63"/>
      <c r="O9" s="63"/>
    </row>
    <row r="10" ht="20.25" customHeight="1" spans="1:15">
      <c r="A10" s="150" t="s">
        <v>86</v>
      </c>
      <c r="B10" s="150" t="str">
        <f>"        "&amp;"社会保障和就业支出"</f>
        <v>        社会保障和就业支出</v>
      </c>
      <c r="C10" s="63">
        <v>35451391.13</v>
      </c>
      <c r="D10" s="63">
        <v>33299891.13</v>
      </c>
      <c r="E10" s="63">
        <v>6499634.73</v>
      </c>
      <c r="F10" s="63">
        <v>26800256.4</v>
      </c>
      <c r="G10" s="63"/>
      <c r="H10" s="63"/>
      <c r="I10" s="63"/>
      <c r="J10" s="63">
        <v>2151500</v>
      </c>
      <c r="K10" s="63"/>
      <c r="L10" s="63"/>
      <c r="M10" s="63">
        <v>2150000</v>
      </c>
      <c r="N10" s="63"/>
      <c r="O10" s="63">
        <v>1500</v>
      </c>
    </row>
    <row r="11" ht="20.25" customHeight="1" spans="1:15">
      <c r="A11" s="157" t="s">
        <v>87</v>
      </c>
      <c r="B11" s="157" t="str">
        <f>"        "&amp;"行政事业单位养老支出"</f>
        <v>        行政事业单位养老支出</v>
      </c>
      <c r="C11" s="63">
        <v>767485.44</v>
      </c>
      <c r="D11" s="63">
        <v>767485.44</v>
      </c>
      <c r="E11" s="63">
        <v>667485.44</v>
      </c>
      <c r="F11" s="63">
        <v>100000</v>
      </c>
      <c r="G11" s="63"/>
      <c r="H11" s="63"/>
      <c r="I11" s="63"/>
      <c r="J11" s="63"/>
      <c r="K11" s="63"/>
      <c r="L11" s="63"/>
      <c r="M11" s="63"/>
      <c r="N11" s="63"/>
      <c r="O11" s="63"/>
    </row>
    <row r="12" ht="20.25" customHeight="1" spans="1:15">
      <c r="A12" s="158" t="s">
        <v>88</v>
      </c>
      <c r="B12" s="158" t="str">
        <f>"        "&amp;"行政单位离退休"</f>
        <v>        行政单位离退休</v>
      </c>
      <c r="C12" s="63">
        <v>127200</v>
      </c>
      <c r="D12" s="63">
        <v>127200</v>
      </c>
      <c r="E12" s="63">
        <v>127200</v>
      </c>
      <c r="F12" s="63"/>
      <c r="G12" s="63"/>
      <c r="H12" s="63"/>
      <c r="I12" s="63"/>
      <c r="J12" s="63"/>
      <c r="K12" s="63"/>
      <c r="L12" s="63"/>
      <c r="M12" s="63"/>
      <c r="N12" s="63"/>
      <c r="O12" s="63"/>
    </row>
    <row r="13" ht="20.25" customHeight="1" spans="1:15">
      <c r="A13" s="158" t="s">
        <v>89</v>
      </c>
      <c r="B13" s="158" t="str">
        <f>"        "&amp;"机关事业单位基本养老保险缴费支出"</f>
        <v>        机关事业单位基本养老保险缴费支出</v>
      </c>
      <c r="C13" s="63">
        <v>540285.44</v>
      </c>
      <c r="D13" s="63">
        <v>540285.44</v>
      </c>
      <c r="E13" s="63">
        <v>540285.44</v>
      </c>
      <c r="F13" s="63"/>
      <c r="G13" s="63"/>
      <c r="H13" s="63"/>
      <c r="I13" s="63"/>
      <c r="J13" s="63"/>
      <c r="K13" s="63"/>
      <c r="L13" s="63"/>
      <c r="M13" s="63"/>
      <c r="N13" s="63"/>
      <c r="O13" s="63"/>
    </row>
    <row r="14" ht="20.25" customHeight="1" spans="1:15">
      <c r="A14" s="158" t="s">
        <v>90</v>
      </c>
      <c r="B14" s="158" t="str">
        <f>"        "&amp;"其他行政事业单位养老支出"</f>
        <v>        其他行政事业单位养老支出</v>
      </c>
      <c r="C14" s="63">
        <v>100000</v>
      </c>
      <c r="D14" s="63">
        <v>100000</v>
      </c>
      <c r="E14" s="63"/>
      <c r="F14" s="63">
        <v>100000</v>
      </c>
      <c r="G14" s="63"/>
      <c r="H14" s="63"/>
      <c r="I14" s="63"/>
      <c r="J14" s="63"/>
      <c r="K14" s="63"/>
      <c r="L14" s="63"/>
      <c r="M14" s="63"/>
      <c r="N14" s="63"/>
      <c r="O14" s="63"/>
    </row>
    <row r="15" ht="20.25" customHeight="1" spans="1:15">
      <c r="A15" s="157" t="s">
        <v>91</v>
      </c>
      <c r="B15" s="157" t="str">
        <f>"        "&amp;"抚恤"</f>
        <v>        抚恤</v>
      </c>
      <c r="C15" s="63">
        <v>10471826.64</v>
      </c>
      <c r="D15" s="63">
        <v>10471826.64</v>
      </c>
      <c r="E15" s="63"/>
      <c r="F15" s="63">
        <v>10471826.64</v>
      </c>
      <c r="G15" s="63"/>
      <c r="H15" s="63"/>
      <c r="I15" s="63"/>
      <c r="J15" s="63"/>
      <c r="K15" s="63"/>
      <c r="L15" s="63"/>
      <c r="M15" s="63"/>
      <c r="N15" s="63"/>
      <c r="O15" s="63"/>
    </row>
    <row r="16" ht="20.25" customHeight="1" spans="1:15">
      <c r="A16" s="158" t="s">
        <v>92</v>
      </c>
      <c r="B16" s="158" t="str">
        <f>"        "&amp;"死亡抚恤"</f>
        <v>        死亡抚恤</v>
      </c>
      <c r="C16" s="63">
        <v>790287.67</v>
      </c>
      <c r="D16" s="63">
        <v>790287.67</v>
      </c>
      <c r="E16" s="63"/>
      <c r="F16" s="63">
        <v>790287.67</v>
      </c>
      <c r="G16" s="63"/>
      <c r="H16" s="63"/>
      <c r="I16" s="63"/>
      <c r="J16" s="63"/>
      <c r="K16" s="63"/>
      <c r="L16" s="63"/>
      <c r="M16" s="63"/>
      <c r="N16" s="63"/>
      <c r="O16" s="63"/>
    </row>
    <row r="17" ht="20.25" customHeight="1" spans="1:15">
      <c r="A17" s="158" t="s">
        <v>93</v>
      </c>
      <c r="B17" s="158" t="str">
        <f>"        "&amp;"在乡复员、退伍军人生活补助"</f>
        <v>        在乡复员、退伍军人生活补助</v>
      </c>
      <c r="C17" s="63">
        <v>19278</v>
      </c>
      <c r="D17" s="63">
        <v>19278</v>
      </c>
      <c r="E17" s="63"/>
      <c r="F17" s="63">
        <v>19278</v>
      </c>
      <c r="G17" s="63"/>
      <c r="H17" s="63"/>
      <c r="I17" s="63"/>
      <c r="J17" s="63"/>
      <c r="K17" s="63"/>
      <c r="L17" s="63"/>
      <c r="M17" s="63"/>
      <c r="N17" s="63"/>
      <c r="O17" s="63"/>
    </row>
    <row r="18" ht="20.25" customHeight="1" spans="1:15">
      <c r="A18" s="158" t="s">
        <v>94</v>
      </c>
      <c r="B18" s="158" t="str">
        <f>"        "&amp;"义务兵优待"</f>
        <v>        义务兵优待</v>
      </c>
      <c r="C18" s="63">
        <v>1922599.77</v>
      </c>
      <c r="D18" s="63">
        <v>1922599.77</v>
      </c>
      <c r="E18" s="63"/>
      <c r="F18" s="63">
        <v>1922599.77</v>
      </c>
      <c r="G18" s="63"/>
      <c r="H18" s="63"/>
      <c r="I18" s="63"/>
      <c r="J18" s="63"/>
      <c r="K18" s="63"/>
      <c r="L18" s="63"/>
      <c r="M18" s="63"/>
      <c r="N18" s="63"/>
      <c r="O18" s="63"/>
    </row>
    <row r="19" ht="20.25" customHeight="1" spans="1:15">
      <c r="A19" s="158" t="s">
        <v>95</v>
      </c>
      <c r="B19" s="158" t="str">
        <f>"        "&amp;"褒扬纪念"</f>
        <v>        褒扬纪念</v>
      </c>
      <c r="C19" s="63">
        <v>948000</v>
      </c>
      <c r="D19" s="63">
        <v>948000</v>
      </c>
      <c r="E19" s="63"/>
      <c r="F19" s="63">
        <v>948000</v>
      </c>
      <c r="G19" s="63"/>
      <c r="H19" s="63"/>
      <c r="I19" s="63"/>
      <c r="J19" s="63"/>
      <c r="K19" s="63"/>
      <c r="L19" s="63"/>
      <c r="M19" s="63"/>
      <c r="N19" s="63"/>
      <c r="O19" s="63"/>
    </row>
    <row r="20" ht="20.25" customHeight="1" spans="1:15">
      <c r="A20" s="158" t="s">
        <v>96</v>
      </c>
      <c r="B20" s="158" t="str">
        <f>"        "&amp;"其他优抚支出"</f>
        <v>        其他优抚支出</v>
      </c>
      <c r="C20" s="63">
        <v>6791661.2</v>
      </c>
      <c r="D20" s="63">
        <v>6791661.2</v>
      </c>
      <c r="E20" s="63"/>
      <c r="F20" s="63">
        <v>6791661.2</v>
      </c>
      <c r="G20" s="63"/>
      <c r="H20" s="63"/>
      <c r="I20" s="63"/>
      <c r="J20" s="63"/>
      <c r="K20" s="63"/>
      <c r="L20" s="63"/>
      <c r="M20" s="63"/>
      <c r="N20" s="63"/>
      <c r="O20" s="63"/>
    </row>
    <row r="21" ht="20.25" customHeight="1" spans="1:15">
      <c r="A21" s="157" t="s">
        <v>97</v>
      </c>
      <c r="B21" s="157" t="str">
        <f>"        "&amp;"退役安置"</f>
        <v>        退役安置</v>
      </c>
      <c r="C21" s="63">
        <v>9773901.5</v>
      </c>
      <c r="D21" s="63">
        <v>7623901.5</v>
      </c>
      <c r="E21" s="63"/>
      <c r="F21" s="63">
        <v>7623901.5</v>
      </c>
      <c r="G21" s="63"/>
      <c r="H21" s="63"/>
      <c r="I21" s="63"/>
      <c r="J21" s="63">
        <v>2150000</v>
      </c>
      <c r="K21" s="63"/>
      <c r="L21" s="63"/>
      <c r="M21" s="63">
        <v>2150000</v>
      </c>
      <c r="N21" s="63"/>
      <c r="O21" s="63"/>
    </row>
    <row r="22" ht="20.25" customHeight="1" spans="1:15">
      <c r="A22" s="158" t="s">
        <v>98</v>
      </c>
      <c r="B22" s="158" t="str">
        <f>"        "&amp;"退役士兵安置"</f>
        <v>        退役士兵安置</v>
      </c>
      <c r="C22" s="63">
        <v>4050000</v>
      </c>
      <c r="D22" s="63">
        <v>4050000</v>
      </c>
      <c r="E22" s="63"/>
      <c r="F22" s="63">
        <v>4050000</v>
      </c>
      <c r="G22" s="63"/>
      <c r="H22" s="63"/>
      <c r="I22" s="63"/>
      <c r="J22" s="63"/>
      <c r="K22" s="63"/>
      <c r="L22" s="63"/>
      <c r="M22" s="63"/>
      <c r="N22" s="63"/>
      <c r="O22" s="63"/>
    </row>
    <row r="23" ht="20.25" customHeight="1" spans="1:15">
      <c r="A23" s="158" t="s">
        <v>99</v>
      </c>
      <c r="B23" s="158" t="str">
        <f>"        "&amp;"军队移交政府的离退休人员安置"</f>
        <v>        军队移交政府的离退休人员安置</v>
      </c>
      <c r="C23" s="63">
        <v>2000000</v>
      </c>
      <c r="D23" s="63"/>
      <c r="E23" s="63"/>
      <c r="F23" s="63"/>
      <c r="G23" s="63"/>
      <c r="H23" s="63"/>
      <c r="I23" s="63"/>
      <c r="J23" s="63">
        <v>2000000</v>
      </c>
      <c r="K23" s="63"/>
      <c r="L23" s="63"/>
      <c r="M23" s="63">
        <v>2000000</v>
      </c>
      <c r="N23" s="63"/>
      <c r="O23" s="63"/>
    </row>
    <row r="24" ht="20.25" customHeight="1" spans="1:15">
      <c r="A24" s="158" t="s">
        <v>100</v>
      </c>
      <c r="B24" s="158" t="str">
        <f>"        "&amp;"退役士兵管理教育"</f>
        <v>        退役士兵管理教育</v>
      </c>
      <c r="C24" s="63">
        <v>225000</v>
      </c>
      <c r="D24" s="63">
        <v>225000</v>
      </c>
      <c r="E24" s="63"/>
      <c r="F24" s="63">
        <v>225000</v>
      </c>
      <c r="G24" s="63"/>
      <c r="H24" s="63"/>
      <c r="I24" s="63"/>
      <c r="J24" s="63"/>
      <c r="K24" s="63"/>
      <c r="L24" s="63"/>
      <c r="M24" s="63"/>
      <c r="N24" s="63"/>
      <c r="O24" s="63"/>
    </row>
    <row r="25" ht="20.25" customHeight="1" spans="1:15">
      <c r="A25" s="158" t="s">
        <v>101</v>
      </c>
      <c r="B25" s="158" t="str">
        <f>"        "&amp;"军队转业干部安置"</f>
        <v>        军队转业干部安置</v>
      </c>
      <c r="C25" s="63">
        <v>3103759.5</v>
      </c>
      <c r="D25" s="63">
        <v>3103759.5</v>
      </c>
      <c r="E25" s="63"/>
      <c r="F25" s="63">
        <v>3103759.5</v>
      </c>
      <c r="G25" s="63"/>
      <c r="H25" s="63"/>
      <c r="I25" s="63"/>
      <c r="J25" s="63"/>
      <c r="K25" s="63"/>
      <c r="L25" s="63"/>
      <c r="M25" s="63"/>
      <c r="N25" s="63"/>
      <c r="O25" s="63"/>
    </row>
    <row r="26" ht="20.25" customHeight="1" spans="1:15">
      <c r="A26" s="158" t="s">
        <v>102</v>
      </c>
      <c r="B26" s="158" t="str">
        <f>"        "&amp;"其他退役安置支出"</f>
        <v>        其他退役安置支出</v>
      </c>
      <c r="C26" s="63">
        <v>395142</v>
      </c>
      <c r="D26" s="63">
        <v>245142</v>
      </c>
      <c r="E26" s="63"/>
      <c r="F26" s="63">
        <v>245142</v>
      </c>
      <c r="G26" s="63"/>
      <c r="H26" s="63"/>
      <c r="I26" s="63"/>
      <c r="J26" s="63">
        <v>150000</v>
      </c>
      <c r="K26" s="63"/>
      <c r="L26" s="63"/>
      <c r="M26" s="63">
        <v>150000</v>
      </c>
      <c r="N26" s="63"/>
      <c r="O26" s="63"/>
    </row>
    <row r="27" ht="20.25" customHeight="1" spans="1:15">
      <c r="A27" s="157" t="s">
        <v>103</v>
      </c>
      <c r="B27" s="157" t="str">
        <f>"        "&amp;"退役军人管理事务"</f>
        <v>        退役军人管理事务</v>
      </c>
      <c r="C27" s="63">
        <v>14438177.55</v>
      </c>
      <c r="D27" s="63">
        <v>14436677.55</v>
      </c>
      <c r="E27" s="63">
        <v>5832149.29</v>
      </c>
      <c r="F27" s="63">
        <v>8604528.26</v>
      </c>
      <c r="G27" s="63"/>
      <c r="H27" s="63"/>
      <c r="I27" s="63"/>
      <c r="J27" s="63">
        <v>1500</v>
      </c>
      <c r="K27" s="63"/>
      <c r="L27" s="63"/>
      <c r="M27" s="63"/>
      <c r="N27" s="63"/>
      <c r="O27" s="63">
        <v>1500</v>
      </c>
    </row>
    <row r="28" ht="20.25" customHeight="1" spans="1:15">
      <c r="A28" s="158" t="s">
        <v>104</v>
      </c>
      <c r="B28" s="158" t="str">
        <f>"        "&amp;"行政运行"</f>
        <v>        行政运行</v>
      </c>
      <c r="C28" s="63">
        <v>5303038.81</v>
      </c>
      <c r="D28" s="63">
        <v>5301538.81</v>
      </c>
      <c r="E28" s="63">
        <v>3988258.81</v>
      </c>
      <c r="F28" s="63">
        <v>1313280</v>
      </c>
      <c r="G28" s="63"/>
      <c r="H28" s="63"/>
      <c r="I28" s="63"/>
      <c r="J28" s="63">
        <v>1500</v>
      </c>
      <c r="K28" s="63"/>
      <c r="L28" s="63"/>
      <c r="M28" s="63"/>
      <c r="N28" s="63"/>
      <c r="O28" s="63">
        <v>1500</v>
      </c>
    </row>
    <row r="29" ht="20.25" customHeight="1" spans="1:15">
      <c r="A29" s="158" t="s">
        <v>105</v>
      </c>
      <c r="B29" s="158" t="str">
        <f>"        "&amp;"一般行政管理事务"</f>
        <v>        一般行政管理事务</v>
      </c>
      <c r="C29" s="63">
        <v>130000</v>
      </c>
      <c r="D29" s="63">
        <v>130000</v>
      </c>
      <c r="E29" s="63"/>
      <c r="F29" s="63">
        <v>130000</v>
      </c>
      <c r="G29" s="63"/>
      <c r="H29" s="63"/>
      <c r="I29" s="63"/>
      <c r="J29" s="63"/>
      <c r="K29" s="63"/>
      <c r="L29" s="63"/>
      <c r="M29" s="63"/>
      <c r="N29" s="63"/>
      <c r="O29" s="63"/>
    </row>
    <row r="30" ht="20.25" customHeight="1" spans="1:15">
      <c r="A30" s="158" t="s">
        <v>106</v>
      </c>
      <c r="B30" s="158" t="str">
        <f>"        "&amp;"拥军优属"</f>
        <v>        拥军优属</v>
      </c>
      <c r="C30" s="63">
        <v>6835489</v>
      </c>
      <c r="D30" s="63">
        <v>6835489</v>
      </c>
      <c r="E30" s="63"/>
      <c r="F30" s="63">
        <v>6835489</v>
      </c>
      <c r="G30" s="63"/>
      <c r="H30" s="63"/>
      <c r="I30" s="63"/>
      <c r="J30" s="63"/>
      <c r="K30" s="63"/>
      <c r="L30" s="63"/>
      <c r="M30" s="63"/>
      <c r="N30" s="63"/>
      <c r="O30" s="63"/>
    </row>
    <row r="31" ht="20.25" customHeight="1" spans="1:15">
      <c r="A31" s="158" t="s">
        <v>107</v>
      </c>
      <c r="B31" s="158" t="str">
        <f>"        "&amp;"事业运行"</f>
        <v>        事业运行</v>
      </c>
      <c r="C31" s="63">
        <v>1943890.48</v>
      </c>
      <c r="D31" s="63">
        <v>1943890.48</v>
      </c>
      <c r="E31" s="63">
        <v>1843890.48</v>
      </c>
      <c r="F31" s="63">
        <v>100000</v>
      </c>
      <c r="G31" s="63"/>
      <c r="H31" s="63"/>
      <c r="I31" s="63"/>
      <c r="J31" s="63"/>
      <c r="K31" s="63"/>
      <c r="L31" s="63"/>
      <c r="M31" s="63"/>
      <c r="N31" s="63"/>
      <c r="O31" s="63"/>
    </row>
    <row r="32" ht="20.25" customHeight="1" spans="1:15">
      <c r="A32" s="158" t="s">
        <v>108</v>
      </c>
      <c r="B32" s="158" t="str">
        <f>"        "&amp;"其他退役军人事务管理支出"</f>
        <v>        其他退役军人事务管理支出</v>
      </c>
      <c r="C32" s="63">
        <v>225759.26</v>
      </c>
      <c r="D32" s="63">
        <v>225759.26</v>
      </c>
      <c r="E32" s="63"/>
      <c r="F32" s="63">
        <v>225759.26</v>
      </c>
      <c r="G32" s="63"/>
      <c r="H32" s="63"/>
      <c r="I32" s="63"/>
      <c r="J32" s="63"/>
      <c r="K32" s="63"/>
      <c r="L32" s="63"/>
      <c r="M32" s="63"/>
      <c r="N32" s="63"/>
      <c r="O32" s="63"/>
    </row>
    <row r="33" ht="20.25" customHeight="1" spans="1:15">
      <c r="A33" s="150" t="s">
        <v>109</v>
      </c>
      <c r="B33" s="150" t="str">
        <f>"        "&amp;"卫生健康支出"</f>
        <v>        卫生健康支出</v>
      </c>
      <c r="C33" s="63">
        <v>947687.69</v>
      </c>
      <c r="D33" s="63">
        <v>947687.69</v>
      </c>
      <c r="E33" s="63">
        <v>470287.69</v>
      </c>
      <c r="F33" s="63">
        <v>477400</v>
      </c>
      <c r="G33" s="63"/>
      <c r="H33" s="63"/>
      <c r="I33" s="63"/>
      <c r="J33" s="63"/>
      <c r="K33" s="63"/>
      <c r="L33" s="63"/>
      <c r="M33" s="63"/>
      <c r="N33" s="63"/>
      <c r="O33" s="63"/>
    </row>
    <row r="34" ht="20.25" customHeight="1" spans="1:15">
      <c r="A34" s="157" t="s">
        <v>110</v>
      </c>
      <c r="B34" s="157" t="str">
        <f>"        "&amp;"行政事业单位医疗"</f>
        <v>        行政事业单位医疗</v>
      </c>
      <c r="C34" s="63">
        <v>470287.69</v>
      </c>
      <c r="D34" s="63">
        <v>470287.69</v>
      </c>
      <c r="E34" s="63">
        <v>470287.69</v>
      </c>
      <c r="F34" s="63"/>
      <c r="G34" s="63"/>
      <c r="H34" s="63"/>
      <c r="I34" s="63"/>
      <c r="J34" s="63"/>
      <c r="K34" s="63"/>
      <c r="L34" s="63"/>
      <c r="M34" s="63"/>
      <c r="N34" s="63"/>
      <c r="O34" s="63"/>
    </row>
    <row r="35" ht="20.25" customHeight="1" spans="1:15">
      <c r="A35" s="158" t="s">
        <v>111</v>
      </c>
      <c r="B35" s="158" t="str">
        <f>"        "&amp;"行政单位医疗"</f>
        <v>        行政单位医疗</v>
      </c>
      <c r="C35" s="63">
        <v>188959.79</v>
      </c>
      <c r="D35" s="63">
        <v>188959.79</v>
      </c>
      <c r="E35" s="63">
        <v>188959.79</v>
      </c>
      <c r="F35" s="63"/>
      <c r="G35" s="63"/>
      <c r="H35" s="63"/>
      <c r="I35" s="63"/>
      <c r="J35" s="63"/>
      <c r="K35" s="63"/>
      <c r="L35" s="63"/>
      <c r="M35" s="63"/>
      <c r="N35" s="63"/>
      <c r="O35" s="63"/>
    </row>
    <row r="36" ht="20.25" customHeight="1" spans="1:15">
      <c r="A36" s="158" t="s">
        <v>112</v>
      </c>
      <c r="B36" s="158" t="str">
        <f>"        "&amp;"事业单位医疗"</f>
        <v>        事业单位医疗</v>
      </c>
      <c r="C36" s="63">
        <v>91313.28</v>
      </c>
      <c r="D36" s="63">
        <v>91313.28</v>
      </c>
      <c r="E36" s="63">
        <v>91313.28</v>
      </c>
      <c r="F36" s="63"/>
      <c r="G36" s="63"/>
      <c r="H36" s="63"/>
      <c r="I36" s="63"/>
      <c r="J36" s="63"/>
      <c r="K36" s="63"/>
      <c r="L36" s="63"/>
      <c r="M36" s="63"/>
      <c r="N36" s="63"/>
      <c r="O36" s="63"/>
    </row>
    <row r="37" ht="20.25" customHeight="1" spans="1:15">
      <c r="A37" s="158" t="s">
        <v>113</v>
      </c>
      <c r="B37" s="158" t="str">
        <f>"        "&amp;"公务员医疗补助"</f>
        <v>        公务员医疗补助</v>
      </c>
      <c r="C37" s="63">
        <v>165161.8</v>
      </c>
      <c r="D37" s="63">
        <v>165161.8</v>
      </c>
      <c r="E37" s="63">
        <v>165161.8</v>
      </c>
      <c r="F37" s="63"/>
      <c r="G37" s="63"/>
      <c r="H37" s="63"/>
      <c r="I37" s="63"/>
      <c r="J37" s="63"/>
      <c r="K37" s="63"/>
      <c r="L37" s="63"/>
      <c r="M37" s="63"/>
      <c r="N37" s="63"/>
      <c r="O37" s="63"/>
    </row>
    <row r="38" ht="20.25" customHeight="1" spans="1:15">
      <c r="A38" s="158" t="s">
        <v>114</v>
      </c>
      <c r="B38" s="158" t="str">
        <f>"        "&amp;"其他行政事业单位医疗支出"</f>
        <v>        其他行政事业单位医疗支出</v>
      </c>
      <c r="C38" s="63">
        <v>24852.82</v>
      </c>
      <c r="D38" s="63">
        <v>24852.82</v>
      </c>
      <c r="E38" s="63">
        <v>24852.82</v>
      </c>
      <c r="F38" s="63"/>
      <c r="G38" s="63"/>
      <c r="H38" s="63"/>
      <c r="I38" s="63"/>
      <c r="J38" s="63"/>
      <c r="K38" s="63"/>
      <c r="L38" s="63"/>
      <c r="M38" s="63"/>
      <c r="N38" s="63"/>
      <c r="O38" s="63"/>
    </row>
    <row r="39" ht="20.25" customHeight="1" spans="1:15">
      <c r="A39" s="157" t="s">
        <v>115</v>
      </c>
      <c r="B39" s="157" t="str">
        <f>"        "&amp;"优抚对象医疗"</f>
        <v>        优抚对象医疗</v>
      </c>
      <c r="C39" s="63">
        <v>477400</v>
      </c>
      <c r="D39" s="63">
        <v>477400</v>
      </c>
      <c r="E39" s="63"/>
      <c r="F39" s="63">
        <v>477400</v>
      </c>
      <c r="G39" s="63"/>
      <c r="H39" s="63"/>
      <c r="I39" s="63"/>
      <c r="J39" s="63"/>
      <c r="K39" s="63"/>
      <c r="L39" s="63"/>
      <c r="M39" s="63"/>
      <c r="N39" s="63"/>
      <c r="O39" s="63"/>
    </row>
    <row r="40" ht="20.25" customHeight="1" spans="1:15">
      <c r="A40" s="158" t="s">
        <v>116</v>
      </c>
      <c r="B40" s="158" t="str">
        <f>"        "&amp;"优抚对象医疗补助"</f>
        <v>        优抚对象医疗补助</v>
      </c>
      <c r="C40" s="63">
        <v>477400</v>
      </c>
      <c r="D40" s="63">
        <v>477400</v>
      </c>
      <c r="E40" s="63"/>
      <c r="F40" s="63">
        <v>477400</v>
      </c>
      <c r="G40" s="63"/>
      <c r="H40" s="63"/>
      <c r="I40" s="63"/>
      <c r="J40" s="63"/>
      <c r="K40" s="63"/>
      <c r="L40" s="63"/>
      <c r="M40" s="63"/>
      <c r="N40" s="63"/>
      <c r="O40" s="63"/>
    </row>
    <row r="41" ht="20.25" customHeight="1" spans="1:15">
      <c r="A41" s="150" t="s">
        <v>117</v>
      </c>
      <c r="B41" s="150" t="str">
        <f>"        "&amp;"住房保障支出"</f>
        <v>        住房保障支出</v>
      </c>
      <c r="C41" s="63">
        <v>535524</v>
      </c>
      <c r="D41" s="63">
        <v>535524</v>
      </c>
      <c r="E41" s="63">
        <v>535524</v>
      </c>
      <c r="F41" s="63"/>
      <c r="G41" s="63"/>
      <c r="H41" s="63"/>
      <c r="I41" s="63"/>
      <c r="J41" s="63"/>
      <c r="K41" s="63"/>
      <c r="L41" s="63"/>
      <c r="M41" s="63"/>
      <c r="N41" s="63"/>
      <c r="O41" s="63"/>
    </row>
    <row r="42" ht="20.25" customHeight="1" spans="1:15">
      <c r="A42" s="157" t="s">
        <v>118</v>
      </c>
      <c r="B42" s="157" t="str">
        <f>"        "&amp;"住房改革支出"</f>
        <v>        住房改革支出</v>
      </c>
      <c r="C42" s="63">
        <v>535524</v>
      </c>
      <c r="D42" s="63">
        <v>535524</v>
      </c>
      <c r="E42" s="63">
        <v>535524</v>
      </c>
      <c r="F42" s="63"/>
      <c r="G42" s="63"/>
      <c r="H42" s="63"/>
      <c r="I42" s="63"/>
      <c r="J42" s="63"/>
      <c r="K42" s="63"/>
      <c r="L42" s="63"/>
      <c r="M42" s="63"/>
      <c r="N42" s="63"/>
      <c r="O42" s="63"/>
    </row>
    <row r="43" ht="20.25" customHeight="1" spans="1:15">
      <c r="A43" s="158" t="s">
        <v>119</v>
      </c>
      <c r="B43" s="158" t="str">
        <f>"        "&amp;"住房公积金"</f>
        <v>        住房公积金</v>
      </c>
      <c r="C43" s="63">
        <v>506976</v>
      </c>
      <c r="D43" s="63">
        <v>506976</v>
      </c>
      <c r="E43" s="63">
        <v>506976</v>
      </c>
      <c r="F43" s="63"/>
      <c r="G43" s="63"/>
      <c r="H43" s="63"/>
      <c r="I43" s="63"/>
      <c r="J43" s="63"/>
      <c r="K43" s="63"/>
      <c r="L43" s="63"/>
      <c r="M43" s="63"/>
      <c r="N43" s="63"/>
      <c r="O43" s="63"/>
    </row>
    <row r="44" ht="20.25" customHeight="1" spans="1:15">
      <c r="A44" s="158" t="s">
        <v>120</v>
      </c>
      <c r="B44" s="158" t="str">
        <f>"        "&amp;"购房补贴"</f>
        <v>        购房补贴</v>
      </c>
      <c r="C44" s="63">
        <v>28548</v>
      </c>
      <c r="D44" s="63">
        <v>28548</v>
      </c>
      <c r="E44" s="63">
        <v>28548</v>
      </c>
      <c r="F44" s="63"/>
      <c r="G44" s="63"/>
      <c r="H44" s="63"/>
      <c r="I44" s="63"/>
      <c r="J44" s="63"/>
      <c r="K44" s="63"/>
      <c r="L44" s="63"/>
      <c r="M44" s="63"/>
      <c r="N44" s="63"/>
      <c r="O44" s="63"/>
    </row>
    <row r="45" ht="20.25" customHeight="1" spans="1:15">
      <c r="A45" s="150" t="s">
        <v>121</v>
      </c>
      <c r="B45" s="150" t="str">
        <f>"        "&amp;"转移性支出"</f>
        <v>        转移性支出</v>
      </c>
      <c r="C45" s="63">
        <v>187067000</v>
      </c>
      <c r="D45" s="63">
        <v>187067000</v>
      </c>
      <c r="E45" s="63"/>
      <c r="F45" s="63">
        <v>187067000</v>
      </c>
      <c r="G45" s="63"/>
      <c r="H45" s="63"/>
      <c r="I45" s="63"/>
      <c r="J45" s="63"/>
      <c r="K45" s="63"/>
      <c r="L45" s="63"/>
      <c r="M45" s="63"/>
      <c r="N45" s="63"/>
      <c r="O45" s="63"/>
    </row>
    <row r="46" ht="20.25" customHeight="1" spans="1:15">
      <c r="A46" s="157" t="s">
        <v>122</v>
      </c>
      <c r="B46" s="157" t="str">
        <f>"        "&amp;"一般性转移支付"</f>
        <v>        一般性转移支付</v>
      </c>
      <c r="C46" s="63">
        <v>187067000</v>
      </c>
      <c r="D46" s="63">
        <v>187067000</v>
      </c>
      <c r="E46" s="63"/>
      <c r="F46" s="63">
        <v>187067000</v>
      </c>
      <c r="G46" s="63"/>
      <c r="H46" s="63"/>
      <c r="I46" s="63"/>
      <c r="J46" s="63"/>
      <c r="K46" s="63"/>
      <c r="L46" s="63"/>
      <c r="M46" s="63"/>
      <c r="N46" s="63"/>
      <c r="O46" s="63"/>
    </row>
    <row r="47" ht="20.25" customHeight="1" spans="1:15">
      <c r="A47" s="158" t="s">
        <v>123</v>
      </c>
      <c r="B47" s="158" t="str">
        <f>"        "&amp;"社会保障和就业共同财政事权转移支付支出"</f>
        <v>        社会保障和就业共同财政事权转移支付支出</v>
      </c>
      <c r="C47" s="63">
        <v>180254300</v>
      </c>
      <c r="D47" s="63">
        <v>180254300</v>
      </c>
      <c r="E47" s="63"/>
      <c r="F47" s="63">
        <v>180254300</v>
      </c>
      <c r="G47" s="63"/>
      <c r="H47" s="63"/>
      <c r="I47" s="63"/>
      <c r="J47" s="63"/>
      <c r="K47" s="63"/>
      <c r="L47" s="63"/>
      <c r="M47" s="63"/>
      <c r="N47" s="63"/>
      <c r="O47" s="63"/>
    </row>
    <row r="48" ht="20.25" customHeight="1" spans="1:15">
      <c r="A48" s="158" t="s">
        <v>124</v>
      </c>
      <c r="B48" s="158" t="str">
        <f>"        "&amp;"医疗卫生共同财政事权转移支付支出"</f>
        <v>        医疗卫生共同财政事权转移支付支出</v>
      </c>
      <c r="C48" s="63">
        <v>6812700</v>
      </c>
      <c r="D48" s="63">
        <v>6812700</v>
      </c>
      <c r="E48" s="63"/>
      <c r="F48" s="63">
        <v>6812700</v>
      </c>
      <c r="G48" s="63"/>
      <c r="H48" s="63"/>
      <c r="I48" s="63"/>
      <c r="J48" s="63"/>
      <c r="K48" s="63"/>
      <c r="L48" s="63"/>
      <c r="M48" s="63"/>
      <c r="N48" s="63"/>
      <c r="O48" s="63"/>
    </row>
    <row r="49" ht="20.25" customHeight="1" spans="1:15">
      <c r="A49" s="152" t="s">
        <v>31</v>
      </c>
      <c r="B49" s="150"/>
      <c r="C49" s="153">
        <v>224204720.54</v>
      </c>
      <c r="D49" s="153">
        <v>222053220.54</v>
      </c>
      <c r="E49" s="153">
        <v>7708564.14</v>
      </c>
      <c r="F49" s="153">
        <v>214344656.4</v>
      </c>
      <c r="G49" s="153"/>
      <c r="H49" s="153"/>
      <c r="I49" s="153"/>
      <c r="J49" s="153">
        <v>2151500</v>
      </c>
      <c r="K49" s="153"/>
      <c r="L49" s="153"/>
      <c r="M49" s="153">
        <v>2150000</v>
      </c>
      <c r="N49" s="153"/>
      <c r="O49" s="153">
        <v>1500</v>
      </c>
    </row>
  </sheetData>
  <mergeCells count="12">
    <mergeCell ref="A1:O1"/>
    <mergeCell ref="A2:O2"/>
    <mergeCell ref="A3:N3"/>
    <mergeCell ref="D4:F4"/>
    <mergeCell ref="J4:O4"/>
    <mergeCell ref="A49:B4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8" t="s">
        <v>125</v>
      </c>
      <c r="B1" s="159"/>
      <c r="C1" s="159"/>
      <c r="D1" s="159"/>
    </row>
    <row r="2" ht="28.5" customHeight="1" spans="1:4">
      <c r="A2" s="160" t="s">
        <v>126</v>
      </c>
      <c r="B2" s="160"/>
      <c r="C2" s="160"/>
      <c r="D2" s="160"/>
    </row>
    <row r="3" ht="18.75" customHeight="1" spans="1:4">
      <c r="A3" s="150" t="s">
        <v>2</v>
      </c>
      <c r="B3" s="150"/>
      <c r="C3" s="150"/>
      <c r="D3" s="148" t="s">
        <v>3</v>
      </c>
    </row>
    <row r="4" ht="18.75" customHeight="1" spans="1:4">
      <c r="A4" s="58" t="s">
        <v>4</v>
      </c>
      <c r="B4" s="58"/>
      <c r="C4" s="58" t="s">
        <v>5</v>
      </c>
      <c r="D4" s="58"/>
    </row>
    <row r="5" ht="18.75" customHeight="1" spans="1:4">
      <c r="A5" s="58" t="s">
        <v>6</v>
      </c>
      <c r="B5" s="58" t="s">
        <v>7</v>
      </c>
      <c r="C5" s="58" t="s">
        <v>127</v>
      </c>
      <c r="D5" s="58" t="s">
        <v>7</v>
      </c>
    </row>
    <row r="6" ht="18.75" customHeight="1" spans="1:4">
      <c r="A6" s="161" t="s">
        <v>128</v>
      </c>
      <c r="B6" s="162"/>
      <c r="C6" s="163" t="s">
        <v>129</v>
      </c>
      <c r="D6" s="162"/>
    </row>
    <row r="7" ht="18.75" customHeight="1" spans="1:4">
      <c r="A7" s="150" t="s">
        <v>130</v>
      </c>
      <c r="B7" s="164">
        <v>221760650.78</v>
      </c>
      <c r="C7" s="165" t="str">
        <f>"（一）"&amp;"一般公共服务支出"</f>
        <v>（一）一般公共服务支出</v>
      </c>
      <c r="D7" s="164">
        <v>203117.72</v>
      </c>
    </row>
    <row r="8" ht="18.75" customHeight="1" spans="1:4">
      <c r="A8" s="150" t="s">
        <v>131</v>
      </c>
      <c r="B8" s="164"/>
      <c r="C8" s="165" t="str">
        <f>"（二）"&amp;"社会保障和就业支出"</f>
        <v>（二）社会保障和就业支出</v>
      </c>
      <c r="D8" s="164">
        <v>33299891.13</v>
      </c>
    </row>
    <row r="9" ht="18.75" customHeight="1" spans="1:4">
      <c r="A9" s="150" t="s">
        <v>132</v>
      </c>
      <c r="B9" s="164"/>
      <c r="C9" s="165" t="str">
        <f>"（三）"&amp;"卫生健康支出"</f>
        <v>（三）卫生健康支出</v>
      </c>
      <c r="D9" s="164">
        <v>947687.69</v>
      </c>
    </row>
    <row r="10" ht="18.75" customHeight="1" spans="1:4">
      <c r="A10" s="150" t="s">
        <v>133</v>
      </c>
      <c r="B10" s="164"/>
      <c r="C10" s="165" t="str">
        <f>"（四）"&amp;"住房保障支出"</f>
        <v>（四）住房保障支出</v>
      </c>
      <c r="D10" s="164">
        <v>535524</v>
      </c>
    </row>
    <row r="11" ht="18.75" customHeight="1" spans="1:4">
      <c r="A11" s="60" t="s">
        <v>130</v>
      </c>
      <c r="B11" s="164">
        <v>292569.76</v>
      </c>
      <c r="C11" s="165" t="str">
        <f>"（五）"&amp;"转移性支出"</f>
        <v>（五）转移性支出</v>
      </c>
      <c r="D11" s="164">
        <v>187067000</v>
      </c>
    </row>
    <row r="12" ht="18.75" customHeight="1" spans="1:4">
      <c r="A12" s="60" t="s">
        <v>131</v>
      </c>
      <c r="B12" s="164"/>
      <c r="C12" s="150"/>
      <c r="D12" s="150"/>
    </row>
    <row r="13" ht="18.75" customHeight="1" spans="1:4">
      <c r="A13" s="60" t="s">
        <v>132</v>
      </c>
      <c r="B13" s="164"/>
      <c r="C13" s="150"/>
      <c r="D13" s="150"/>
    </row>
    <row r="14" ht="18.75" customHeight="1" spans="1:4">
      <c r="A14" s="150"/>
      <c r="B14" s="150"/>
      <c r="C14" s="150" t="s">
        <v>134</v>
      </c>
      <c r="D14" s="150"/>
    </row>
    <row r="15" ht="18.75" customHeight="1" spans="1:4">
      <c r="A15" s="166" t="s">
        <v>25</v>
      </c>
      <c r="B15" s="164">
        <v>222053220.54</v>
      </c>
      <c r="C15" s="166" t="s">
        <v>26</v>
      </c>
      <c r="D15" s="164">
        <v>222053220.54</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8"/>
  <sheetViews>
    <sheetView showZeros="0" topLeftCell="A31" workbookViewId="0">
      <selection activeCell="A3" sqref="A3:F3"/>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55" t="s">
        <v>135</v>
      </c>
      <c r="B1" s="155"/>
      <c r="C1" s="155"/>
      <c r="D1" s="155"/>
      <c r="E1" s="155"/>
      <c r="F1" s="155"/>
      <c r="G1" s="155"/>
    </row>
    <row r="2" ht="28.5" customHeight="1" spans="1:7">
      <c r="A2" s="149" t="s">
        <v>136</v>
      </c>
      <c r="B2" s="149"/>
      <c r="C2" s="149"/>
      <c r="D2" s="149"/>
      <c r="E2" s="149"/>
      <c r="F2" s="149"/>
      <c r="G2" s="149"/>
    </row>
    <row r="3" ht="20.25" customHeight="1" spans="1:7">
      <c r="A3" s="150" t="s">
        <v>2</v>
      </c>
      <c r="B3" s="150"/>
      <c r="C3" s="150"/>
      <c r="D3" s="150"/>
      <c r="E3" s="150"/>
      <c r="F3" s="150"/>
      <c r="G3" s="156" t="s">
        <v>3</v>
      </c>
    </row>
    <row r="4" ht="27" customHeight="1" spans="1:7">
      <c r="A4" s="151" t="s">
        <v>137</v>
      </c>
      <c r="B4" s="151"/>
      <c r="C4" s="151" t="s">
        <v>31</v>
      </c>
      <c r="D4" s="151" t="s">
        <v>34</v>
      </c>
      <c r="E4" s="151"/>
      <c r="F4" s="151"/>
      <c r="G4" s="151" t="s">
        <v>77</v>
      </c>
    </row>
    <row r="5" ht="27" customHeight="1" spans="1:7">
      <c r="A5" s="151" t="s">
        <v>72</v>
      </c>
      <c r="B5" s="151" t="s">
        <v>73</v>
      </c>
      <c r="C5" s="151"/>
      <c r="D5" s="151" t="s">
        <v>33</v>
      </c>
      <c r="E5" s="151" t="s">
        <v>138</v>
      </c>
      <c r="F5" s="151" t="s">
        <v>139</v>
      </c>
      <c r="G5" s="151"/>
    </row>
    <row r="6" ht="20.25" customHeight="1" spans="1:7">
      <c r="A6" s="154" t="s">
        <v>45</v>
      </c>
      <c r="B6" s="154" t="s">
        <v>46</v>
      </c>
      <c r="C6" s="154" t="s">
        <v>47</v>
      </c>
      <c r="D6" s="154" t="s">
        <v>48</v>
      </c>
      <c r="E6" s="154" t="s">
        <v>49</v>
      </c>
      <c r="F6" s="154" t="s">
        <v>50</v>
      </c>
      <c r="G6" s="154">
        <v>7</v>
      </c>
    </row>
    <row r="7" ht="20.25" customHeight="1" spans="1:7">
      <c r="A7" s="150" t="s">
        <v>83</v>
      </c>
      <c r="B7" s="150" t="str">
        <f>"        "&amp;"一般公共服务支出"</f>
        <v>        一般公共服务支出</v>
      </c>
      <c r="C7" s="63">
        <v>203117.72</v>
      </c>
      <c r="D7" s="153">
        <v>203117.72</v>
      </c>
      <c r="E7" s="63">
        <v>170333</v>
      </c>
      <c r="F7" s="63">
        <v>32784.72</v>
      </c>
      <c r="G7" s="63"/>
    </row>
    <row r="8" ht="20.25" customHeight="1" spans="1:7">
      <c r="A8" s="157" t="s">
        <v>84</v>
      </c>
      <c r="B8" s="157" t="str">
        <f>"        "&amp;"政府办公厅（室）及相关机构事务"</f>
        <v>        政府办公厅（室）及相关机构事务</v>
      </c>
      <c r="C8" s="63">
        <v>203117.72</v>
      </c>
      <c r="D8" s="153">
        <v>203117.72</v>
      </c>
      <c r="E8" s="63">
        <v>170333</v>
      </c>
      <c r="F8" s="63">
        <v>32784.72</v>
      </c>
      <c r="G8" s="63"/>
    </row>
    <row r="9" ht="20.25" customHeight="1" spans="1:7">
      <c r="A9" s="158" t="s">
        <v>85</v>
      </c>
      <c r="B9" s="158" t="str">
        <f>"        "&amp;"行政运行"</f>
        <v>        行政运行</v>
      </c>
      <c r="C9" s="63">
        <v>203117.72</v>
      </c>
      <c r="D9" s="153">
        <v>203117.72</v>
      </c>
      <c r="E9" s="63">
        <v>170333</v>
      </c>
      <c r="F9" s="63">
        <v>32784.72</v>
      </c>
      <c r="G9" s="63"/>
    </row>
    <row r="10" ht="20.25" customHeight="1" spans="1:7">
      <c r="A10" s="150" t="s">
        <v>86</v>
      </c>
      <c r="B10" s="150" t="str">
        <f>"        "&amp;"社会保障和就业支出"</f>
        <v>        社会保障和就业支出</v>
      </c>
      <c r="C10" s="63">
        <v>33299891.13</v>
      </c>
      <c r="D10" s="153">
        <v>6499634.73</v>
      </c>
      <c r="E10" s="63">
        <v>4732963.96</v>
      </c>
      <c r="F10" s="63">
        <v>1766670.77</v>
      </c>
      <c r="G10" s="63">
        <v>26800256.4</v>
      </c>
    </row>
    <row r="11" ht="20.25" customHeight="1" spans="1:7">
      <c r="A11" s="157" t="s">
        <v>87</v>
      </c>
      <c r="B11" s="157" t="str">
        <f>"        "&amp;"行政事业单位养老支出"</f>
        <v>        行政事业单位养老支出</v>
      </c>
      <c r="C11" s="63">
        <v>767485.44</v>
      </c>
      <c r="D11" s="153">
        <v>667485.44</v>
      </c>
      <c r="E11" s="63">
        <v>665085.44</v>
      </c>
      <c r="F11" s="63">
        <v>2400</v>
      </c>
      <c r="G11" s="63">
        <v>100000</v>
      </c>
    </row>
    <row r="12" ht="20.25" customHeight="1" spans="1:7">
      <c r="A12" s="158" t="s">
        <v>88</v>
      </c>
      <c r="B12" s="158" t="str">
        <f>"        "&amp;"行政单位离退休"</f>
        <v>        行政单位离退休</v>
      </c>
      <c r="C12" s="63">
        <v>127200</v>
      </c>
      <c r="D12" s="153">
        <v>127200</v>
      </c>
      <c r="E12" s="63">
        <v>124800</v>
      </c>
      <c r="F12" s="63">
        <v>2400</v>
      </c>
      <c r="G12" s="63"/>
    </row>
    <row r="13" ht="20.25" customHeight="1" spans="1:7">
      <c r="A13" s="158" t="s">
        <v>89</v>
      </c>
      <c r="B13" s="158" t="str">
        <f>"        "&amp;"机关事业单位基本养老保险缴费支出"</f>
        <v>        机关事业单位基本养老保险缴费支出</v>
      </c>
      <c r="C13" s="63">
        <v>540285.44</v>
      </c>
      <c r="D13" s="153">
        <v>540285.44</v>
      </c>
      <c r="E13" s="63">
        <v>540285.44</v>
      </c>
      <c r="F13" s="63"/>
      <c r="G13" s="63"/>
    </row>
    <row r="14" ht="20.25" customHeight="1" spans="1:7">
      <c r="A14" s="158" t="s">
        <v>90</v>
      </c>
      <c r="B14" s="158" t="str">
        <f>"        "&amp;"其他行政事业单位养老支出"</f>
        <v>        其他行政事业单位养老支出</v>
      </c>
      <c r="C14" s="63">
        <v>100000</v>
      </c>
      <c r="D14" s="153"/>
      <c r="E14" s="63"/>
      <c r="F14" s="63"/>
      <c r="G14" s="63">
        <v>100000</v>
      </c>
    </row>
    <row r="15" ht="20.25" customHeight="1" spans="1:7">
      <c r="A15" s="157" t="s">
        <v>91</v>
      </c>
      <c r="B15" s="157" t="str">
        <f>"        "&amp;"抚恤"</f>
        <v>        抚恤</v>
      </c>
      <c r="C15" s="63">
        <v>10471826.64</v>
      </c>
      <c r="D15" s="153"/>
      <c r="E15" s="63"/>
      <c r="F15" s="63"/>
      <c r="G15" s="63">
        <v>10471826.64</v>
      </c>
    </row>
    <row r="16" ht="20.25" customHeight="1" spans="1:7">
      <c r="A16" s="158" t="s">
        <v>92</v>
      </c>
      <c r="B16" s="158" t="str">
        <f>"        "&amp;"死亡抚恤"</f>
        <v>        死亡抚恤</v>
      </c>
      <c r="C16" s="63">
        <v>790287.67</v>
      </c>
      <c r="D16" s="153"/>
      <c r="E16" s="63"/>
      <c r="F16" s="63"/>
      <c r="G16" s="63">
        <v>790287.67</v>
      </c>
    </row>
    <row r="17" ht="20.25" customHeight="1" spans="1:7">
      <c r="A17" s="158" t="s">
        <v>93</v>
      </c>
      <c r="B17" s="158" t="str">
        <f>"        "&amp;"在乡复员、退伍军人生活补助"</f>
        <v>        在乡复员、退伍军人生活补助</v>
      </c>
      <c r="C17" s="63">
        <v>19278</v>
      </c>
      <c r="D17" s="153"/>
      <c r="E17" s="63"/>
      <c r="F17" s="63"/>
      <c r="G17" s="63">
        <v>19278</v>
      </c>
    </row>
    <row r="18" ht="20.25" customHeight="1" spans="1:7">
      <c r="A18" s="158" t="s">
        <v>94</v>
      </c>
      <c r="B18" s="158" t="str">
        <f>"        "&amp;"义务兵优待"</f>
        <v>        义务兵优待</v>
      </c>
      <c r="C18" s="63">
        <v>1922599.77</v>
      </c>
      <c r="D18" s="153"/>
      <c r="E18" s="63"/>
      <c r="F18" s="63"/>
      <c r="G18" s="63">
        <v>1922599.77</v>
      </c>
    </row>
    <row r="19" ht="20.25" customHeight="1" spans="1:7">
      <c r="A19" s="158" t="s">
        <v>95</v>
      </c>
      <c r="B19" s="158" t="str">
        <f>"        "&amp;"褒扬纪念"</f>
        <v>        褒扬纪念</v>
      </c>
      <c r="C19" s="63">
        <v>948000</v>
      </c>
      <c r="D19" s="153"/>
      <c r="E19" s="63"/>
      <c r="F19" s="63"/>
      <c r="G19" s="63">
        <v>948000</v>
      </c>
    </row>
    <row r="20" ht="20.25" customHeight="1" spans="1:7">
      <c r="A20" s="158" t="s">
        <v>96</v>
      </c>
      <c r="B20" s="158" t="str">
        <f>"        "&amp;"其他优抚支出"</f>
        <v>        其他优抚支出</v>
      </c>
      <c r="C20" s="63">
        <v>6791661.2</v>
      </c>
      <c r="D20" s="153"/>
      <c r="E20" s="63"/>
      <c r="F20" s="63"/>
      <c r="G20" s="63">
        <v>6791661.2</v>
      </c>
    </row>
    <row r="21" ht="20.25" customHeight="1" spans="1:7">
      <c r="A21" s="157" t="s">
        <v>97</v>
      </c>
      <c r="B21" s="157" t="str">
        <f>"        "&amp;"退役安置"</f>
        <v>        退役安置</v>
      </c>
      <c r="C21" s="63">
        <v>7623901.5</v>
      </c>
      <c r="D21" s="153"/>
      <c r="E21" s="63"/>
      <c r="F21" s="63"/>
      <c r="G21" s="63">
        <v>7623901.5</v>
      </c>
    </row>
    <row r="22" ht="20.25" customHeight="1" spans="1:7">
      <c r="A22" s="158" t="s">
        <v>98</v>
      </c>
      <c r="B22" s="158" t="str">
        <f>"        "&amp;"退役士兵安置"</f>
        <v>        退役士兵安置</v>
      </c>
      <c r="C22" s="63">
        <v>4050000</v>
      </c>
      <c r="D22" s="153"/>
      <c r="E22" s="63"/>
      <c r="F22" s="63"/>
      <c r="G22" s="63">
        <v>4050000</v>
      </c>
    </row>
    <row r="23" ht="20.25" customHeight="1" spans="1:7">
      <c r="A23" s="158" t="s">
        <v>100</v>
      </c>
      <c r="B23" s="158" t="str">
        <f>"        "&amp;"退役士兵管理教育"</f>
        <v>        退役士兵管理教育</v>
      </c>
      <c r="C23" s="63">
        <v>225000</v>
      </c>
      <c r="D23" s="153"/>
      <c r="E23" s="63"/>
      <c r="F23" s="63"/>
      <c r="G23" s="63">
        <v>225000</v>
      </c>
    </row>
    <row r="24" ht="20.25" customHeight="1" spans="1:7">
      <c r="A24" s="158" t="s">
        <v>101</v>
      </c>
      <c r="B24" s="158" t="str">
        <f>"        "&amp;"军队转业干部安置"</f>
        <v>        军队转业干部安置</v>
      </c>
      <c r="C24" s="63">
        <v>3103759.5</v>
      </c>
      <c r="D24" s="153"/>
      <c r="E24" s="63"/>
      <c r="F24" s="63"/>
      <c r="G24" s="63">
        <v>3103759.5</v>
      </c>
    </row>
    <row r="25" ht="20.25" customHeight="1" spans="1:7">
      <c r="A25" s="158" t="s">
        <v>102</v>
      </c>
      <c r="B25" s="158" t="str">
        <f>"        "&amp;"其他退役安置支出"</f>
        <v>        其他退役安置支出</v>
      </c>
      <c r="C25" s="63">
        <v>245142</v>
      </c>
      <c r="D25" s="153"/>
      <c r="E25" s="63"/>
      <c r="F25" s="63"/>
      <c r="G25" s="63">
        <v>245142</v>
      </c>
    </row>
    <row r="26" ht="20.25" customHeight="1" spans="1:7">
      <c r="A26" s="157" t="s">
        <v>103</v>
      </c>
      <c r="B26" s="157" t="str">
        <f>"        "&amp;"退役军人管理事务"</f>
        <v>        退役军人管理事务</v>
      </c>
      <c r="C26" s="63">
        <v>14436677.55</v>
      </c>
      <c r="D26" s="153">
        <v>5832149.29</v>
      </c>
      <c r="E26" s="63">
        <v>4067878.52</v>
      </c>
      <c r="F26" s="63">
        <v>1764270.77</v>
      </c>
      <c r="G26" s="63">
        <v>8604528.26</v>
      </c>
    </row>
    <row r="27" ht="20.25" customHeight="1" spans="1:7">
      <c r="A27" s="158" t="s">
        <v>104</v>
      </c>
      <c r="B27" s="158" t="str">
        <f>"        "&amp;"行政运行"</f>
        <v>        行政运行</v>
      </c>
      <c r="C27" s="63">
        <v>5301538.81</v>
      </c>
      <c r="D27" s="153">
        <v>3988258.81</v>
      </c>
      <c r="E27" s="63">
        <v>2395971</v>
      </c>
      <c r="F27" s="63">
        <v>1592287.81</v>
      </c>
      <c r="G27" s="63">
        <v>1313280</v>
      </c>
    </row>
    <row r="28" ht="20.25" customHeight="1" spans="1:7">
      <c r="A28" s="158" t="s">
        <v>105</v>
      </c>
      <c r="B28" s="158" t="str">
        <f>"        "&amp;"一般行政管理事务"</f>
        <v>        一般行政管理事务</v>
      </c>
      <c r="C28" s="63">
        <v>130000</v>
      </c>
      <c r="D28" s="153"/>
      <c r="E28" s="63"/>
      <c r="F28" s="63"/>
      <c r="G28" s="63">
        <v>130000</v>
      </c>
    </row>
    <row r="29" ht="20.25" customHeight="1" spans="1:7">
      <c r="A29" s="158" t="s">
        <v>106</v>
      </c>
      <c r="B29" s="158" t="str">
        <f>"        "&amp;"拥军优属"</f>
        <v>        拥军优属</v>
      </c>
      <c r="C29" s="63">
        <v>6835489</v>
      </c>
      <c r="D29" s="153"/>
      <c r="E29" s="63"/>
      <c r="F29" s="63"/>
      <c r="G29" s="63">
        <v>6835489</v>
      </c>
    </row>
    <row r="30" ht="20.25" customHeight="1" spans="1:7">
      <c r="A30" s="158" t="s">
        <v>107</v>
      </c>
      <c r="B30" s="158" t="str">
        <f>"        "&amp;"事业运行"</f>
        <v>        事业运行</v>
      </c>
      <c r="C30" s="63">
        <v>1943890.48</v>
      </c>
      <c r="D30" s="153">
        <v>1843890.48</v>
      </c>
      <c r="E30" s="63">
        <v>1671907.52</v>
      </c>
      <c r="F30" s="63">
        <v>171982.96</v>
      </c>
      <c r="G30" s="63">
        <v>100000</v>
      </c>
    </row>
    <row r="31" ht="20.25" customHeight="1" spans="1:7">
      <c r="A31" s="158" t="s">
        <v>108</v>
      </c>
      <c r="B31" s="158" t="str">
        <f>"        "&amp;"其他退役军人事务管理支出"</f>
        <v>        其他退役军人事务管理支出</v>
      </c>
      <c r="C31" s="63">
        <v>225759.26</v>
      </c>
      <c r="D31" s="153"/>
      <c r="E31" s="63"/>
      <c r="F31" s="63"/>
      <c r="G31" s="63">
        <v>225759.26</v>
      </c>
    </row>
    <row r="32" ht="20.25" customHeight="1" spans="1:7">
      <c r="A32" s="150" t="s">
        <v>109</v>
      </c>
      <c r="B32" s="150" t="str">
        <f>"        "&amp;"卫生健康支出"</f>
        <v>        卫生健康支出</v>
      </c>
      <c r="C32" s="63">
        <v>947687.69</v>
      </c>
      <c r="D32" s="153">
        <v>470287.69</v>
      </c>
      <c r="E32" s="63">
        <v>470287.69</v>
      </c>
      <c r="F32" s="63"/>
      <c r="G32" s="63">
        <v>477400</v>
      </c>
    </row>
    <row r="33" ht="20.25" customHeight="1" spans="1:7">
      <c r="A33" s="157" t="s">
        <v>110</v>
      </c>
      <c r="B33" s="157" t="str">
        <f>"        "&amp;"行政事业单位医疗"</f>
        <v>        行政事业单位医疗</v>
      </c>
      <c r="C33" s="63">
        <v>470287.69</v>
      </c>
      <c r="D33" s="153">
        <v>470287.69</v>
      </c>
      <c r="E33" s="63">
        <v>470287.69</v>
      </c>
      <c r="F33" s="63"/>
      <c r="G33" s="63"/>
    </row>
    <row r="34" ht="20.25" customHeight="1" spans="1:7">
      <c r="A34" s="158" t="s">
        <v>111</v>
      </c>
      <c r="B34" s="158" t="str">
        <f>"        "&amp;"行政单位医疗"</f>
        <v>        行政单位医疗</v>
      </c>
      <c r="C34" s="63">
        <v>188959.79</v>
      </c>
      <c r="D34" s="153">
        <v>188959.79</v>
      </c>
      <c r="E34" s="63">
        <v>188959.79</v>
      </c>
      <c r="F34" s="63"/>
      <c r="G34" s="63"/>
    </row>
    <row r="35" ht="20.25" customHeight="1" spans="1:7">
      <c r="A35" s="158" t="s">
        <v>112</v>
      </c>
      <c r="B35" s="158" t="str">
        <f>"        "&amp;"事业单位医疗"</f>
        <v>        事业单位医疗</v>
      </c>
      <c r="C35" s="63">
        <v>91313.28</v>
      </c>
      <c r="D35" s="153">
        <v>91313.28</v>
      </c>
      <c r="E35" s="63">
        <v>91313.28</v>
      </c>
      <c r="F35" s="63"/>
      <c r="G35" s="63"/>
    </row>
    <row r="36" ht="20.25" customHeight="1" spans="1:7">
      <c r="A36" s="158" t="s">
        <v>113</v>
      </c>
      <c r="B36" s="158" t="str">
        <f>"        "&amp;"公务员医疗补助"</f>
        <v>        公务员医疗补助</v>
      </c>
      <c r="C36" s="63">
        <v>165161.8</v>
      </c>
      <c r="D36" s="153">
        <v>165161.8</v>
      </c>
      <c r="E36" s="63">
        <v>165161.8</v>
      </c>
      <c r="F36" s="63"/>
      <c r="G36" s="63"/>
    </row>
    <row r="37" ht="20.25" customHeight="1" spans="1:7">
      <c r="A37" s="158" t="s">
        <v>114</v>
      </c>
      <c r="B37" s="158" t="str">
        <f>"        "&amp;"其他行政事业单位医疗支出"</f>
        <v>        其他行政事业单位医疗支出</v>
      </c>
      <c r="C37" s="63">
        <v>24852.82</v>
      </c>
      <c r="D37" s="153">
        <v>24852.82</v>
      </c>
      <c r="E37" s="63">
        <v>24852.82</v>
      </c>
      <c r="F37" s="63"/>
      <c r="G37" s="63"/>
    </row>
    <row r="38" ht="20.25" customHeight="1" spans="1:7">
      <c r="A38" s="157" t="s">
        <v>115</v>
      </c>
      <c r="B38" s="157" t="str">
        <f>"        "&amp;"优抚对象医疗"</f>
        <v>        优抚对象医疗</v>
      </c>
      <c r="C38" s="63">
        <v>477400</v>
      </c>
      <c r="D38" s="153"/>
      <c r="E38" s="63"/>
      <c r="F38" s="63"/>
      <c r="G38" s="63">
        <v>477400</v>
      </c>
    </row>
    <row r="39" ht="20.25" customHeight="1" spans="1:7">
      <c r="A39" s="158" t="s">
        <v>116</v>
      </c>
      <c r="B39" s="158" t="str">
        <f>"        "&amp;"优抚对象医疗补助"</f>
        <v>        优抚对象医疗补助</v>
      </c>
      <c r="C39" s="63">
        <v>477400</v>
      </c>
      <c r="D39" s="153"/>
      <c r="E39" s="63"/>
      <c r="F39" s="63"/>
      <c r="G39" s="63">
        <v>477400</v>
      </c>
    </row>
    <row r="40" ht="20.25" customHeight="1" spans="1:7">
      <c r="A40" s="150" t="s">
        <v>117</v>
      </c>
      <c r="B40" s="150" t="str">
        <f>"        "&amp;"住房保障支出"</f>
        <v>        住房保障支出</v>
      </c>
      <c r="C40" s="63">
        <v>535524</v>
      </c>
      <c r="D40" s="153">
        <v>535524</v>
      </c>
      <c r="E40" s="63">
        <v>535524</v>
      </c>
      <c r="F40" s="63"/>
      <c r="G40" s="63"/>
    </row>
    <row r="41" ht="20.25" customHeight="1" spans="1:7">
      <c r="A41" s="157" t="s">
        <v>118</v>
      </c>
      <c r="B41" s="157" t="str">
        <f>"        "&amp;"住房改革支出"</f>
        <v>        住房改革支出</v>
      </c>
      <c r="C41" s="63">
        <v>535524</v>
      </c>
      <c r="D41" s="153">
        <v>535524</v>
      </c>
      <c r="E41" s="63">
        <v>535524</v>
      </c>
      <c r="F41" s="63"/>
      <c r="G41" s="63"/>
    </row>
    <row r="42" ht="20.25" customHeight="1" spans="1:7">
      <c r="A42" s="158" t="s">
        <v>119</v>
      </c>
      <c r="B42" s="158" t="str">
        <f>"        "&amp;"住房公积金"</f>
        <v>        住房公积金</v>
      </c>
      <c r="C42" s="63">
        <v>506976</v>
      </c>
      <c r="D42" s="153">
        <v>506976</v>
      </c>
      <c r="E42" s="63">
        <v>506976</v>
      </c>
      <c r="F42" s="63"/>
      <c r="G42" s="63"/>
    </row>
    <row r="43" ht="20.25" customHeight="1" spans="1:7">
      <c r="A43" s="158" t="s">
        <v>120</v>
      </c>
      <c r="B43" s="158" t="str">
        <f>"        "&amp;"购房补贴"</f>
        <v>        购房补贴</v>
      </c>
      <c r="C43" s="63">
        <v>28548</v>
      </c>
      <c r="D43" s="153">
        <v>28548</v>
      </c>
      <c r="E43" s="63">
        <v>28548</v>
      </c>
      <c r="F43" s="63"/>
      <c r="G43" s="63"/>
    </row>
    <row r="44" ht="20.25" customHeight="1" spans="1:7">
      <c r="A44" s="150" t="s">
        <v>121</v>
      </c>
      <c r="B44" s="150" t="str">
        <f>"        "&amp;"转移性支出"</f>
        <v>        转移性支出</v>
      </c>
      <c r="C44" s="63">
        <v>187067000</v>
      </c>
      <c r="D44" s="153"/>
      <c r="E44" s="63"/>
      <c r="F44" s="63"/>
      <c r="G44" s="63">
        <v>187067000</v>
      </c>
    </row>
    <row r="45" ht="20.25" customHeight="1" spans="1:7">
      <c r="A45" s="157" t="s">
        <v>122</v>
      </c>
      <c r="B45" s="157" t="str">
        <f>"        "&amp;"一般性转移支付"</f>
        <v>        一般性转移支付</v>
      </c>
      <c r="C45" s="63">
        <v>187067000</v>
      </c>
      <c r="D45" s="153"/>
      <c r="E45" s="63"/>
      <c r="F45" s="63"/>
      <c r="G45" s="63">
        <v>187067000</v>
      </c>
    </row>
    <row r="46" ht="20.25" customHeight="1" spans="1:7">
      <c r="A46" s="158" t="s">
        <v>123</v>
      </c>
      <c r="B46" s="158" t="str">
        <f>"        "&amp;"社会保障和就业共同财政事权转移支付支出"</f>
        <v>        社会保障和就业共同财政事权转移支付支出</v>
      </c>
      <c r="C46" s="63">
        <v>180254300</v>
      </c>
      <c r="D46" s="153"/>
      <c r="E46" s="63"/>
      <c r="F46" s="63"/>
      <c r="G46" s="63">
        <v>180254300</v>
      </c>
    </row>
    <row r="47" ht="20.25" customHeight="1" spans="1:7">
      <c r="A47" s="158" t="s">
        <v>124</v>
      </c>
      <c r="B47" s="158" t="str">
        <f>"        "&amp;"医疗卫生共同财政事权转移支付支出"</f>
        <v>        医疗卫生共同财政事权转移支付支出</v>
      </c>
      <c r="C47" s="63">
        <v>6812700</v>
      </c>
      <c r="D47" s="153"/>
      <c r="E47" s="63"/>
      <c r="F47" s="63"/>
      <c r="G47" s="63">
        <v>6812700</v>
      </c>
    </row>
    <row r="48" ht="20.25" customHeight="1" spans="1:7">
      <c r="A48" s="152" t="s">
        <v>31</v>
      </c>
      <c r="B48" s="150"/>
      <c r="C48" s="153">
        <v>222053220.54</v>
      </c>
      <c r="D48" s="153">
        <v>7708564.14</v>
      </c>
      <c r="E48" s="153">
        <v>5909108.65</v>
      </c>
      <c r="F48" s="153">
        <v>1799455.49</v>
      </c>
      <c r="G48" s="153">
        <v>214344656.4</v>
      </c>
    </row>
  </sheetData>
  <mergeCells count="8">
    <mergeCell ref="A1:G1"/>
    <mergeCell ref="A2:G2"/>
    <mergeCell ref="A3:F3"/>
    <mergeCell ref="A4:B4"/>
    <mergeCell ref="D4:F4"/>
    <mergeCell ref="A48:B48"/>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E3"/>
    </sheetView>
  </sheetViews>
  <sheetFormatPr defaultColWidth="8.85" defaultRowHeight="15" customHeight="1" outlineLevelRow="6" outlineLevelCol="5"/>
  <cols>
    <col min="1" max="6" width="25.1333333333333" customWidth="1"/>
  </cols>
  <sheetData>
    <row r="1" customHeight="1" spans="1:6">
      <c r="A1" s="148" t="s">
        <v>140</v>
      </c>
      <c r="B1" s="148"/>
      <c r="C1" s="148"/>
      <c r="D1" s="148"/>
      <c r="E1" s="148"/>
      <c r="F1" s="148"/>
    </row>
    <row r="2" ht="28.5" customHeight="1" spans="1:6">
      <c r="A2" s="149" t="s">
        <v>141</v>
      </c>
      <c r="B2" s="149"/>
      <c r="C2" s="149"/>
      <c r="D2" s="149"/>
      <c r="E2" s="149"/>
      <c r="F2" s="149"/>
    </row>
    <row r="3" ht="20.25" customHeight="1" spans="1:6">
      <c r="A3" s="150" t="s">
        <v>2</v>
      </c>
      <c r="B3" s="150"/>
      <c r="C3" s="150"/>
      <c r="D3" s="150"/>
      <c r="E3" s="150"/>
      <c r="F3" s="148" t="s">
        <v>3</v>
      </c>
    </row>
    <row r="4" ht="20.25" customHeight="1" spans="1:6">
      <c r="A4" s="151" t="s">
        <v>142</v>
      </c>
      <c r="B4" s="151" t="s">
        <v>143</v>
      </c>
      <c r="C4" s="151" t="s">
        <v>144</v>
      </c>
      <c r="D4" s="151"/>
      <c r="E4" s="151"/>
      <c r="F4" s="151"/>
    </row>
    <row r="5" ht="35.25" customHeight="1" spans="1:6">
      <c r="A5" s="151"/>
      <c r="B5" s="151"/>
      <c r="C5" s="151" t="s">
        <v>33</v>
      </c>
      <c r="D5" s="151" t="s">
        <v>145</v>
      </c>
      <c r="E5" s="151" t="s">
        <v>146</v>
      </c>
      <c r="F5" s="151" t="s">
        <v>147</v>
      </c>
    </row>
    <row r="6" ht="20.25" customHeight="1" spans="1:6">
      <c r="A6" s="154" t="s">
        <v>45</v>
      </c>
      <c r="B6" s="154">
        <v>2</v>
      </c>
      <c r="C6" s="154">
        <v>3</v>
      </c>
      <c r="D6" s="154">
        <v>4</v>
      </c>
      <c r="E6" s="154">
        <v>5</v>
      </c>
      <c r="F6" s="154">
        <v>6</v>
      </c>
    </row>
    <row r="7" ht="20.25" customHeight="1" spans="1:6">
      <c r="A7" s="63">
        <v>23100</v>
      </c>
      <c r="B7" s="63"/>
      <c r="C7" s="63">
        <v>13100</v>
      </c>
      <c r="D7" s="63"/>
      <c r="E7" s="153">
        <v>13100</v>
      </c>
      <c r="F7" s="63">
        <v>10000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6"/>
  <sheetViews>
    <sheetView showZeros="0" workbookViewId="0">
      <selection activeCell="A3" sqref="A3:V3"/>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48" t="s">
        <v>148</v>
      </c>
      <c r="B1" s="148"/>
      <c r="C1" s="148"/>
      <c r="D1" s="148"/>
      <c r="E1" s="148"/>
      <c r="F1" s="148"/>
      <c r="G1" s="148"/>
      <c r="H1" s="148"/>
      <c r="I1" s="148"/>
      <c r="J1" s="148"/>
      <c r="K1" s="148"/>
      <c r="L1" s="148"/>
      <c r="M1" s="148"/>
      <c r="N1" s="148"/>
      <c r="O1" s="148"/>
      <c r="P1" s="148"/>
      <c r="Q1" s="148"/>
      <c r="R1" s="148"/>
      <c r="S1" s="148"/>
      <c r="T1" s="148"/>
      <c r="U1" s="148"/>
      <c r="V1" s="148"/>
      <c r="W1" s="148"/>
    </row>
    <row r="2" ht="28.5" customHeight="1" spans="1:23">
      <c r="A2" s="149" t="s">
        <v>149</v>
      </c>
      <c r="B2" s="149"/>
      <c r="C2" s="149" t="s">
        <v>150</v>
      </c>
      <c r="D2" s="149"/>
      <c r="E2" s="149"/>
      <c r="F2" s="149"/>
      <c r="G2" s="149"/>
      <c r="H2" s="149"/>
      <c r="I2" s="149"/>
      <c r="J2" s="149"/>
      <c r="K2" s="149"/>
      <c r="L2" s="149"/>
      <c r="M2" s="149"/>
      <c r="N2" s="149"/>
      <c r="O2" s="149"/>
      <c r="P2" s="149"/>
      <c r="Q2" s="149"/>
      <c r="R2" s="149"/>
      <c r="S2" s="149"/>
      <c r="T2" s="149"/>
      <c r="U2" s="149"/>
      <c r="V2" s="149"/>
      <c r="W2" s="149"/>
    </row>
    <row r="3" ht="19.5" customHeight="1" spans="1:23">
      <c r="A3" s="150" t="s">
        <v>2</v>
      </c>
      <c r="B3" s="150"/>
      <c r="C3" s="150"/>
      <c r="D3" s="150"/>
      <c r="E3" s="150"/>
      <c r="F3" s="150"/>
      <c r="G3" s="150"/>
      <c r="H3" s="150"/>
      <c r="I3" s="150"/>
      <c r="J3" s="150"/>
      <c r="K3" s="150"/>
      <c r="L3" s="150"/>
      <c r="M3" s="150"/>
      <c r="N3" s="150"/>
      <c r="O3" s="150"/>
      <c r="P3" s="150"/>
      <c r="Q3" s="150"/>
      <c r="R3" s="148"/>
      <c r="S3" s="148"/>
      <c r="T3" s="148"/>
      <c r="U3" s="148"/>
      <c r="V3" s="148"/>
      <c r="W3" s="148" t="s">
        <v>3</v>
      </c>
    </row>
    <row r="4" ht="19.5" customHeight="1" spans="1:23">
      <c r="A4" s="151" t="s">
        <v>151</v>
      </c>
      <c r="B4" s="151" t="s">
        <v>152</v>
      </c>
      <c r="C4" s="151" t="s">
        <v>153</v>
      </c>
      <c r="D4" s="151" t="s">
        <v>154</v>
      </c>
      <c r="E4" s="151" t="s">
        <v>155</v>
      </c>
      <c r="F4" s="151" t="s">
        <v>156</v>
      </c>
      <c r="G4" s="151" t="s">
        <v>157</v>
      </c>
      <c r="H4" s="151" t="s">
        <v>158</v>
      </c>
      <c r="I4" s="151"/>
      <c r="J4" s="151"/>
      <c r="K4" s="151"/>
      <c r="L4" s="151"/>
      <c r="M4" s="151"/>
      <c r="N4" s="151"/>
      <c r="O4" s="151"/>
      <c r="P4" s="151"/>
      <c r="Q4" s="151"/>
      <c r="R4" s="151"/>
      <c r="S4" s="151"/>
      <c r="T4" s="151"/>
      <c r="U4" s="151"/>
      <c r="V4" s="151"/>
      <c r="W4" s="151"/>
    </row>
    <row r="5" ht="19.5" customHeight="1" spans="1:23">
      <c r="A5" s="151"/>
      <c r="B5" s="151"/>
      <c r="C5" s="151"/>
      <c r="D5" s="151"/>
      <c r="E5" s="151"/>
      <c r="F5" s="151"/>
      <c r="G5" s="151"/>
      <c r="H5" s="151" t="s">
        <v>31</v>
      </c>
      <c r="I5" s="151" t="s">
        <v>34</v>
      </c>
      <c r="J5" s="151"/>
      <c r="K5" s="151"/>
      <c r="L5" s="151"/>
      <c r="M5" s="151"/>
      <c r="N5" s="151" t="s">
        <v>159</v>
      </c>
      <c r="O5" s="151"/>
      <c r="P5" s="151"/>
      <c r="Q5" s="151" t="s">
        <v>37</v>
      </c>
      <c r="R5" s="151" t="s">
        <v>75</v>
      </c>
      <c r="S5" s="151"/>
      <c r="T5" s="151"/>
      <c r="U5" s="151"/>
      <c r="V5" s="151"/>
      <c r="W5" s="151"/>
    </row>
    <row r="6" ht="41.25" customHeight="1" spans="1:23">
      <c r="A6" s="151"/>
      <c r="B6" s="151"/>
      <c r="C6" s="151"/>
      <c r="D6" s="151"/>
      <c r="E6" s="151"/>
      <c r="F6" s="151"/>
      <c r="G6" s="151"/>
      <c r="H6" s="151"/>
      <c r="I6" s="151" t="s">
        <v>160</v>
      </c>
      <c r="J6" s="151" t="s">
        <v>161</v>
      </c>
      <c r="K6" s="151" t="s">
        <v>162</v>
      </c>
      <c r="L6" s="151" t="s">
        <v>163</v>
      </c>
      <c r="M6" s="151" t="s">
        <v>164</v>
      </c>
      <c r="N6" s="151" t="s">
        <v>34</v>
      </c>
      <c r="O6" s="151" t="s">
        <v>35</v>
      </c>
      <c r="P6" s="151" t="s">
        <v>36</v>
      </c>
      <c r="Q6" s="151"/>
      <c r="R6" s="151" t="s">
        <v>33</v>
      </c>
      <c r="S6" s="151" t="s">
        <v>40</v>
      </c>
      <c r="T6" s="151" t="s">
        <v>165</v>
      </c>
      <c r="U6" s="151" t="s">
        <v>42</v>
      </c>
      <c r="V6" s="151" t="s">
        <v>43</v>
      </c>
      <c r="W6" s="151" t="s">
        <v>44</v>
      </c>
    </row>
    <row r="7" ht="20.25" customHeight="1" spans="1:23">
      <c r="A7" s="152" t="s">
        <v>45</v>
      </c>
      <c r="B7" s="152" t="s">
        <v>46</v>
      </c>
      <c r="C7" s="152" t="s">
        <v>47</v>
      </c>
      <c r="D7" s="152" t="s">
        <v>48</v>
      </c>
      <c r="E7" s="152" t="s">
        <v>49</v>
      </c>
      <c r="F7" s="152" t="s">
        <v>50</v>
      </c>
      <c r="G7" s="152" t="s">
        <v>51</v>
      </c>
      <c r="H7" s="152" t="s">
        <v>52</v>
      </c>
      <c r="I7" s="152" t="s">
        <v>53</v>
      </c>
      <c r="J7" s="152" t="s">
        <v>54</v>
      </c>
      <c r="K7" s="152" t="s">
        <v>55</v>
      </c>
      <c r="L7" s="152" t="s">
        <v>56</v>
      </c>
      <c r="M7" s="152" t="s">
        <v>57</v>
      </c>
      <c r="N7" s="152" t="s">
        <v>58</v>
      </c>
      <c r="O7" s="152" t="s">
        <v>59</v>
      </c>
      <c r="P7" s="152" t="s">
        <v>60</v>
      </c>
      <c r="Q7" s="152" t="s">
        <v>61</v>
      </c>
      <c r="R7" s="152" t="s">
        <v>62</v>
      </c>
      <c r="S7" s="152" t="s">
        <v>63</v>
      </c>
      <c r="T7" s="152" t="s">
        <v>166</v>
      </c>
      <c r="U7" s="152" t="s">
        <v>167</v>
      </c>
      <c r="V7" s="152" t="s">
        <v>168</v>
      </c>
      <c r="W7" s="152" t="s">
        <v>169</v>
      </c>
    </row>
    <row r="8" ht="20.25" customHeight="1" spans="1:23">
      <c r="A8" t="s">
        <v>65</v>
      </c>
      <c r="C8" s="150"/>
      <c r="D8" s="150"/>
      <c r="E8" s="150"/>
      <c r="G8" s="150"/>
      <c r="H8" s="153">
        <v>5317104.12</v>
      </c>
      <c r="I8" s="63">
        <v>5315604.12</v>
      </c>
      <c r="J8" s="63">
        <v>1494105.65</v>
      </c>
      <c r="K8" s="63"/>
      <c r="L8" s="63">
        <v>3821498.47</v>
      </c>
      <c r="M8" s="63"/>
      <c r="N8" s="63"/>
      <c r="O8" s="63"/>
      <c r="P8" s="63"/>
      <c r="Q8" s="63"/>
      <c r="R8" s="63">
        <v>1500</v>
      </c>
      <c r="S8" s="63"/>
      <c r="T8" s="63"/>
      <c r="U8" s="63"/>
      <c r="V8" s="63"/>
      <c r="W8" s="63">
        <v>1500</v>
      </c>
    </row>
    <row r="9" ht="20.25" customHeight="1" spans="1:23">
      <c r="A9" t="str">
        <f t="shared" ref="A9:A53" si="0">"       "&amp;"玉溪市退役军人事务局"</f>
        <v>       玉溪市退役军人事务局</v>
      </c>
      <c r="B9" s="150" t="s">
        <v>170</v>
      </c>
      <c r="C9" s="150" t="s">
        <v>171</v>
      </c>
      <c r="D9" s="150" t="s">
        <v>85</v>
      </c>
      <c r="E9" s="150" t="s">
        <v>172</v>
      </c>
      <c r="F9" s="150" t="s">
        <v>173</v>
      </c>
      <c r="G9" s="150" t="s">
        <v>174</v>
      </c>
      <c r="H9" s="153">
        <v>13400</v>
      </c>
      <c r="I9" s="63">
        <v>13400</v>
      </c>
      <c r="J9" s="63">
        <v>3350</v>
      </c>
      <c r="K9" s="63"/>
      <c r="L9" s="63">
        <v>10050</v>
      </c>
      <c r="M9" s="63"/>
      <c r="N9" s="63"/>
      <c r="O9" s="63"/>
      <c r="P9" s="63"/>
      <c r="Q9" s="63"/>
      <c r="R9" s="63"/>
      <c r="S9" s="63"/>
      <c r="T9" s="63"/>
      <c r="U9" s="63"/>
      <c r="V9" s="63"/>
      <c r="W9" s="63"/>
    </row>
    <row r="10" ht="20.25" customHeight="1" spans="1:23">
      <c r="A10" s="150" t="str">
        <f t="shared" si="0"/>
        <v>       玉溪市退役军人事务局</v>
      </c>
      <c r="B10" s="150" t="s">
        <v>170</v>
      </c>
      <c r="C10" s="150" t="s">
        <v>171</v>
      </c>
      <c r="D10" s="150" t="s">
        <v>85</v>
      </c>
      <c r="E10" s="150" t="s">
        <v>172</v>
      </c>
      <c r="F10" s="150" t="s">
        <v>175</v>
      </c>
      <c r="G10" s="150" t="s">
        <v>176</v>
      </c>
      <c r="H10" s="153">
        <v>1000</v>
      </c>
      <c r="I10" s="63">
        <v>1000</v>
      </c>
      <c r="J10" s="63">
        <v>250</v>
      </c>
      <c r="K10" s="150"/>
      <c r="L10" s="63">
        <v>750</v>
      </c>
      <c r="M10" s="150"/>
      <c r="N10" s="63"/>
      <c r="O10" s="63"/>
      <c r="P10" s="150"/>
      <c r="Q10" s="63"/>
      <c r="R10" s="63"/>
      <c r="S10" s="63"/>
      <c r="T10" s="63"/>
      <c r="U10" s="63"/>
      <c r="V10" s="63"/>
      <c r="W10" s="63"/>
    </row>
    <row r="11" ht="20.25" customHeight="1" spans="1:23">
      <c r="A11" s="150" t="str">
        <f t="shared" si="0"/>
        <v>       玉溪市退役军人事务局</v>
      </c>
      <c r="B11" s="150" t="s">
        <v>170</v>
      </c>
      <c r="C11" s="150" t="s">
        <v>171</v>
      </c>
      <c r="D11" s="150" t="s">
        <v>85</v>
      </c>
      <c r="E11" s="150" t="s">
        <v>172</v>
      </c>
      <c r="F11" s="150" t="s">
        <v>177</v>
      </c>
      <c r="G11" s="150" t="s">
        <v>178</v>
      </c>
      <c r="H11" s="153">
        <v>1440</v>
      </c>
      <c r="I11" s="63">
        <v>1440</v>
      </c>
      <c r="J11" s="63">
        <v>360</v>
      </c>
      <c r="K11" s="150"/>
      <c r="L11" s="63">
        <v>1080</v>
      </c>
      <c r="M11" s="150"/>
      <c r="N11" s="63"/>
      <c r="O11" s="63"/>
      <c r="P11" s="150"/>
      <c r="Q11" s="63"/>
      <c r="R11" s="63"/>
      <c r="S11" s="63"/>
      <c r="T11" s="63"/>
      <c r="U11" s="63"/>
      <c r="V11" s="63"/>
      <c r="W11" s="63"/>
    </row>
    <row r="12" ht="20.25" customHeight="1" spans="1:23">
      <c r="A12" s="150" t="str">
        <f t="shared" si="0"/>
        <v>       玉溪市退役军人事务局</v>
      </c>
      <c r="B12" s="150" t="s">
        <v>170</v>
      </c>
      <c r="C12" s="150" t="s">
        <v>171</v>
      </c>
      <c r="D12" s="150" t="s">
        <v>88</v>
      </c>
      <c r="E12" s="150" t="s">
        <v>179</v>
      </c>
      <c r="F12" s="150" t="s">
        <v>180</v>
      </c>
      <c r="G12" s="150" t="s">
        <v>181</v>
      </c>
      <c r="H12" s="153">
        <v>2400</v>
      </c>
      <c r="I12" s="63">
        <v>2400</v>
      </c>
      <c r="J12" s="63">
        <v>2400</v>
      </c>
      <c r="K12" s="150"/>
      <c r="L12" s="63"/>
      <c r="M12" s="150"/>
      <c r="N12" s="63"/>
      <c r="O12" s="63"/>
      <c r="P12" s="150"/>
      <c r="Q12" s="63"/>
      <c r="R12" s="63"/>
      <c r="S12" s="63"/>
      <c r="T12" s="63"/>
      <c r="U12" s="63"/>
      <c r="V12" s="63"/>
      <c r="W12" s="63"/>
    </row>
    <row r="13" ht="20.25" customHeight="1" spans="1:23">
      <c r="A13" s="150" t="str">
        <f t="shared" si="0"/>
        <v>       玉溪市退役军人事务局</v>
      </c>
      <c r="B13" s="150" t="s">
        <v>170</v>
      </c>
      <c r="C13" s="150" t="s">
        <v>171</v>
      </c>
      <c r="D13" s="150" t="s">
        <v>104</v>
      </c>
      <c r="E13" s="150" t="s">
        <v>172</v>
      </c>
      <c r="F13" s="150" t="s">
        <v>173</v>
      </c>
      <c r="G13" s="150" t="s">
        <v>174</v>
      </c>
      <c r="H13" s="153">
        <v>69036</v>
      </c>
      <c r="I13" s="63">
        <v>69036</v>
      </c>
      <c r="J13" s="63">
        <v>13139.5</v>
      </c>
      <c r="K13" s="150"/>
      <c r="L13" s="63">
        <v>55896.5</v>
      </c>
      <c r="M13" s="150"/>
      <c r="N13" s="63"/>
      <c r="O13" s="63"/>
      <c r="P13" s="150"/>
      <c r="Q13" s="63"/>
      <c r="R13" s="63"/>
      <c r="S13" s="63"/>
      <c r="T13" s="63"/>
      <c r="U13" s="63"/>
      <c r="V13" s="63"/>
      <c r="W13" s="63"/>
    </row>
    <row r="14" ht="20.25" customHeight="1" spans="1:23">
      <c r="A14" s="150" t="str">
        <f t="shared" si="0"/>
        <v>       玉溪市退役军人事务局</v>
      </c>
      <c r="B14" s="150" t="s">
        <v>170</v>
      </c>
      <c r="C14" s="150" t="s">
        <v>171</v>
      </c>
      <c r="D14" s="150" t="s">
        <v>104</v>
      </c>
      <c r="E14" s="150" t="s">
        <v>172</v>
      </c>
      <c r="F14" s="150" t="s">
        <v>182</v>
      </c>
      <c r="G14" s="150" t="s">
        <v>183</v>
      </c>
      <c r="H14" s="153">
        <v>20000</v>
      </c>
      <c r="I14" s="63">
        <v>20000</v>
      </c>
      <c r="J14" s="63"/>
      <c r="K14" s="150"/>
      <c r="L14" s="63">
        <v>20000</v>
      </c>
      <c r="M14" s="150"/>
      <c r="N14" s="63"/>
      <c r="O14" s="63"/>
      <c r="P14" s="150"/>
      <c r="Q14" s="63"/>
      <c r="R14" s="63"/>
      <c r="S14" s="63"/>
      <c r="T14" s="63"/>
      <c r="U14" s="63"/>
      <c r="V14" s="63"/>
      <c r="W14" s="63"/>
    </row>
    <row r="15" ht="20.25" customHeight="1" spans="1:23">
      <c r="A15" s="150" t="str">
        <f t="shared" si="0"/>
        <v>       玉溪市退役军人事务局</v>
      </c>
      <c r="B15" s="150" t="s">
        <v>170</v>
      </c>
      <c r="C15" s="150" t="s">
        <v>171</v>
      </c>
      <c r="D15" s="150" t="s">
        <v>104</v>
      </c>
      <c r="E15" s="150" t="s">
        <v>172</v>
      </c>
      <c r="F15" s="150" t="s">
        <v>184</v>
      </c>
      <c r="G15" s="150" t="s">
        <v>185</v>
      </c>
      <c r="H15" s="153">
        <v>1000</v>
      </c>
      <c r="I15" s="63">
        <v>1000</v>
      </c>
      <c r="J15" s="63">
        <v>250</v>
      </c>
      <c r="K15" s="150"/>
      <c r="L15" s="63">
        <v>750</v>
      </c>
      <c r="M15" s="150"/>
      <c r="N15" s="63"/>
      <c r="O15" s="63"/>
      <c r="P15" s="150"/>
      <c r="Q15" s="63"/>
      <c r="R15" s="63"/>
      <c r="S15" s="63"/>
      <c r="T15" s="63"/>
      <c r="U15" s="63"/>
      <c r="V15" s="63"/>
      <c r="W15" s="63"/>
    </row>
    <row r="16" ht="20.25" customHeight="1" spans="1:23">
      <c r="A16" s="150" t="str">
        <f t="shared" si="0"/>
        <v>       玉溪市退役军人事务局</v>
      </c>
      <c r="B16" s="150" t="s">
        <v>170</v>
      </c>
      <c r="C16" s="150" t="s">
        <v>171</v>
      </c>
      <c r="D16" s="150" t="s">
        <v>104</v>
      </c>
      <c r="E16" s="150" t="s">
        <v>172</v>
      </c>
      <c r="F16" s="150" t="s">
        <v>186</v>
      </c>
      <c r="G16" s="150" t="s">
        <v>187</v>
      </c>
      <c r="H16" s="153">
        <v>5000</v>
      </c>
      <c r="I16" s="63">
        <v>5000</v>
      </c>
      <c r="J16" s="63">
        <v>1250</v>
      </c>
      <c r="K16" s="150"/>
      <c r="L16" s="63">
        <v>3750</v>
      </c>
      <c r="M16" s="150"/>
      <c r="N16" s="63"/>
      <c r="O16" s="63"/>
      <c r="P16" s="150"/>
      <c r="Q16" s="63"/>
      <c r="R16" s="63"/>
      <c r="S16" s="63"/>
      <c r="T16" s="63"/>
      <c r="U16" s="63"/>
      <c r="V16" s="63"/>
      <c r="W16" s="63"/>
    </row>
    <row r="17" ht="20.25" customHeight="1" spans="1:23">
      <c r="A17" s="150" t="str">
        <f t="shared" si="0"/>
        <v>       玉溪市退役军人事务局</v>
      </c>
      <c r="B17" s="150" t="s">
        <v>170</v>
      </c>
      <c r="C17" s="150" t="s">
        <v>171</v>
      </c>
      <c r="D17" s="150" t="s">
        <v>104</v>
      </c>
      <c r="E17" s="150" t="s">
        <v>172</v>
      </c>
      <c r="F17" s="150" t="s">
        <v>188</v>
      </c>
      <c r="G17" s="150" t="s">
        <v>189</v>
      </c>
      <c r="H17" s="153">
        <v>20000</v>
      </c>
      <c r="I17" s="63">
        <v>20000</v>
      </c>
      <c r="J17" s="63">
        <v>5000</v>
      </c>
      <c r="K17" s="150"/>
      <c r="L17" s="63">
        <v>15000</v>
      </c>
      <c r="M17" s="150"/>
      <c r="N17" s="63"/>
      <c r="O17" s="63"/>
      <c r="P17" s="150"/>
      <c r="Q17" s="63"/>
      <c r="R17" s="63"/>
      <c r="S17" s="63"/>
      <c r="T17" s="63"/>
      <c r="U17" s="63"/>
      <c r="V17" s="63"/>
      <c r="W17" s="63"/>
    </row>
    <row r="18" ht="20.25" customHeight="1" spans="1:23">
      <c r="A18" s="150" t="str">
        <f t="shared" si="0"/>
        <v>       玉溪市退役军人事务局</v>
      </c>
      <c r="B18" s="150" t="s">
        <v>170</v>
      </c>
      <c r="C18" s="150" t="s">
        <v>171</v>
      </c>
      <c r="D18" s="150" t="s">
        <v>104</v>
      </c>
      <c r="E18" s="150" t="s">
        <v>172</v>
      </c>
      <c r="F18" s="150" t="s">
        <v>190</v>
      </c>
      <c r="G18" s="150" t="s">
        <v>191</v>
      </c>
      <c r="H18" s="153">
        <v>2000</v>
      </c>
      <c r="I18" s="63">
        <v>2000</v>
      </c>
      <c r="J18" s="63">
        <v>500</v>
      </c>
      <c r="K18" s="150"/>
      <c r="L18" s="63">
        <v>1500</v>
      </c>
      <c r="M18" s="150"/>
      <c r="N18" s="63"/>
      <c r="O18" s="63"/>
      <c r="P18" s="150"/>
      <c r="Q18" s="63"/>
      <c r="R18" s="63"/>
      <c r="S18" s="63"/>
      <c r="T18" s="63"/>
      <c r="U18" s="63"/>
      <c r="V18" s="63"/>
      <c r="W18" s="63"/>
    </row>
    <row r="19" ht="20.25" customHeight="1" spans="1:23">
      <c r="A19" s="150" t="str">
        <f t="shared" si="0"/>
        <v>       玉溪市退役军人事务局</v>
      </c>
      <c r="B19" s="150" t="s">
        <v>170</v>
      </c>
      <c r="C19" s="150" t="s">
        <v>171</v>
      </c>
      <c r="D19" s="150" t="s">
        <v>104</v>
      </c>
      <c r="E19" s="150" t="s">
        <v>172</v>
      </c>
      <c r="F19" s="150" t="s">
        <v>192</v>
      </c>
      <c r="G19" s="150" t="s">
        <v>193</v>
      </c>
      <c r="H19" s="153">
        <v>24300</v>
      </c>
      <c r="I19" s="63">
        <v>24300</v>
      </c>
      <c r="J19" s="63">
        <v>6075</v>
      </c>
      <c r="K19" s="150"/>
      <c r="L19" s="63">
        <v>18225</v>
      </c>
      <c r="M19" s="150"/>
      <c r="N19" s="63"/>
      <c r="O19" s="63"/>
      <c r="P19" s="150"/>
      <c r="Q19" s="63"/>
      <c r="R19" s="63"/>
      <c r="S19" s="63"/>
      <c r="T19" s="63"/>
      <c r="U19" s="63"/>
      <c r="V19" s="63"/>
      <c r="W19" s="63"/>
    </row>
    <row r="20" ht="20.25" customHeight="1" spans="1:23">
      <c r="A20" s="150" t="str">
        <f t="shared" si="0"/>
        <v>       玉溪市退役军人事务局</v>
      </c>
      <c r="B20" s="150" t="s">
        <v>170</v>
      </c>
      <c r="C20" s="150" t="s">
        <v>171</v>
      </c>
      <c r="D20" s="150" t="s">
        <v>104</v>
      </c>
      <c r="E20" s="150" t="s">
        <v>172</v>
      </c>
      <c r="F20" s="150" t="s">
        <v>194</v>
      </c>
      <c r="G20" s="150" t="s">
        <v>195</v>
      </c>
      <c r="H20" s="153">
        <v>10000</v>
      </c>
      <c r="I20" s="63">
        <v>10000</v>
      </c>
      <c r="J20" s="63">
        <v>2500</v>
      </c>
      <c r="K20" s="150"/>
      <c r="L20" s="63">
        <v>7500</v>
      </c>
      <c r="M20" s="150"/>
      <c r="N20" s="63"/>
      <c r="O20" s="63"/>
      <c r="P20" s="150"/>
      <c r="Q20" s="63"/>
      <c r="R20" s="63"/>
      <c r="S20" s="63"/>
      <c r="T20" s="63"/>
      <c r="U20" s="63"/>
      <c r="V20" s="63"/>
      <c r="W20" s="63"/>
    </row>
    <row r="21" ht="20.25" customHeight="1" spans="1:23">
      <c r="A21" s="150" t="str">
        <f t="shared" si="0"/>
        <v>       玉溪市退役军人事务局</v>
      </c>
      <c r="B21" s="150" t="s">
        <v>170</v>
      </c>
      <c r="C21" s="150" t="s">
        <v>171</v>
      </c>
      <c r="D21" s="150" t="s">
        <v>104</v>
      </c>
      <c r="E21" s="150" t="s">
        <v>172</v>
      </c>
      <c r="F21" s="150" t="s">
        <v>196</v>
      </c>
      <c r="G21" s="150" t="s">
        <v>197</v>
      </c>
      <c r="H21" s="153">
        <v>8000</v>
      </c>
      <c r="I21" s="63">
        <v>8000</v>
      </c>
      <c r="J21" s="63">
        <v>2000</v>
      </c>
      <c r="K21" s="150"/>
      <c r="L21" s="63">
        <v>6000</v>
      </c>
      <c r="M21" s="150"/>
      <c r="N21" s="63"/>
      <c r="O21" s="63"/>
      <c r="P21" s="150"/>
      <c r="Q21" s="63"/>
      <c r="R21" s="63"/>
      <c r="S21" s="63"/>
      <c r="T21" s="63"/>
      <c r="U21" s="63"/>
      <c r="V21" s="63"/>
      <c r="W21" s="63"/>
    </row>
    <row r="22" ht="20.25" customHeight="1" spans="1:23">
      <c r="A22" s="150" t="str">
        <f t="shared" si="0"/>
        <v>       玉溪市退役军人事务局</v>
      </c>
      <c r="B22" s="150" t="s">
        <v>170</v>
      </c>
      <c r="C22" s="150" t="s">
        <v>171</v>
      </c>
      <c r="D22" s="150" t="s">
        <v>104</v>
      </c>
      <c r="E22" s="150" t="s">
        <v>172</v>
      </c>
      <c r="F22" s="150" t="s">
        <v>198</v>
      </c>
      <c r="G22" s="150" t="s">
        <v>199</v>
      </c>
      <c r="H22" s="153">
        <v>5264</v>
      </c>
      <c r="I22" s="63">
        <v>5264</v>
      </c>
      <c r="J22" s="63">
        <v>1316</v>
      </c>
      <c r="K22" s="150"/>
      <c r="L22" s="63">
        <v>3948</v>
      </c>
      <c r="M22" s="150"/>
      <c r="N22" s="63"/>
      <c r="O22" s="63"/>
      <c r="P22" s="150"/>
      <c r="Q22" s="63"/>
      <c r="R22" s="63"/>
      <c r="S22" s="63"/>
      <c r="T22" s="63"/>
      <c r="U22" s="63"/>
      <c r="V22" s="63"/>
      <c r="W22" s="63"/>
    </row>
    <row r="23" ht="20.25" customHeight="1" spans="1:23">
      <c r="A23" s="150" t="str">
        <f t="shared" si="0"/>
        <v>       玉溪市退役军人事务局</v>
      </c>
      <c r="B23" s="150" t="s">
        <v>170</v>
      </c>
      <c r="C23" s="150" t="s">
        <v>171</v>
      </c>
      <c r="D23" s="150" t="s">
        <v>104</v>
      </c>
      <c r="E23" s="150" t="s">
        <v>172</v>
      </c>
      <c r="F23" s="150" t="s">
        <v>200</v>
      </c>
      <c r="G23" s="150" t="s">
        <v>201</v>
      </c>
      <c r="H23" s="153">
        <v>13000</v>
      </c>
      <c r="I23" s="63">
        <v>13000</v>
      </c>
      <c r="J23" s="63">
        <v>3250</v>
      </c>
      <c r="K23" s="150"/>
      <c r="L23" s="63">
        <v>9750</v>
      </c>
      <c r="M23" s="150"/>
      <c r="N23" s="63"/>
      <c r="O23" s="63"/>
      <c r="P23" s="150"/>
      <c r="Q23" s="63"/>
      <c r="R23" s="63"/>
      <c r="S23" s="63"/>
      <c r="T23" s="63"/>
      <c r="U23" s="63"/>
      <c r="V23" s="63"/>
      <c r="W23" s="63"/>
    </row>
    <row r="24" ht="20.25" customHeight="1" spans="1:23">
      <c r="A24" s="150" t="str">
        <f t="shared" si="0"/>
        <v>       玉溪市退役军人事务局</v>
      </c>
      <c r="B24" s="150" t="s">
        <v>170</v>
      </c>
      <c r="C24" s="150" t="s">
        <v>171</v>
      </c>
      <c r="D24" s="150" t="s">
        <v>104</v>
      </c>
      <c r="E24" s="150" t="s">
        <v>172</v>
      </c>
      <c r="F24" s="150" t="s">
        <v>175</v>
      </c>
      <c r="G24" s="150" t="s">
        <v>176</v>
      </c>
      <c r="H24" s="153">
        <v>14000</v>
      </c>
      <c r="I24" s="63">
        <v>14000</v>
      </c>
      <c r="J24" s="63">
        <v>3500</v>
      </c>
      <c r="K24" s="150"/>
      <c r="L24" s="63">
        <v>10500</v>
      </c>
      <c r="M24" s="150"/>
      <c r="N24" s="63"/>
      <c r="O24" s="63"/>
      <c r="P24" s="150"/>
      <c r="Q24" s="63"/>
      <c r="R24" s="63"/>
      <c r="S24" s="63"/>
      <c r="T24" s="63"/>
      <c r="U24" s="63"/>
      <c r="V24" s="63"/>
      <c r="W24" s="63"/>
    </row>
    <row r="25" ht="20.25" customHeight="1" spans="1:23">
      <c r="A25" s="150" t="str">
        <f t="shared" si="0"/>
        <v>       玉溪市退役军人事务局</v>
      </c>
      <c r="B25" s="150" t="s">
        <v>170</v>
      </c>
      <c r="C25" s="150" t="s">
        <v>171</v>
      </c>
      <c r="D25" s="150" t="s">
        <v>104</v>
      </c>
      <c r="E25" s="150" t="s">
        <v>172</v>
      </c>
      <c r="F25" s="150" t="s">
        <v>177</v>
      </c>
      <c r="G25" s="150" t="s">
        <v>178</v>
      </c>
      <c r="H25" s="153">
        <v>15840</v>
      </c>
      <c r="I25" s="63">
        <v>15840</v>
      </c>
      <c r="J25" s="63">
        <v>3960</v>
      </c>
      <c r="K25" s="150"/>
      <c r="L25" s="63">
        <v>11880</v>
      </c>
      <c r="M25" s="150"/>
      <c r="N25" s="63"/>
      <c r="O25" s="63"/>
      <c r="P25" s="150"/>
      <c r="Q25" s="63"/>
      <c r="R25" s="63"/>
      <c r="S25" s="63"/>
      <c r="T25" s="63"/>
      <c r="U25" s="63"/>
      <c r="V25" s="63"/>
      <c r="W25" s="63"/>
    </row>
    <row r="26" ht="20.25" customHeight="1" spans="1:23">
      <c r="A26" s="150" t="str">
        <f t="shared" si="0"/>
        <v>       玉溪市退役军人事务局</v>
      </c>
      <c r="B26" s="150" t="s">
        <v>202</v>
      </c>
      <c r="C26" s="150" t="s">
        <v>203</v>
      </c>
      <c r="D26" s="150" t="s">
        <v>85</v>
      </c>
      <c r="E26" s="150" t="s">
        <v>172</v>
      </c>
      <c r="F26" s="150" t="s">
        <v>204</v>
      </c>
      <c r="G26" s="150" t="s">
        <v>205</v>
      </c>
      <c r="H26" s="153">
        <v>57420</v>
      </c>
      <c r="I26" s="63">
        <v>57420</v>
      </c>
      <c r="J26" s="63">
        <v>25121.25</v>
      </c>
      <c r="K26" s="150"/>
      <c r="L26" s="63">
        <v>32298.75</v>
      </c>
      <c r="M26" s="150"/>
      <c r="N26" s="63"/>
      <c r="O26" s="63"/>
      <c r="P26" s="150"/>
      <c r="Q26" s="63"/>
      <c r="R26" s="63"/>
      <c r="S26" s="63"/>
      <c r="T26" s="63"/>
      <c r="U26" s="63"/>
      <c r="V26" s="63"/>
      <c r="W26" s="63"/>
    </row>
    <row r="27" ht="20.25" customHeight="1" spans="1:23">
      <c r="A27" s="150" t="str">
        <f t="shared" si="0"/>
        <v>       玉溪市退役军人事务局</v>
      </c>
      <c r="B27" s="150" t="s">
        <v>202</v>
      </c>
      <c r="C27" s="150" t="s">
        <v>203</v>
      </c>
      <c r="D27" s="150" t="s">
        <v>85</v>
      </c>
      <c r="E27" s="150" t="s">
        <v>172</v>
      </c>
      <c r="F27" s="150" t="s">
        <v>206</v>
      </c>
      <c r="G27" s="150" t="s">
        <v>207</v>
      </c>
      <c r="H27" s="153">
        <v>69816</v>
      </c>
      <c r="I27" s="63">
        <v>69816</v>
      </c>
      <c r="J27" s="63">
        <v>30544.5</v>
      </c>
      <c r="K27" s="150"/>
      <c r="L27" s="63">
        <v>39271.5</v>
      </c>
      <c r="M27" s="150"/>
      <c r="N27" s="63"/>
      <c r="O27" s="63"/>
      <c r="P27" s="150"/>
      <c r="Q27" s="63"/>
      <c r="R27" s="63"/>
      <c r="S27" s="63"/>
      <c r="T27" s="63"/>
      <c r="U27" s="63"/>
      <c r="V27" s="63"/>
      <c r="W27" s="63"/>
    </row>
    <row r="28" ht="20.25" customHeight="1" spans="1:23">
      <c r="A28" s="150" t="str">
        <f t="shared" si="0"/>
        <v>       玉溪市退役军人事务局</v>
      </c>
      <c r="B28" s="150" t="s">
        <v>202</v>
      </c>
      <c r="C28" s="150" t="s">
        <v>203</v>
      </c>
      <c r="D28" s="150" t="s">
        <v>104</v>
      </c>
      <c r="E28" s="150" t="s">
        <v>172</v>
      </c>
      <c r="F28" s="150" t="s">
        <v>204</v>
      </c>
      <c r="G28" s="150" t="s">
        <v>205</v>
      </c>
      <c r="H28" s="153">
        <v>788820</v>
      </c>
      <c r="I28" s="63">
        <v>788820</v>
      </c>
      <c r="J28" s="63">
        <v>345108.75</v>
      </c>
      <c r="K28" s="150"/>
      <c r="L28" s="63">
        <v>443711.25</v>
      </c>
      <c r="M28" s="150"/>
      <c r="N28" s="63"/>
      <c r="O28" s="63"/>
      <c r="P28" s="150"/>
      <c r="Q28" s="63"/>
      <c r="R28" s="63"/>
      <c r="S28" s="63"/>
      <c r="T28" s="63"/>
      <c r="U28" s="63"/>
      <c r="V28" s="63"/>
      <c r="W28" s="63"/>
    </row>
    <row r="29" ht="20.25" customHeight="1" spans="1:23">
      <c r="A29" s="150" t="str">
        <f t="shared" si="0"/>
        <v>       玉溪市退役军人事务局</v>
      </c>
      <c r="B29" s="150" t="s">
        <v>202</v>
      </c>
      <c r="C29" s="150" t="s">
        <v>203</v>
      </c>
      <c r="D29" s="150" t="s">
        <v>104</v>
      </c>
      <c r="E29" s="150" t="s">
        <v>172</v>
      </c>
      <c r="F29" s="150" t="s">
        <v>206</v>
      </c>
      <c r="G29" s="150" t="s">
        <v>207</v>
      </c>
      <c r="H29" s="153">
        <v>934200</v>
      </c>
      <c r="I29" s="63">
        <v>934200</v>
      </c>
      <c r="J29" s="63">
        <v>408712.5</v>
      </c>
      <c r="K29" s="150"/>
      <c r="L29" s="63">
        <v>525487.5</v>
      </c>
      <c r="M29" s="150"/>
      <c r="N29" s="63"/>
      <c r="O29" s="63"/>
      <c r="P29" s="150"/>
      <c r="Q29" s="63"/>
      <c r="R29" s="63"/>
      <c r="S29" s="63"/>
      <c r="T29" s="63"/>
      <c r="U29" s="63"/>
      <c r="V29" s="63"/>
      <c r="W29" s="63"/>
    </row>
    <row r="30" ht="20.25" customHeight="1" spans="1:23">
      <c r="A30" s="150" t="str">
        <f t="shared" si="0"/>
        <v>       玉溪市退役军人事务局</v>
      </c>
      <c r="B30" s="150" t="s">
        <v>202</v>
      </c>
      <c r="C30" s="150" t="s">
        <v>203</v>
      </c>
      <c r="D30" s="150" t="s">
        <v>120</v>
      </c>
      <c r="E30" s="150" t="s">
        <v>208</v>
      </c>
      <c r="F30" s="150" t="s">
        <v>206</v>
      </c>
      <c r="G30" s="150" t="s">
        <v>207</v>
      </c>
      <c r="H30" s="153">
        <v>4872</v>
      </c>
      <c r="I30" s="63">
        <v>4872</v>
      </c>
      <c r="J30" s="63"/>
      <c r="K30" s="150"/>
      <c r="L30" s="63">
        <v>4872</v>
      </c>
      <c r="M30" s="150"/>
      <c r="N30" s="63"/>
      <c r="O30" s="63"/>
      <c r="P30" s="150"/>
      <c r="Q30" s="63"/>
      <c r="R30" s="63"/>
      <c r="S30" s="63"/>
      <c r="T30" s="63"/>
      <c r="U30" s="63"/>
      <c r="V30" s="63"/>
      <c r="W30" s="63"/>
    </row>
    <row r="31" ht="20.25" customHeight="1" spans="1:23">
      <c r="A31" s="150" t="str">
        <f t="shared" si="0"/>
        <v>       玉溪市退役军人事务局</v>
      </c>
      <c r="B31" s="150" t="s">
        <v>209</v>
      </c>
      <c r="C31" s="150" t="s">
        <v>210</v>
      </c>
      <c r="D31" s="150" t="s">
        <v>89</v>
      </c>
      <c r="E31" s="150" t="s">
        <v>211</v>
      </c>
      <c r="F31" s="150" t="s">
        <v>212</v>
      </c>
      <c r="G31" s="150" t="s">
        <v>213</v>
      </c>
      <c r="H31" s="153">
        <v>364259.84</v>
      </c>
      <c r="I31" s="63">
        <v>364259.84</v>
      </c>
      <c r="J31" s="63">
        <v>91064.96</v>
      </c>
      <c r="K31" s="150"/>
      <c r="L31" s="63">
        <v>273194.88</v>
      </c>
      <c r="M31" s="150"/>
      <c r="N31" s="63"/>
      <c r="O31" s="63"/>
      <c r="P31" s="150"/>
      <c r="Q31" s="63"/>
      <c r="R31" s="63"/>
      <c r="S31" s="63"/>
      <c r="T31" s="63"/>
      <c r="U31" s="63"/>
      <c r="V31" s="63"/>
      <c r="W31" s="63"/>
    </row>
    <row r="32" ht="20.25" customHeight="1" spans="1:23">
      <c r="A32" s="150" t="str">
        <f t="shared" si="0"/>
        <v>       玉溪市退役军人事务局</v>
      </c>
      <c r="B32" s="150" t="s">
        <v>209</v>
      </c>
      <c r="C32" s="150" t="s">
        <v>210</v>
      </c>
      <c r="D32" s="150" t="s">
        <v>111</v>
      </c>
      <c r="E32" s="150" t="s">
        <v>214</v>
      </c>
      <c r="F32" s="150" t="s">
        <v>215</v>
      </c>
      <c r="G32" s="150" t="s">
        <v>216</v>
      </c>
      <c r="H32" s="153">
        <v>188959.79</v>
      </c>
      <c r="I32" s="63">
        <v>188959.79</v>
      </c>
      <c r="J32" s="63">
        <v>47239.95</v>
      </c>
      <c r="K32" s="150"/>
      <c r="L32" s="63">
        <v>141719.84</v>
      </c>
      <c r="M32" s="150"/>
      <c r="N32" s="63"/>
      <c r="O32" s="63"/>
      <c r="P32" s="150"/>
      <c r="Q32" s="63"/>
      <c r="R32" s="63"/>
      <c r="S32" s="63"/>
      <c r="T32" s="63"/>
      <c r="U32" s="63"/>
      <c r="V32" s="63"/>
      <c r="W32" s="63"/>
    </row>
    <row r="33" ht="20.25" customHeight="1" spans="1:23">
      <c r="A33" s="150" t="str">
        <f t="shared" si="0"/>
        <v>       玉溪市退役军人事务局</v>
      </c>
      <c r="B33" s="150" t="s">
        <v>209</v>
      </c>
      <c r="C33" s="150" t="s">
        <v>210</v>
      </c>
      <c r="D33" s="150" t="s">
        <v>113</v>
      </c>
      <c r="E33" s="150" t="s">
        <v>217</v>
      </c>
      <c r="F33" s="150" t="s">
        <v>218</v>
      </c>
      <c r="G33" s="150" t="s">
        <v>219</v>
      </c>
      <c r="H33" s="153">
        <v>110153.8</v>
      </c>
      <c r="I33" s="63">
        <v>110153.8</v>
      </c>
      <c r="J33" s="63">
        <v>27538.45</v>
      </c>
      <c r="K33" s="150"/>
      <c r="L33" s="63">
        <v>82615.35</v>
      </c>
      <c r="M33" s="150"/>
      <c r="N33" s="63"/>
      <c r="O33" s="63"/>
      <c r="P33" s="150"/>
      <c r="Q33" s="63"/>
      <c r="R33" s="63"/>
      <c r="S33" s="63"/>
      <c r="T33" s="63"/>
      <c r="U33" s="63"/>
      <c r="V33" s="63"/>
      <c r="W33" s="63"/>
    </row>
    <row r="34" ht="20.25" customHeight="1" spans="1:23">
      <c r="A34" s="150" t="str">
        <f t="shared" si="0"/>
        <v>       玉溪市退役军人事务局</v>
      </c>
      <c r="B34" s="150" t="s">
        <v>209</v>
      </c>
      <c r="C34" s="150" t="s">
        <v>210</v>
      </c>
      <c r="D34" s="150" t="s">
        <v>114</v>
      </c>
      <c r="E34" s="150" t="s">
        <v>220</v>
      </c>
      <c r="F34" s="150" t="s">
        <v>221</v>
      </c>
      <c r="G34" s="150" t="s">
        <v>222</v>
      </c>
      <c r="H34" s="153">
        <v>15870.16</v>
      </c>
      <c r="I34" s="63">
        <v>15870.16</v>
      </c>
      <c r="J34" s="63">
        <v>8869.54</v>
      </c>
      <c r="K34" s="150"/>
      <c r="L34" s="63">
        <v>7000.62</v>
      </c>
      <c r="M34" s="150"/>
      <c r="N34" s="63"/>
      <c r="O34" s="63"/>
      <c r="P34" s="150"/>
      <c r="Q34" s="63"/>
      <c r="R34" s="63"/>
      <c r="S34" s="63"/>
      <c r="T34" s="63"/>
      <c r="U34" s="63"/>
      <c r="V34" s="63"/>
      <c r="W34" s="63"/>
    </row>
    <row r="35" ht="20.25" customHeight="1" spans="1:23">
      <c r="A35" s="150" t="str">
        <f t="shared" si="0"/>
        <v>       玉溪市退役军人事务局</v>
      </c>
      <c r="B35" s="150" t="s">
        <v>223</v>
      </c>
      <c r="C35" s="150" t="s">
        <v>224</v>
      </c>
      <c r="D35" s="150" t="s">
        <v>119</v>
      </c>
      <c r="E35" s="150" t="s">
        <v>224</v>
      </c>
      <c r="F35" s="150" t="s">
        <v>225</v>
      </c>
      <c r="G35" s="150" t="s">
        <v>224</v>
      </c>
      <c r="H35" s="153">
        <v>312912</v>
      </c>
      <c r="I35" s="63">
        <v>312912</v>
      </c>
      <c r="J35" s="63">
        <v>78228</v>
      </c>
      <c r="K35" s="150"/>
      <c r="L35" s="63">
        <v>234684</v>
      </c>
      <c r="M35" s="150"/>
      <c r="N35" s="63"/>
      <c r="O35" s="63"/>
      <c r="P35" s="150"/>
      <c r="Q35" s="63"/>
      <c r="R35" s="63"/>
      <c r="S35" s="63"/>
      <c r="T35" s="63"/>
      <c r="U35" s="63"/>
      <c r="V35" s="63"/>
      <c r="W35" s="63"/>
    </row>
    <row r="36" ht="20.25" customHeight="1" spans="1:23">
      <c r="A36" s="150" t="str">
        <f t="shared" si="0"/>
        <v>       玉溪市退役军人事务局</v>
      </c>
      <c r="B36" s="150" t="s">
        <v>226</v>
      </c>
      <c r="C36" s="150" t="s">
        <v>227</v>
      </c>
      <c r="D36" s="150" t="s">
        <v>85</v>
      </c>
      <c r="E36" s="150" t="s">
        <v>172</v>
      </c>
      <c r="F36" s="150" t="s">
        <v>228</v>
      </c>
      <c r="G36" s="150" t="s">
        <v>229</v>
      </c>
      <c r="H36" s="153">
        <v>38312</v>
      </c>
      <c r="I36" s="63">
        <v>38312</v>
      </c>
      <c r="J36" s="63">
        <v>11607.75</v>
      </c>
      <c r="K36" s="150"/>
      <c r="L36" s="63">
        <v>26704.25</v>
      </c>
      <c r="M36" s="150"/>
      <c r="N36" s="63"/>
      <c r="O36" s="63"/>
      <c r="P36" s="150"/>
      <c r="Q36" s="63"/>
      <c r="R36" s="63"/>
      <c r="S36" s="63"/>
      <c r="T36" s="63"/>
      <c r="U36" s="63"/>
      <c r="V36" s="63"/>
      <c r="W36" s="63"/>
    </row>
    <row r="37" ht="20.25" customHeight="1" spans="1:23">
      <c r="A37" s="150" t="str">
        <f t="shared" si="0"/>
        <v>       玉溪市退役军人事务局</v>
      </c>
      <c r="B37" s="150" t="s">
        <v>226</v>
      </c>
      <c r="C37" s="150" t="s">
        <v>227</v>
      </c>
      <c r="D37" s="150" t="s">
        <v>104</v>
      </c>
      <c r="E37" s="150" t="s">
        <v>172</v>
      </c>
      <c r="F37" s="150" t="s">
        <v>228</v>
      </c>
      <c r="G37" s="150" t="s">
        <v>229</v>
      </c>
      <c r="H37" s="153">
        <v>499936</v>
      </c>
      <c r="I37" s="63">
        <v>499936</v>
      </c>
      <c r="J37" s="63">
        <v>146569.5</v>
      </c>
      <c r="K37" s="150"/>
      <c r="L37" s="63">
        <v>353366.5</v>
      </c>
      <c r="M37" s="150"/>
      <c r="N37" s="63"/>
      <c r="O37" s="63"/>
      <c r="P37" s="150"/>
      <c r="Q37" s="63"/>
      <c r="R37" s="63"/>
      <c r="S37" s="63"/>
      <c r="T37" s="63"/>
      <c r="U37" s="63"/>
      <c r="V37" s="63"/>
      <c r="W37" s="63"/>
    </row>
    <row r="38" ht="20.25" customHeight="1" spans="1:23">
      <c r="A38" s="150" t="str">
        <f t="shared" si="0"/>
        <v>       玉溪市退役军人事务局</v>
      </c>
      <c r="B38" s="150" t="s">
        <v>230</v>
      </c>
      <c r="C38" s="150" t="s">
        <v>231</v>
      </c>
      <c r="D38" s="150" t="s">
        <v>104</v>
      </c>
      <c r="E38" s="150" t="s">
        <v>172</v>
      </c>
      <c r="F38" s="150" t="s">
        <v>232</v>
      </c>
      <c r="G38" s="150" t="s">
        <v>233</v>
      </c>
      <c r="H38" s="153">
        <v>13100</v>
      </c>
      <c r="I38" s="63">
        <v>13100</v>
      </c>
      <c r="J38" s="63"/>
      <c r="K38" s="150"/>
      <c r="L38" s="63">
        <v>13100</v>
      </c>
      <c r="M38" s="150"/>
      <c r="N38" s="63"/>
      <c r="O38" s="63"/>
      <c r="P38" s="150"/>
      <c r="Q38" s="63"/>
      <c r="R38" s="63"/>
      <c r="S38" s="63"/>
      <c r="T38" s="63"/>
      <c r="U38" s="63"/>
      <c r="V38" s="63"/>
      <c r="W38" s="63"/>
    </row>
    <row r="39" ht="20.25" customHeight="1" spans="1:23">
      <c r="A39" s="150" t="str">
        <f t="shared" si="0"/>
        <v>       玉溪市退役军人事务局</v>
      </c>
      <c r="B39" s="150" t="s">
        <v>234</v>
      </c>
      <c r="C39" s="150" t="s">
        <v>235</v>
      </c>
      <c r="D39" s="150" t="s">
        <v>85</v>
      </c>
      <c r="E39" s="150" t="s">
        <v>172</v>
      </c>
      <c r="F39" s="150" t="s">
        <v>177</v>
      </c>
      <c r="G39" s="150" t="s">
        <v>178</v>
      </c>
      <c r="H39" s="153">
        <v>14400</v>
      </c>
      <c r="I39" s="63">
        <v>14400</v>
      </c>
      <c r="J39" s="63">
        <v>6300</v>
      </c>
      <c r="K39" s="150"/>
      <c r="L39" s="63">
        <v>8100</v>
      </c>
      <c r="M39" s="150"/>
      <c r="N39" s="63"/>
      <c r="O39" s="63"/>
      <c r="P39" s="150"/>
      <c r="Q39" s="63"/>
      <c r="R39" s="63"/>
      <c r="S39" s="63"/>
      <c r="T39" s="63"/>
      <c r="U39" s="63"/>
      <c r="V39" s="63"/>
      <c r="W39" s="63"/>
    </row>
    <row r="40" ht="20.25" customHeight="1" spans="1:23">
      <c r="A40" s="150" t="str">
        <f t="shared" si="0"/>
        <v>       玉溪市退役军人事务局</v>
      </c>
      <c r="B40" s="150" t="s">
        <v>234</v>
      </c>
      <c r="C40" s="150" t="s">
        <v>235</v>
      </c>
      <c r="D40" s="150" t="s">
        <v>104</v>
      </c>
      <c r="E40" s="150" t="s">
        <v>172</v>
      </c>
      <c r="F40" s="150" t="s">
        <v>177</v>
      </c>
      <c r="G40" s="150" t="s">
        <v>178</v>
      </c>
      <c r="H40" s="153">
        <v>158400</v>
      </c>
      <c r="I40" s="63">
        <v>158400</v>
      </c>
      <c r="J40" s="63">
        <v>69300</v>
      </c>
      <c r="K40" s="150"/>
      <c r="L40" s="63">
        <v>89100</v>
      </c>
      <c r="M40" s="150"/>
      <c r="N40" s="63"/>
      <c r="O40" s="63"/>
      <c r="P40" s="150"/>
      <c r="Q40" s="63"/>
      <c r="R40" s="63"/>
      <c r="S40" s="63"/>
      <c r="T40" s="63"/>
      <c r="U40" s="63"/>
      <c r="V40" s="63"/>
      <c r="W40" s="63"/>
    </row>
    <row r="41" ht="20.25" customHeight="1" spans="1:23">
      <c r="A41" s="150" t="str">
        <f t="shared" si="0"/>
        <v>       玉溪市退役军人事务局</v>
      </c>
      <c r="B41" s="150" t="s">
        <v>236</v>
      </c>
      <c r="C41" s="150" t="s">
        <v>237</v>
      </c>
      <c r="D41" s="150" t="s">
        <v>85</v>
      </c>
      <c r="E41" s="150" t="s">
        <v>172</v>
      </c>
      <c r="F41" s="150" t="s">
        <v>238</v>
      </c>
      <c r="G41" s="150" t="s">
        <v>237</v>
      </c>
      <c r="H41" s="153">
        <v>2544.72</v>
      </c>
      <c r="I41" s="63">
        <v>2544.72</v>
      </c>
      <c r="J41" s="63"/>
      <c r="K41" s="150"/>
      <c r="L41" s="63">
        <v>2544.72</v>
      </c>
      <c r="M41" s="150"/>
      <c r="N41" s="63"/>
      <c r="O41" s="63"/>
      <c r="P41" s="150"/>
      <c r="Q41" s="63"/>
      <c r="R41" s="63"/>
      <c r="S41" s="63"/>
      <c r="T41" s="63"/>
      <c r="U41" s="63"/>
      <c r="V41" s="63"/>
      <c r="W41" s="63"/>
    </row>
    <row r="42" ht="20.25" customHeight="1" spans="1:23">
      <c r="A42" s="150" t="str">
        <f t="shared" si="0"/>
        <v>       玉溪市退役军人事务局</v>
      </c>
      <c r="B42" s="150" t="s">
        <v>236</v>
      </c>
      <c r="C42" s="150" t="s">
        <v>237</v>
      </c>
      <c r="D42" s="150" t="s">
        <v>104</v>
      </c>
      <c r="E42" s="150" t="s">
        <v>172</v>
      </c>
      <c r="F42" s="150" t="s">
        <v>238</v>
      </c>
      <c r="G42" s="150" t="s">
        <v>237</v>
      </c>
      <c r="H42" s="153">
        <v>34557.84</v>
      </c>
      <c r="I42" s="63">
        <v>34557.84</v>
      </c>
      <c r="J42" s="63"/>
      <c r="K42" s="150"/>
      <c r="L42" s="63">
        <v>34557.84</v>
      </c>
      <c r="M42" s="150"/>
      <c r="N42" s="63"/>
      <c r="O42" s="63"/>
      <c r="P42" s="150"/>
      <c r="Q42" s="63"/>
      <c r="R42" s="63"/>
      <c r="S42" s="63"/>
      <c r="T42" s="63"/>
      <c r="U42" s="63"/>
      <c r="V42" s="63"/>
      <c r="W42" s="63"/>
    </row>
    <row r="43" ht="20.25" customHeight="1" spans="1:23">
      <c r="A43" s="150" t="str">
        <f t="shared" si="0"/>
        <v>       玉溪市退役军人事务局</v>
      </c>
      <c r="B43" s="150" t="s">
        <v>239</v>
      </c>
      <c r="C43" s="150" t="s">
        <v>240</v>
      </c>
      <c r="D43" s="150" t="s">
        <v>88</v>
      </c>
      <c r="E43" s="150" t="s">
        <v>179</v>
      </c>
      <c r="F43" s="150" t="s">
        <v>241</v>
      </c>
      <c r="G43" s="150" t="s">
        <v>242</v>
      </c>
      <c r="H43" s="153">
        <v>124800</v>
      </c>
      <c r="I43" s="63">
        <v>124800</v>
      </c>
      <c r="J43" s="63">
        <v>124800</v>
      </c>
      <c r="K43" s="150"/>
      <c r="L43" s="63"/>
      <c r="M43" s="150"/>
      <c r="N43" s="63"/>
      <c r="O43" s="63"/>
      <c r="P43" s="150"/>
      <c r="Q43" s="63"/>
      <c r="R43" s="63"/>
      <c r="S43" s="63"/>
      <c r="T43" s="63"/>
      <c r="U43" s="63"/>
      <c r="V43" s="63"/>
      <c r="W43" s="63"/>
    </row>
    <row r="44" ht="20.25" customHeight="1" spans="1:23">
      <c r="A44" s="150" t="str">
        <f t="shared" si="0"/>
        <v>       玉溪市退役军人事务局</v>
      </c>
      <c r="B44" s="150" t="s">
        <v>243</v>
      </c>
      <c r="C44" s="150" t="s">
        <v>147</v>
      </c>
      <c r="D44" s="150" t="s">
        <v>104</v>
      </c>
      <c r="E44" s="150" t="s">
        <v>172</v>
      </c>
      <c r="F44" s="150" t="s">
        <v>244</v>
      </c>
      <c r="G44" s="150" t="s">
        <v>147</v>
      </c>
      <c r="H44" s="153">
        <v>10000</v>
      </c>
      <c r="I44" s="63">
        <v>10000</v>
      </c>
      <c r="J44" s="63"/>
      <c r="K44" s="150"/>
      <c r="L44" s="63">
        <v>10000</v>
      </c>
      <c r="M44" s="150"/>
      <c r="N44" s="63"/>
      <c r="O44" s="63"/>
      <c r="P44" s="150"/>
      <c r="Q44" s="63"/>
      <c r="R44" s="63"/>
      <c r="S44" s="63"/>
      <c r="T44" s="63"/>
      <c r="U44" s="63"/>
      <c r="V44" s="63"/>
      <c r="W44" s="63"/>
    </row>
    <row r="45" ht="20.25" customHeight="1" spans="1:23">
      <c r="A45" s="150" t="str">
        <f t="shared" si="0"/>
        <v>       玉溪市退役军人事务局</v>
      </c>
      <c r="B45" s="150" t="s">
        <v>245</v>
      </c>
      <c r="C45" s="150" t="s">
        <v>246</v>
      </c>
      <c r="D45" s="150" t="s">
        <v>85</v>
      </c>
      <c r="E45" s="150" t="s">
        <v>172</v>
      </c>
      <c r="F45" s="150" t="s">
        <v>228</v>
      </c>
      <c r="G45" s="150" t="s">
        <v>229</v>
      </c>
      <c r="H45" s="153">
        <v>4785</v>
      </c>
      <c r="I45" s="63">
        <v>4785</v>
      </c>
      <c r="J45" s="63"/>
      <c r="K45" s="150"/>
      <c r="L45" s="63">
        <v>4785</v>
      </c>
      <c r="M45" s="150"/>
      <c r="N45" s="63"/>
      <c r="O45" s="63"/>
      <c r="P45" s="150"/>
      <c r="Q45" s="63"/>
      <c r="R45" s="63"/>
      <c r="S45" s="63"/>
      <c r="T45" s="63"/>
      <c r="U45" s="63"/>
      <c r="V45" s="63"/>
      <c r="W45" s="63"/>
    </row>
    <row r="46" ht="20.25" customHeight="1" spans="1:23">
      <c r="A46" s="150" t="str">
        <f t="shared" si="0"/>
        <v>       玉溪市退役军人事务局</v>
      </c>
      <c r="B46" s="150" t="s">
        <v>245</v>
      </c>
      <c r="C46" s="150" t="s">
        <v>246</v>
      </c>
      <c r="D46" s="150" t="s">
        <v>104</v>
      </c>
      <c r="E46" s="150" t="s">
        <v>172</v>
      </c>
      <c r="F46" s="150" t="s">
        <v>228</v>
      </c>
      <c r="G46" s="150" t="s">
        <v>229</v>
      </c>
      <c r="H46" s="153">
        <v>65735</v>
      </c>
      <c r="I46" s="63">
        <v>65735</v>
      </c>
      <c r="J46" s="63"/>
      <c r="K46" s="150"/>
      <c r="L46" s="63">
        <v>65735</v>
      </c>
      <c r="M46" s="150"/>
      <c r="N46" s="63"/>
      <c r="O46" s="63"/>
      <c r="P46" s="150"/>
      <c r="Q46" s="63"/>
      <c r="R46" s="63"/>
      <c r="S46" s="63"/>
      <c r="T46" s="63"/>
      <c r="U46" s="63"/>
      <c r="V46" s="63"/>
      <c r="W46" s="63"/>
    </row>
    <row r="47" ht="20.25" customHeight="1" spans="1:23">
      <c r="A47" s="150" t="str">
        <f t="shared" si="0"/>
        <v>       玉溪市退役军人事务局</v>
      </c>
      <c r="B47" s="150" t="s">
        <v>247</v>
      </c>
      <c r="C47" s="150" t="s">
        <v>248</v>
      </c>
      <c r="D47" s="150" t="s">
        <v>104</v>
      </c>
      <c r="E47" s="150" t="s">
        <v>172</v>
      </c>
      <c r="F47" s="150" t="s">
        <v>173</v>
      </c>
      <c r="G47" s="150" t="s">
        <v>174</v>
      </c>
      <c r="H47" s="153">
        <v>180000</v>
      </c>
      <c r="I47" s="63">
        <v>180000</v>
      </c>
      <c r="J47" s="63"/>
      <c r="K47" s="150"/>
      <c r="L47" s="63">
        <v>180000</v>
      </c>
      <c r="M47" s="150"/>
      <c r="N47" s="63"/>
      <c r="O47" s="63"/>
      <c r="P47" s="150"/>
      <c r="Q47" s="63"/>
      <c r="R47" s="63"/>
      <c r="S47" s="63"/>
      <c r="T47" s="63"/>
      <c r="U47" s="63"/>
      <c r="V47" s="63"/>
      <c r="W47" s="63"/>
    </row>
    <row r="48" ht="20.25" customHeight="1" spans="1:23">
      <c r="A48" s="150" t="str">
        <f t="shared" si="0"/>
        <v>       玉溪市退役军人事务局</v>
      </c>
      <c r="B48" s="150" t="s">
        <v>249</v>
      </c>
      <c r="C48" s="150" t="s">
        <v>250</v>
      </c>
      <c r="D48" s="150" t="s">
        <v>104</v>
      </c>
      <c r="E48" s="150" t="s">
        <v>172</v>
      </c>
      <c r="F48" s="150" t="s">
        <v>200</v>
      </c>
      <c r="G48" s="150" t="s">
        <v>201</v>
      </c>
      <c r="H48" s="153">
        <v>102000</v>
      </c>
      <c r="I48" s="63">
        <v>102000</v>
      </c>
      <c r="J48" s="63"/>
      <c r="K48" s="150"/>
      <c r="L48" s="63">
        <v>102000</v>
      </c>
      <c r="M48" s="150"/>
      <c r="N48" s="63"/>
      <c r="O48" s="63"/>
      <c r="P48" s="150"/>
      <c r="Q48" s="63"/>
      <c r="R48" s="63"/>
      <c r="S48" s="63"/>
      <c r="T48" s="63"/>
      <c r="U48" s="63"/>
      <c r="V48" s="63"/>
      <c r="W48" s="63"/>
    </row>
    <row r="49" ht="20.25" customHeight="1" spans="1:23">
      <c r="A49" s="150" t="str">
        <f t="shared" si="0"/>
        <v>       玉溪市退役军人事务局</v>
      </c>
      <c r="B49" s="150" t="s">
        <v>251</v>
      </c>
      <c r="C49" s="150" t="s">
        <v>252</v>
      </c>
      <c r="D49" s="150" t="s">
        <v>104</v>
      </c>
      <c r="E49" s="150" t="s">
        <v>172</v>
      </c>
      <c r="F49" s="150" t="s">
        <v>206</v>
      </c>
      <c r="G49" s="150" t="s">
        <v>207</v>
      </c>
      <c r="H49" s="153">
        <v>5280</v>
      </c>
      <c r="I49" s="63">
        <v>5280</v>
      </c>
      <c r="J49" s="63"/>
      <c r="K49" s="150"/>
      <c r="L49" s="63">
        <v>5280</v>
      </c>
      <c r="M49" s="150"/>
      <c r="N49" s="63"/>
      <c r="O49" s="63"/>
      <c r="P49" s="150"/>
      <c r="Q49" s="63"/>
      <c r="R49" s="63"/>
      <c r="S49" s="63"/>
      <c r="T49" s="63"/>
      <c r="U49" s="63"/>
      <c r="V49" s="63"/>
      <c r="W49" s="63"/>
    </row>
    <row r="50" ht="20.25" customHeight="1" spans="1:23">
      <c r="A50" s="150" t="str">
        <f t="shared" si="0"/>
        <v>       玉溪市退役军人事务局</v>
      </c>
      <c r="B50" s="150" t="s">
        <v>253</v>
      </c>
      <c r="C50" s="150" t="s">
        <v>254</v>
      </c>
      <c r="D50" s="150" t="s">
        <v>104</v>
      </c>
      <c r="E50" s="150" t="s">
        <v>172</v>
      </c>
      <c r="F50" s="150" t="s">
        <v>255</v>
      </c>
      <c r="G50" s="150" t="s">
        <v>227</v>
      </c>
      <c r="H50" s="153">
        <v>96000</v>
      </c>
      <c r="I50" s="63">
        <v>96000</v>
      </c>
      <c r="J50" s="63">
        <v>24000</v>
      </c>
      <c r="K50" s="150"/>
      <c r="L50" s="63">
        <v>72000</v>
      </c>
      <c r="M50" s="150"/>
      <c r="N50" s="63"/>
      <c r="O50" s="63"/>
      <c r="P50" s="150"/>
      <c r="Q50" s="63"/>
      <c r="R50" s="63"/>
      <c r="S50" s="63"/>
      <c r="T50" s="63"/>
      <c r="U50" s="63"/>
      <c r="V50" s="63"/>
      <c r="W50" s="63"/>
    </row>
    <row r="51" ht="20.25" customHeight="1" spans="1:23">
      <c r="A51" s="150" t="str">
        <f t="shared" si="0"/>
        <v>       玉溪市退役军人事务局</v>
      </c>
      <c r="B51" s="150" t="s">
        <v>256</v>
      </c>
      <c r="C51" s="150" t="s">
        <v>257</v>
      </c>
      <c r="D51" s="150" t="s">
        <v>104</v>
      </c>
      <c r="E51" s="150" t="s">
        <v>172</v>
      </c>
      <c r="F51" s="150" t="s">
        <v>228</v>
      </c>
      <c r="G51" s="150" t="s">
        <v>229</v>
      </c>
      <c r="H51" s="153">
        <v>6000</v>
      </c>
      <c r="I51" s="63">
        <v>6000</v>
      </c>
      <c r="J51" s="63"/>
      <c r="K51" s="150"/>
      <c r="L51" s="63">
        <v>6000</v>
      </c>
      <c r="M51" s="150"/>
      <c r="N51" s="63"/>
      <c r="O51" s="63"/>
      <c r="P51" s="150"/>
      <c r="Q51" s="63"/>
      <c r="R51" s="63"/>
      <c r="S51" s="63"/>
      <c r="T51" s="63"/>
      <c r="U51" s="63"/>
      <c r="V51" s="63"/>
      <c r="W51" s="63"/>
    </row>
    <row r="52" ht="20.25" customHeight="1" spans="1:23">
      <c r="A52" s="150" t="str">
        <f t="shared" si="0"/>
        <v>       玉溪市退役军人事务局</v>
      </c>
      <c r="B52" s="150" t="s">
        <v>258</v>
      </c>
      <c r="C52" s="150" t="s">
        <v>259</v>
      </c>
      <c r="D52" s="150" t="s">
        <v>104</v>
      </c>
      <c r="E52" s="150" t="s">
        <v>172</v>
      </c>
      <c r="F52" s="150" t="s">
        <v>180</v>
      </c>
      <c r="G52" s="150" t="s">
        <v>181</v>
      </c>
      <c r="H52" s="153">
        <v>1500</v>
      </c>
      <c r="I52" s="63"/>
      <c r="J52" s="63"/>
      <c r="K52" s="150"/>
      <c r="L52" s="63"/>
      <c r="M52" s="150"/>
      <c r="N52" s="63"/>
      <c r="O52" s="63"/>
      <c r="P52" s="150"/>
      <c r="Q52" s="63"/>
      <c r="R52" s="63">
        <v>1500</v>
      </c>
      <c r="S52" s="63"/>
      <c r="T52" s="63"/>
      <c r="U52" s="63"/>
      <c r="V52" s="63"/>
      <c r="W52" s="63">
        <v>1500</v>
      </c>
    </row>
    <row r="53" ht="20.25" customHeight="1" spans="1:23">
      <c r="A53" s="150" t="str">
        <f t="shared" si="0"/>
        <v>       玉溪市退役军人事务局</v>
      </c>
      <c r="B53" s="150" t="s">
        <v>260</v>
      </c>
      <c r="C53" s="150" t="s">
        <v>261</v>
      </c>
      <c r="D53" s="150" t="s">
        <v>104</v>
      </c>
      <c r="E53" s="150" t="s">
        <v>172</v>
      </c>
      <c r="F53" s="150" t="s">
        <v>262</v>
      </c>
      <c r="G53" s="150" t="s">
        <v>261</v>
      </c>
      <c r="H53" s="153">
        <v>886789.97</v>
      </c>
      <c r="I53" s="63">
        <v>886789.97</v>
      </c>
      <c r="J53" s="63"/>
      <c r="K53" s="150"/>
      <c r="L53" s="63">
        <v>886789.97</v>
      </c>
      <c r="M53" s="150"/>
      <c r="N53" s="63"/>
      <c r="O53" s="63"/>
      <c r="P53" s="150"/>
      <c r="Q53" s="63"/>
      <c r="R53" s="63"/>
      <c r="S53" s="63"/>
      <c r="T53" s="63"/>
      <c r="U53" s="63"/>
      <c r="V53" s="63"/>
      <c r="W53" s="63"/>
    </row>
    <row r="54" ht="20.25" customHeight="1" spans="1:23">
      <c r="A54" s="150" t="s">
        <v>67</v>
      </c>
      <c r="B54" s="150"/>
      <c r="C54" s="150"/>
      <c r="D54" s="150"/>
      <c r="E54" s="150"/>
      <c r="F54" s="150"/>
      <c r="G54" s="150"/>
      <c r="H54" s="153">
        <v>556098.26</v>
      </c>
      <c r="I54" s="63">
        <v>556098.26</v>
      </c>
      <c r="J54" s="63">
        <v>259092.59</v>
      </c>
      <c r="K54" s="150"/>
      <c r="L54" s="63">
        <v>297005.67</v>
      </c>
      <c r="M54" s="150"/>
      <c r="N54" s="63"/>
      <c r="O54" s="63"/>
      <c r="P54" s="150"/>
      <c r="Q54" s="63"/>
      <c r="R54" s="63"/>
      <c r="S54" s="63"/>
      <c r="T54" s="63"/>
      <c r="U54" s="63"/>
      <c r="V54" s="63"/>
      <c r="W54" s="63"/>
    </row>
    <row r="55" ht="20.25" customHeight="1" spans="1:23">
      <c r="A55" s="150" t="str">
        <f t="shared" ref="A55:A73" si="1">"       "&amp;"玉溪市烈士纪念园管理所"</f>
        <v>       玉溪市烈士纪念园管理所</v>
      </c>
      <c r="B55" s="150" t="s">
        <v>263</v>
      </c>
      <c r="C55" s="150" t="s">
        <v>171</v>
      </c>
      <c r="D55" s="150" t="s">
        <v>107</v>
      </c>
      <c r="E55" s="150" t="s">
        <v>264</v>
      </c>
      <c r="F55" s="150" t="s">
        <v>173</v>
      </c>
      <c r="G55" s="150" t="s">
        <v>174</v>
      </c>
      <c r="H55" s="153">
        <v>21303</v>
      </c>
      <c r="I55" s="63">
        <v>21303</v>
      </c>
      <c r="J55" s="63">
        <v>4422</v>
      </c>
      <c r="K55" s="150"/>
      <c r="L55" s="63">
        <v>16881</v>
      </c>
      <c r="M55" s="150"/>
      <c r="N55" s="63"/>
      <c r="O55" s="63"/>
      <c r="P55" s="150"/>
      <c r="Q55" s="63"/>
      <c r="R55" s="63"/>
      <c r="S55" s="63"/>
      <c r="T55" s="63"/>
      <c r="U55" s="63"/>
      <c r="V55" s="63"/>
      <c r="W55" s="63"/>
    </row>
    <row r="56" ht="20.25" customHeight="1" spans="1:23">
      <c r="A56" s="150" t="str">
        <f t="shared" si="1"/>
        <v>       玉溪市烈士纪念园管理所</v>
      </c>
      <c r="B56" s="150" t="s">
        <v>263</v>
      </c>
      <c r="C56" s="150" t="s">
        <v>171</v>
      </c>
      <c r="D56" s="150" t="s">
        <v>107</v>
      </c>
      <c r="E56" s="150" t="s">
        <v>264</v>
      </c>
      <c r="F56" s="150" t="s">
        <v>190</v>
      </c>
      <c r="G56" s="150" t="s">
        <v>191</v>
      </c>
      <c r="H56" s="153">
        <v>1000</v>
      </c>
      <c r="I56" s="63">
        <v>1000</v>
      </c>
      <c r="J56" s="63">
        <v>250</v>
      </c>
      <c r="K56" s="150"/>
      <c r="L56" s="63">
        <v>750</v>
      </c>
      <c r="M56" s="150"/>
      <c r="N56" s="63"/>
      <c r="O56" s="63"/>
      <c r="P56" s="150"/>
      <c r="Q56" s="63"/>
      <c r="R56" s="63"/>
      <c r="S56" s="63"/>
      <c r="T56" s="63"/>
      <c r="U56" s="63"/>
      <c r="V56" s="63"/>
      <c r="W56" s="63"/>
    </row>
    <row r="57" ht="20.25" customHeight="1" spans="1:23">
      <c r="A57" s="150" t="str">
        <f t="shared" si="1"/>
        <v>       玉溪市烈士纪念园管理所</v>
      </c>
      <c r="B57" s="150" t="s">
        <v>263</v>
      </c>
      <c r="C57" s="150" t="s">
        <v>171</v>
      </c>
      <c r="D57" s="150" t="s">
        <v>107</v>
      </c>
      <c r="E57" s="150" t="s">
        <v>264</v>
      </c>
      <c r="F57" s="150" t="s">
        <v>192</v>
      </c>
      <c r="G57" s="150" t="s">
        <v>193</v>
      </c>
      <c r="H57" s="153">
        <v>8210</v>
      </c>
      <c r="I57" s="63">
        <v>8210</v>
      </c>
      <c r="J57" s="63">
        <v>2052.5</v>
      </c>
      <c r="K57" s="150"/>
      <c r="L57" s="63">
        <v>6157.5</v>
      </c>
      <c r="M57" s="150"/>
      <c r="N57" s="63"/>
      <c r="O57" s="63"/>
      <c r="P57" s="150"/>
      <c r="Q57" s="63"/>
      <c r="R57" s="63"/>
      <c r="S57" s="63"/>
      <c r="T57" s="63"/>
      <c r="U57" s="63"/>
      <c r="V57" s="63"/>
      <c r="W57" s="63"/>
    </row>
    <row r="58" ht="20.25" customHeight="1" spans="1:23">
      <c r="A58" s="150" t="str">
        <f t="shared" si="1"/>
        <v>       玉溪市烈士纪念园管理所</v>
      </c>
      <c r="B58" s="150" t="s">
        <v>263</v>
      </c>
      <c r="C58" s="150" t="s">
        <v>171</v>
      </c>
      <c r="D58" s="150" t="s">
        <v>107</v>
      </c>
      <c r="E58" s="150" t="s">
        <v>264</v>
      </c>
      <c r="F58" s="150" t="s">
        <v>198</v>
      </c>
      <c r="G58" s="150" t="s">
        <v>199</v>
      </c>
      <c r="H58" s="153">
        <v>987</v>
      </c>
      <c r="I58" s="63">
        <v>987</v>
      </c>
      <c r="J58" s="63">
        <v>246.75</v>
      </c>
      <c r="K58" s="150"/>
      <c r="L58" s="63">
        <v>740.25</v>
      </c>
      <c r="M58" s="150"/>
      <c r="N58" s="63"/>
      <c r="O58" s="63"/>
      <c r="P58" s="150"/>
      <c r="Q58" s="63"/>
      <c r="R58" s="63"/>
      <c r="S58" s="63"/>
      <c r="T58" s="63"/>
      <c r="U58" s="63"/>
      <c r="V58" s="63"/>
      <c r="W58" s="63"/>
    </row>
    <row r="59" ht="20.25" customHeight="1" spans="1:23">
      <c r="A59" s="150" t="str">
        <f t="shared" si="1"/>
        <v>       玉溪市烈士纪念园管理所</v>
      </c>
      <c r="B59" s="150" t="s">
        <v>263</v>
      </c>
      <c r="C59" s="150" t="s">
        <v>171</v>
      </c>
      <c r="D59" s="150" t="s">
        <v>107</v>
      </c>
      <c r="E59" s="150" t="s">
        <v>264</v>
      </c>
      <c r="F59" s="150" t="s">
        <v>175</v>
      </c>
      <c r="G59" s="150" t="s">
        <v>176</v>
      </c>
      <c r="H59" s="153">
        <v>3000</v>
      </c>
      <c r="I59" s="63">
        <v>3000</v>
      </c>
      <c r="J59" s="63">
        <v>750</v>
      </c>
      <c r="K59" s="150"/>
      <c r="L59" s="63">
        <v>2250</v>
      </c>
      <c r="M59" s="150"/>
      <c r="N59" s="63"/>
      <c r="O59" s="63"/>
      <c r="P59" s="150"/>
      <c r="Q59" s="63"/>
      <c r="R59" s="63"/>
      <c r="S59" s="63"/>
      <c r="T59" s="63"/>
      <c r="U59" s="63"/>
      <c r="V59" s="63"/>
      <c r="W59" s="63"/>
    </row>
    <row r="60" ht="20.25" customHeight="1" spans="1:23">
      <c r="A60" s="150" t="str">
        <f t="shared" si="1"/>
        <v>       玉溪市烈士纪念园管理所</v>
      </c>
      <c r="B60" s="150" t="s">
        <v>265</v>
      </c>
      <c r="C60" s="150" t="s">
        <v>266</v>
      </c>
      <c r="D60" s="150" t="s">
        <v>107</v>
      </c>
      <c r="E60" s="150" t="s">
        <v>264</v>
      </c>
      <c r="F60" s="150" t="s">
        <v>204</v>
      </c>
      <c r="G60" s="150" t="s">
        <v>205</v>
      </c>
      <c r="H60" s="153">
        <v>116028</v>
      </c>
      <c r="I60" s="63">
        <v>116028</v>
      </c>
      <c r="J60" s="63">
        <v>50762.25</v>
      </c>
      <c r="K60" s="150"/>
      <c r="L60" s="63">
        <v>65265.75</v>
      </c>
      <c r="M60" s="150"/>
      <c r="N60" s="63"/>
      <c r="O60" s="63"/>
      <c r="P60" s="150"/>
      <c r="Q60" s="63"/>
      <c r="R60" s="63"/>
      <c r="S60" s="63"/>
      <c r="T60" s="63"/>
      <c r="U60" s="63"/>
      <c r="V60" s="63"/>
      <c r="W60" s="63"/>
    </row>
    <row r="61" ht="20.25" customHeight="1" spans="1:23">
      <c r="A61" s="150" t="str">
        <f t="shared" si="1"/>
        <v>       玉溪市烈士纪念园管理所</v>
      </c>
      <c r="B61" s="150" t="s">
        <v>265</v>
      </c>
      <c r="C61" s="150" t="s">
        <v>266</v>
      </c>
      <c r="D61" s="150" t="s">
        <v>107</v>
      </c>
      <c r="E61" s="150" t="s">
        <v>264</v>
      </c>
      <c r="F61" s="150" t="s">
        <v>206</v>
      </c>
      <c r="G61" s="150" t="s">
        <v>207</v>
      </c>
      <c r="H61" s="153">
        <v>120</v>
      </c>
      <c r="I61" s="63">
        <v>120</v>
      </c>
      <c r="J61" s="63">
        <v>52.5</v>
      </c>
      <c r="K61" s="150"/>
      <c r="L61" s="63">
        <v>67.5</v>
      </c>
      <c r="M61" s="150"/>
      <c r="N61" s="63"/>
      <c r="O61" s="63"/>
      <c r="P61" s="150"/>
      <c r="Q61" s="63"/>
      <c r="R61" s="63"/>
      <c r="S61" s="63"/>
      <c r="T61" s="63"/>
      <c r="U61" s="63"/>
      <c r="V61" s="63"/>
      <c r="W61" s="63"/>
    </row>
    <row r="62" ht="20.25" customHeight="1" spans="1:23">
      <c r="A62" s="150" t="str">
        <f t="shared" si="1"/>
        <v>       玉溪市烈士纪念园管理所</v>
      </c>
      <c r="B62" s="150" t="s">
        <v>265</v>
      </c>
      <c r="C62" s="150" t="s">
        <v>266</v>
      </c>
      <c r="D62" s="150" t="s">
        <v>107</v>
      </c>
      <c r="E62" s="150" t="s">
        <v>264</v>
      </c>
      <c r="F62" s="150" t="s">
        <v>267</v>
      </c>
      <c r="G62" s="150" t="s">
        <v>268</v>
      </c>
      <c r="H62" s="153">
        <v>46740</v>
      </c>
      <c r="I62" s="63">
        <v>46740</v>
      </c>
      <c r="J62" s="63">
        <v>20448.75</v>
      </c>
      <c r="K62" s="150"/>
      <c r="L62" s="63">
        <v>26291.25</v>
      </c>
      <c r="M62" s="150"/>
      <c r="N62" s="63"/>
      <c r="O62" s="63"/>
      <c r="P62" s="150"/>
      <c r="Q62" s="63"/>
      <c r="R62" s="63"/>
      <c r="S62" s="63"/>
      <c r="T62" s="63"/>
      <c r="U62" s="63"/>
      <c r="V62" s="63"/>
      <c r="W62" s="63"/>
    </row>
    <row r="63" ht="20.25" customHeight="1" spans="1:23">
      <c r="A63" s="150" t="str">
        <f t="shared" si="1"/>
        <v>       玉溪市烈士纪念园管理所</v>
      </c>
      <c r="B63" s="150" t="s">
        <v>265</v>
      </c>
      <c r="C63" s="150" t="s">
        <v>266</v>
      </c>
      <c r="D63" s="150" t="s">
        <v>120</v>
      </c>
      <c r="E63" s="150" t="s">
        <v>208</v>
      </c>
      <c r="F63" s="150" t="s">
        <v>206</v>
      </c>
      <c r="G63" s="150" t="s">
        <v>207</v>
      </c>
      <c r="H63" s="153">
        <v>4248</v>
      </c>
      <c r="I63" s="63">
        <v>4248</v>
      </c>
      <c r="J63" s="63"/>
      <c r="K63" s="150"/>
      <c r="L63" s="63">
        <v>4248</v>
      </c>
      <c r="M63" s="150"/>
      <c r="N63" s="63"/>
      <c r="O63" s="63"/>
      <c r="P63" s="150"/>
      <c r="Q63" s="63"/>
      <c r="R63" s="63"/>
      <c r="S63" s="63"/>
      <c r="T63" s="63"/>
      <c r="U63" s="63"/>
      <c r="V63" s="63"/>
      <c r="W63" s="63"/>
    </row>
    <row r="64" ht="20.25" customHeight="1" spans="1:23">
      <c r="A64" s="150" t="str">
        <f t="shared" si="1"/>
        <v>       玉溪市烈士纪念园管理所</v>
      </c>
      <c r="B64" s="150" t="s">
        <v>269</v>
      </c>
      <c r="C64" s="150" t="s">
        <v>210</v>
      </c>
      <c r="D64" s="150" t="s">
        <v>89</v>
      </c>
      <c r="E64" s="150" t="s">
        <v>211</v>
      </c>
      <c r="F64" s="150" t="s">
        <v>212</v>
      </c>
      <c r="G64" s="150" t="s">
        <v>213</v>
      </c>
      <c r="H64" s="153">
        <v>41116.8</v>
      </c>
      <c r="I64" s="63">
        <v>41116.8</v>
      </c>
      <c r="J64" s="63">
        <v>10279.2</v>
      </c>
      <c r="K64" s="150"/>
      <c r="L64" s="63">
        <v>30837.6</v>
      </c>
      <c r="M64" s="150"/>
      <c r="N64" s="63"/>
      <c r="O64" s="63"/>
      <c r="P64" s="150"/>
      <c r="Q64" s="63"/>
      <c r="R64" s="63"/>
      <c r="S64" s="63"/>
      <c r="T64" s="63"/>
      <c r="U64" s="63"/>
      <c r="V64" s="63"/>
      <c r="W64" s="63"/>
    </row>
    <row r="65" ht="20.25" customHeight="1" spans="1:23">
      <c r="A65" s="150" t="str">
        <f t="shared" si="1"/>
        <v>       玉溪市烈士纪念园管理所</v>
      </c>
      <c r="B65" s="150" t="s">
        <v>269</v>
      </c>
      <c r="C65" s="150" t="s">
        <v>210</v>
      </c>
      <c r="D65" s="150" t="s">
        <v>107</v>
      </c>
      <c r="E65" s="150" t="s">
        <v>264</v>
      </c>
      <c r="F65" s="150" t="s">
        <v>221</v>
      </c>
      <c r="G65" s="150" t="s">
        <v>222</v>
      </c>
      <c r="H65" s="153">
        <v>1866.54</v>
      </c>
      <c r="I65" s="63">
        <v>1866.54</v>
      </c>
      <c r="J65" s="63">
        <v>466.64</v>
      </c>
      <c r="K65" s="150"/>
      <c r="L65" s="63">
        <v>1399.9</v>
      </c>
      <c r="M65" s="150"/>
      <c r="N65" s="63"/>
      <c r="O65" s="63"/>
      <c r="P65" s="150"/>
      <c r="Q65" s="63"/>
      <c r="R65" s="63"/>
      <c r="S65" s="63"/>
      <c r="T65" s="63"/>
      <c r="U65" s="63"/>
      <c r="V65" s="63"/>
      <c r="W65" s="63"/>
    </row>
    <row r="66" ht="20.25" customHeight="1" spans="1:23">
      <c r="A66" s="150" t="str">
        <f t="shared" si="1"/>
        <v>       玉溪市烈士纪念园管理所</v>
      </c>
      <c r="B66" s="150" t="s">
        <v>269</v>
      </c>
      <c r="C66" s="150" t="s">
        <v>210</v>
      </c>
      <c r="D66" s="150" t="s">
        <v>112</v>
      </c>
      <c r="E66" s="150" t="s">
        <v>270</v>
      </c>
      <c r="F66" s="150" t="s">
        <v>215</v>
      </c>
      <c r="G66" s="150" t="s">
        <v>216</v>
      </c>
      <c r="H66" s="153">
        <v>21329.34</v>
      </c>
      <c r="I66" s="63">
        <v>21329.34</v>
      </c>
      <c r="J66" s="63">
        <v>5332.34</v>
      </c>
      <c r="K66" s="150"/>
      <c r="L66" s="63">
        <v>15997</v>
      </c>
      <c r="M66" s="150"/>
      <c r="N66" s="63"/>
      <c r="O66" s="63"/>
      <c r="P66" s="150"/>
      <c r="Q66" s="63"/>
      <c r="R66" s="63"/>
      <c r="S66" s="63"/>
      <c r="T66" s="63"/>
      <c r="U66" s="63"/>
      <c r="V66" s="63"/>
      <c r="W66" s="63"/>
    </row>
    <row r="67" ht="20.25" customHeight="1" spans="1:23">
      <c r="A67" s="150" t="str">
        <f t="shared" si="1"/>
        <v>       玉溪市烈士纪念园管理所</v>
      </c>
      <c r="B67" s="150" t="s">
        <v>269</v>
      </c>
      <c r="C67" s="150" t="s">
        <v>210</v>
      </c>
      <c r="D67" s="150" t="s">
        <v>113</v>
      </c>
      <c r="E67" s="150" t="s">
        <v>217</v>
      </c>
      <c r="F67" s="150" t="s">
        <v>218</v>
      </c>
      <c r="G67" s="150" t="s">
        <v>219</v>
      </c>
      <c r="H67" s="153">
        <v>12849</v>
      </c>
      <c r="I67" s="63">
        <v>12849</v>
      </c>
      <c r="J67" s="63">
        <v>3212.25</v>
      </c>
      <c r="K67" s="150"/>
      <c r="L67" s="63">
        <v>9636.75</v>
      </c>
      <c r="M67" s="150"/>
      <c r="N67" s="63"/>
      <c r="O67" s="63"/>
      <c r="P67" s="150"/>
      <c r="Q67" s="63"/>
      <c r="R67" s="63"/>
      <c r="S67" s="63"/>
      <c r="T67" s="63"/>
      <c r="U67" s="63"/>
      <c r="V67" s="63"/>
      <c r="W67" s="63"/>
    </row>
    <row r="68" ht="20.25" customHeight="1" spans="1:23">
      <c r="A68" s="150" t="str">
        <f t="shared" si="1"/>
        <v>       玉溪市烈士纪念园管理所</v>
      </c>
      <c r="B68" s="150" t="s">
        <v>269</v>
      </c>
      <c r="C68" s="150" t="s">
        <v>210</v>
      </c>
      <c r="D68" s="150" t="s">
        <v>114</v>
      </c>
      <c r="E68" s="150" t="s">
        <v>220</v>
      </c>
      <c r="F68" s="150" t="s">
        <v>221</v>
      </c>
      <c r="G68" s="150" t="s">
        <v>222</v>
      </c>
      <c r="H68" s="153">
        <v>2085.62</v>
      </c>
      <c r="I68" s="63">
        <v>2085.62</v>
      </c>
      <c r="J68" s="63">
        <v>1295.41</v>
      </c>
      <c r="K68" s="150"/>
      <c r="L68" s="63">
        <v>790.21</v>
      </c>
      <c r="M68" s="150"/>
      <c r="N68" s="63"/>
      <c r="O68" s="63"/>
      <c r="P68" s="150"/>
      <c r="Q68" s="63"/>
      <c r="R68" s="63"/>
      <c r="S68" s="63"/>
      <c r="T68" s="63"/>
      <c r="U68" s="63"/>
      <c r="V68" s="63"/>
      <c r="W68" s="63"/>
    </row>
    <row r="69" ht="20.25" customHeight="1" spans="1:23">
      <c r="A69" s="150" t="str">
        <f t="shared" si="1"/>
        <v>       玉溪市烈士纪念园管理所</v>
      </c>
      <c r="B69" s="150" t="s">
        <v>271</v>
      </c>
      <c r="C69" s="150" t="s">
        <v>224</v>
      </c>
      <c r="D69" s="150" t="s">
        <v>119</v>
      </c>
      <c r="E69" s="150" t="s">
        <v>224</v>
      </c>
      <c r="F69" s="150" t="s">
        <v>225</v>
      </c>
      <c r="G69" s="150" t="s">
        <v>224</v>
      </c>
      <c r="H69" s="153">
        <v>45288</v>
      </c>
      <c r="I69" s="63">
        <v>45288</v>
      </c>
      <c r="J69" s="63">
        <v>11322</v>
      </c>
      <c r="K69" s="150"/>
      <c r="L69" s="63">
        <v>33966</v>
      </c>
      <c r="M69" s="150"/>
      <c r="N69" s="63"/>
      <c r="O69" s="63"/>
      <c r="P69" s="150"/>
      <c r="Q69" s="63"/>
      <c r="R69" s="63"/>
      <c r="S69" s="63"/>
      <c r="T69" s="63"/>
      <c r="U69" s="63"/>
      <c r="V69" s="63"/>
      <c r="W69" s="63"/>
    </row>
    <row r="70" ht="20.25" customHeight="1" spans="1:23">
      <c r="A70" s="150" t="str">
        <f t="shared" si="1"/>
        <v>       玉溪市烈士纪念园管理所</v>
      </c>
      <c r="B70" s="150" t="s">
        <v>272</v>
      </c>
      <c r="C70" s="150" t="s">
        <v>237</v>
      </c>
      <c r="D70" s="150" t="s">
        <v>107</v>
      </c>
      <c r="E70" s="150" t="s">
        <v>264</v>
      </c>
      <c r="F70" s="150" t="s">
        <v>238</v>
      </c>
      <c r="G70" s="150" t="s">
        <v>237</v>
      </c>
      <c r="H70" s="153">
        <v>5226.96</v>
      </c>
      <c r="I70" s="63">
        <v>5226.96</v>
      </c>
      <c r="J70" s="63"/>
      <c r="K70" s="150"/>
      <c r="L70" s="63">
        <v>5226.96</v>
      </c>
      <c r="M70" s="150"/>
      <c r="N70" s="63"/>
      <c r="O70" s="63"/>
      <c r="P70" s="150"/>
      <c r="Q70" s="63"/>
      <c r="R70" s="63"/>
      <c r="S70" s="63"/>
      <c r="T70" s="63"/>
      <c r="U70" s="63"/>
      <c r="V70" s="63"/>
      <c r="W70" s="63"/>
    </row>
    <row r="71" ht="20.25" customHeight="1" spans="1:23">
      <c r="A71" s="150" t="str">
        <f t="shared" si="1"/>
        <v>       玉溪市烈士纪念园管理所</v>
      </c>
      <c r="B71" s="150" t="s">
        <v>273</v>
      </c>
      <c r="C71" s="150" t="s">
        <v>274</v>
      </c>
      <c r="D71" s="150" t="s">
        <v>107</v>
      </c>
      <c r="E71" s="150" t="s">
        <v>264</v>
      </c>
      <c r="F71" s="150" t="s">
        <v>267</v>
      </c>
      <c r="G71" s="150" t="s">
        <v>268</v>
      </c>
      <c r="H71" s="153">
        <v>148200</v>
      </c>
      <c r="I71" s="63">
        <v>148200</v>
      </c>
      <c r="J71" s="63">
        <v>148200</v>
      </c>
      <c r="K71" s="150"/>
      <c r="L71" s="63"/>
      <c r="M71" s="150"/>
      <c r="N71" s="63"/>
      <c r="O71" s="63"/>
      <c r="P71" s="150"/>
      <c r="Q71" s="63"/>
      <c r="R71" s="63"/>
      <c r="S71" s="63"/>
      <c r="T71" s="63"/>
      <c r="U71" s="63"/>
      <c r="V71" s="63"/>
      <c r="W71" s="63"/>
    </row>
    <row r="72" ht="20.25" customHeight="1" spans="1:23">
      <c r="A72" s="150" t="str">
        <f t="shared" si="1"/>
        <v>       玉溪市烈士纪念园管理所</v>
      </c>
      <c r="B72" s="150" t="s">
        <v>275</v>
      </c>
      <c r="C72" s="150" t="s">
        <v>276</v>
      </c>
      <c r="D72" s="150" t="s">
        <v>107</v>
      </c>
      <c r="E72" s="150" t="s">
        <v>264</v>
      </c>
      <c r="F72" s="150" t="s">
        <v>267</v>
      </c>
      <c r="G72" s="150" t="s">
        <v>268</v>
      </c>
      <c r="H72" s="153">
        <v>75000</v>
      </c>
      <c r="I72" s="63">
        <v>75000</v>
      </c>
      <c r="J72" s="63"/>
      <c r="K72" s="150"/>
      <c r="L72" s="63">
        <v>75000</v>
      </c>
      <c r="M72" s="150"/>
      <c r="N72" s="63"/>
      <c r="O72" s="63"/>
      <c r="P72" s="150"/>
      <c r="Q72" s="63"/>
      <c r="R72" s="63"/>
      <c r="S72" s="63"/>
      <c r="T72" s="63"/>
      <c r="U72" s="63"/>
      <c r="V72" s="63"/>
      <c r="W72" s="63"/>
    </row>
    <row r="73" ht="20.25" customHeight="1" spans="1:23">
      <c r="A73" s="150" t="str">
        <f t="shared" si="1"/>
        <v>       玉溪市烈士纪念园管理所</v>
      </c>
      <c r="B73" s="150" t="s">
        <v>277</v>
      </c>
      <c r="C73" s="150" t="s">
        <v>278</v>
      </c>
      <c r="D73" s="150" t="s">
        <v>107</v>
      </c>
      <c r="E73" s="150" t="s">
        <v>264</v>
      </c>
      <c r="F73" s="150" t="s">
        <v>228</v>
      </c>
      <c r="G73" s="150" t="s">
        <v>229</v>
      </c>
      <c r="H73" s="153">
        <v>1500</v>
      </c>
      <c r="I73" s="63">
        <v>1500</v>
      </c>
      <c r="J73" s="63"/>
      <c r="K73" s="150"/>
      <c r="L73" s="63">
        <v>1500</v>
      </c>
      <c r="M73" s="150"/>
      <c r="N73" s="63"/>
      <c r="O73" s="63"/>
      <c r="P73" s="150"/>
      <c r="Q73" s="63"/>
      <c r="R73" s="63"/>
      <c r="S73" s="63"/>
      <c r="T73" s="63"/>
      <c r="U73" s="63"/>
      <c r="V73" s="63"/>
      <c r="W73" s="63"/>
    </row>
    <row r="74" ht="20.25" customHeight="1" spans="1:23">
      <c r="A74" s="150" t="s">
        <v>69</v>
      </c>
      <c r="B74" s="150"/>
      <c r="C74" s="150"/>
      <c r="D74" s="150"/>
      <c r="E74" s="150"/>
      <c r="F74" s="150"/>
      <c r="G74" s="150"/>
      <c r="H74" s="153">
        <v>1836861.76</v>
      </c>
      <c r="I74" s="63">
        <v>1836861.76</v>
      </c>
      <c r="J74" s="63">
        <v>859124.2</v>
      </c>
      <c r="K74" s="150"/>
      <c r="L74" s="63">
        <v>977737.56</v>
      </c>
      <c r="M74" s="150"/>
      <c r="N74" s="63"/>
      <c r="O74" s="63"/>
      <c r="P74" s="150"/>
      <c r="Q74" s="63"/>
      <c r="R74" s="63"/>
      <c r="S74" s="63"/>
      <c r="T74" s="63"/>
      <c r="U74" s="63"/>
      <c r="V74" s="63"/>
      <c r="W74" s="63"/>
    </row>
    <row r="75" ht="20.25" customHeight="1" spans="1:23">
      <c r="A75" s="150" t="str">
        <f t="shared" ref="A75:A95" si="2">"       "&amp;"玉溪市退役军人服务中心"</f>
        <v>       玉溪市退役军人服务中心</v>
      </c>
      <c r="B75" s="150" t="s">
        <v>279</v>
      </c>
      <c r="C75" s="150" t="s">
        <v>171</v>
      </c>
      <c r="D75" s="150" t="s">
        <v>107</v>
      </c>
      <c r="E75" s="150" t="s">
        <v>264</v>
      </c>
      <c r="F75" s="150" t="s">
        <v>173</v>
      </c>
      <c r="G75" s="150" t="s">
        <v>174</v>
      </c>
      <c r="H75" s="153">
        <v>70039</v>
      </c>
      <c r="I75" s="63">
        <v>70039</v>
      </c>
      <c r="J75" s="63">
        <v>17509.75</v>
      </c>
      <c r="K75" s="150"/>
      <c r="L75" s="63">
        <v>52529.25</v>
      </c>
      <c r="M75" s="150"/>
      <c r="N75" s="63"/>
      <c r="O75" s="63"/>
      <c r="P75" s="150"/>
      <c r="Q75" s="63"/>
      <c r="R75" s="63"/>
      <c r="S75" s="63"/>
      <c r="T75" s="63"/>
      <c r="U75" s="63"/>
      <c r="V75" s="63"/>
      <c r="W75" s="63"/>
    </row>
    <row r="76" ht="20.25" customHeight="1" spans="1:23">
      <c r="A76" s="150" t="str">
        <f t="shared" si="2"/>
        <v>       玉溪市退役军人服务中心</v>
      </c>
      <c r="B76" s="150" t="s">
        <v>279</v>
      </c>
      <c r="C76" s="150" t="s">
        <v>171</v>
      </c>
      <c r="D76" s="150" t="s">
        <v>107</v>
      </c>
      <c r="E76" s="150" t="s">
        <v>264</v>
      </c>
      <c r="F76" s="150" t="s">
        <v>182</v>
      </c>
      <c r="G76" s="150" t="s">
        <v>183</v>
      </c>
      <c r="H76" s="153">
        <v>10000</v>
      </c>
      <c r="I76" s="63">
        <v>10000</v>
      </c>
      <c r="J76" s="63">
        <v>2500</v>
      </c>
      <c r="K76" s="150"/>
      <c r="L76" s="63">
        <v>7500</v>
      </c>
      <c r="M76" s="150"/>
      <c r="N76" s="63"/>
      <c r="O76" s="63"/>
      <c r="P76" s="150"/>
      <c r="Q76" s="63"/>
      <c r="R76" s="63"/>
      <c r="S76" s="63"/>
      <c r="T76" s="63"/>
      <c r="U76" s="63"/>
      <c r="V76" s="63"/>
      <c r="W76" s="63"/>
    </row>
    <row r="77" ht="20.25" customHeight="1" spans="1:23">
      <c r="A77" s="150" t="str">
        <f t="shared" si="2"/>
        <v>       玉溪市退役军人服务中心</v>
      </c>
      <c r="B77" s="150" t="s">
        <v>279</v>
      </c>
      <c r="C77" s="150" t="s">
        <v>171</v>
      </c>
      <c r="D77" s="150" t="s">
        <v>107</v>
      </c>
      <c r="E77" s="150" t="s">
        <v>264</v>
      </c>
      <c r="F77" s="150" t="s">
        <v>190</v>
      </c>
      <c r="G77" s="150" t="s">
        <v>191</v>
      </c>
      <c r="H77" s="153">
        <v>3000</v>
      </c>
      <c r="I77" s="63">
        <v>3000</v>
      </c>
      <c r="J77" s="63">
        <v>750</v>
      </c>
      <c r="K77" s="150"/>
      <c r="L77" s="63">
        <v>2250</v>
      </c>
      <c r="M77" s="150"/>
      <c r="N77" s="63"/>
      <c r="O77" s="63"/>
      <c r="P77" s="150"/>
      <c r="Q77" s="63"/>
      <c r="R77" s="63"/>
      <c r="S77" s="63"/>
      <c r="T77" s="63"/>
      <c r="U77" s="63"/>
      <c r="V77" s="63"/>
      <c r="W77" s="63"/>
    </row>
    <row r="78" ht="20.25" customHeight="1" spans="1:23">
      <c r="A78" s="150" t="str">
        <f t="shared" si="2"/>
        <v>       玉溪市退役军人服务中心</v>
      </c>
      <c r="B78" s="150" t="s">
        <v>279</v>
      </c>
      <c r="C78" s="150" t="s">
        <v>171</v>
      </c>
      <c r="D78" s="150" t="s">
        <v>107</v>
      </c>
      <c r="E78" s="150" t="s">
        <v>264</v>
      </c>
      <c r="F78" s="150" t="s">
        <v>192</v>
      </c>
      <c r="G78" s="150" t="s">
        <v>193</v>
      </c>
      <c r="H78" s="153">
        <v>14000</v>
      </c>
      <c r="I78" s="63">
        <v>14000</v>
      </c>
      <c r="J78" s="63">
        <v>3500</v>
      </c>
      <c r="K78" s="150"/>
      <c r="L78" s="63">
        <v>10500</v>
      </c>
      <c r="M78" s="150"/>
      <c r="N78" s="63"/>
      <c r="O78" s="63"/>
      <c r="P78" s="150"/>
      <c r="Q78" s="63"/>
      <c r="R78" s="63"/>
      <c r="S78" s="63"/>
      <c r="T78" s="63"/>
      <c r="U78" s="63"/>
      <c r="V78" s="63"/>
      <c r="W78" s="63"/>
    </row>
    <row r="79" ht="20.25" customHeight="1" spans="1:23">
      <c r="A79" s="150" t="str">
        <f t="shared" si="2"/>
        <v>       玉溪市退役军人服务中心</v>
      </c>
      <c r="B79" s="150" t="s">
        <v>279</v>
      </c>
      <c r="C79" s="150" t="s">
        <v>171</v>
      </c>
      <c r="D79" s="150" t="s">
        <v>107</v>
      </c>
      <c r="E79" s="150" t="s">
        <v>264</v>
      </c>
      <c r="F79" s="150" t="s">
        <v>194</v>
      </c>
      <c r="G79" s="150" t="s">
        <v>195</v>
      </c>
      <c r="H79" s="153">
        <v>5000</v>
      </c>
      <c r="I79" s="63">
        <v>5000</v>
      </c>
      <c r="J79" s="63">
        <v>1250</v>
      </c>
      <c r="K79" s="150"/>
      <c r="L79" s="63">
        <v>3750</v>
      </c>
      <c r="M79" s="150"/>
      <c r="N79" s="63"/>
      <c r="O79" s="63"/>
      <c r="P79" s="150"/>
      <c r="Q79" s="63"/>
      <c r="R79" s="63"/>
      <c r="S79" s="63"/>
      <c r="T79" s="63"/>
      <c r="U79" s="63"/>
      <c r="V79" s="63"/>
      <c r="W79" s="63"/>
    </row>
    <row r="80" ht="20.25" customHeight="1" spans="1:23">
      <c r="A80" s="150" t="str">
        <f t="shared" si="2"/>
        <v>       玉溪市退役军人服务中心</v>
      </c>
      <c r="B80" s="150" t="s">
        <v>279</v>
      </c>
      <c r="C80" s="150" t="s">
        <v>171</v>
      </c>
      <c r="D80" s="150" t="s">
        <v>107</v>
      </c>
      <c r="E80" s="150" t="s">
        <v>264</v>
      </c>
      <c r="F80" s="150" t="s">
        <v>198</v>
      </c>
      <c r="G80" s="150" t="s">
        <v>199</v>
      </c>
      <c r="H80" s="153">
        <v>2961</v>
      </c>
      <c r="I80" s="63">
        <v>2961</v>
      </c>
      <c r="J80" s="63">
        <v>740.25</v>
      </c>
      <c r="K80" s="150"/>
      <c r="L80" s="63">
        <v>2220.75</v>
      </c>
      <c r="M80" s="150"/>
      <c r="N80" s="63"/>
      <c r="O80" s="63"/>
      <c r="P80" s="150"/>
      <c r="Q80" s="63"/>
      <c r="R80" s="63"/>
      <c r="S80" s="63"/>
      <c r="T80" s="63"/>
      <c r="U80" s="63"/>
      <c r="V80" s="63"/>
      <c r="W80" s="63"/>
    </row>
    <row r="81" ht="20.25" customHeight="1" spans="1:23">
      <c r="A81" s="150" t="str">
        <f t="shared" si="2"/>
        <v>       玉溪市退役军人服务中心</v>
      </c>
      <c r="B81" s="150" t="s">
        <v>279</v>
      </c>
      <c r="C81" s="150" t="s">
        <v>171</v>
      </c>
      <c r="D81" s="150" t="s">
        <v>107</v>
      </c>
      <c r="E81" s="150" t="s">
        <v>264</v>
      </c>
      <c r="F81" s="150" t="s">
        <v>175</v>
      </c>
      <c r="G81" s="150" t="s">
        <v>176</v>
      </c>
      <c r="H81" s="153">
        <v>10000</v>
      </c>
      <c r="I81" s="63">
        <v>10000</v>
      </c>
      <c r="J81" s="63">
        <v>2500</v>
      </c>
      <c r="K81" s="150"/>
      <c r="L81" s="63">
        <v>7500</v>
      </c>
      <c r="M81" s="150"/>
      <c r="N81" s="63"/>
      <c r="O81" s="63"/>
      <c r="P81" s="150"/>
      <c r="Q81" s="63"/>
      <c r="R81" s="63"/>
      <c r="S81" s="63"/>
      <c r="T81" s="63"/>
      <c r="U81" s="63"/>
      <c r="V81" s="63"/>
      <c r="W81" s="63"/>
    </row>
    <row r="82" ht="20.25" customHeight="1" spans="1:23">
      <c r="A82" s="150" t="str">
        <f t="shared" si="2"/>
        <v>       玉溪市退役军人服务中心</v>
      </c>
      <c r="B82" s="150" t="s">
        <v>280</v>
      </c>
      <c r="C82" s="150" t="s">
        <v>266</v>
      </c>
      <c r="D82" s="150" t="s">
        <v>107</v>
      </c>
      <c r="E82" s="150" t="s">
        <v>264</v>
      </c>
      <c r="F82" s="150" t="s">
        <v>204</v>
      </c>
      <c r="G82" s="150" t="s">
        <v>205</v>
      </c>
      <c r="H82" s="153">
        <v>374940</v>
      </c>
      <c r="I82" s="63">
        <v>374940</v>
      </c>
      <c r="J82" s="63">
        <v>164036.25</v>
      </c>
      <c r="K82" s="150"/>
      <c r="L82" s="63">
        <v>210903.75</v>
      </c>
      <c r="M82" s="150"/>
      <c r="N82" s="63"/>
      <c r="O82" s="63"/>
      <c r="P82" s="150"/>
      <c r="Q82" s="63"/>
      <c r="R82" s="63"/>
      <c r="S82" s="63"/>
      <c r="T82" s="63"/>
      <c r="U82" s="63"/>
      <c r="V82" s="63"/>
      <c r="W82" s="63"/>
    </row>
    <row r="83" ht="20.25" customHeight="1" spans="1:23">
      <c r="A83" s="150" t="str">
        <f t="shared" si="2"/>
        <v>       玉溪市退役军人服务中心</v>
      </c>
      <c r="B83" s="150" t="s">
        <v>280</v>
      </c>
      <c r="C83" s="150" t="s">
        <v>266</v>
      </c>
      <c r="D83" s="150" t="s">
        <v>107</v>
      </c>
      <c r="E83" s="150" t="s">
        <v>264</v>
      </c>
      <c r="F83" s="150" t="s">
        <v>206</v>
      </c>
      <c r="G83" s="150" t="s">
        <v>207</v>
      </c>
      <c r="H83" s="153">
        <v>192</v>
      </c>
      <c r="I83" s="63">
        <v>192</v>
      </c>
      <c r="J83" s="63">
        <v>84</v>
      </c>
      <c r="K83" s="150"/>
      <c r="L83" s="63">
        <v>108</v>
      </c>
      <c r="M83" s="150"/>
      <c r="N83" s="63"/>
      <c r="O83" s="63"/>
      <c r="P83" s="150"/>
      <c r="Q83" s="63"/>
      <c r="R83" s="63"/>
      <c r="S83" s="63"/>
      <c r="T83" s="63"/>
      <c r="U83" s="63"/>
      <c r="V83" s="63"/>
      <c r="W83" s="63"/>
    </row>
    <row r="84" ht="20.25" customHeight="1" spans="1:23">
      <c r="A84" s="150" t="str">
        <f t="shared" si="2"/>
        <v>       玉溪市退役军人服务中心</v>
      </c>
      <c r="B84" s="150" t="s">
        <v>280</v>
      </c>
      <c r="C84" s="150" t="s">
        <v>266</v>
      </c>
      <c r="D84" s="150" t="s">
        <v>107</v>
      </c>
      <c r="E84" s="150" t="s">
        <v>264</v>
      </c>
      <c r="F84" s="150" t="s">
        <v>267</v>
      </c>
      <c r="G84" s="150" t="s">
        <v>268</v>
      </c>
      <c r="H84" s="153">
        <v>154200</v>
      </c>
      <c r="I84" s="63">
        <v>154200</v>
      </c>
      <c r="J84" s="63">
        <v>67462.5</v>
      </c>
      <c r="K84" s="150"/>
      <c r="L84" s="63">
        <v>86737.5</v>
      </c>
      <c r="M84" s="150"/>
      <c r="N84" s="63"/>
      <c r="O84" s="63"/>
      <c r="P84" s="150"/>
      <c r="Q84" s="63"/>
      <c r="R84" s="63"/>
      <c r="S84" s="63"/>
      <c r="T84" s="63"/>
      <c r="U84" s="63"/>
      <c r="V84" s="63"/>
      <c r="W84" s="63"/>
    </row>
    <row r="85" ht="20.25" customHeight="1" spans="1:23">
      <c r="A85" s="150" t="str">
        <f t="shared" si="2"/>
        <v>       玉溪市退役军人服务中心</v>
      </c>
      <c r="B85" s="150" t="s">
        <v>280</v>
      </c>
      <c r="C85" s="150" t="s">
        <v>266</v>
      </c>
      <c r="D85" s="150" t="s">
        <v>120</v>
      </c>
      <c r="E85" s="150" t="s">
        <v>208</v>
      </c>
      <c r="F85" s="150" t="s">
        <v>206</v>
      </c>
      <c r="G85" s="150" t="s">
        <v>207</v>
      </c>
      <c r="H85" s="153">
        <v>19428</v>
      </c>
      <c r="I85" s="63">
        <v>19428</v>
      </c>
      <c r="J85" s="63"/>
      <c r="K85" s="150"/>
      <c r="L85" s="63">
        <v>19428</v>
      </c>
      <c r="M85" s="150"/>
      <c r="N85" s="63"/>
      <c r="O85" s="63"/>
      <c r="P85" s="150"/>
      <c r="Q85" s="63"/>
      <c r="R85" s="63"/>
      <c r="S85" s="63"/>
      <c r="T85" s="63"/>
      <c r="U85" s="63"/>
      <c r="V85" s="63"/>
      <c r="W85" s="63"/>
    </row>
    <row r="86" ht="20.25" customHeight="1" spans="1:23">
      <c r="A86" s="150" t="str">
        <f t="shared" si="2"/>
        <v>       玉溪市退役军人服务中心</v>
      </c>
      <c r="B86" s="150" t="s">
        <v>281</v>
      </c>
      <c r="C86" s="150" t="s">
        <v>210</v>
      </c>
      <c r="D86" s="150" t="s">
        <v>89</v>
      </c>
      <c r="E86" s="150" t="s">
        <v>211</v>
      </c>
      <c r="F86" s="150" t="s">
        <v>212</v>
      </c>
      <c r="G86" s="150" t="s">
        <v>213</v>
      </c>
      <c r="H86" s="153">
        <v>134908.8</v>
      </c>
      <c r="I86" s="63">
        <v>134908.8</v>
      </c>
      <c r="J86" s="63">
        <v>33727.2</v>
      </c>
      <c r="K86" s="150"/>
      <c r="L86" s="63">
        <v>101181.6</v>
      </c>
      <c r="M86" s="150"/>
      <c r="N86" s="63"/>
      <c r="O86" s="63"/>
      <c r="P86" s="150"/>
      <c r="Q86" s="63"/>
      <c r="R86" s="63"/>
      <c r="S86" s="63"/>
      <c r="T86" s="63"/>
      <c r="U86" s="63"/>
      <c r="V86" s="63"/>
      <c r="W86" s="63"/>
    </row>
    <row r="87" ht="20.25" customHeight="1" spans="1:23">
      <c r="A87" s="150" t="str">
        <f t="shared" si="2"/>
        <v>       玉溪市退役军人服务中心</v>
      </c>
      <c r="B87" s="150" t="s">
        <v>281</v>
      </c>
      <c r="C87" s="150" t="s">
        <v>210</v>
      </c>
      <c r="D87" s="150" t="s">
        <v>107</v>
      </c>
      <c r="E87" s="150" t="s">
        <v>264</v>
      </c>
      <c r="F87" s="150" t="s">
        <v>221</v>
      </c>
      <c r="G87" s="150" t="s">
        <v>222</v>
      </c>
      <c r="H87" s="153">
        <v>6120.98</v>
      </c>
      <c r="I87" s="63">
        <v>6120.98</v>
      </c>
      <c r="J87" s="63">
        <v>1530.25</v>
      </c>
      <c r="K87" s="150"/>
      <c r="L87" s="63">
        <v>4590.73</v>
      </c>
      <c r="M87" s="150"/>
      <c r="N87" s="63"/>
      <c r="O87" s="63"/>
      <c r="P87" s="150"/>
      <c r="Q87" s="63"/>
      <c r="R87" s="63"/>
      <c r="S87" s="63"/>
      <c r="T87" s="63"/>
      <c r="U87" s="63"/>
      <c r="V87" s="63"/>
      <c r="W87" s="63"/>
    </row>
    <row r="88" ht="20.25" customHeight="1" spans="1:23">
      <c r="A88" s="150" t="str">
        <f t="shared" si="2"/>
        <v>       玉溪市退役军人服务中心</v>
      </c>
      <c r="B88" s="150" t="s">
        <v>281</v>
      </c>
      <c r="C88" s="150" t="s">
        <v>210</v>
      </c>
      <c r="D88" s="150" t="s">
        <v>112</v>
      </c>
      <c r="E88" s="150" t="s">
        <v>270</v>
      </c>
      <c r="F88" s="150" t="s">
        <v>215</v>
      </c>
      <c r="G88" s="150" t="s">
        <v>216</v>
      </c>
      <c r="H88" s="153">
        <v>69983.94</v>
      </c>
      <c r="I88" s="63">
        <v>69983.94</v>
      </c>
      <c r="J88" s="63">
        <v>17495.99</v>
      </c>
      <c r="K88" s="150"/>
      <c r="L88" s="63">
        <v>52487.95</v>
      </c>
      <c r="M88" s="150"/>
      <c r="N88" s="63"/>
      <c r="O88" s="63"/>
      <c r="P88" s="150"/>
      <c r="Q88" s="63"/>
      <c r="R88" s="63"/>
      <c r="S88" s="63"/>
      <c r="T88" s="63"/>
      <c r="U88" s="63"/>
      <c r="V88" s="63"/>
      <c r="W88" s="63"/>
    </row>
    <row r="89" ht="20.25" customHeight="1" spans="1:23">
      <c r="A89" s="150" t="str">
        <f t="shared" si="2"/>
        <v>       玉溪市退役军人服务中心</v>
      </c>
      <c r="B89" s="150" t="s">
        <v>281</v>
      </c>
      <c r="C89" s="150" t="s">
        <v>210</v>
      </c>
      <c r="D89" s="150" t="s">
        <v>113</v>
      </c>
      <c r="E89" s="150" t="s">
        <v>217</v>
      </c>
      <c r="F89" s="150" t="s">
        <v>218</v>
      </c>
      <c r="G89" s="150" t="s">
        <v>219</v>
      </c>
      <c r="H89" s="153">
        <v>42159</v>
      </c>
      <c r="I89" s="63">
        <v>42159</v>
      </c>
      <c r="J89" s="63">
        <v>10539.75</v>
      </c>
      <c r="K89" s="150"/>
      <c r="L89" s="63">
        <v>31619.25</v>
      </c>
      <c r="M89" s="150"/>
      <c r="N89" s="63"/>
      <c r="O89" s="63"/>
      <c r="P89" s="150"/>
      <c r="Q89" s="63"/>
      <c r="R89" s="63"/>
      <c r="S89" s="63"/>
      <c r="T89" s="63"/>
      <c r="U89" s="63"/>
      <c r="V89" s="63"/>
      <c r="W89" s="63"/>
    </row>
    <row r="90" ht="20.25" customHeight="1" spans="1:23">
      <c r="A90" s="150" t="str">
        <f t="shared" si="2"/>
        <v>       玉溪市退役军人服务中心</v>
      </c>
      <c r="B90" s="150" t="s">
        <v>281</v>
      </c>
      <c r="C90" s="150" t="s">
        <v>210</v>
      </c>
      <c r="D90" s="150" t="s">
        <v>114</v>
      </c>
      <c r="E90" s="150" t="s">
        <v>220</v>
      </c>
      <c r="F90" s="150" t="s">
        <v>221</v>
      </c>
      <c r="G90" s="150" t="s">
        <v>222</v>
      </c>
      <c r="H90" s="153">
        <v>6897.04</v>
      </c>
      <c r="I90" s="63">
        <v>6897.04</v>
      </c>
      <c r="J90" s="63">
        <v>4304.26</v>
      </c>
      <c r="K90" s="150"/>
      <c r="L90" s="63">
        <v>2592.78</v>
      </c>
      <c r="M90" s="150"/>
      <c r="N90" s="63"/>
      <c r="O90" s="63"/>
      <c r="P90" s="150"/>
      <c r="Q90" s="63"/>
      <c r="R90" s="63"/>
      <c r="S90" s="63"/>
      <c r="T90" s="63"/>
      <c r="U90" s="63"/>
      <c r="V90" s="63"/>
      <c r="W90" s="63"/>
    </row>
    <row r="91" ht="20.25" customHeight="1" spans="1:23">
      <c r="A91" s="150" t="str">
        <f t="shared" si="2"/>
        <v>       玉溪市退役军人服务中心</v>
      </c>
      <c r="B91" s="150" t="s">
        <v>282</v>
      </c>
      <c r="C91" s="150" t="s">
        <v>224</v>
      </c>
      <c r="D91" s="150" t="s">
        <v>119</v>
      </c>
      <c r="E91" s="150" t="s">
        <v>224</v>
      </c>
      <c r="F91" s="150" t="s">
        <v>225</v>
      </c>
      <c r="G91" s="150" t="s">
        <v>224</v>
      </c>
      <c r="H91" s="153">
        <v>148776</v>
      </c>
      <c r="I91" s="63">
        <v>148776</v>
      </c>
      <c r="J91" s="63">
        <v>37194</v>
      </c>
      <c r="K91" s="150"/>
      <c r="L91" s="63">
        <v>111582</v>
      </c>
      <c r="M91" s="150"/>
      <c r="N91" s="63"/>
      <c r="O91" s="63"/>
      <c r="P91" s="150"/>
      <c r="Q91" s="63"/>
      <c r="R91" s="63"/>
      <c r="S91" s="63"/>
      <c r="T91" s="63"/>
      <c r="U91" s="63"/>
      <c r="V91" s="63"/>
      <c r="W91" s="63"/>
    </row>
    <row r="92" ht="20.25" customHeight="1" spans="1:23">
      <c r="A92" s="150" t="str">
        <f t="shared" si="2"/>
        <v>       玉溪市退役军人服务中心</v>
      </c>
      <c r="B92" s="150" t="s">
        <v>283</v>
      </c>
      <c r="C92" s="150" t="s">
        <v>237</v>
      </c>
      <c r="D92" s="150" t="s">
        <v>107</v>
      </c>
      <c r="E92" s="150" t="s">
        <v>264</v>
      </c>
      <c r="F92" s="150" t="s">
        <v>238</v>
      </c>
      <c r="G92" s="150" t="s">
        <v>237</v>
      </c>
      <c r="H92" s="153">
        <v>17256</v>
      </c>
      <c r="I92" s="63">
        <v>17256</v>
      </c>
      <c r="J92" s="63"/>
      <c r="K92" s="150"/>
      <c r="L92" s="63">
        <v>17256</v>
      </c>
      <c r="M92" s="150"/>
      <c r="N92" s="63"/>
      <c r="O92" s="63"/>
      <c r="P92" s="150"/>
      <c r="Q92" s="63"/>
      <c r="R92" s="63"/>
      <c r="S92" s="63"/>
      <c r="T92" s="63"/>
      <c r="U92" s="63"/>
      <c r="V92" s="63"/>
      <c r="W92" s="63"/>
    </row>
    <row r="93" ht="20.25" customHeight="1" spans="1:23">
      <c r="A93" s="150" t="str">
        <f t="shared" si="2"/>
        <v>       玉溪市退役军人服务中心</v>
      </c>
      <c r="B93" s="150" t="s">
        <v>284</v>
      </c>
      <c r="C93" s="150" t="s">
        <v>285</v>
      </c>
      <c r="D93" s="150" t="s">
        <v>107</v>
      </c>
      <c r="E93" s="150" t="s">
        <v>264</v>
      </c>
      <c r="F93" s="150" t="s">
        <v>267</v>
      </c>
      <c r="G93" s="150" t="s">
        <v>268</v>
      </c>
      <c r="H93" s="153">
        <v>494000</v>
      </c>
      <c r="I93" s="63">
        <v>494000</v>
      </c>
      <c r="J93" s="63">
        <v>494000</v>
      </c>
      <c r="K93" s="150"/>
      <c r="L93" s="63"/>
      <c r="M93" s="150"/>
      <c r="N93" s="63"/>
      <c r="O93" s="63"/>
      <c r="P93" s="150"/>
      <c r="Q93" s="63"/>
      <c r="R93" s="63"/>
      <c r="S93" s="63"/>
      <c r="T93" s="63"/>
      <c r="U93" s="63"/>
      <c r="V93" s="63"/>
      <c r="W93" s="63"/>
    </row>
    <row r="94" ht="20.25" customHeight="1" spans="1:23">
      <c r="A94" s="150" t="str">
        <f t="shared" si="2"/>
        <v>       玉溪市退役军人服务中心</v>
      </c>
      <c r="B94" s="150" t="s">
        <v>286</v>
      </c>
      <c r="C94" s="150" t="s">
        <v>287</v>
      </c>
      <c r="D94" s="150" t="s">
        <v>107</v>
      </c>
      <c r="E94" s="150" t="s">
        <v>264</v>
      </c>
      <c r="F94" s="150" t="s">
        <v>267</v>
      </c>
      <c r="G94" s="150" t="s">
        <v>268</v>
      </c>
      <c r="H94" s="153">
        <v>250000</v>
      </c>
      <c r="I94" s="63">
        <v>250000</v>
      </c>
      <c r="J94" s="63"/>
      <c r="K94" s="150"/>
      <c r="L94" s="63">
        <v>250000</v>
      </c>
      <c r="M94" s="150"/>
      <c r="N94" s="63"/>
      <c r="O94" s="63"/>
      <c r="P94" s="150"/>
      <c r="Q94" s="63"/>
      <c r="R94" s="63"/>
      <c r="S94" s="63"/>
      <c r="T94" s="63"/>
      <c r="U94" s="63"/>
      <c r="V94" s="63"/>
      <c r="W94" s="63"/>
    </row>
    <row r="95" ht="20.25" customHeight="1" spans="1:23">
      <c r="A95" s="150" t="str">
        <f t="shared" si="2"/>
        <v>       玉溪市退役军人服务中心</v>
      </c>
      <c r="B95" s="150" t="s">
        <v>288</v>
      </c>
      <c r="C95" s="150" t="s">
        <v>278</v>
      </c>
      <c r="D95" s="150" t="s">
        <v>107</v>
      </c>
      <c r="E95" s="150" t="s">
        <v>264</v>
      </c>
      <c r="F95" s="150" t="s">
        <v>228</v>
      </c>
      <c r="G95" s="150" t="s">
        <v>229</v>
      </c>
      <c r="H95" s="153">
        <v>3000</v>
      </c>
      <c r="I95" s="63">
        <v>3000</v>
      </c>
      <c r="J95" s="63"/>
      <c r="K95" s="150"/>
      <c r="L95" s="63">
        <v>3000</v>
      </c>
      <c r="M95" s="150"/>
      <c r="N95" s="63"/>
      <c r="O95" s="63"/>
      <c r="P95" s="150"/>
      <c r="Q95" s="63"/>
      <c r="R95" s="63"/>
      <c r="S95" s="63"/>
      <c r="T95" s="63"/>
      <c r="U95" s="63"/>
      <c r="V95" s="63"/>
      <c r="W95" s="63"/>
    </row>
    <row r="96" ht="20.25" customHeight="1" spans="1:23">
      <c r="A96" s="152" t="s">
        <v>31</v>
      </c>
      <c r="B96" s="152"/>
      <c r="C96" s="152"/>
      <c r="D96" s="152"/>
      <c r="E96" s="152"/>
      <c r="F96" s="152"/>
      <c r="G96" s="152"/>
      <c r="H96" s="63">
        <v>7710064.14</v>
      </c>
      <c r="I96" s="63">
        <v>7708564.14</v>
      </c>
      <c r="J96" s="63">
        <v>2612322.44</v>
      </c>
      <c r="K96" s="63"/>
      <c r="L96" s="63">
        <v>5096241.7</v>
      </c>
      <c r="M96" s="63"/>
      <c r="N96" s="63"/>
      <c r="O96" s="63"/>
      <c r="P96" s="63"/>
      <c r="Q96" s="63"/>
      <c r="R96" s="63">
        <v>1500</v>
      </c>
      <c r="S96" s="63"/>
      <c r="T96" s="63"/>
      <c r="U96" s="63"/>
      <c r="V96" s="63"/>
      <c r="W96" s="63">
        <v>1500</v>
      </c>
    </row>
  </sheetData>
  <mergeCells count="17">
    <mergeCell ref="A1:W1"/>
    <mergeCell ref="A2:W2"/>
    <mergeCell ref="A3:V3"/>
    <mergeCell ref="H4:W4"/>
    <mergeCell ref="I5:M5"/>
    <mergeCell ref="N5:P5"/>
    <mergeCell ref="R5:W5"/>
    <mergeCell ref="A96:G96"/>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4"/>
  <sheetViews>
    <sheetView showZeros="0" topLeftCell="A93" workbookViewId="0">
      <selection activeCell="A3" sqref="A3:I3"/>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1"/>
      <c r="E1" s="142"/>
      <c r="F1" s="142"/>
      <c r="G1" s="142"/>
      <c r="H1" s="142"/>
      <c r="K1" s="131"/>
      <c r="N1" s="131"/>
      <c r="O1" s="131"/>
      <c r="P1" s="131"/>
      <c r="U1" s="147"/>
      <c r="W1" s="132" t="s">
        <v>289</v>
      </c>
    </row>
    <row r="2" ht="27.75" customHeight="1" spans="1:23">
      <c r="A2" s="32" t="s">
        <v>290</v>
      </c>
      <c r="B2" s="32"/>
      <c r="C2" s="32"/>
      <c r="D2" s="32"/>
      <c r="E2" s="32"/>
      <c r="F2" s="32"/>
      <c r="G2" s="32"/>
      <c r="H2" s="32"/>
      <c r="I2" s="32"/>
      <c r="J2" s="32"/>
      <c r="K2" s="32"/>
      <c r="L2" s="32"/>
      <c r="M2" s="32"/>
      <c r="N2" s="32"/>
      <c r="O2" s="32"/>
      <c r="P2" s="32"/>
      <c r="Q2" s="32"/>
      <c r="R2" s="32"/>
      <c r="S2" s="32"/>
      <c r="T2" s="32"/>
      <c r="U2" s="32"/>
      <c r="V2" s="32"/>
      <c r="W2" s="32"/>
    </row>
    <row r="3" ht="13.5" customHeight="1" spans="1:23">
      <c r="A3" s="5" t="s">
        <v>2</v>
      </c>
      <c r="B3" s="143" t="str">
        <f>"单位名称："&amp;"玉溪市退役军人事务局"</f>
        <v>单位名称：玉溪市退役军人事务局</v>
      </c>
      <c r="C3" s="143"/>
      <c r="D3" s="143"/>
      <c r="E3" s="143"/>
      <c r="F3" s="143"/>
      <c r="G3" s="143"/>
      <c r="H3" s="143"/>
      <c r="I3" s="143"/>
      <c r="J3" s="7"/>
      <c r="K3" s="7"/>
      <c r="L3" s="7"/>
      <c r="M3" s="7"/>
      <c r="N3" s="7"/>
      <c r="O3" s="7"/>
      <c r="P3" s="7"/>
      <c r="Q3" s="7"/>
      <c r="U3" s="147"/>
      <c r="W3" s="135" t="s">
        <v>3</v>
      </c>
    </row>
    <row r="4" ht="21.75" customHeight="1" spans="1:23">
      <c r="A4" s="9" t="s">
        <v>291</v>
      </c>
      <c r="B4" s="9" t="s">
        <v>152</v>
      </c>
      <c r="C4" s="9" t="s">
        <v>153</v>
      </c>
      <c r="D4" s="9" t="s">
        <v>292</v>
      </c>
      <c r="E4" s="10" t="s">
        <v>154</v>
      </c>
      <c r="F4" s="10" t="s">
        <v>155</v>
      </c>
      <c r="G4" s="10" t="s">
        <v>156</v>
      </c>
      <c r="H4" s="10" t="s">
        <v>157</v>
      </c>
      <c r="I4" s="20" t="s">
        <v>31</v>
      </c>
      <c r="J4" s="20" t="s">
        <v>293</v>
      </c>
      <c r="K4" s="20"/>
      <c r="L4" s="20"/>
      <c r="M4" s="20"/>
      <c r="N4" s="20" t="s">
        <v>159</v>
      </c>
      <c r="O4" s="20"/>
      <c r="P4" s="20"/>
      <c r="Q4" s="10" t="s">
        <v>37</v>
      </c>
      <c r="R4" s="11" t="s">
        <v>294</v>
      </c>
      <c r="S4" s="12"/>
      <c r="T4" s="12"/>
      <c r="U4" s="12"/>
      <c r="V4" s="12"/>
      <c r="W4" s="13"/>
    </row>
    <row r="5" ht="21.75" customHeight="1" spans="1:23">
      <c r="A5" s="14"/>
      <c r="B5" s="14"/>
      <c r="C5" s="14"/>
      <c r="D5" s="14"/>
      <c r="E5" s="15"/>
      <c r="F5" s="15"/>
      <c r="G5" s="15"/>
      <c r="H5" s="15"/>
      <c r="I5" s="20"/>
      <c r="J5" s="146" t="s">
        <v>34</v>
      </c>
      <c r="K5" s="146"/>
      <c r="L5" s="146" t="s">
        <v>35</v>
      </c>
      <c r="M5" s="146" t="s">
        <v>36</v>
      </c>
      <c r="N5" s="10" t="s">
        <v>34</v>
      </c>
      <c r="O5" s="10" t="s">
        <v>35</v>
      </c>
      <c r="P5" s="10" t="s">
        <v>36</v>
      </c>
      <c r="Q5" s="15"/>
      <c r="R5" s="10" t="s">
        <v>33</v>
      </c>
      <c r="S5" s="10" t="s">
        <v>40</v>
      </c>
      <c r="T5" s="10" t="s">
        <v>165</v>
      </c>
      <c r="U5" s="10" t="s">
        <v>42</v>
      </c>
      <c r="V5" s="10" t="s">
        <v>43</v>
      </c>
      <c r="W5" s="10" t="s">
        <v>44</v>
      </c>
    </row>
    <row r="6" ht="40.5" customHeight="1" spans="1:23">
      <c r="A6" s="17"/>
      <c r="B6" s="17"/>
      <c r="C6" s="17"/>
      <c r="D6" s="17"/>
      <c r="E6" s="18"/>
      <c r="F6" s="18"/>
      <c r="G6" s="18"/>
      <c r="H6" s="18"/>
      <c r="I6" s="20"/>
      <c r="J6" s="146" t="s">
        <v>33</v>
      </c>
      <c r="K6" s="146" t="s">
        <v>295</v>
      </c>
      <c r="L6" s="146"/>
      <c r="M6" s="146"/>
      <c r="N6" s="18"/>
      <c r="O6" s="18"/>
      <c r="P6" s="18"/>
      <c r="Q6" s="18"/>
      <c r="R6" s="18"/>
      <c r="S6" s="18"/>
      <c r="T6" s="18"/>
      <c r="U6" s="19"/>
      <c r="V6" s="18"/>
      <c r="W6" s="18"/>
    </row>
    <row r="7" ht="15" customHeight="1" spans="1:23">
      <c r="A7" s="144">
        <v>1</v>
      </c>
      <c r="B7" s="144">
        <v>2</v>
      </c>
      <c r="C7" s="144">
        <v>3</v>
      </c>
      <c r="D7" s="144">
        <v>4</v>
      </c>
      <c r="E7" s="144">
        <v>5</v>
      </c>
      <c r="F7" s="144">
        <v>6</v>
      </c>
      <c r="G7" s="144">
        <v>7</v>
      </c>
      <c r="H7" s="144">
        <v>8</v>
      </c>
      <c r="I7" s="144">
        <v>9</v>
      </c>
      <c r="J7" s="144">
        <v>10</v>
      </c>
      <c r="K7" s="144">
        <v>11</v>
      </c>
      <c r="L7" s="144">
        <v>12</v>
      </c>
      <c r="M7" s="144">
        <v>13</v>
      </c>
      <c r="N7" s="144">
        <v>14</v>
      </c>
      <c r="O7" s="144">
        <v>15</v>
      </c>
      <c r="P7" s="144">
        <v>16</v>
      </c>
      <c r="Q7" s="144">
        <v>17</v>
      </c>
      <c r="R7" s="144">
        <v>18</v>
      </c>
      <c r="S7" s="144">
        <v>19</v>
      </c>
      <c r="T7" s="144">
        <v>20</v>
      </c>
      <c r="U7" s="144">
        <v>21</v>
      </c>
      <c r="V7" s="144">
        <v>22</v>
      </c>
      <c r="W7" s="144">
        <v>23</v>
      </c>
    </row>
    <row r="8" ht="32.9" customHeight="1" spans="1:23">
      <c r="A8" s="26"/>
      <c r="B8" s="145"/>
      <c r="C8" s="26" t="s">
        <v>296</v>
      </c>
      <c r="D8" s="26"/>
      <c r="E8" s="26"/>
      <c r="F8" s="26"/>
      <c r="G8" s="26"/>
      <c r="H8" s="26"/>
      <c r="I8" s="45">
        <v>1313280</v>
      </c>
      <c r="J8" s="45">
        <v>1313280</v>
      </c>
      <c r="K8" s="45">
        <v>1313280</v>
      </c>
      <c r="L8" s="45"/>
      <c r="M8" s="45"/>
      <c r="N8" s="45"/>
      <c r="O8" s="45"/>
      <c r="P8" s="45"/>
      <c r="Q8" s="45"/>
      <c r="R8" s="45"/>
      <c r="S8" s="45"/>
      <c r="T8" s="45"/>
      <c r="U8" s="45"/>
      <c r="V8" s="45"/>
      <c r="W8" s="45"/>
    </row>
    <row r="9" ht="32.9" customHeight="1" spans="1:23">
      <c r="A9" s="26" t="s">
        <v>297</v>
      </c>
      <c r="B9" s="145" t="s">
        <v>298</v>
      </c>
      <c r="C9" s="26" t="s">
        <v>296</v>
      </c>
      <c r="D9" s="26" t="s">
        <v>65</v>
      </c>
      <c r="E9" s="26" t="s">
        <v>104</v>
      </c>
      <c r="F9" s="26" t="s">
        <v>172</v>
      </c>
      <c r="G9" s="26" t="s">
        <v>299</v>
      </c>
      <c r="H9" s="26" t="s">
        <v>82</v>
      </c>
      <c r="I9" s="45">
        <v>1313280</v>
      </c>
      <c r="J9" s="45">
        <v>1313280</v>
      </c>
      <c r="K9" s="45">
        <v>1313280</v>
      </c>
      <c r="L9" s="45"/>
      <c r="M9" s="45"/>
      <c r="N9" s="45"/>
      <c r="O9" s="45"/>
      <c r="P9" s="45"/>
      <c r="Q9" s="45"/>
      <c r="R9" s="45"/>
      <c r="S9" s="45"/>
      <c r="T9" s="45"/>
      <c r="U9" s="45"/>
      <c r="V9" s="45"/>
      <c r="W9" s="45"/>
    </row>
    <row r="10" ht="32.9" customHeight="1" spans="1:23">
      <c r="A10" s="26"/>
      <c r="B10" s="26"/>
      <c r="C10" s="26" t="s">
        <v>300</v>
      </c>
      <c r="D10" s="26"/>
      <c r="E10" s="26"/>
      <c r="F10" s="26"/>
      <c r="G10" s="26"/>
      <c r="H10" s="26"/>
      <c r="I10" s="45">
        <v>45142</v>
      </c>
      <c r="J10" s="45"/>
      <c r="K10" s="45"/>
      <c r="L10" s="45"/>
      <c r="M10" s="45"/>
      <c r="N10" s="45">
        <v>45142</v>
      </c>
      <c r="O10" s="45"/>
      <c r="P10" s="45"/>
      <c r="Q10" s="45"/>
      <c r="R10" s="45"/>
      <c r="S10" s="45"/>
      <c r="T10" s="45"/>
      <c r="U10" s="45"/>
      <c r="V10" s="45"/>
      <c r="W10" s="45"/>
    </row>
    <row r="11" ht="32.9" customHeight="1" spans="1:23">
      <c r="A11" s="26" t="s">
        <v>301</v>
      </c>
      <c r="B11" s="145" t="s">
        <v>302</v>
      </c>
      <c r="C11" s="26" t="s">
        <v>300</v>
      </c>
      <c r="D11" s="26" t="s">
        <v>65</v>
      </c>
      <c r="E11" s="26" t="s">
        <v>102</v>
      </c>
      <c r="F11" s="26" t="s">
        <v>303</v>
      </c>
      <c r="G11" s="26" t="s">
        <v>304</v>
      </c>
      <c r="H11" s="26" t="s">
        <v>305</v>
      </c>
      <c r="I11" s="45">
        <v>45142</v>
      </c>
      <c r="J11" s="45"/>
      <c r="K11" s="45"/>
      <c r="L11" s="45"/>
      <c r="M11" s="45"/>
      <c r="N11" s="45">
        <v>45142</v>
      </c>
      <c r="O11" s="45"/>
      <c r="P11" s="45"/>
      <c r="Q11" s="45"/>
      <c r="R11" s="45"/>
      <c r="S11" s="45"/>
      <c r="T11" s="45"/>
      <c r="U11" s="45"/>
      <c r="V11" s="45"/>
      <c r="W11" s="45"/>
    </row>
    <row r="12" ht="32.9" customHeight="1" spans="1:23">
      <c r="A12" s="26"/>
      <c r="B12" s="26"/>
      <c r="C12" s="26" t="s">
        <v>306</v>
      </c>
      <c r="D12" s="26"/>
      <c r="E12" s="26"/>
      <c r="F12" s="26"/>
      <c r="G12" s="26"/>
      <c r="H12" s="26"/>
      <c r="I12" s="45">
        <v>763923.67</v>
      </c>
      <c r="J12" s="45">
        <v>763923.67</v>
      </c>
      <c r="K12" s="45">
        <v>763923.67</v>
      </c>
      <c r="L12" s="45"/>
      <c r="M12" s="45"/>
      <c r="N12" s="45"/>
      <c r="O12" s="45"/>
      <c r="P12" s="45"/>
      <c r="Q12" s="45"/>
      <c r="R12" s="45"/>
      <c r="S12" s="45"/>
      <c r="T12" s="45"/>
      <c r="U12" s="45"/>
      <c r="V12" s="45"/>
      <c r="W12" s="45"/>
    </row>
    <row r="13" ht="32.9" customHeight="1" spans="1:23">
      <c r="A13" s="26" t="s">
        <v>301</v>
      </c>
      <c r="B13" s="145" t="s">
        <v>307</v>
      </c>
      <c r="C13" s="26" t="s">
        <v>306</v>
      </c>
      <c r="D13" s="26" t="s">
        <v>65</v>
      </c>
      <c r="E13" s="26" t="s">
        <v>92</v>
      </c>
      <c r="F13" s="26" t="s">
        <v>308</v>
      </c>
      <c r="G13" s="26" t="s">
        <v>299</v>
      </c>
      <c r="H13" s="26" t="s">
        <v>82</v>
      </c>
      <c r="I13" s="45">
        <v>763923.67</v>
      </c>
      <c r="J13" s="45">
        <v>763923.67</v>
      </c>
      <c r="K13" s="45">
        <v>763923.67</v>
      </c>
      <c r="L13" s="45"/>
      <c r="M13" s="45"/>
      <c r="N13" s="45"/>
      <c r="O13" s="45"/>
      <c r="P13" s="45"/>
      <c r="Q13" s="45"/>
      <c r="R13" s="45"/>
      <c r="S13" s="45"/>
      <c r="T13" s="45"/>
      <c r="U13" s="45"/>
      <c r="V13" s="45"/>
      <c r="W13" s="45"/>
    </row>
    <row r="14" ht="32.9" customHeight="1" spans="1:23">
      <c r="A14" s="26"/>
      <c r="B14" s="26"/>
      <c r="C14" s="26" t="s">
        <v>309</v>
      </c>
      <c r="D14" s="26"/>
      <c r="E14" s="26"/>
      <c r="F14" s="26"/>
      <c r="G14" s="26"/>
      <c r="H14" s="26"/>
      <c r="I14" s="45">
        <v>75759.26</v>
      </c>
      <c r="J14" s="45"/>
      <c r="K14" s="45"/>
      <c r="L14" s="45"/>
      <c r="M14" s="45"/>
      <c r="N14" s="45">
        <v>75759.26</v>
      </c>
      <c r="O14" s="45"/>
      <c r="P14" s="45"/>
      <c r="Q14" s="45"/>
      <c r="R14" s="45"/>
      <c r="S14" s="45"/>
      <c r="T14" s="45"/>
      <c r="U14" s="45"/>
      <c r="V14" s="45"/>
      <c r="W14" s="45"/>
    </row>
    <row r="15" ht="32.9" customHeight="1" spans="1:23">
      <c r="A15" s="26" t="s">
        <v>301</v>
      </c>
      <c r="B15" s="145" t="s">
        <v>310</v>
      </c>
      <c r="C15" s="26" t="s">
        <v>309</v>
      </c>
      <c r="D15" s="26" t="s">
        <v>65</v>
      </c>
      <c r="E15" s="26" t="s">
        <v>108</v>
      </c>
      <c r="F15" s="26" t="s">
        <v>311</v>
      </c>
      <c r="G15" s="26" t="s">
        <v>200</v>
      </c>
      <c r="H15" s="26" t="s">
        <v>201</v>
      </c>
      <c r="I15" s="45">
        <v>75759.26</v>
      </c>
      <c r="J15" s="45"/>
      <c r="K15" s="45"/>
      <c r="L15" s="45"/>
      <c r="M15" s="45"/>
      <c r="N15" s="45">
        <v>75759.26</v>
      </c>
      <c r="O15" s="45"/>
      <c r="P15" s="45"/>
      <c r="Q15" s="45"/>
      <c r="R15" s="45"/>
      <c r="S15" s="45"/>
      <c r="T15" s="45"/>
      <c r="U15" s="45"/>
      <c r="V15" s="45"/>
      <c r="W15" s="45"/>
    </row>
    <row r="16" ht="32.9" customHeight="1" spans="1:23">
      <c r="A16" s="26"/>
      <c r="B16" s="26"/>
      <c r="C16" s="26" t="s">
        <v>312</v>
      </c>
      <c r="D16" s="26"/>
      <c r="E16" s="26"/>
      <c r="F16" s="26"/>
      <c r="G16" s="26"/>
      <c r="H16" s="26"/>
      <c r="I16" s="45">
        <v>1209600</v>
      </c>
      <c r="J16" s="45">
        <v>1209600</v>
      </c>
      <c r="K16" s="45">
        <v>1209600</v>
      </c>
      <c r="L16" s="45"/>
      <c r="M16" s="45"/>
      <c r="N16" s="45"/>
      <c r="O16" s="45"/>
      <c r="P16" s="45"/>
      <c r="Q16" s="45"/>
      <c r="R16" s="45"/>
      <c r="S16" s="45"/>
      <c r="T16" s="45"/>
      <c r="U16" s="45"/>
      <c r="V16" s="45"/>
      <c r="W16" s="45"/>
    </row>
    <row r="17" ht="32.9" customHeight="1" spans="1:23">
      <c r="A17" s="26" t="s">
        <v>301</v>
      </c>
      <c r="B17" s="145" t="s">
        <v>313</v>
      </c>
      <c r="C17" s="26" t="s">
        <v>312</v>
      </c>
      <c r="D17" s="26" t="s">
        <v>65</v>
      </c>
      <c r="E17" s="26" t="s">
        <v>96</v>
      </c>
      <c r="F17" s="26" t="s">
        <v>314</v>
      </c>
      <c r="G17" s="26" t="s">
        <v>299</v>
      </c>
      <c r="H17" s="26" t="s">
        <v>82</v>
      </c>
      <c r="I17" s="45">
        <v>1209600</v>
      </c>
      <c r="J17" s="45">
        <v>1209600</v>
      </c>
      <c r="K17" s="45">
        <v>1209600</v>
      </c>
      <c r="L17" s="45"/>
      <c r="M17" s="45"/>
      <c r="N17" s="45"/>
      <c r="O17" s="45"/>
      <c r="P17" s="45"/>
      <c r="Q17" s="45"/>
      <c r="R17" s="45"/>
      <c r="S17" s="45"/>
      <c r="T17" s="45"/>
      <c r="U17" s="45"/>
      <c r="V17" s="45"/>
      <c r="W17" s="45"/>
    </row>
    <row r="18" ht="32.9" customHeight="1" spans="1:23">
      <c r="A18" s="26"/>
      <c r="B18" s="26"/>
      <c r="C18" s="26" t="s">
        <v>315</v>
      </c>
      <c r="D18" s="26"/>
      <c r="E18" s="26"/>
      <c r="F18" s="26"/>
      <c r="G18" s="26"/>
      <c r="H18" s="26"/>
      <c r="I18" s="45">
        <v>2016720</v>
      </c>
      <c r="J18" s="45">
        <v>2016720</v>
      </c>
      <c r="K18" s="45">
        <v>2016720</v>
      </c>
      <c r="L18" s="45"/>
      <c r="M18" s="45"/>
      <c r="N18" s="45"/>
      <c r="O18" s="45"/>
      <c r="P18" s="45"/>
      <c r="Q18" s="45"/>
      <c r="R18" s="45"/>
      <c r="S18" s="45"/>
      <c r="T18" s="45"/>
      <c r="U18" s="45"/>
      <c r="V18" s="45"/>
      <c r="W18" s="45"/>
    </row>
    <row r="19" ht="32.9" customHeight="1" spans="1:23">
      <c r="A19" s="26" t="s">
        <v>301</v>
      </c>
      <c r="B19" s="145" t="s">
        <v>316</v>
      </c>
      <c r="C19" s="26" t="s">
        <v>315</v>
      </c>
      <c r="D19" s="26" t="s">
        <v>65</v>
      </c>
      <c r="E19" s="26" t="s">
        <v>106</v>
      </c>
      <c r="F19" s="26" t="s">
        <v>317</v>
      </c>
      <c r="G19" s="26" t="s">
        <v>299</v>
      </c>
      <c r="H19" s="26" t="s">
        <v>82</v>
      </c>
      <c r="I19" s="45">
        <v>2016720</v>
      </c>
      <c r="J19" s="45">
        <v>2016720</v>
      </c>
      <c r="K19" s="45">
        <v>2016720</v>
      </c>
      <c r="L19" s="45"/>
      <c r="M19" s="45"/>
      <c r="N19" s="45"/>
      <c r="O19" s="45"/>
      <c r="P19" s="45"/>
      <c r="Q19" s="45"/>
      <c r="R19" s="45"/>
      <c r="S19" s="45"/>
      <c r="T19" s="45"/>
      <c r="U19" s="45"/>
      <c r="V19" s="45"/>
      <c r="W19" s="45"/>
    </row>
    <row r="20" ht="32.9" customHeight="1" spans="1:23">
      <c r="A20" s="26"/>
      <c r="B20" s="26"/>
      <c r="C20" s="26" t="s">
        <v>318</v>
      </c>
      <c r="D20" s="26"/>
      <c r="E20" s="26"/>
      <c r="F20" s="26"/>
      <c r="G20" s="26"/>
      <c r="H20" s="26"/>
      <c r="I20" s="45">
        <v>19278</v>
      </c>
      <c r="J20" s="45">
        <v>19278</v>
      </c>
      <c r="K20" s="45">
        <v>19278</v>
      </c>
      <c r="L20" s="45"/>
      <c r="M20" s="45"/>
      <c r="N20" s="45"/>
      <c r="O20" s="45"/>
      <c r="P20" s="45"/>
      <c r="Q20" s="45"/>
      <c r="R20" s="45"/>
      <c r="S20" s="45"/>
      <c r="T20" s="45"/>
      <c r="U20" s="45"/>
      <c r="V20" s="45"/>
      <c r="W20" s="45"/>
    </row>
    <row r="21" ht="32.9" customHeight="1" spans="1:23">
      <c r="A21" s="26" t="s">
        <v>301</v>
      </c>
      <c r="B21" s="145" t="s">
        <v>319</v>
      </c>
      <c r="C21" s="26" t="s">
        <v>318</v>
      </c>
      <c r="D21" s="26" t="s">
        <v>65</v>
      </c>
      <c r="E21" s="26" t="s">
        <v>93</v>
      </c>
      <c r="F21" s="26" t="s">
        <v>320</v>
      </c>
      <c r="G21" s="26" t="s">
        <v>299</v>
      </c>
      <c r="H21" s="26" t="s">
        <v>82</v>
      </c>
      <c r="I21" s="45">
        <v>19278</v>
      </c>
      <c r="J21" s="45">
        <v>19278</v>
      </c>
      <c r="K21" s="45">
        <v>19278</v>
      </c>
      <c r="L21" s="45"/>
      <c r="M21" s="45"/>
      <c r="N21" s="45"/>
      <c r="O21" s="45"/>
      <c r="P21" s="45"/>
      <c r="Q21" s="45"/>
      <c r="R21" s="45"/>
      <c r="S21" s="45"/>
      <c r="T21" s="45"/>
      <c r="U21" s="45"/>
      <c r="V21" s="45"/>
      <c r="W21" s="45"/>
    </row>
    <row r="22" ht="32.9" customHeight="1" spans="1:23">
      <c r="A22" s="26"/>
      <c r="B22" s="26"/>
      <c r="C22" s="26" t="s">
        <v>321</v>
      </c>
      <c r="D22" s="26"/>
      <c r="E22" s="26"/>
      <c r="F22" s="26"/>
      <c r="G22" s="26"/>
      <c r="H22" s="26"/>
      <c r="I22" s="45">
        <v>66000</v>
      </c>
      <c r="J22" s="45">
        <v>66000</v>
      </c>
      <c r="K22" s="45">
        <v>66000</v>
      </c>
      <c r="L22" s="45"/>
      <c r="M22" s="45"/>
      <c r="N22" s="45"/>
      <c r="O22" s="45"/>
      <c r="P22" s="45"/>
      <c r="Q22" s="45"/>
      <c r="R22" s="45"/>
      <c r="S22" s="45"/>
      <c r="T22" s="45"/>
      <c r="U22" s="45"/>
      <c r="V22" s="45"/>
      <c r="W22" s="45"/>
    </row>
    <row r="23" ht="32.9" customHeight="1" spans="1:23">
      <c r="A23" s="26" t="s">
        <v>301</v>
      </c>
      <c r="B23" s="145" t="s">
        <v>322</v>
      </c>
      <c r="C23" s="26" t="s">
        <v>321</v>
      </c>
      <c r="D23" s="26" t="s">
        <v>65</v>
      </c>
      <c r="E23" s="26" t="s">
        <v>106</v>
      </c>
      <c r="F23" s="26" t="s">
        <v>317</v>
      </c>
      <c r="G23" s="26" t="s">
        <v>299</v>
      </c>
      <c r="H23" s="26" t="s">
        <v>82</v>
      </c>
      <c r="I23" s="45">
        <v>66000</v>
      </c>
      <c r="J23" s="45">
        <v>66000</v>
      </c>
      <c r="K23" s="45">
        <v>66000</v>
      </c>
      <c r="L23" s="45"/>
      <c r="M23" s="45"/>
      <c r="N23" s="45"/>
      <c r="O23" s="45"/>
      <c r="P23" s="45"/>
      <c r="Q23" s="45"/>
      <c r="R23" s="45"/>
      <c r="S23" s="45"/>
      <c r="T23" s="45"/>
      <c r="U23" s="45"/>
      <c r="V23" s="45"/>
      <c r="W23" s="45"/>
    </row>
    <row r="24" ht="32.9" customHeight="1" spans="1:23">
      <c r="A24" s="26"/>
      <c r="B24" s="26"/>
      <c r="C24" s="26" t="s">
        <v>323</v>
      </c>
      <c r="D24" s="26"/>
      <c r="E24" s="26"/>
      <c r="F24" s="26"/>
      <c r="G24" s="26"/>
      <c r="H24" s="26"/>
      <c r="I24" s="45">
        <v>150000</v>
      </c>
      <c r="J24" s="45">
        <v>150000</v>
      </c>
      <c r="K24" s="45">
        <v>150000</v>
      </c>
      <c r="L24" s="45"/>
      <c r="M24" s="45"/>
      <c r="N24" s="45"/>
      <c r="O24" s="45"/>
      <c r="P24" s="45"/>
      <c r="Q24" s="45"/>
      <c r="R24" s="45"/>
      <c r="S24" s="45"/>
      <c r="T24" s="45"/>
      <c r="U24" s="45"/>
      <c r="V24" s="45"/>
      <c r="W24" s="45"/>
    </row>
    <row r="25" ht="32.9" customHeight="1" spans="1:23">
      <c r="A25" s="26" t="s">
        <v>301</v>
      </c>
      <c r="B25" s="145" t="s">
        <v>324</v>
      </c>
      <c r="C25" s="26" t="s">
        <v>323</v>
      </c>
      <c r="D25" s="26" t="s">
        <v>65</v>
      </c>
      <c r="E25" s="26" t="s">
        <v>108</v>
      </c>
      <c r="F25" s="26" t="s">
        <v>311</v>
      </c>
      <c r="G25" s="26" t="s">
        <v>200</v>
      </c>
      <c r="H25" s="26" t="s">
        <v>201</v>
      </c>
      <c r="I25" s="45">
        <v>150000</v>
      </c>
      <c r="J25" s="45">
        <v>150000</v>
      </c>
      <c r="K25" s="45">
        <v>150000</v>
      </c>
      <c r="L25" s="45"/>
      <c r="M25" s="45"/>
      <c r="N25" s="45"/>
      <c r="O25" s="45"/>
      <c r="P25" s="45"/>
      <c r="Q25" s="45"/>
      <c r="R25" s="45"/>
      <c r="S25" s="45"/>
      <c r="T25" s="45"/>
      <c r="U25" s="45"/>
      <c r="V25" s="45"/>
      <c r="W25" s="45"/>
    </row>
    <row r="26" ht="32.9" customHeight="1" spans="1:23">
      <c r="A26" s="26"/>
      <c r="B26" s="26"/>
      <c r="C26" s="26" t="s">
        <v>325</v>
      </c>
      <c r="D26" s="26"/>
      <c r="E26" s="26"/>
      <c r="F26" s="26"/>
      <c r="G26" s="26"/>
      <c r="H26" s="26"/>
      <c r="I26" s="45">
        <v>26364</v>
      </c>
      <c r="J26" s="45">
        <v>26364</v>
      </c>
      <c r="K26" s="45">
        <v>26364</v>
      </c>
      <c r="L26" s="45"/>
      <c r="M26" s="45"/>
      <c r="N26" s="45"/>
      <c r="O26" s="45"/>
      <c r="P26" s="45"/>
      <c r="Q26" s="45"/>
      <c r="R26" s="45"/>
      <c r="S26" s="45"/>
      <c r="T26" s="45"/>
      <c r="U26" s="45"/>
      <c r="V26" s="45"/>
      <c r="W26" s="45"/>
    </row>
    <row r="27" ht="32.9" customHeight="1" spans="1:23">
      <c r="A27" s="26" t="s">
        <v>301</v>
      </c>
      <c r="B27" s="145" t="s">
        <v>326</v>
      </c>
      <c r="C27" s="26" t="s">
        <v>325</v>
      </c>
      <c r="D27" s="26" t="s">
        <v>65</v>
      </c>
      <c r="E27" s="26" t="s">
        <v>92</v>
      </c>
      <c r="F27" s="26" t="s">
        <v>308</v>
      </c>
      <c r="G27" s="26" t="s">
        <v>299</v>
      </c>
      <c r="H27" s="26" t="s">
        <v>82</v>
      </c>
      <c r="I27" s="45">
        <v>26364</v>
      </c>
      <c r="J27" s="45">
        <v>26364</v>
      </c>
      <c r="K27" s="45">
        <v>26364</v>
      </c>
      <c r="L27" s="45"/>
      <c r="M27" s="45"/>
      <c r="N27" s="45"/>
      <c r="O27" s="45"/>
      <c r="P27" s="45"/>
      <c r="Q27" s="45"/>
      <c r="R27" s="45"/>
      <c r="S27" s="45"/>
      <c r="T27" s="45"/>
      <c r="U27" s="45"/>
      <c r="V27" s="45"/>
      <c r="W27" s="45"/>
    </row>
    <row r="28" ht="32.9" customHeight="1" spans="1:23">
      <c r="A28" s="26"/>
      <c r="B28" s="26"/>
      <c r="C28" s="26" t="s">
        <v>327</v>
      </c>
      <c r="D28" s="26"/>
      <c r="E28" s="26"/>
      <c r="F28" s="26"/>
      <c r="G28" s="26"/>
      <c r="H28" s="26"/>
      <c r="I28" s="45">
        <v>685000</v>
      </c>
      <c r="J28" s="45">
        <v>685000</v>
      </c>
      <c r="K28" s="45">
        <v>685000</v>
      </c>
      <c r="L28" s="45"/>
      <c r="M28" s="45"/>
      <c r="N28" s="45"/>
      <c r="O28" s="45"/>
      <c r="P28" s="45"/>
      <c r="Q28" s="45"/>
      <c r="R28" s="45"/>
      <c r="S28" s="45"/>
      <c r="T28" s="45"/>
      <c r="U28" s="45"/>
      <c r="V28" s="45"/>
      <c r="W28" s="45"/>
    </row>
    <row r="29" ht="32.9" customHeight="1" spans="1:23">
      <c r="A29" s="26" t="s">
        <v>301</v>
      </c>
      <c r="B29" s="145" t="s">
        <v>328</v>
      </c>
      <c r="C29" s="26" t="s">
        <v>327</v>
      </c>
      <c r="D29" s="26" t="s">
        <v>65</v>
      </c>
      <c r="E29" s="26" t="s">
        <v>106</v>
      </c>
      <c r="F29" s="26" t="s">
        <v>317</v>
      </c>
      <c r="G29" s="26" t="s">
        <v>200</v>
      </c>
      <c r="H29" s="26" t="s">
        <v>201</v>
      </c>
      <c r="I29" s="45">
        <v>685000</v>
      </c>
      <c r="J29" s="45">
        <v>685000</v>
      </c>
      <c r="K29" s="45">
        <v>685000</v>
      </c>
      <c r="L29" s="45"/>
      <c r="M29" s="45"/>
      <c r="N29" s="45"/>
      <c r="O29" s="45"/>
      <c r="P29" s="45"/>
      <c r="Q29" s="45"/>
      <c r="R29" s="45"/>
      <c r="S29" s="45"/>
      <c r="T29" s="45"/>
      <c r="U29" s="45"/>
      <c r="V29" s="45"/>
      <c r="W29" s="45"/>
    </row>
    <row r="30" ht="32.9" customHeight="1" spans="1:23">
      <c r="A30" s="26"/>
      <c r="B30" s="26"/>
      <c r="C30" s="26" t="s">
        <v>329</v>
      </c>
      <c r="D30" s="26"/>
      <c r="E30" s="26"/>
      <c r="F30" s="26"/>
      <c r="G30" s="26"/>
      <c r="H30" s="26"/>
      <c r="I30" s="45">
        <v>995000</v>
      </c>
      <c r="J30" s="45">
        <v>995000</v>
      </c>
      <c r="K30" s="45">
        <v>995000</v>
      </c>
      <c r="L30" s="45"/>
      <c r="M30" s="45"/>
      <c r="N30" s="45"/>
      <c r="O30" s="45"/>
      <c r="P30" s="45"/>
      <c r="Q30" s="45"/>
      <c r="R30" s="45"/>
      <c r="S30" s="45"/>
      <c r="T30" s="45"/>
      <c r="U30" s="45"/>
      <c r="V30" s="45"/>
      <c r="W30" s="45"/>
    </row>
    <row r="31" ht="32.9" customHeight="1" spans="1:23">
      <c r="A31" s="26" t="s">
        <v>301</v>
      </c>
      <c r="B31" s="145" t="s">
        <v>330</v>
      </c>
      <c r="C31" s="26" t="s">
        <v>329</v>
      </c>
      <c r="D31" s="26" t="s">
        <v>65</v>
      </c>
      <c r="E31" s="26" t="s">
        <v>106</v>
      </c>
      <c r="F31" s="26" t="s">
        <v>317</v>
      </c>
      <c r="G31" s="26" t="s">
        <v>200</v>
      </c>
      <c r="H31" s="26" t="s">
        <v>201</v>
      </c>
      <c r="I31" s="45">
        <v>995000</v>
      </c>
      <c r="J31" s="45">
        <v>995000</v>
      </c>
      <c r="K31" s="45">
        <v>995000</v>
      </c>
      <c r="L31" s="45"/>
      <c r="M31" s="45"/>
      <c r="N31" s="45"/>
      <c r="O31" s="45"/>
      <c r="P31" s="45"/>
      <c r="Q31" s="45"/>
      <c r="R31" s="45"/>
      <c r="S31" s="45"/>
      <c r="T31" s="45"/>
      <c r="U31" s="45"/>
      <c r="V31" s="45"/>
      <c r="W31" s="45"/>
    </row>
    <row r="32" ht="32.9" customHeight="1" spans="1:23">
      <c r="A32" s="26"/>
      <c r="B32" s="26"/>
      <c r="C32" s="26" t="s">
        <v>331</v>
      </c>
      <c r="D32" s="26"/>
      <c r="E32" s="26"/>
      <c r="F32" s="26"/>
      <c r="G32" s="26"/>
      <c r="H32" s="26"/>
      <c r="I32" s="45">
        <v>1389000</v>
      </c>
      <c r="J32" s="45">
        <v>1389000</v>
      </c>
      <c r="K32" s="45">
        <v>1389000</v>
      </c>
      <c r="L32" s="45"/>
      <c r="M32" s="45"/>
      <c r="N32" s="45"/>
      <c r="O32" s="45"/>
      <c r="P32" s="45"/>
      <c r="Q32" s="45"/>
      <c r="R32" s="45"/>
      <c r="S32" s="45"/>
      <c r="T32" s="45"/>
      <c r="U32" s="45"/>
      <c r="V32" s="45"/>
      <c r="W32" s="45"/>
    </row>
    <row r="33" ht="32.9" customHeight="1" spans="1:23">
      <c r="A33" s="26" t="s">
        <v>301</v>
      </c>
      <c r="B33" s="145" t="s">
        <v>332</v>
      </c>
      <c r="C33" s="26" t="s">
        <v>331</v>
      </c>
      <c r="D33" s="26" t="s">
        <v>65</v>
      </c>
      <c r="E33" s="26" t="s">
        <v>106</v>
      </c>
      <c r="F33" s="26" t="s">
        <v>317</v>
      </c>
      <c r="G33" s="26" t="s">
        <v>173</v>
      </c>
      <c r="H33" s="26" t="s">
        <v>174</v>
      </c>
      <c r="I33" s="45">
        <v>1389000</v>
      </c>
      <c r="J33" s="45">
        <v>1389000</v>
      </c>
      <c r="K33" s="45">
        <v>1389000</v>
      </c>
      <c r="L33" s="45"/>
      <c r="M33" s="45"/>
      <c r="N33" s="45"/>
      <c r="O33" s="45"/>
      <c r="P33" s="45"/>
      <c r="Q33" s="45"/>
      <c r="R33" s="45"/>
      <c r="S33" s="45"/>
      <c r="T33" s="45"/>
      <c r="U33" s="45"/>
      <c r="V33" s="45"/>
      <c r="W33" s="45"/>
    </row>
    <row r="34" ht="32.9" customHeight="1" spans="1:23">
      <c r="A34" s="26"/>
      <c r="B34" s="26"/>
      <c r="C34" s="26" t="s">
        <v>333</v>
      </c>
      <c r="D34" s="26"/>
      <c r="E34" s="26"/>
      <c r="F34" s="26"/>
      <c r="G34" s="26"/>
      <c r="H34" s="26"/>
      <c r="I34" s="45">
        <v>17850</v>
      </c>
      <c r="J34" s="45"/>
      <c r="K34" s="45"/>
      <c r="L34" s="45"/>
      <c r="M34" s="45"/>
      <c r="N34" s="45">
        <v>17850</v>
      </c>
      <c r="O34" s="45"/>
      <c r="P34" s="45"/>
      <c r="Q34" s="45"/>
      <c r="R34" s="45"/>
      <c r="S34" s="45"/>
      <c r="T34" s="45"/>
      <c r="U34" s="45"/>
      <c r="V34" s="45"/>
      <c r="W34" s="45"/>
    </row>
    <row r="35" ht="32.9" customHeight="1" spans="1:23">
      <c r="A35" s="26" t="s">
        <v>301</v>
      </c>
      <c r="B35" s="145" t="s">
        <v>334</v>
      </c>
      <c r="C35" s="26" t="s">
        <v>333</v>
      </c>
      <c r="D35" s="26" t="s">
        <v>65</v>
      </c>
      <c r="E35" s="26" t="s">
        <v>106</v>
      </c>
      <c r="F35" s="26" t="s">
        <v>317</v>
      </c>
      <c r="G35" s="26" t="s">
        <v>200</v>
      </c>
      <c r="H35" s="26" t="s">
        <v>201</v>
      </c>
      <c r="I35" s="45">
        <v>17850</v>
      </c>
      <c r="J35" s="45"/>
      <c r="K35" s="45"/>
      <c r="L35" s="45"/>
      <c r="M35" s="45"/>
      <c r="N35" s="45">
        <v>17850</v>
      </c>
      <c r="O35" s="45"/>
      <c r="P35" s="45"/>
      <c r="Q35" s="45"/>
      <c r="R35" s="45"/>
      <c r="S35" s="45"/>
      <c r="T35" s="45"/>
      <c r="U35" s="45"/>
      <c r="V35" s="45"/>
      <c r="W35" s="45"/>
    </row>
    <row r="36" ht="32.9" customHeight="1" spans="1:23">
      <c r="A36" s="26"/>
      <c r="B36" s="26"/>
      <c r="C36" s="26" t="s">
        <v>335</v>
      </c>
      <c r="D36" s="26"/>
      <c r="E36" s="26"/>
      <c r="F36" s="26"/>
      <c r="G36" s="26"/>
      <c r="H36" s="26"/>
      <c r="I36" s="45">
        <v>477400</v>
      </c>
      <c r="J36" s="45">
        <v>477400</v>
      </c>
      <c r="K36" s="45">
        <v>477400</v>
      </c>
      <c r="L36" s="45"/>
      <c r="M36" s="45"/>
      <c r="N36" s="45"/>
      <c r="O36" s="45"/>
      <c r="P36" s="45"/>
      <c r="Q36" s="45"/>
      <c r="R36" s="45"/>
      <c r="S36" s="45"/>
      <c r="T36" s="45"/>
      <c r="U36" s="45"/>
      <c r="V36" s="45"/>
      <c r="W36" s="45"/>
    </row>
    <row r="37" ht="32.9" customHeight="1" spans="1:23">
      <c r="A37" s="26" t="s">
        <v>301</v>
      </c>
      <c r="B37" s="145" t="s">
        <v>336</v>
      </c>
      <c r="C37" s="26" t="s">
        <v>335</v>
      </c>
      <c r="D37" s="26" t="s">
        <v>65</v>
      </c>
      <c r="E37" s="26" t="s">
        <v>116</v>
      </c>
      <c r="F37" s="26" t="s">
        <v>337</v>
      </c>
      <c r="G37" s="26" t="s">
        <v>299</v>
      </c>
      <c r="H37" s="26" t="s">
        <v>82</v>
      </c>
      <c r="I37" s="45">
        <v>477400</v>
      </c>
      <c r="J37" s="45">
        <v>477400</v>
      </c>
      <c r="K37" s="45">
        <v>477400</v>
      </c>
      <c r="L37" s="45"/>
      <c r="M37" s="45"/>
      <c r="N37" s="45"/>
      <c r="O37" s="45"/>
      <c r="P37" s="45"/>
      <c r="Q37" s="45"/>
      <c r="R37" s="45"/>
      <c r="S37" s="45"/>
      <c r="T37" s="45"/>
      <c r="U37" s="45"/>
      <c r="V37" s="45"/>
      <c r="W37" s="45"/>
    </row>
    <row r="38" ht="32.9" customHeight="1" spans="1:23">
      <c r="A38" s="26"/>
      <c r="B38" s="26"/>
      <c r="C38" s="26" t="s">
        <v>338</v>
      </c>
      <c r="D38" s="26"/>
      <c r="E38" s="26"/>
      <c r="F38" s="26"/>
      <c r="G38" s="26"/>
      <c r="H38" s="26"/>
      <c r="I38" s="45">
        <v>60000</v>
      </c>
      <c r="J38" s="45">
        <v>60000</v>
      </c>
      <c r="K38" s="45">
        <v>60000</v>
      </c>
      <c r="L38" s="45"/>
      <c r="M38" s="45"/>
      <c r="N38" s="45"/>
      <c r="O38" s="45"/>
      <c r="P38" s="45"/>
      <c r="Q38" s="45"/>
      <c r="R38" s="45"/>
      <c r="S38" s="45"/>
      <c r="T38" s="45"/>
      <c r="U38" s="45"/>
      <c r="V38" s="45"/>
      <c r="W38" s="45"/>
    </row>
    <row r="39" ht="32.9" customHeight="1" spans="1:23">
      <c r="A39" s="26" t="s">
        <v>339</v>
      </c>
      <c r="B39" s="145" t="s">
        <v>340</v>
      </c>
      <c r="C39" s="26" t="s">
        <v>338</v>
      </c>
      <c r="D39" s="26" t="s">
        <v>65</v>
      </c>
      <c r="E39" s="26" t="s">
        <v>107</v>
      </c>
      <c r="F39" s="26" t="s">
        <v>264</v>
      </c>
      <c r="G39" s="26" t="s">
        <v>198</v>
      </c>
      <c r="H39" s="26" t="s">
        <v>199</v>
      </c>
      <c r="I39" s="45">
        <v>60000</v>
      </c>
      <c r="J39" s="45">
        <v>60000</v>
      </c>
      <c r="K39" s="45">
        <v>60000</v>
      </c>
      <c r="L39" s="45"/>
      <c r="M39" s="45"/>
      <c r="N39" s="45"/>
      <c r="O39" s="45"/>
      <c r="P39" s="45"/>
      <c r="Q39" s="45"/>
      <c r="R39" s="45"/>
      <c r="S39" s="45"/>
      <c r="T39" s="45"/>
      <c r="U39" s="45"/>
      <c r="V39" s="45"/>
      <c r="W39" s="45"/>
    </row>
    <row r="40" ht="32.9" customHeight="1" spans="1:23">
      <c r="A40" s="26"/>
      <c r="B40" s="26"/>
      <c r="C40" s="26" t="s">
        <v>341</v>
      </c>
      <c r="D40" s="26"/>
      <c r="E40" s="26"/>
      <c r="F40" s="26"/>
      <c r="G40" s="26"/>
      <c r="H40" s="26"/>
      <c r="I40" s="45">
        <v>40000</v>
      </c>
      <c r="J40" s="45">
        <v>40000</v>
      </c>
      <c r="K40" s="45">
        <v>40000</v>
      </c>
      <c r="L40" s="45"/>
      <c r="M40" s="45"/>
      <c r="N40" s="45"/>
      <c r="O40" s="45"/>
      <c r="P40" s="45"/>
      <c r="Q40" s="45"/>
      <c r="R40" s="45"/>
      <c r="S40" s="45"/>
      <c r="T40" s="45"/>
      <c r="U40" s="45"/>
      <c r="V40" s="45"/>
      <c r="W40" s="45"/>
    </row>
    <row r="41" ht="32.9" customHeight="1" spans="1:23">
      <c r="A41" s="26" t="s">
        <v>339</v>
      </c>
      <c r="B41" s="145" t="s">
        <v>342</v>
      </c>
      <c r="C41" s="26" t="s">
        <v>341</v>
      </c>
      <c r="D41" s="26" t="s">
        <v>65</v>
      </c>
      <c r="E41" s="26" t="s">
        <v>107</v>
      </c>
      <c r="F41" s="26" t="s">
        <v>264</v>
      </c>
      <c r="G41" s="26" t="s">
        <v>200</v>
      </c>
      <c r="H41" s="26" t="s">
        <v>201</v>
      </c>
      <c r="I41" s="45">
        <v>40000</v>
      </c>
      <c r="J41" s="45">
        <v>40000</v>
      </c>
      <c r="K41" s="45">
        <v>40000</v>
      </c>
      <c r="L41" s="45"/>
      <c r="M41" s="45"/>
      <c r="N41" s="45"/>
      <c r="O41" s="45"/>
      <c r="P41" s="45"/>
      <c r="Q41" s="45"/>
      <c r="R41" s="45"/>
      <c r="S41" s="45"/>
      <c r="T41" s="45"/>
      <c r="U41" s="45"/>
      <c r="V41" s="45"/>
      <c r="W41" s="45"/>
    </row>
    <row r="42" ht="32.9" customHeight="1" spans="1:23">
      <c r="A42" s="26"/>
      <c r="B42" s="26"/>
      <c r="C42" s="26" t="s">
        <v>343</v>
      </c>
      <c r="D42" s="26"/>
      <c r="E42" s="26"/>
      <c r="F42" s="26"/>
      <c r="G42" s="26"/>
      <c r="H42" s="26"/>
      <c r="I42" s="45">
        <v>1665860</v>
      </c>
      <c r="J42" s="45">
        <v>1665860</v>
      </c>
      <c r="K42" s="45">
        <v>1665860</v>
      </c>
      <c r="L42" s="45"/>
      <c r="M42" s="45"/>
      <c r="N42" s="45"/>
      <c r="O42" s="45"/>
      <c r="P42" s="45"/>
      <c r="Q42" s="45"/>
      <c r="R42" s="45"/>
      <c r="S42" s="45"/>
      <c r="T42" s="45"/>
      <c r="U42" s="45"/>
      <c r="V42" s="45"/>
      <c r="W42" s="45"/>
    </row>
    <row r="43" ht="32.9" customHeight="1" spans="1:23">
      <c r="A43" s="26" t="s">
        <v>301</v>
      </c>
      <c r="B43" s="145" t="s">
        <v>344</v>
      </c>
      <c r="C43" s="26" t="s">
        <v>343</v>
      </c>
      <c r="D43" s="26" t="s">
        <v>65</v>
      </c>
      <c r="E43" s="26" t="s">
        <v>106</v>
      </c>
      <c r="F43" s="26" t="s">
        <v>317</v>
      </c>
      <c r="G43" s="26" t="s">
        <v>299</v>
      </c>
      <c r="H43" s="26" t="s">
        <v>82</v>
      </c>
      <c r="I43" s="45">
        <v>1665860</v>
      </c>
      <c r="J43" s="45">
        <v>1665860</v>
      </c>
      <c r="K43" s="45">
        <v>1665860</v>
      </c>
      <c r="L43" s="45"/>
      <c r="M43" s="45"/>
      <c r="N43" s="45"/>
      <c r="O43" s="45"/>
      <c r="P43" s="45"/>
      <c r="Q43" s="45"/>
      <c r="R43" s="45"/>
      <c r="S43" s="45"/>
      <c r="T43" s="45"/>
      <c r="U43" s="45"/>
      <c r="V43" s="45"/>
      <c r="W43" s="45"/>
    </row>
    <row r="44" ht="32.9" customHeight="1" spans="1:23">
      <c r="A44" s="26"/>
      <c r="B44" s="26"/>
      <c r="C44" s="26" t="s">
        <v>345</v>
      </c>
      <c r="D44" s="26"/>
      <c r="E44" s="26"/>
      <c r="F44" s="26"/>
      <c r="G44" s="26"/>
      <c r="H44" s="26"/>
      <c r="I44" s="45">
        <v>59</v>
      </c>
      <c r="J44" s="45"/>
      <c r="K44" s="45"/>
      <c r="L44" s="45"/>
      <c r="M44" s="45"/>
      <c r="N44" s="45">
        <v>59</v>
      </c>
      <c r="O44" s="45"/>
      <c r="P44" s="45"/>
      <c r="Q44" s="45"/>
      <c r="R44" s="45"/>
      <c r="S44" s="45"/>
      <c r="T44" s="45"/>
      <c r="U44" s="45"/>
      <c r="V44" s="45"/>
      <c r="W44" s="45"/>
    </row>
    <row r="45" ht="32.9" customHeight="1" spans="1:23">
      <c r="A45" s="26" t="s">
        <v>301</v>
      </c>
      <c r="B45" s="145" t="s">
        <v>346</v>
      </c>
      <c r="C45" s="26" t="s">
        <v>345</v>
      </c>
      <c r="D45" s="26" t="s">
        <v>65</v>
      </c>
      <c r="E45" s="26" t="s">
        <v>106</v>
      </c>
      <c r="F45" s="26" t="s">
        <v>317</v>
      </c>
      <c r="G45" s="26" t="s">
        <v>200</v>
      </c>
      <c r="H45" s="26" t="s">
        <v>201</v>
      </c>
      <c r="I45" s="45">
        <v>59</v>
      </c>
      <c r="J45" s="45"/>
      <c r="K45" s="45"/>
      <c r="L45" s="45"/>
      <c r="M45" s="45"/>
      <c r="N45" s="45">
        <v>59</v>
      </c>
      <c r="O45" s="45"/>
      <c r="P45" s="45"/>
      <c r="Q45" s="45"/>
      <c r="R45" s="45"/>
      <c r="S45" s="45"/>
      <c r="T45" s="45"/>
      <c r="U45" s="45"/>
      <c r="V45" s="45"/>
      <c r="W45" s="45"/>
    </row>
    <row r="46" ht="32.9" customHeight="1" spans="1:23">
      <c r="A46" s="26"/>
      <c r="B46" s="26"/>
      <c r="C46" s="26" t="s">
        <v>347</v>
      </c>
      <c r="D46" s="26"/>
      <c r="E46" s="26"/>
      <c r="F46" s="26"/>
      <c r="G46" s="26"/>
      <c r="H46" s="26"/>
      <c r="I46" s="45">
        <v>61940</v>
      </c>
      <c r="J46" s="45"/>
      <c r="K46" s="45"/>
      <c r="L46" s="45"/>
      <c r="M46" s="45"/>
      <c r="N46" s="45">
        <v>61940</v>
      </c>
      <c r="O46" s="45"/>
      <c r="P46" s="45"/>
      <c r="Q46" s="45"/>
      <c r="R46" s="45"/>
      <c r="S46" s="45"/>
      <c r="T46" s="45"/>
      <c r="U46" s="45"/>
      <c r="V46" s="45"/>
      <c r="W46" s="45"/>
    </row>
    <row r="47" ht="32.9" customHeight="1" spans="1:23">
      <c r="A47" s="26" t="s">
        <v>301</v>
      </c>
      <c r="B47" s="145" t="s">
        <v>348</v>
      </c>
      <c r="C47" s="26" t="s">
        <v>347</v>
      </c>
      <c r="D47" s="26" t="s">
        <v>65</v>
      </c>
      <c r="E47" s="26" t="s">
        <v>101</v>
      </c>
      <c r="F47" s="26" t="s">
        <v>349</v>
      </c>
      <c r="G47" s="26" t="s">
        <v>198</v>
      </c>
      <c r="H47" s="26" t="s">
        <v>199</v>
      </c>
      <c r="I47" s="45">
        <v>61940</v>
      </c>
      <c r="J47" s="45"/>
      <c r="K47" s="45"/>
      <c r="L47" s="45"/>
      <c r="M47" s="45"/>
      <c r="N47" s="45">
        <v>61940</v>
      </c>
      <c r="O47" s="45"/>
      <c r="P47" s="45"/>
      <c r="Q47" s="45"/>
      <c r="R47" s="45"/>
      <c r="S47" s="45"/>
      <c r="T47" s="45"/>
      <c r="U47" s="45"/>
      <c r="V47" s="45"/>
      <c r="W47" s="45"/>
    </row>
    <row r="48" ht="32.9" customHeight="1" spans="1:23">
      <c r="A48" s="26"/>
      <c r="B48" s="26"/>
      <c r="C48" s="26" t="s">
        <v>350</v>
      </c>
      <c r="D48" s="26"/>
      <c r="E48" s="26"/>
      <c r="F48" s="26"/>
      <c r="G48" s="26"/>
      <c r="H48" s="26"/>
      <c r="I48" s="45">
        <v>91819.5</v>
      </c>
      <c r="J48" s="45"/>
      <c r="K48" s="45"/>
      <c r="L48" s="45"/>
      <c r="M48" s="45"/>
      <c r="N48" s="45">
        <v>91819.5</v>
      </c>
      <c r="O48" s="45"/>
      <c r="P48" s="45"/>
      <c r="Q48" s="45"/>
      <c r="R48" s="45"/>
      <c r="S48" s="45"/>
      <c r="T48" s="45"/>
      <c r="U48" s="45"/>
      <c r="V48" s="45"/>
      <c r="W48" s="45"/>
    </row>
    <row r="49" ht="32.9" customHeight="1" spans="1:23">
      <c r="A49" s="26" t="s">
        <v>301</v>
      </c>
      <c r="B49" s="145" t="s">
        <v>351</v>
      </c>
      <c r="C49" s="26" t="s">
        <v>350</v>
      </c>
      <c r="D49" s="26" t="s">
        <v>65</v>
      </c>
      <c r="E49" s="26" t="s">
        <v>101</v>
      </c>
      <c r="F49" s="26" t="s">
        <v>349</v>
      </c>
      <c r="G49" s="26" t="s">
        <v>180</v>
      </c>
      <c r="H49" s="26" t="s">
        <v>181</v>
      </c>
      <c r="I49" s="45">
        <v>91819.5</v>
      </c>
      <c r="J49" s="45"/>
      <c r="K49" s="45"/>
      <c r="L49" s="45"/>
      <c r="M49" s="45"/>
      <c r="N49" s="45">
        <v>91819.5</v>
      </c>
      <c r="O49" s="45"/>
      <c r="P49" s="45"/>
      <c r="Q49" s="45"/>
      <c r="R49" s="45"/>
      <c r="S49" s="45"/>
      <c r="T49" s="45"/>
      <c r="U49" s="45"/>
      <c r="V49" s="45"/>
      <c r="W49" s="45"/>
    </row>
    <row r="50" ht="32.9" customHeight="1" spans="1:23">
      <c r="A50" s="26"/>
      <c r="B50" s="26"/>
      <c r="C50" s="26" t="s">
        <v>352</v>
      </c>
      <c r="D50" s="26"/>
      <c r="E50" s="26"/>
      <c r="F50" s="26"/>
      <c r="G50" s="26"/>
      <c r="H50" s="26"/>
      <c r="I50" s="45">
        <v>1500000</v>
      </c>
      <c r="J50" s="45">
        <v>1500000</v>
      </c>
      <c r="K50" s="45">
        <v>1500000</v>
      </c>
      <c r="L50" s="45"/>
      <c r="M50" s="45"/>
      <c r="N50" s="45"/>
      <c r="O50" s="45"/>
      <c r="P50" s="45"/>
      <c r="Q50" s="45"/>
      <c r="R50" s="45"/>
      <c r="S50" s="45"/>
      <c r="T50" s="45"/>
      <c r="U50" s="45"/>
      <c r="V50" s="45"/>
      <c r="W50" s="45"/>
    </row>
    <row r="51" ht="32.9" customHeight="1" spans="1:23">
      <c r="A51" s="26" t="s">
        <v>301</v>
      </c>
      <c r="B51" s="145" t="s">
        <v>353</v>
      </c>
      <c r="C51" s="26" t="s">
        <v>352</v>
      </c>
      <c r="D51" s="26" t="s">
        <v>65</v>
      </c>
      <c r="E51" s="26" t="s">
        <v>96</v>
      </c>
      <c r="F51" s="26" t="s">
        <v>314</v>
      </c>
      <c r="G51" s="26" t="s">
        <v>299</v>
      </c>
      <c r="H51" s="26" t="s">
        <v>82</v>
      </c>
      <c r="I51" s="45">
        <v>1500000</v>
      </c>
      <c r="J51" s="45">
        <v>1500000</v>
      </c>
      <c r="K51" s="45">
        <v>1500000</v>
      </c>
      <c r="L51" s="45"/>
      <c r="M51" s="45"/>
      <c r="N51" s="45"/>
      <c r="O51" s="45"/>
      <c r="P51" s="45"/>
      <c r="Q51" s="45"/>
      <c r="R51" s="45"/>
      <c r="S51" s="45"/>
      <c r="T51" s="45"/>
      <c r="U51" s="45"/>
      <c r="V51" s="45"/>
      <c r="W51" s="45"/>
    </row>
    <row r="52" ht="32.9" customHeight="1" spans="1:23">
      <c r="A52" s="26"/>
      <c r="B52" s="26"/>
      <c r="C52" s="26" t="s">
        <v>354</v>
      </c>
      <c r="D52" s="26"/>
      <c r="E52" s="26"/>
      <c r="F52" s="26"/>
      <c r="G52" s="26"/>
      <c r="H52" s="26"/>
      <c r="I52" s="45">
        <v>130000</v>
      </c>
      <c r="J52" s="45">
        <v>130000</v>
      </c>
      <c r="K52" s="45">
        <v>130000</v>
      </c>
      <c r="L52" s="45"/>
      <c r="M52" s="45"/>
      <c r="N52" s="45"/>
      <c r="O52" s="45"/>
      <c r="P52" s="45"/>
      <c r="Q52" s="45"/>
      <c r="R52" s="45"/>
      <c r="S52" s="45"/>
      <c r="T52" s="45"/>
      <c r="U52" s="45"/>
      <c r="V52" s="45"/>
      <c r="W52" s="45"/>
    </row>
    <row r="53" ht="32.9" customHeight="1" spans="1:23">
      <c r="A53" s="26" t="s">
        <v>301</v>
      </c>
      <c r="B53" s="145" t="s">
        <v>355</v>
      </c>
      <c r="C53" s="26" t="s">
        <v>354</v>
      </c>
      <c r="D53" s="26" t="s">
        <v>65</v>
      </c>
      <c r="E53" s="26" t="s">
        <v>105</v>
      </c>
      <c r="F53" s="26" t="s">
        <v>356</v>
      </c>
      <c r="G53" s="26" t="s">
        <v>173</v>
      </c>
      <c r="H53" s="26" t="s">
        <v>174</v>
      </c>
      <c r="I53" s="45">
        <v>130000</v>
      </c>
      <c r="J53" s="45">
        <v>130000</v>
      </c>
      <c r="K53" s="45">
        <v>130000</v>
      </c>
      <c r="L53" s="45"/>
      <c r="M53" s="45"/>
      <c r="N53" s="45"/>
      <c r="O53" s="45"/>
      <c r="P53" s="45"/>
      <c r="Q53" s="45"/>
      <c r="R53" s="45"/>
      <c r="S53" s="45"/>
      <c r="T53" s="45"/>
      <c r="U53" s="45"/>
      <c r="V53" s="45"/>
      <c r="W53" s="45"/>
    </row>
    <row r="54" ht="32.9" customHeight="1" spans="1:23">
      <c r="A54" s="26"/>
      <c r="B54" s="26"/>
      <c r="C54" s="26" t="s">
        <v>357</v>
      </c>
      <c r="D54" s="26"/>
      <c r="E54" s="26"/>
      <c r="F54" s="26"/>
      <c r="G54" s="26"/>
      <c r="H54" s="26"/>
      <c r="I54" s="45">
        <v>200000</v>
      </c>
      <c r="J54" s="45">
        <v>200000</v>
      </c>
      <c r="K54" s="45">
        <v>200000</v>
      </c>
      <c r="L54" s="45"/>
      <c r="M54" s="45"/>
      <c r="N54" s="45"/>
      <c r="O54" s="45"/>
      <c r="P54" s="45"/>
      <c r="Q54" s="45"/>
      <c r="R54" s="45"/>
      <c r="S54" s="45"/>
      <c r="T54" s="45"/>
      <c r="U54" s="45"/>
      <c r="V54" s="45"/>
      <c r="W54" s="45"/>
    </row>
    <row r="55" ht="32.9" customHeight="1" spans="1:23">
      <c r="A55" s="26" t="s">
        <v>301</v>
      </c>
      <c r="B55" s="145" t="s">
        <v>358</v>
      </c>
      <c r="C55" s="26" t="s">
        <v>357</v>
      </c>
      <c r="D55" s="26" t="s">
        <v>65</v>
      </c>
      <c r="E55" s="26" t="s">
        <v>96</v>
      </c>
      <c r="F55" s="26" t="s">
        <v>314</v>
      </c>
      <c r="G55" s="26" t="s">
        <v>241</v>
      </c>
      <c r="H55" s="26" t="s">
        <v>242</v>
      </c>
      <c r="I55" s="45">
        <v>200000</v>
      </c>
      <c r="J55" s="45">
        <v>200000</v>
      </c>
      <c r="K55" s="45">
        <v>200000</v>
      </c>
      <c r="L55" s="45"/>
      <c r="M55" s="45"/>
      <c r="N55" s="45"/>
      <c r="O55" s="45"/>
      <c r="P55" s="45"/>
      <c r="Q55" s="45"/>
      <c r="R55" s="45"/>
      <c r="S55" s="45"/>
      <c r="T55" s="45"/>
      <c r="U55" s="45"/>
      <c r="V55" s="45"/>
      <c r="W55" s="45"/>
    </row>
    <row r="56" ht="32.9" customHeight="1" spans="1:23">
      <c r="A56" s="26"/>
      <c r="B56" s="26"/>
      <c r="C56" s="26" t="s">
        <v>359</v>
      </c>
      <c r="D56" s="26"/>
      <c r="E56" s="26"/>
      <c r="F56" s="26"/>
      <c r="G56" s="26"/>
      <c r="H56" s="26"/>
      <c r="I56" s="45">
        <v>3293011.2</v>
      </c>
      <c r="J56" s="45">
        <v>3293011.2</v>
      </c>
      <c r="K56" s="45">
        <v>3293011.2</v>
      </c>
      <c r="L56" s="45"/>
      <c r="M56" s="45"/>
      <c r="N56" s="45"/>
      <c r="O56" s="45"/>
      <c r="P56" s="45"/>
      <c r="Q56" s="45"/>
      <c r="R56" s="45"/>
      <c r="S56" s="45"/>
      <c r="T56" s="45"/>
      <c r="U56" s="45"/>
      <c r="V56" s="45"/>
      <c r="W56" s="45"/>
    </row>
    <row r="57" ht="32.9" customHeight="1" spans="1:23">
      <c r="A57" s="26" t="s">
        <v>301</v>
      </c>
      <c r="B57" s="145" t="s">
        <v>360</v>
      </c>
      <c r="C57" s="26" t="s">
        <v>359</v>
      </c>
      <c r="D57" s="26" t="s">
        <v>65</v>
      </c>
      <c r="E57" s="26" t="s">
        <v>96</v>
      </c>
      <c r="F57" s="26" t="s">
        <v>314</v>
      </c>
      <c r="G57" s="26" t="s">
        <v>299</v>
      </c>
      <c r="H57" s="26" t="s">
        <v>82</v>
      </c>
      <c r="I57" s="45">
        <v>3293011.2</v>
      </c>
      <c r="J57" s="45">
        <v>3293011.2</v>
      </c>
      <c r="K57" s="45">
        <v>3293011.2</v>
      </c>
      <c r="L57" s="45"/>
      <c r="M57" s="45"/>
      <c r="N57" s="45"/>
      <c r="O57" s="45"/>
      <c r="P57" s="45"/>
      <c r="Q57" s="45"/>
      <c r="R57" s="45"/>
      <c r="S57" s="45"/>
      <c r="T57" s="45"/>
      <c r="U57" s="45"/>
      <c r="V57" s="45"/>
      <c r="W57" s="45"/>
    </row>
    <row r="58" ht="32.9" customHeight="1" spans="1:23">
      <c r="A58" s="26"/>
      <c r="B58" s="26"/>
      <c r="C58" s="26" t="s">
        <v>361</v>
      </c>
      <c r="D58" s="26"/>
      <c r="E58" s="26"/>
      <c r="F58" s="26"/>
      <c r="G58" s="26"/>
      <c r="H58" s="26"/>
      <c r="I58" s="45">
        <v>1922599.77</v>
      </c>
      <c r="J58" s="45">
        <v>1922599.77</v>
      </c>
      <c r="K58" s="45">
        <v>1922599.77</v>
      </c>
      <c r="L58" s="45"/>
      <c r="M58" s="45"/>
      <c r="N58" s="45"/>
      <c r="O58" s="45"/>
      <c r="P58" s="45"/>
      <c r="Q58" s="45"/>
      <c r="R58" s="45"/>
      <c r="S58" s="45"/>
      <c r="T58" s="45"/>
      <c r="U58" s="45"/>
      <c r="V58" s="45"/>
      <c r="W58" s="45"/>
    </row>
    <row r="59" ht="32.9" customHeight="1" spans="1:23">
      <c r="A59" s="26" t="s">
        <v>301</v>
      </c>
      <c r="B59" s="145" t="s">
        <v>362</v>
      </c>
      <c r="C59" s="26" t="s">
        <v>361</v>
      </c>
      <c r="D59" s="26" t="s">
        <v>65</v>
      </c>
      <c r="E59" s="26" t="s">
        <v>94</v>
      </c>
      <c r="F59" s="26" t="s">
        <v>363</v>
      </c>
      <c r="G59" s="26" t="s">
        <v>299</v>
      </c>
      <c r="H59" s="26" t="s">
        <v>82</v>
      </c>
      <c r="I59" s="45">
        <v>1922599.77</v>
      </c>
      <c r="J59" s="45">
        <v>1922599.77</v>
      </c>
      <c r="K59" s="45">
        <v>1922599.77</v>
      </c>
      <c r="L59" s="45"/>
      <c r="M59" s="45"/>
      <c r="N59" s="45"/>
      <c r="O59" s="45"/>
      <c r="P59" s="45"/>
      <c r="Q59" s="45"/>
      <c r="R59" s="45"/>
      <c r="S59" s="45"/>
      <c r="T59" s="45"/>
      <c r="U59" s="45"/>
      <c r="V59" s="45"/>
      <c r="W59" s="45"/>
    </row>
    <row r="60" ht="32.9" customHeight="1" spans="1:23">
      <c r="A60" s="26"/>
      <c r="B60" s="26"/>
      <c r="C60" s="26" t="s">
        <v>364</v>
      </c>
      <c r="D60" s="26"/>
      <c r="E60" s="26"/>
      <c r="F60" s="26"/>
      <c r="G60" s="26"/>
      <c r="H60" s="26"/>
      <c r="I60" s="45">
        <v>400000</v>
      </c>
      <c r="J60" s="45">
        <v>400000</v>
      </c>
      <c r="K60" s="45">
        <v>400000</v>
      </c>
      <c r="L60" s="45"/>
      <c r="M60" s="45"/>
      <c r="N60" s="45"/>
      <c r="O60" s="45"/>
      <c r="P60" s="45"/>
      <c r="Q60" s="45"/>
      <c r="R60" s="45"/>
      <c r="S60" s="45"/>
      <c r="T60" s="45"/>
      <c r="U60" s="45"/>
      <c r="V60" s="45"/>
      <c r="W60" s="45"/>
    </row>
    <row r="61" ht="32.9" customHeight="1" spans="1:23">
      <c r="A61" s="26" t="s">
        <v>339</v>
      </c>
      <c r="B61" s="145" t="s">
        <v>365</v>
      </c>
      <c r="C61" s="26" t="s">
        <v>364</v>
      </c>
      <c r="D61" s="26" t="s">
        <v>65</v>
      </c>
      <c r="E61" s="26" t="s">
        <v>95</v>
      </c>
      <c r="F61" s="26" t="s">
        <v>366</v>
      </c>
      <c r="G61" s="26" t="s">
        <v>299</v>
      </c>
      <c r="H61" s="26" t="s">
        <v>82</v>
      </c>
      <c r="I61" s="45">
        <v>400000</v>
      </c>
      <c r="J61" s="45">
        <v>400000</v>
      </c>
      <c r="K61" s="45">
        <v>400000</v>
      </c>
      <c r="L61" s="45"/>
      <c r="M61" s="45"/>
      <c r="N61" s="45"/>
      <c r="O61" s="45"/>
      <c r="P61" s="45"/>
      <c r="Q61" s="45"/>
      <c r="R61" s="45"/>
      <c r="S61" s="45"/>
      <c r="T61" s="45"/>
      <c r="U61" s="45"/>
      <c r="V61" s="45"/>
      <c r="W61" s="45"/>
    </row>
    <row r="62" ht="32.9" customHeight="1" spans="1:23">
      <c r="A62" s="26"/>
      <c r="B62" s="26"/>
      <c r="C62" s="26" t="s">
        <v>367</v>
      </c>
      <c r="D62" s="26"/>
      <c r="E62" s="26"/>
      <c r="F62" s="26"/>
      <c r="G62" s="26"/>
      <c r="H62" s="26"/>
      <c r="I62" s="45">
        <v>130000</v>
      </c>
      <c r="J62" s="45">
        <v>130000</v>
      </c>
      <c r="K62" s="45">
        <v>130000</v>
      </c>
      <c r="L62" s="45"/>
      <c r="M62" s="45"/>
      <c r="N62" s="45"/>
      <c r="O62" s="45"/>
      <c r="P62" s="45"/>
      <c r="Q62" s="45"/>
      <c r="R62" s="45"/>
      <c r="S62" s="45"/>
      <c r="T62" s="45"/>
      <c r="U62" s="45"/>
      <c r="V62" s="45"/>
      <c r="W62" s="45"/>
    </row>
    <row r="63" ht="32.9" customHeight="1" spans="1:23">
      <c r="A63" s="26" t="s">
        <v>339</v>
      </c>
      <c r="B63" s="145" t="s">
        <v>368</v>
      </c>
      <c r="C63" s="26" t="s">
        <v>367</v>
      </c>
      <c r="D63" s="26" t="s">
        <v>65</v>
      </c>
      <c r="E63" s="26" t="s">
        <v>95</v>
      </c>
      <c r="F63" s="26" t="s">
        <v>366</v>
      </c>
      <c r="G63" s="26" t="s">
        <v>299</v>
      </c>
      <c r="H63" s="26" t="s">
        <v>82</v>
      </c>
      <c r="I63" s="45">
        <v>130000</v>
      </c>
      <c r="J63" s="45">
        <v>130000</v>
      </c>
      <c r="K63" s="45">
        <v>130000</v>
      </c>
      <c r="L63" s="45"/>
      <c r="M63" s="45"/>
      <c r="N63" s="45"/>
      <c r="O63" s="45"/>
      <c r="P63" s="45"/>
      <c r="Q63" s="45"/>
      <c r="R63" s="45"/>
      <c r="S63" s="45"/>
      <c r="T63" s="45"/>
      <c r="U63" s="45"/>
      <c r="V63" s="45"/>
      <c r="W63" s="45"/>
    </row>
    <row r="64" ht="32.9" customHeight="1" spans="1:23">
      <c r="A64" s="26"/>
      <c r="B64" s="26"/>
      <c r="C64" s="26" t="s">
        <v>369</v>
      </c>
      <c r="D64" s="26"/>
      <c r="E64" s="26"/>
      <c r="F64" s="26"/>
      <c r="G64" s="26"/>
      <c r="H64" s="26"/>
      <c r="I64" s="45">
        <v>18000</v>
      </c>
      <c r="J64" s="45">
        <v>18000</v>
      </c>
      <c r="K64" s="45">
        <v>18000</v>
      </c>
      <c r="L64" s="45"/>
      <c r="M64" s="45"/>
      <c r="N64" s="45"/>
      <c r="O64" s="45"/>
      <c r="P64" s="45"/>
      <c r="Q64" s="45"/>
      <c r="R64" s="45"/>
      <c r="S64" s="45"/>
      <c r="T64" s="45"/>
      <c r="U64" s="45"/>
      <c r="V64" s="45"/>
      <c r="W64" s="45"/>
    </row>
    <row r="65" ht="32.9" customHeight="1" spans="1:23">
      <c r="A65" s="26" t="s">
        <v>339</v>
      </c>
      <c r="B65" s="145" t="s">
        <v>370</v>
      </c>
      <c r="C65" s="26" t="s">
        <v>369</v>
      </c>
      <c r="D65" s="26" t="s">
        <v>65</v>
      </c>
      <c r="E65" s="26" t="s">
        <v>95</v>
      </c>
      <c r="F65" s="26" t="s">
        <v>366</v>
      </c>
      <c r="G65" s="26" t="s">
        <v>200</v>
      </c>
      <c r="H65" s="26" t="s">
        <v>201</v>
      </c>
      <c r="I65" s="45">
        <v>18000</v>
      </c>
      <c r="J65" s="45">
        <v>18000</v>
      </c>
      <c r="K65" s="45">
        <v>18000</v>
      </c>
      <c r="L65" s="45"/>
      <c r="M65" s="45"/>
      <c r="N65" s="45"/>
      <c r="O65" s="45"/>
      <c r="P65" s="45"/>
      <c r="Q65" s="45"/>
      <c r="R65" s="45"/>
      <c r="S65" s="45"/>
      <c r="T65" s="45"/>
      <c r="U65" s="45"/>
      <c r="V65" s="45"/>
      <c r="W65" s="45"/>
    </row>
    <row r="66" ht="32.9" customHeight="1" spans="1:23">
      <c r="A66" s="26"/>
      <c r="B66" s="26"/>
      <c r="C66" s="26" t="s">
        <v>371</v>
      </c>
      <c r="D66" s="26"/>
      <c r="E66" s="26"/>
      <c r="F66" s="26"/>
      <c r="G66" s="26"/>
      <c r="H66" s="26"/>
      <c r="I66" s="45">
        <v>400000</v>
      </c>
      <c r="J66" s="45">
        <v>400000</v>
      </c>
      <c r="K66" s="45">
        <v>400000</v>
      </c>
      <c r="L66" s="45"/>
      <c r="M66" s="45"/>
      <c r="N66" s="45"/>
      <c r="O66" s="45"/>
      <c r="P66" s="45"/>
      <c r="Q66" s="45"/>
      <c r="R66" s="45"/>
      <c r="S66" s="45"/>
      <c r="T66" s="45"/>
      <c r="U66" s="45"/>
      <c r="V66" s="45"/>
      <c r="W66" s="45"/>
    </row>
    <row r="67" ht="32.9" customHeight="1" spans="1:23">
      <c r="A67" s="26" t="s">
        <v>297</v>
      </c>
      <c r="B67" s="145" t="s">
        <v>372</v>
      </c>
      <c r="C67" s="26" t="s">
        <v>371</v>
      </c>
      <c r="D67" s="26" t="s">
        <v>65</v>
      </c>
      <c r="E67" s="26" t="s">
        <v>95</v>
      </c>
      <c r="F67" s="26" t="s">
        <v>366</v>
      </c>
      <c r="G67" s="26" t="s">
        <v>173</v>
      </c>
      <c r="H67" s="26" t="s">
        <v>174</v>
      </c>
      <c r="I67" s="45">
        <v>400000</v>
      </c>
      <c r="J67" s="45">
        <v>400000</v>
      </c>
      <c r="K67" s="45">
        <v>400000</v>
      </c>
      <c r="L67" s="45"/>
      <c r="M67" s="45"/>
      <c r="N67" s="45"/>
      <c r="O67" s="45"/>
      <c r="P67" s="45"/>
      <c r="Q67" s="45"/>
      <c r="R67" s="45"/>
      <c r="S67" s="45"/>
      <c r="T67" s="45"/>
      <c r="U67" s="45"/>
      <c r="V67" s="45"/>
      <c r="W67" s="45"/>
    </row>
    <row r="68" ht="32.9" customHeight="1" spans="1:23">
      <c r="A68" s="26"/>
      <c r="B68" s="26"/>
      <c r="C68" s="26" t="s">
        <v>373</v>
      </c>
      <c r="D68" s="26"/>
      <c r="E68" s="26"/>
      <c r="F68" s="26"/>
      <c r="G68" s="26"/>
      <c r="H68" s="26"/>
      <c r="I68" s="45">
        <v>4050000</v>
      </c>
      <c r="J68" s="45">
        <v>4050000</v>
      </c>
      <c r="K68" s="45">
        <v>4050000</v>
      </c>
      <c r="L68" s="45"/>
      <c r="M68" s="45"/>
      <c r="N68" s="45"/>
      <c r="O68" s="45"/>
      <c r="P68" s="45"/>
      <c r="Q68" s="45"/>
      <c r="R68" s="45"/>
      <c r="S68" s="45"/>
      <c r="T68" s="45"/>
      <c r="U68" s="45"/>
      <c r="V68" s="45"/>
      <c r="W68" s="45"/>
    </row>
    <row r="69" ht="32.9" customHeight="1" spans="1:23">
      <c r="A69" s="26" t="s">
        <v>301</v>
      </c>
      <c r="B69" s="145" t="s">
        <v>374</v>
      </c>
      <c r="C69" s="26" t="s">
        <v>373</v>
      </c>
      <c r="D69" s="26" t="s">
        <v>65</v>
      </c>
      <c r="E69" s="26" t="s">
        <v>98</v>
      </c>
      <c r="F69" s="26" t="s">
        <v>375</v>
      </c>
      <c r="G69" s="26" t="s">
        <v>299</v>
      </c>
      <c r="H69" s="26" t="s">
        <v>82</v>
      </c>
      <c r="I69" s="45">
        <v>4050000</v>
      </c>
      <c r="J69" s="45">
        <v>4050000</v>
      </c>
      <c r="K69" s="45">
        <v>4050000</v>
      </c>
      <c r="L69" s="45"/>
      <c r="M69" s="45"/>
      <c r="N69" s="45"/>
      <c r="O69" s="45"/>
      <c r="P69" s="45"/>
      <c r="Q69" s="45"/>
      <c r="R69" s="45"/>
      <c r="S69" s="45"/>
      <c r="T69" s="45"/>
      <c r="U69" s="45"/>
      <c r="V69" s="45"/>
      <c r="W69" s="45"/>
    </row>
    <row r="70" ht="32.9" customHeight="1" spans="1:23">
      <c r="A70" s="26"/>
      <c r="B70" s="26"/>
      <c r="C70" s="26" t="s">
        <v>376</v>
      </c>
      <c r="D70" s="26"/>
      <c r="E70" s="26"/>
      <c r="F70" s="26"/>
      <c r="G70" s="26"/>
      <c r="H70" s="26"/>
      <c r="I70" s="45">
        <v>2950000</v>
      </c>
      <c r="J70" s="45">
        <v>2950000</v>
      </c>
      <c r="K70" s="45">
        <v>2950000</v>
      </c>
      <c r="L70" s="45"/>
      <c r="M70" s="45"/>
      <c r="N70" s="45"/>
      <c r="O70" s="45"/>
      <c r="P70" s="45"/>
      <c r="Q70" s="45"/>
      <c r="R70" s="45"/>
      <c r="S70" s="45"/>
      <c r="T70" s="45"/>
      <c r="U70" s="45"/>
      <c r="V70" s="45"/>
      <c r="W70" s="45"/>
    </row>
    <row r="71" ht="32.9" customHeight="1" spans="1:23">
      <c r="A71" s="26" t="s">
        <v>301</v>
      </c>
      <c r="B71" s="145" t="s">
        <v>377</v>
      </c>
      <c r="C71" s="26" t="s">
        <v>376</v>
      </c>
      <c r="D71" s="26" t="s">
        <v>65</v>
      </c>
      <c r="E71" s="26" t="s">
        <v>101</v>
      </c>
      <c r="F71" s="26" t="s">
        <v>349</v>
      </c>
      <c r="G71" s="26" t="s">
        <v>299</v>
      </c>
      <c r="H71" s="26" t="s">
        <v>82</v>
      </c>
      <c r="I71" s="45">
        <v>2950000</v>
      </c>
      <c r="J71" s="45">
        <v>2950000</v>
      </c>
      <c r="K71" s="45">
        <v>2950000</v>
      </c>
      <c r="L71" s="45"/>
      <c r="M71" s="45"/>
      <c r="N71" s="45"/>
      <c r="O71" s="45"/>
      <c r="P71" s="45"/>
      <c r="Q71" s="45"/>
      <c r="R71" s="45"/>
      <c r="S71" s="45"/>
      <c r="T71" s="45"/>
      <c r="U71" s="45"/>
      <c r="V71" s="45"/>
      <c r="W71" s="45"/>
    </row>
    <row r="72" ht="32.9" customHeight="1" spans="1:23">
      <c r="A72" s="26"/>
      <c r="B72" s="26"/>
      <c r="C72" s="26" t="s">
        <v>378</v>
      </c>
      <c r="D72" s="26"/>
      <c r="E72" s="26"/>
      <c r="F72" s="26"/>
      <c r="G72" s="26"/>
      <c r="H72" s="26"/>
      <c r="I72" s="45">
        <v>100000</v>
      </c>
      <c r="J72" s="45">
        <v>100000</v>
      </c>
      <c r="K72" s="45">
        <v>100000</v>
      </c>
      <c r="L72" s="45"/>
      <c r="M72" s="45"/>
      <c r="N72" s="45"/>
      <c r="O72" s="45"/>
      <c r="P72" s="45"/>
      <c r="Q72" s="45"/>
      <c r="R72" s="45"/>
      <c r="S72" s="45"/>
      <c r="T72" s="45"/>
      <c r="U72" s="45"/>
      <c r="V72" s="45"/>
      <c r="W72" s="45"/>
    </row>
    <row r="73" ht="32.9" customHeight="1" spans="1:23">
      <c r="A73" s="26" t="s">
        <v>301</v>
      </c>
      <c r="B73" s="145" t="s">
        <v>379</v>
      </c>
      <c r="C73" s="26" t="s">
        <v>378</v>
      </c>
      <c r="D73" s="26" t="s">
        <v>65</v>
      </c>
      <c r="E73" s="26" t="s">
        <v>90</v>
      </c>
      <c r="F73" s="26" t="s">
        <v>380</v>
      </c>
      <c r="G73" s="26" t="s">
        <v>299</v>
      </c>
      <c r="H73" s="26" t="s">
        <v>82</v>
      </c>
      <c r="I73" s="45">
        <v>100000</v>
      </c>
      <c r="J73" s="45">
        <v>100000</v>
      </c>
      <c r="K73" s="45">
        <v>100000</v>
      </c>
      <c r="L73" s="45"/>
      <c r="M73" s="45"/>
      <c r="N73" s="45"/>
      <c r="O73" s="45"/>
      <c r="P73" s="45"/>
      <c r="Q73" s="45"/>
      <c r="R73" s="45"/>
      <c r="S73" s="45"/>
      <c r="T73" s="45"/>
      <c r="U73" s="45"/>
      <c r="V73" s="45"/>
      <c r="W73" s="45"/>
    </row>
    <row r="74" ht="32.9" customHeight="1" spans="1:23">
      <c r="A74" s="26"/>
      <c r="B74" s="26"/>
      <c r="C74" s="26" t="s">
        <v>381</v>
      </c>
      <c r="D74" s="26"/>
      <c r="E74" s="26"/>
      <c r="F74" s="26"/>
      <c r="G74" s="26"/>
      <c r="H74" s="26"/>
      <c r="I74" s="45">
        <v>2000000</v>
      </c>
      <c r="J74" s="45"/>
      <c r="K74" s="45"/>
      <c r="L74" s="45"/>
      <c r="M74" s="45"/>
      <c r="N74" s="45"/>
      <c r="O74" s="45"/>
      <c r="P74" s="45"/>
      <c r="Q74" s="45"/>
      <c r="R74" s="45">
        <v>2000000</v>
      </c>
      <c r="S74" s="45"/>
      <c r="T74" s="45"/>
      <c r="U74" s="45">
        <v>2000000</v>
      </c>
      <c r="V74" s="45"/>
      <c r="W74" s="45"/>
    </row>
    <row r="75" ht="32.9" customHeight="1" spans="1:23">
      <c r="A75" s="26" t="s">
        <v>301</v>
      </c>
      <c r="B75" s="145" t="s">
        <v>382</v>
      </c>
      <c r="C75" s="26" t="s">
        <v>381</v>
      </c>
      <c r="D75" s="26" t="s">
        <v>65</v>
      </c>
      <c r="E75" s="26" t="s">
        <v>99</v>
      </c>
      <c r="F75" s="26" t="s">
        <v>383</v>
      </c>
      <c r="G75" s="26" t="s">
        <v>384</v>
      </c>
      <c r="H75" s="26" t="s">
        <v>385</v>
      </c>
      <c r="I75" s="45">
        <v>2000000</v>
      </c>
      <c r="J75" s="45"/>
      <c r="K75" s="45"/>
      <c r="L75" s="45"/>
      <c r="M75" s="45"/>
      <c r="N75" s="45"/>
      <c r="O75" s="45"/>
      <c r="P75" s="45"/>
      <c r="Q75" s="45"/>
      <c r="R75" s="45">
        <v>2000000</v>
      </c>
      <c r="S75" s="45"/>
      <c r="T75" s="45"/>
      <c r="U75" s="45">
        <v>2000000</v>
      </c>
      <c r="V75" s="45"/>
      <c r="W75" s="45"/>
    </row>
    <row r="76" ht="32.9" customHeight="1" spans="1:23">
      <c r="A76" s="26"/>
      <c r="B76" s="26"/>
      <c r="C76" s="26" t="s">
        <v>386</v>
      </c>
      <c r="D76" s="26"/>
      <c r="E76" s="26"/>
      <c r="F76" s="26"/>
      <c r="G76" s="26"/>
      <c r="H76" s="26"/>
      <c r="I76" s="45">
        <v>150000</v>
      </c>
      <c r="J76" s="45"/>
      <c r="K76" s="45"/>
      <c r="L76" s="45"/>
      <c r="M76" s="45"/>
      <c r="N76" s="45"/>
      <c r="O76" s="45"/>
      <c r="P76" s="45"/>
      <c r="Q76" s="45"/>
      <c r="R76" s="45">
        <v>150000</v>
      </c>
      <c r="S76" s="45"/>
      <c r="T76" s="45"/>
      <c r="U76" s="45">
        <v>150000</v>
      </c>
      <c r="V76" s="45"/>
      <c r="W76" s="45"/>
    </row>
    <row r="77" ht="32.9" customHeight="1" spans="1:23">
      <c r="A77" s="26" t="s">
        <v>301</v>
      </c>
      <c r="B77" s="145" t="s">
        <v>387</v>
      </c>
      <c r="C77" s="26" t="s">
        <v>386</v>
      </c>
      <c r="D77" s="26" t="s">
        <v>65</v>
      </c>
      <c r="E77" s="26" t="s">
        <v>102</v>
      </c>
      <c r="F77" s="26" t="s">
        <v>303</v>
      </c>
      <c r="G77" s="26" t="s">
        <v>173</v>
      </c>
      <c r="H77" s="26" t="s">
        <v>174</v>
      </c>
      <c r="I77" s="45">
        <v>150000</v>
      </c>
      <c r="J77" s="45"/>
      <c r="K77" s="45"/>
      <c r="L77" s="45"/>
      <c r="M77" s="45"/>
      <c r="N77" s="45"/>
      <c r="O77" s="45"/>
      <c r="P77" s="45"/>
      <c r="Q77" s="45"/>
      <c r="R77" s="45">
        <v>150000</v>
      </c>
      <c r="S77" s="45"/>
      <c r="T77" s="45"/>
      <c r="U77" s="45">
        <v>150000</v>
      </c>
      <c r="V77" s="45"/>
      <c r="W77" s="45"/>
    </row>
    <row r="78" ht="32.9" customHeight="1" spans="1:23">
      <c r="A78" s="26"/>
      <c r="B78" s="26"/>
      <c r="C78" s="26" t="s">
        <v>388</v>
      </c>
      <c r="D78" s="26"/>
      <c r="E78" s="26"/>
      <c r="F78" s="26"/>
      <c r="G78" s="26"/>
      <c r="H78" s="26"/>
      <c r="I78" s="45">
        <v>589050</v>
      </c>
      <c r="J78" s="45">
        <v>589050</v>
      </c>
      <c r="K78" s="45">
        <v>589050</v>
      </c>
      <c r="L78" s="45"/>
      <c r="M78" s="45"/>
      <c r="N78" s="45"/>
      <c r="O78" s="45"/>
      <c r="P78" s="45"/>
      <c r="Q78" s="45"/>
      <c r="R78" s="45"/>
      <c r="S78" s="45"/>
      <c r="T78" s="45"/>
      <c r="U78" s="45"/>
      <c r="V78" s="45"/>
      <c r="W78" s="45"/>
    </row>
    <row r="79" ht="32.9" customHeight="1" spans="1:23">
      <c r="A79" s="26" t="s">
        <v>301</v>
      </c>
      <c r="B79" s="145" t="s">
        <v>389</v>
      </c>
      <c r="C79" s="26" t="s">
        <v>388</v>
      </c>
      <c r="D79" s="26" t="s">
        <v>65</v>
      </c>
      <c r="E79" s="26" t="s">
        <v>96</v>
      </c>
      <c r="F79" s="26" t="s">
        <v>314</v>
      </c>
      <c r="G79" s="26" t="s">
        <v>241</v>
      </c>
      <c r="H79" s="26" t="s">
        <v>242</v>
      </c>
      <c r="I79" s="45">
        <v>589050</v>
      </c>
      <c r="J79" s="45">
        <v>589050</v>
      </c>
      <c r="K79" s="45">
        <v>589050</v>
      </c>
      <c r="L79" s="45"/>
      <c r="M79" s="45"/>
      <c r="N79" s="45"/>
      <c r="O79" s="45"/>
      <c r="P79" s="45"/>
      <c r="Q79" s="45"/>
      <c r="R79" s="45"/>
      <c r="S79" s="45"/>
      <c r="T79" s="45"/>
      <c r="U79" s="45"/>
      <c r="V79" s="45"/>
      <c r="W79" s="45"/>
    </row>
    <row r="80" ht="32.9" customHeight="1" spans="1:23">
      <c r="A80" s="26"/>
      <c r="B80" s="26"/>
      <c r="C80" s="26" t="s">
        <v>390</v>
      </c>
      <c r="D80" s="26"/>
      <c r="E80" s="26"/>
      <c r="F80" s="26"/>
      <c r="G80" s="26"/>
      <c r="H80" s="26"/>
      <c r="I80" s="45">
        <v>225000</v>
      </c>
      <c r="J80" s="45">
        <v>225000</v>
      </c>
      <c r="K80" s="45">
        <v>225000</v>
      </c>
      <c r="L80" s="45"/>
      <c r="M80" s="45"/>
      <c r="N80" s="45"/>
      <c r="O80" s="45"/>
      <c r="P80" s="45"/>
      <c r="Q80" s="45"/>
      <c r="R80" s="45"/>
      <c r="S80" s="45"/>
      <c r="T80" s="45"/>
      <c r="U80" s="45"/>
      <c r="V80" s="45"/>
      <c r="W80" s="45"/>
    </row>
    <row r="81" ht="32.9" customHeight="1" spans="1:23">
      <c r="A81" s="26" t="s">
        <v>301</v>
      </c>
      <c r="B81" s="145" t="s">
        <v>391</v>
      </c>
      <c r="C81" s="26" t="s">
        <v>390</v>
      </c>
      <c r="D81" s="26" t="s">
        <v>65</v>
      </c>
      <c r="E81" s="26" t="s">
        <v>100</v>
      </c>
      <c r="F81" s="26" t="s">
        <v>392</v>
      </c>
      <c r="G81" s="26" t="s">
        <v>198</v>
      </c>
      <c r="H81" s="26" t="s">
        <v>199</v>
      </c>
      <c r="I81" s="45">
        <v>225000</v>
      </c>
      <c r="J81" s="45">
        <v>225000</v>
      </c>
      <c r="K81" s="45">
        <v>225000</v>
      </c>
      <c r="L81" s="45"/>
      <c r="M81" s="45"/>
      <c r="N81" s="45"/>
      <c r="O81" s="45"/>
      <c r="P81" s="45"/>
      <c r="Q81" s="45"/>
      <c r="R81" s="45"/>
      <c r="S81" s="45"/>
      <c r="T81" s="45"/>
      <c r="U81" s="45"/>
      <c r="V81" s="45"/>
      <c r="W81" s="45"/>
    </row>
    <row r="82" ht="32.9" customHeight="1" spans="1:23">
      <c r="A82" s="26"/>
      <c r="B82" s="26"/>
      <c r="C82" s="26" t="s">
        <v>393</v>
      </c>
      <c r="D82" s="26"/>
      <c r="E82" s="26"/>
      <c r="F82" s="26"/>
      <c r="G82" s="26"/>
      <c r="H82" s="26"/>
      <c r="I82" s="45">
        <v>200000</v>
      </c>
      <c r="J82" s="45">
        <v>200000</v>
      </c>
      <c r="K82" s="45">
        <v>200000</v>
      </c>
      <c r="L82" s="45"/>
      <c r="M82" s="45"/>
      <c r="N82" s="45"/>
      <c r="O82" s="45"/>
      <c r="P82" s="45"/>
      <c r="Q82" s="45"/>
      <c r="R82" s="45"/>
      <c r="S82" s="45"/>
      <c r="T82" s="45"/>
      <c r="U82" s="45"/>
      <c r="V82" s="45"/>
      <c r="W82" s="45"/>
    </row>
    <row r="83" ht="32.9" customHeight="1" spans="1:23">
      <c r="A83" s="26" t="s">
        <v>339</v>
      </c>
      <c r="B83" s="145" t="s">
        <v>394</v>
      </c>
      <c r="C83" s="26" t="s">
        <v>393</v>
      </c>
      <c r="D83" s="26" t="s">
        <v>65</v>
      </c>
      <c r="E83" s="26" t="s">
        <v>102</v>
      </c>
      <c r="F83" s="26" t="s">
        <v>303</v>
      </c>
      <c r="G83" s="26" t="s">
        <v>200</v>
      </c>
      <c r="H83" s="26" t="s">
        <v>201</v>
      </c>
      <c r="I83" s="45">
        <v>200000</v>
      </c>
      <c r="J83" s="45">
        <v>200000</v>
      </c>
      <c r="K83" s="45">
        <v>200000</v>
      </c>
      <c r="L83" s="45"/>
      <c r="M83" s="45"/>
      <c r="N83" s="45"/>
      <c r="O83" s="45"/>
      <c r="P83" s="45"/>
      <c r="Q83" s="45"/>
      <c r="R83" s="45"/>
      <c r="S83" s="45"/>
      <c r="T83" s="45"/>
      <c r="U83" s="45"/>
      <c r="V83" s="45"/>
      <c r="W83" s="45"/>
    </row>
    <row r="84" ht="32.9" customHeight="1" spans="1:23">
      <c r="A84" s="26"/>
      <c r="B84" s="26"/>
      <c r="C84" s="26" t="s">
        <v>395</v>
      </c>
      <c r="D84" s="26"/>
      <c r="E84" s="26"/>
      <c r="F84" s="26"/>
      <c r="G84" s="26"/>
      <c r="H84" s="26"/>
      <c r="I84" s="45">
        <v>6812700</v>
      </c>
      <c r="J84" s="45">
        <v>6812700</v>
      </c>
      <c r="K84" s="45">
        <v>6812700</v>
      </c>
      <c r="L84" s="45"/>
      <c r="M84" s="45"/>
      <c r="N84" s="45"/>
      <c r="O84" s="45"/>
      <c r="P84" s="45"/>
      <c r="Q84" s="45"/>
      <c r="R84" s="45"/>
      <c r="S84" s="45"/>
      <c r="T84" s="45"/>
      <c r="U84" s="45"/>
      <c r="V84" s="45"/>
      <c r="W84" s="45"/>
    </row>
    <row r="85" ht="32.9" customHeight="1" spans="1:23">
      <c r="A85" s="26" t="s">
        <v>301</v>
      </c>
      <c r="B85" s="145" t="s">
        <v>396</v>
      </c>
      <c r="C85" s="26" t="s">
        <v>395</v>
      </c>
      <c r="D85" s="26" t="s">
        <v>65</v>
      </c>
      <c r="E85" s="26" t="s">
        <v>124</v>
      </c>
      <c r="F85" s="26" t="s">
        <v>397</v>
      </c>
      <c r="G85" s="26" t="s">
        <v>299</v>
      </c>
      <c r="H85" s="26" t="s">
        <v>82</v>
      </c>
      <c r="I85" s="45">
        <v>6812700</v>
      </c>
      <c r="J85" s="45">
        <v>6812700</v>
      </c>
      <c r="K85" s="45">
        <v>6812700</v>
      </c>
      <c r="L85" s="45"/>
      <c r="M85" s="45"/>
      <c r="N85" s="45"/>
      <c r="O85" s="45"/>
      <c r="P85" s="45"/>
      <c r="Q85" s="45"/>
      <c r="R85" s="45"/>
      <c r="S85" s="45"/>
      <c r="T85" s="45"/>
      <c r="U85" s="45"/>
      <c r="V85" s="45"/>
      <c r="W85" s="45"/>
    </row>
    <row r="86" ht="32.9" customHeight="1" spans="1:23">
      <c r="A86" s="26"/>
      <c r="B86" s="26"/>
      <c r="C86" s="26" t="s">
        <v>398</v>
      </c>
      <c r="D86" s="26"/>
      <c r="E86" s="26"/>
      <c r="F86" s="26"/>
      <c r="G86" s="26"/>
      <c r="H86" s="26"/>
      <c r="I86" s="45">
        <v>128645500</v>
      </c>
      <c r="J86" s="45">
        <v>128645500</v>
      </c>
      <c r="K86" s="45">
        <v>128645500</v>
      </c>
      <c r="L86" s="45"/>
      <c r="M86" s="45"/>
      <c r="N86" s="45"/>
      <c r="O86" s="45"/>
      <c r="P86" s="45"/>
      <c r="Q86" s="45"/>
      <c r="R86" s="45"/>
      <c r="S86" s="45"/>
      <c r="T86" s="45"/>
      <c r="U86" s="45"/>
      <c r="V86" s="45"/>
      <c r="W86" s="45"/>
    </row>
    <row r="87" ht="32.9" customHeight="1" spans="1:23">
      <c r="A87" s="26" t="s">
        <v>301</v>
      </c>
      <c r="B87" s="145" t="s">
        <v>399</v>
      </c>
      <c r="C87" s="26" t="s">
        <v>398</v>
      </c>
      <c r="D87" s="26" t="s">
        <v>65</v>
      </c>
      <c r="E87" s="26" t="s">
        <v>123</v>
      </c>
      <c r="F87" s="26" t="s">
        <v>400</v>
      </c>
      <c r="G87" s="26" t="s">
        <v>299</v>
      </c>
      <c r="H87" s="26" t="s">
        <v>82</v>
      </c>
      <c r="I87" s="45">
        <v>128645500</v>
      </c>
      <c r="J87" s="45">
        <v>128645500</v>
      </c>
      <c r="K87" s="45">
        <v>128645500</v>
      </c>
      <c r="L87" s="45"/>
      <c r="M87" s="45"/>
      <c r="N87" s="45"/>
      <c r="O87" s="45"/>
      <c r="P87" s="45"/>
      <c r="Q87" s="45"/>
      <c r="R87" s="45"/>
      <c r="S87" s="45"/>
      <c r="T87" s="45"/>
      <c r="U87" s="45"/>
      <c r="V87" s="45"/>
      <c r="W87" s="45"/>
    </row>
    <row r="88" ht="32.9" customHeight="1" spans="1:23">
      <c r="A88" s="26"/>
      <c r="B88" s="26"/>
      <c r="C88" s="26" t="s">
        <v>401</v>
      </c>
      <c r="D88" s="26"/>
      <c r="E88" s="26"/>
      <c r="F88" s="26"/>
      <c r="G88" s="26"/>
      <c r="H88" s="26"/>
      <c r="I88" s="45">
        <v>1950000</v>
      </c>
      <c r="J88" s="45">
        <v>1950000</v>
      </c>
      <c r="K88" s="45">
        <v>1950000</v>
      </c>
      <c r="L88" s="45"/>
      <c r="M88" s="45"/>
      <c r="N88" s="45"/>
      <c r="O88" s="45"/>
      <c r="P88" s="45"/>
      <c r="Q88" s="45"/>
      <c r="R88" s="45"/>
      <c r="S88" s="45"/>
      <c r="T88" s="45"/>
      <c r="U88" s="45"/>
      <c r="V88" s="45"/>
      <c r="W88" s="45"/>
    </row>
    <row r="89" ht="32.9" customHeight="1" spans="1:23">
      <c r="A89" s="26" t="s">
        <v>301</v>
      </c>
      <c r="B89" s="145" t="s">
        <v>402</v>
      </c>
      <c r="C89" s="26" t="s">
        <v>401</v>
      </c>
      <c r="D89" s="26" t="s">
        <v>65</v>
      </c>
      <c r="E89" s="26" t="s">
        <v>123</v>
      </c>
      <c r="F89" s="26" t="s">
        <v>400</v>
      </c>
      <c r="G89" s="26" t="s">
        <v>299</v>
      </c>
      <c r="H89" s="26" t="s">
        <v>82</v>
      </c>
      <c r="I89" s="45">
        <v>1950000</v>
      </c>
      <c r="J89" s="45">
        <v>1950000</v>
      </c>
      <c r="K89" s="45">
        <v>1950000</v>
      </c>
      <c r="L89" s="45"/>
      <c r="M89" s="45"/>
      <c r="N89" s="45"/>
      <c r="O89" s="45"/>
      <c r="P89" s="45"/>
      <c r="Q89" s="45"/>
      <c r="R89" s="45"/>
      <c r="S89" s="45"/>
      <c r="T89" s="45"/>
      <c r="U89" s="45"/>
      <c r="V89" s="45"/>
      <c r="W89" s="45"/>
    </row>
    <row r="90" ht="32.9" customHeight="1" spans="1:23">
      <c r="A90" s="26"/>
      <c r="B90" s="26"/>
      <c r="C90" s="26" t="s">
        <v>403</v>
      </c>
      <c r="D90" s="26"/>
      <c r="E90" s="26"/>
      <c r="F90" s="26"/>
      <c r="G90" s="26"/>
      <c r="H90" s="26"/>
      <c r="I90" s="45">
        <v>677800</v>
      </c>
      <c r="J90" s="45">
        <v>677800</v>
      </c>
      <c r="K90" s="45">
        <v>677800</v>
      </c>
      <c r="L90" s="45"/>
      <c r="M90" s="45"/>
      <c r="N90" s="45"/>
      <c r="O90" s="45"/>
      <c r="P90" s="45"/>
      <c r="Q90" s="45"/>
      <c r="R90" s="45"/>
      <c r="S90" s="45"/>
      <c r="T90" s="45"/>
      <c r="U90" s="45"/>
      <c r="V90" s="45"/>
      <c r="W90" s="45"/>
    </row>
    <row r="91" ht="32.9" customHeight="1" spans="1:23">
      <c r="A91" s="26" t="s">
        <v>301</v>
      </c>
      <c r="B91" s="145" t="s">
        <v>404</v>
      </c>
      <c r="C91" s="26" t="s">
        <v>403</v>
      </c>
      <c r="D91" s="26" t="s">
        <v>65</v>
      </c>
      <c r="E91" s="26" t="s">
        <v>123</v>
      </c>
      <c r="F91" s="26" t="s">
        <v>400</v>
      </c>
      <c r="G91" s="26" t="s">
        <v>299</v>
      </c>
      <c r="H91" s="26" t="s">
        <v>82</v>
      </c>
      <c r="I91" s="45">
        <v>677800</v>
      </c>
      <c r="J91" s="45">
        <v>677800</v>
      </c>
      <c r="K91" s="45">
        <v>677800</v>
      </c>
      <c r="L91" s="45"/>
      <c r="M91" s="45"/>
      <c r="N91" s="45"/>
      <c r="O91" s="45"/>
      <c r="P91" s="45"/>
      <c r="Q91" s="45"/>
      <c r="R91" s="45"/>
      <c r="S91" s="45"/>
      <c r="T91" s="45"/>
      <c r="U91" s="45"/>
      <c r="V91" s="45"/>
      <c r="W91" s="45"/>
    </row>
    <row r="92" ht="32.9" customHeight="1" spans="1:23">
      <c r="A92" s="26"/>
      <c r="B92" s="26"/>
      <c r="C92" s="26" t="s">
        <v>405</v>
      </c>
      <c r="D92" s="26"/>
      <c r="E92" s="26"/>
      <c r="F92" s="26"/>
      <c r="G92" s="26"/>
      <c r="H92" s="26"/>
      <c r="I92" s="45">
        <v>12130600</v>
      </c>
      <c r="J92" s="45">
        <v>12130600</v>
      </c>
      <c r="K92" s="45">
        <v>12130600</v>
      </c>
      <c r="L92" s="45"/>
      <c r="M92" s="45"/>
      <c r="N92" s="45"/>
      <c r="O92" s="45"/>
      <c r="P92" s="45"/>
      <c r="Q92" s="45"/>
      <c r="R92" s="45"/>
      <c r="S92" s="45"/>
      <c r="T92" s="45"/>
      <c r="U92" s="45"/>
      <c r="V92" s="45"/>
      <c r="W92" s="45"/>
    </row>
    <row r="93" ht="32.9" customHeight="1" spans="1:23">
      <c r="A93" s="26" t="s">
        <v>301</v>
      </c>
      <c r="B93" s="145" t="s">
        <v>406</v>
      </c>
      <c r="C93" s="26" t="s">
        <v>405</v>
      </c>
      <c r="D93" s="26" t="s">
        <v>65</v>
      </c>
      <c r="E93" s="26" t="s">
        <v>123</v>
      </c>
      <c r="F93" s="26" t="s">
        <v>400</v>
      </c>
      <c r="G93" s="26" t="s">
        <v>299</v>
      </c>
      <c r="H93" s="26" t="s">
        <v>82</v>
      </c>
      <c r="I93" s="45">
        <v>12130600</v>
      </c>
      <c r="J93" s="45">
        <v>12130600</v>
      </c>
      <c r="K93" s="45">
        <v>12130600</v>
      </c>
      <c r="L93" s="45"/>
      <c r="M93" s="45"/>
      <c r="N93" s="45"/>
      <c r="O93" s="45"/>
      <c r="P93" s="45"/>
      <c r="Q93" s="45"/>
      <c r="R93" s="45"/>
      <c r="S93" s="45"/>
      <c r="T93" s="45"/>
      <c r="U93" s="45"/>
      <c r="V93" s="45"/>
      <c r="W93" s="45"/>
    </row>
    <row r="94" ht="32.9" customHeight="1" spans="1:23">
      <c r="A94" s="26"/>
      <c r="B94" s="26"/>
      <c r="C94" s="26" t="s">
        <v>407</v>
      </c>
      <c r="D94" s="26"/>
      <c r="E94" s="26"/>
      <c r="F94" s="26"/>
      <c r="G94" s="26"/>
      <c r="H94" s="26"/>
      <c r="I94" s="45">
        <v>1327500</v>
      </c>
      <c r="J94" s="45">
        <v>1327500</v>
      </c>
      <c r="K94" s="45">
        <v>1327500</v>
      </c>
      <c r="L94" s="45"/>
      <c r="M94" s="45"/>
      <c r="N94" s="45"/>
      <c r="O94" s="45"/>
      <c r="P94" s="45"/>
      <c r="Q94" s="45"/>
      <c r="R94" s="45"/>
      <c r="S94" s="45"/>
      <c r="T94" s="45"/>
      <c r="U94" s="45"/>
      <c r="V94" s="45"/>
      <c r="W94" s="45"/>
    </row>
    <row r="95" ht="32.9" customHeight="1" spans="1:23">
      <c r="A95" s="26" t="s">
        <v>301</v>
      </c>
      <c r="B95" s="145" t="s">
        <v>408</v>
      </c>
      <c r="C95" s="26" t="s">
        <v>407</v>
      </c>
      <c r="D95" s="26" t="s">
        <v>65</v>
      </c>
      <c r="E95" s="26" t="s">
        <v>123</v>
      </c>
      <c r="F95" s="26" t="s">
        <v>400</v>
      </c>
      <c r="G95" s="26" t="s">
        <v>299</v>
      </c>
      <c r="H95" s="26" t="s">
        <v>82</v>
      </c>
      <c r="I95" s="45">
        <v>1327500</v>
      </c>
      <c r="J95" s="45">
        <v>1327500</v>
      </c>
      <c r="K95" s="45">
        <v>1327500</v>
      </c>
      <c r="L95" s="45"/>
      <c r="M95" s="45"/>
      <c r="N95" s="45"/>
      <c r="O95" s="45"/>
      <c r="P95" s="45"/>
      <c r="Q95" s="45"/>
      <c r="R95" s="45"/>
      <c r="S95" s="45"/>
      <c r="T95" s="45"/>
      <c r="U95" s="45"/>
      <c r="V95" s="45"/>
      <c r="W95" s="45"/>
    </row>
    <row r="96" ht="32.9" customHeight="1" spans="1:23">
      <c r="A96" s="26"/>
      <c r="B96" s="26"/>
      <c r="C96" s="26" t="s">
        <v>409</v>
      </c>
      <c r="D96" s="26"/>
      <c r="E96" s="26"/>
      <c r="F96" s="26"/>
      <c r="G96" s="26"/>
      <c r="H96" s="26"/>
      <c r="I96" s="45">
        <v>12952600</v>
      </c>
      <c r="J96" s="45">
        <v>12952600</v>
      </c>
      <c r="K96" s="45">
        <v>12952600</v>
      </c>
      <c r="L96" s="45"/>
      <c r="M96" s="45"/>
      <c r="N96" s="45"/>
      <c r="O96" s="45"/>
      <c r="P96" s="45"/>
      <c r="Q96" s="45"/>
      <c r="R96" s="45"/>
      <c r="S96" s="45"/>
      <c r="T96" s="45"/>
      <c r="U96" s="45"/>
      <c r="V96" s="45"/>
      <c r="W96" s="45"/>
    </row>
    <row r="97" ht="32.9" customHeight="1" spans="1:23">
      <c r="A97" s="26" t="s">
        <v>301</v>
      </c>
      <c r="B97" s="145" t="s">
        <v>410</v>
      </c>
      <c r="C97" s="26" t="s">
        <v>409</v>
      </c>
      <c r="D97" s="26" t="s">
        <v>65</v>
      </c>
      <c r="E97" s="26" t="s">
        <v>123</v>
      </c>
      <c r="F97" s="26" t="s">
        <v>400</v>
      </c>
      <c r="G97" s="26" t="s">
        <v>299</v>
      </c>
      <c r="H97" s="26" t="s">
        <v>82</v>
      </c>
      <c r="I97" s="45">
        <v>12952600</v>
      </c>
      <c r="J97" s="45">
        <v>12952600</v>
      </c>
      <c r="K97" s="45">
        <v>12952600</v>
      </c>
      <c r="L97" s="45"/>
      <c r="M97" s="45"/>
      <c r="N97" s="45"/>
      <c r="O97" s="45"/>
      <c r="P97" s="45"/>
      <c r="Q97" s="45"/>
      <c r="R97" s="45"/>
      <c r="S97" s="45"/>
      <c r="T97" s="45"/>
      <c r="U97" s="45"/>
      <c r="V97" s="45"/>
      <c r="W97" s="45"/>
    </row>
    <row r="98" ht="32.9" customHeight="1" spans="1:23">
      <c r="A98" s="26"/>
      <c r="B98" s="26"/>
      <c r="C98" s="26" t="s">
        <v>411</v>
      </c>
      <c r="D98" s="26"/>
      <c r="E98" s="26"/>
      <c r="F98" s="26"/>
      <c r="G98" s="26"/>
      <c r="H98" s="26"/>
      <c r="I98" s="45">
        <v>2000800</v>
      </c>
      <c r="J98" s="45">
        <v>2000800</v>
      </c>
      <c r="K98" s="45">
        <v>2000800</v>
      </c>
      <c r="L98" s="45"/>
      <c r="M98" s="45"/>
      <c r="N98" s="45"/>
      <c r="O98" s="45"/>
      <c r="P98" s="45"/>
      <c r="Q98" s="45"/>
      <c r="R98" s="45"/>
      <c r="S98" s="45"/>
      <c r="T98" s="45"/>
      <c r="U98" s="45"/>
      <c r="V98" s="45"/>
      <c r="W98" s="45"/>
    </row>
    <row r="99" ht="32.9" customHeight="1" spans="1:23">
      <c r="A99" s="26" t="s">
        <v>301</v>
      </c>
      <c r="B99" s="145" t="s">
        <v>412</v>
      </c>
      <c r="C99" s="26" t="s">
        <v>411</v>
      </c>
      <c r="D99" s="26" t="s">
        <v>65</v>
      </c>
      <c r="E99" s="26" t="s">
        <v>123</v>
      </c>
      <c r="F99" s="26" t="s">
        <v>400</v>
      </c>
      <c r="G99" s="26" t="s">
        <v>299</v>
      </c>
      <c r="H99" s="26" t="s">
        <v>82</v>
      </c>
      <c r="I99" s="45">
        <v>2000800</v>
      </c>
      <c r="J99" s="45">
        <v>2000800</v>
      </c>
      <c r="K99" s="45">
        <v>2000800</v>
      </c>
      <c r="L99" s="45"/>
      <c r="M99" s="45"/>
      <c r="N99" s="45"/>
      <c r="O99" s="45"/>
      <c r="P99" s="45"/>
      <c r="Q99" s="45"/>
      <c r="R99" s="45"/>
      <c r="S99" s="45"/>
      <c r="T99" s="45"/>
      <c r="U99" s="45"/>
      <c r="V99" s="45"/>
      <c r="W99" s="45"/>
    </row>
    <row r="100" ht="32.9" customHeight="1" spans="1:23">
      <c r="A100" s="26"/>
      <c r="B100" s="26"/>
      <c r="C100" s="26" t="s">
        <v>413</v>
      </c>
      <c r="D100" s="26"/>
      <c r="E100" s="26"/>
      <c r="F100" s="26"/>
      <c r="G100" s="26"/>
      <c r="H100" s="26"/>
      <c r="I100" s="45">
        <v>15466000</v>
      </c>
      <c r="J100" s="45">
        <v>15466000</v>
      </c>
      <c r="K100" s="45">
        <v>15466000</v>
      </c>
      <c r="L100" s="45"/>
      <c r="M100" s="45"/>
      <c r="N100" s="45"/>
      <c r="O100" s="45"/>
      <c r="P100" s="45"/>
      <c r="Q100" s="45"/>
      <c r="R100" s="45"/>
      <c r="S100" s="45"/>
      <c r="T100" s="45"/>
      <c r="U100" s="45"/>
      <c r="V100" s="45"/>
      <c r="W100" s="45"/>
    </row>
    <row r="101" ht="32.9" customHeight="1" spans="1:23">
      <c r="A101" s="26" t="s">
        <v>301</v>
      </c>
      <c r="B101" s="145" t="s">
        <v>414</v>
      </c>
      <c r="C101" s="26" t="s">
        <v>413</v>
      </c>
      <c r="D101" s="26" t="s">
        <v>65</v>
      </c>
      <c r="E101" s="26" t="s">
        <v>123</v>
      </c>
      <c r="F101" s="26" t="s">
        <v>400</v>
      </c>
      <c r="G101" s="26" t="s">
        <v>299</v>
      </c>
      <c r="H101" s="26" t="s">
        <v>82</v>
      </c>
      <c r="I101" s="45">
        <v>15466000</v>
      </c>
      <c r="J101" s="45">
        <v>15466000</v>
      </c>
      <c r="K101" s="45">
        <v>15466000</v>
      </c>
      <c r="L101" s="45"/>
      <c r="M101" s="45"/>
      <c r="N101" s="45"/>
      <c r="O101" s="45"/>
      <c r="P101" s="45"/>
      <c r="Q101" s="45"/>
      <c r="R101" s="45"/>
      <c r="S101" s="45"/>
      <c r="T101" s="45"/>
      <c r="U101" s="45"/>
      <c r="V101" s="45"/>
      <c r="W101" s="45"/>
    </row>
    <row r="102" ht="32.9" customHeight="1" spans="1:23">
      <c r="A102" s="26"/>
      <c r="B102" s="26"/>
      <c r="C102" s="26" t="s">
        <v>415</v>
      </c>
      <c r="D102" s="26"/>
      <c r="E102" s="26"/>
      <c r="F102" s="26"/>
      <c r="G102" s="26"/>
      <c r="H102" s="26"/>
      <c r="I102" s="45">
        <v>5103500</v>
      </c>
      <c r="J102" s="45">
        <v>5103500</v>
      </c>
      <c r="K102" s="45">
        <v>5103500</v>
      </c>
      <c r="L102" s="45"/>
      <c r="M102" s="45"/>
      <c r="N102" s="45"/>
      <c r="O102" s="45"/>
      <c r="P102" s="45"/>
      <c r="Q102" s="45"/>
      <c r="R102" s="45"/>
      <c r="S102" s="45"/>
      <c r="T102" s="45"/>
      <c r="U102" s="45"/>
      <c r="V102" s="45"/>
      <c r="W102" s="45"/>
    </row>
    <row r="103" ht="32.9" customHeight="1" spans="1:23">
      <c r="A103" s="26" t="s">
        <v>301</v>
      </c>
      <c r="B103" s="145" t="s">
        <v>416</v>
      </c>
      <c r="C103" s="26" t="s">
        <v>415</v>
      </c>
      <c r="D103" s="26" t="s">
        <v>65</v>
      </c>
      <c r="E103" s="26" t="s">
        <v>123</v>
      </c>
      <c r="F103" s="26" t="s">
        <v>400</v>
      </c>
      <c r="G103" s="26" t="s">
        <v>299</v>
      </c>
      <c r="H103" s="26" t="s">
        <v>82</v>
      </c>
      <c r="I103" s="45">
        <v>5103500</v>
      </c>
      <c r="J103" s="45">
        <v>5103500</v>
      </c>
      <c r="K103" s="45">
        <v>5103500</v>
      </c>
      <c r="L103" s="45"/>
      <c r="M103" s="45"/>
      <c r="N103" s="45"/>
      <c r="O103" s="45"/>
      <c r="P103" s="45"/>
      <c r="Q103" s="45"/>
      <c r="R103" s="45"/>
      <c r="S103" s="45"/>
      <c r="T103" s="45"/>
      <c r="U103" s="45"/>
      <c r="V103" s="45"/>
      <c r="W103" s="45"/>
    </row>
    <row r="104" ht="18.75" customHeight="1" spans="1:23">
      <c r="A104" s="46" t="s">
        <v>417</v>
      </c>
      <c r="B104" s="47"/>
      <c r="C104" s="47"/>
      <c r="D104" s="47"/>
      <c r="E104" s="47"/>
      <c r="F104" s="47"/>
      <c r="G104" s="47"/>
      <c r="H104" s="48"/>
      <c r="I104" s="45">
        <v>216494656.4</v>
      </c>
      <c r="J104" s="45">
        <v>214052086.64</v>
      </c>
      <c r="K104" s="45">
        <v>214052086.64</v>
      </c>
      <c r="L104" s="45"/>
      <c r="M104" s="45"/>
      <c r="N104" s="45">
        <v>292569.76</v>
      </c>
      <c r="O104" s="45"/>
      <c r="P104" s="45"/>
      <c r="Q104" s="45"/>
      <c r="R104" s="45">
        <v>2150000</v>
      </c>
      <c r="S104" s="45"/>
      <c r="T104" s="45"/>
      <c r="U104" s="45">
        <v>2150000</v>
      </c>
      <c r="V104" s="45"/>
      <c r="W104" s="45"/>
    </row>
  </sheetData>
  <mergeCells count="28">
    <mergeCell ref="A2:W2"/>
    <mergeCell ref="A3:I3"/>
    <mergeCell ref="J4:M4"/>
    <mergeCell ref="N4:P4"/>
    <mergeCell ref="R4:W4"/>
    <mergeCell ref="J5:K5"/>
    <mergeCell ref="A104:H10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62"/>
  <sheetViews>
    <sheetView showZeros="0" tabSelected="1" topLeftCell="A118" workbookViewId="0">
      <selection activeCell="B126" sqref="B126:B13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0" t="s">
        <v>418</v>
      </c>
    </row>
    <row r="2" ht="28.5" customHeight="1" spans="1:10">
      <c r="A2" s="139" t="s">
        <v>419</v>
      </c>
      <c r="B2" s="32"/>
      <c r="C2" s="32"/>
      <c r="D2" s="32"/>
      <c r="E2" s="32"/>
      <c r="F2" s="101"/>
      <c r="G2" s="32"/>
      <c r="H2" s="101"/>
      <c r="I2" s="101"/>
      <c r="J2" s="32"/>
    </row>
    <row r="3" ht="15" customHeight="1" spans="1:1">
      <c r="A3" s="5" t="s">
        <v>2</v>
      </c>
    </row>
    <row r="4" ht="14.25" customHeight="1" spans="1:10">
      <c r="A4" s="67" t="s">
        <v>420</v>
      </c>
      <c r="B4" s="67" t="s">
        <v>421</v>
      </c>
      <c r="C4" s="67" t="s">
        <v>422</v>
      </c>
      <c r="D4" s="67" t="s">
        <v>423</v>
      </c>
      <c r="E4" s="67" t="s">
        <v>424</v>
      </c>
      <c r="F4" s="54" t="s">
        <v>425</v>
      </c>
      <c r="G4" s="67" t="s">
        <v>426</v>
      </c>
      <c r="H4" s="54" t="s">
        <v>427</v>
      </c>
      <c r="I4" s="54" t="s">
        <v>428</v>
      </c>
      <c r="J4" s="67" t="s">
        <v>429</v>
      </c>
    </row>
    <row r="5" ht="14.25" customHeight="1" spans="1:10">
      <c r="A5" s="67">
        <v>1</v>
      </c>
      <c r="B5" s="67">
        <v>2</v>
      </c>
      <c r="C5" s="67">
        <v>3</v>
      </c>
      <c r="D5" s="67">
        <v>4</v>
      </c>
      <c r="E5" s="67">
        <v>5</v>
      </c>
      <c r="F5" s="54">
        <v>6</v>
      </c>
      <c r="G5" s="67">
        <v>7</v>
      </c>
      <c r="H5" s="54">
        <v>8</v>
      </c>
      <c r="I5" s="54">
        <v>9</v>
      </c>
      <c r="J5" s="67">
        <v>10</v>
      </c>
    </row>
    <row r="6" ht="15" customHeight="1" spans="1:10">
      <c r="A6" s="26" t="s">
        <v>65</v>
      </c>
      <c r="B6" s="68"/>
      <c r="C6" s="68"/>
      <c r="D6" s="68"/>
      <c r="E6" s="69"/>
      <c r="F6" s="70"/>
      <c r="G6" s="69"/>
      <c r="H6" s="70"/>
      <c r="I6" s="70"/>
      <c r="J6" s="69"/>
    </row>
    <row r="7" ht="33.75" customHeight="1" spans="1:10">
      <c r="A7" s="26" t="s">
        <v>369</v>
      </c>
      <c r="B7" s="26" t="s">
        <v>430</v>
      </c>
      <c r="C7" s="26" t="s">
        <v>431</v>
      </c>
      <c r="D7" s="26" t="s">
        <v>432</v>
      </c>
      <c r="E7" s="26" t="s">
        <v>433</v>
      </c>
      <c r="F7" s="26" t="s">
        <v>434</v>
      </c>
      <c r="G7" s="43" t="s">
        <v>53</v>
      </c>
      <c r="H7" s="26" t="s">
        <v>435</v>
      </c>
      <c r="I7" s="26" t="s">
        <v>436</v>
      </c>
      <c r="J7" s="26" t="s">
        <v>437</v>
      </c>
    </row>
    <row r="8" ht="33.75" customHeight="1" spans="1:10">
      <c r="A8" s="26" t="s">
        <v>369</v>
      </c>
      <c r="B8" s="26" t="s">
        <v>430</v>
      </c>
      <c r="C8" s="26" t="s">
        <v>431</v>
      </c>
      <c r="D8" s="26" t="s">
        <v>438</v>
      </c>
      <c r="E8" s="26" t="s">
        <v>439</v>
      </c>
      <c r="F8" s="26" t="s">
        <v>434</v>
      </c>
      <c r="G8" s="43" t="s">
        <v>440</v>
      </c>
      <c r="H8" s="26" t="s">
        <v>441</v>
      </c>
      <c r="I8" s="26" t="s">
        <v>436</v>
      </c>
      <c r="J8" s="26" t="s">
        <v>442</v>
      </c>
    </row>
    <row r="9" ht="33.75" customHeight="1" spans="1:10">
      <c r="A9" s="26" t="s">
        <v>369</v>
      </c>
      <c r="B9" s="26" t="s">
        <v>430</v>
      </c>
      <c r="C9" s="26" t="s">
        <v>431</v>
      </c>
      <c r="D9" s="26" t="s">
        <v>443</v>
      </c>
      <c r="E9" s="26" t="s">
        <v>444</v>
      </c>
      <c r="F9" s="26" t="s">
        <v>445</v>
      </c>
      <c r="G9" s="43" t="s">
        <v>446</v>
      </c>
      <c r="H9" s="26" t="s">
        <v>441</v>
      </c>
      <c r="I9" s="26" t="s">
        <v>436</v>
      </c>
      <c r="J9" s="26" t="s">
        <v>447</v>
      </c>
    </row>
    <row r="10" ht="33.75" customHeight="1" spans="1:10">
      <c r="A10" s="26" t="s">
        <v>369</v>
      </c>
      <c r="B10" s="26" t="s">
        <v>430</v>
      </c>
      <c r="C10" s="26" t="s">
        <v>448</v>
      </c>
      <c r="D10" s="26" t="s">
        <v>449</v>
      </c>
      <c r="E10" s="26" t="s">
        <v>450</v>
      </c>
      <c r="F10" s="26" t="s">
        <v>451</v>
      </c>
      <c r="G10" s="43" t="s">
        <v>452</v>
      </c>
      <c r="H10" s="26" t="s">
        <v>441</v>
      </c>
      <c r="I10" s="26" t="s">
        <v>436</v>
      </c>
      <c r="J10" s="26" t="s">
        <v>453</v>
      </c>
    </row>
    <row r="11" ht="33.75" customHeight="1" spans="1:10">
      <c r="A11" s="26" t="s">
        <v>369</v>
      </c>
      <c r="B11" s="26" t="s">
        <v>430</v>
      </c>
      <c r="C11" s="26" t="s">
        <v>454</v>
      </c>
      <c r="D11" s="26" t="s">
        <v>455</v>
      </c>
      <c r="E11" s="26" t="s">
        <v>456</v>
      </c>
      <c r="F11" s="26" t="s">
        <v>451</v>
      </c>
      <c r="G11" s="43" t="s">
        <v>452</v>
      </c>
      <c r="H11" s="26" t="s">
        <v>441</v>
      </c>
      <c r="I11" s="26" t="s">
        <v>436</v>
      </c>
      <c r="J11" s="26" t="s">
        <v>457</v>
      </c>
    </row>
    <row r="12" ht="33.75" customHeight="1" spans="1:10">
      <c r="A12" s="26" t="s">
        <v>390</v>
      </c>
      <c r="B12" s="26" t="s">
        <v>458</v>
      </c>
      <c r="C12" s="26" t="s">
        <v>431</v>
      </c>
      <c r="D12" s="26" t="s">
        <v>432</v>
      </c>
      <c r="E12" s="26" t="s">
        <v>459</v>
      </c>
      <c r="F12" s="26" t="s">
        <v>445</v>
      </c>
      <c r="G12" s="43" t="s">
        <v>460</v>
      </c>
      <c r="H12" s="26" t="s">
        <v>461</v>
      </c>
      <c r="I12" s="26" t="s">
        <v>436</v>
      </c>
      <c r="J12" s="26" t="s">
        <v>462</v>
      </c>
    </row>
    <row r="13" ht="33.75" customHeight="1" spans="1:10">
      <c r="A13" s="26" t="s">
        <v>390</v>
      </c>
      <c r="B13" s="26" t="s">
        <v>458</v>
      </c>
      <c r="C13" s="26" t="s">
        <v>431</v>
      </c>
      <c r="D13" s="26" t="s">
        <v>443</v>
      </c>
      <c r="E13" s="26" t="s">
        <v>463</v>
      </c>
      <c r="F13" s="26" t="s">
        <v>445</v>
      </c>
      <c r="G13" s="43" t="s">
        <v>464</v>
      </c>
      <c r="H13" s="26" t="s">
        <v>465</v>
      </c>
      <c r="I13" s="26" t="s">
        <v>436</v>
      </c>
      <c r="J13" s="26" t="s">
        <v>466</v>
      </c>
    </row>
    <row r="14" ht="33.75" customHeight="1" spans="1:10">
      <c r="A14" s="26" t="s">
        <v>390</v>
      </c>
      <c r="B14" s="26" t="s">
        <v>458</v>
      </c>
      <c r="C14" s="26" t="s">
        <v>431</v>
      </c>
      <c r="D14" s="26" t="s">
        <v>443</v>
      </c>
      <c r="E14" s="26" t="s">
        <v>467</v>
      </c>
      <c r="F14" s="26" t="s">
        <v>434</v>
      </c>
      <c r="G14" s="43" t="s">
        <v>440</v>
      </c>
      <c r="H14" s="26" t="s">
        <v>441</v>
      </c>
      <c r="I14" s="26" t="s">
        <v>436</v>
      </c>
      <c r="J14" s="26" t="s">
        <v>468</v>
      </c>
    </row>
    <row r="15" ht="33.75" customHeight="1" spans="1:10">
      <c r="A15" s="26" t="s">
        <v>390</v>
      </c>
      <c r="B15" s="26" t="s">
        <v>458</v>
      </c>
      <c r="C15" s="26" t="s">
        <v>448</v>
      </c>
      <c r="D15" s="26" t="s">
        <v>469</v>
      </c>
      <c r="E15" s="26" t="s">
        <v>470</v>
      </c>
      <c r="F15" s="26" t="s">
        <v>434</v>
      </c>
      <c r="G15" s="43" t="s">
        <v>471</v>
      </c>
      <c r="H15" s="26" t="s">
        <v>441</v>
      </c>
      <c r="I15" s="26" t="s">
        <v>472</v>
      </c>
      <c r="J15" s="26" t="s">
        <v>473</v>
      </c>
    </row>
    <row r="16" ht="33.75" customHeight="1" spans="1:10">
      <c r="A16" s="26" t="s">
        <v>390</v>
      </c>
      <c r="B16" s="26" t="s">
        <v>458</v>
      </c>
      <c r="C16" s="26" t="s">
        <v>454</v>
      </c>
      <c r="D16" s="26" t="s">
        <v>455</v>
      </c>
      <c r="E16" s="26" t="s">
        <v>474</v>
      </c>
      <c r="F16" s="26" t="s">
        <v>434</v>
      </c>
      <c r="G16" s="43" t="s">
        <v>475</v>
      </c>
      <c r="H16" s="26" t="s">
        <v>441</v>
      </c>
      <c r="I16" s="26" t="s">
        <v>436</v>
      </c>
      <c r="J16" s="26" t="s">
        <v>476</v>
      </c>
    </row>
    <row r="17" ht="33.75" customHeight="1" spans="1:10">
      <c r="A17" s="26" t="s">
        <v>323</v>
      </c>
      <c r="B17" s="26" t="s">
        <v>477</v>
      </c>
      <c r="C17" s="26" t="s">
        <v>431</v>
      </c>
      <c r="D17" s="26" t="s">
        <v>432</v>
      </c>
      <c r="E17" s="26" t="s">
        <v>478</v>
      </c>
      <c r="F17" s="26" t="s">
        <v>451</v>
      </c>
      <c r="G17" s="43" t="s">
        <v>46</v>
      </c>
      <c r="H17" s="26" t="s">
        <v>479</v>
      </c>
      <c r="I17" s="26" t="s">
        <v>436</v>
      </c>
      <c r="J17" s="26" t="s">
        <v>480</v>
      </c>
    </row>
    <row r="18" ht="33.75" customHeight="1" spans="1:10">
      <c r="A18" s="26" t="s">
        <v>323</v>
      </c>
      <c r="B18" s="26" t="s">
        <v>477</v>
      </c>
      <c r="C18" s="26" t="s">
        <v>431</v>
      </c>
      <c r="D18" s="26" t="s">
        <v>438</v>
      </c>
      <c r="E18" s="26" t="s">
        <v>481</v>
      </c>
      <c r="F18" s="26" t="s">
        <v>451</v>
      </c>
      <c r="G18" s="43" t="s">
        <v>452</v>
      </c>
      <c r="H18" s="26" t="s">
        <v>441</v>
      </c>
      <c r="I18" s="26" t="s">
        <v>436</v>
      </c>
      <c r="J18" s="26" t="s">
        <v>482</v>
      </c>
    </row>
    <row r="19" ht="33.75" customHeight="1" spans="1:10">
      <c r="A19" s="26" t="s">
        <v>323</v>
      </c>
      <c r="B19" s="26" t="s">
        <v>477</v>
      </c>
      <c r="C19" s="26" t="s">
        <v>431</v>
      </c>
      <c r="D19" s="26" t="s">
        <v>443</v>
      </c>
      <c r="E19" s="26" t="s">
        <v>483</v>
      </c>
      <c r="F19" s="26" t="s">
        <v>445</v>
      </c>
      <c r="G19" s="43" t="s">
        <v>484</v>
      </c>
      <c r="H19" s="26" t="s">
        <v>465</v>
      </c>
      <c r="I19" s="26" t="s">
        <v>436</v>
      </c>
      <c r="J19" s="26" t="s">
        <v>485</v>
      </c>
    </row>
    <row r="20" ht="33.75" customHeight="1" spans="1:10">
      <c r="A20" s="26" t="s">
        <v>323</v>
      </c>
      <c r="B20" s="26" t="s">
        <v>477</v>
      </c>
      <c r="C20" s="26" t="s">
        <v>448</v>
      </c>
      <c r="D20" s="26" t="s">
        <v>449</v>
      </c>
      <c r="E20" s="26" t="s">
        <v>486</v>
      </c>
      <c r="F20" s="26" t="s">
        <v>451</v>
      </c>
      <c r="G20" s="43" t="s">
        <v>487</v>
      </c>
      <c r="H20" s="26" t="s">
        <v>441</v>
      </c>
      <c r="I20" s="26" t="s">
        <v>436</v>
      </c>
      <c r="J20" s="26" t="s">
        <v>488</v>
      </c>
    </row>
    <row r="21" ht="33.75" customHeight="1" spans="1:10">
      <c r="A21" s="26" t="s">
        <v>323</v>
      </c>
      <c r="B21" s="26" t="s">
        <v>477</v>
      </c>
      <c r="C21" s="26" t="s">
        <v>448</v>
      </c>
      <c r="D21" s="26" t="s">
        <v>449</v>
      </c>
      <c r="E21" s="26" t="s">
        <v>489</v>
      </c>
      <c r="F21" s="26" t="s">
        <v>451</v>
      </c>
      <c r="G21" s="43" t="s">
        <v>475</v>
      </c>
      <c r="H21" s="26" t="s">
        <v>441</v>
      </c>
      <c r="I21" s="26" t="s">
        <v>436</v>
      </c>
      <c r="J21" s="26" t="s">
        <v>490</v>
      </c>
    </row>
    <row r="22" ht="33.75" customHeight="1" spans="1:10">
      <c r="A22" s="26" t="s">
        <v>323</v>
      </c>
      <c r="B22" s="26" t="s">
        <v>477</v>
      </c>
      <c r="C22" s="26" t="s">
        <v>454</v>
      </c>
      <c r="D22" s="26" t="s">
        <v>455</v>
      </c>
      <c r="E22" s="26" t="s">
        <v>491</v>
      </c>
      <c r="F22" s="26" t="s">
        <v>451</v>
      </c>
      <c r="G22" s="43" t="s">
        <v>475</v>
      </c>
      <c r="H22" s="26" t="s">
        <v>441</v>
      </c>
      <c r="I22" s="26" t="s">
        <v>436</v>
      </c>
      <c r="J22" s="26" t="s">
        <v>492</v>
      </c>
    </row>
    <row r="23" ht="33.75" customHeight="1" spans="1:10">
      <c r="A23" s="26" t="s">
        <v>373</v>
      </c>
      <c r="B23" s="26" t="s">
        <v>493</v>
      </c>
      <c r="C23" s="26" t="s">
        <v>431</v>
      </c>
      <c r="D23" s="26" t="s">
        <v>432</v>
      </c>
      <c r="E23" s="26" t="s">
        <v>494</v>
      </c>
      <c r="F23" s="26" t="s">
        <v>445</v>
      </c>
      <c r="G23" s="43" t="s">
        <v>495</v>
      </c>
      <c r="H23" s="26" t="s">
        <v>461</v>
      </c>
      <c r="I23" s="26" t="s">
        <v>436</v>
      </c>
      <c r="J23" s="26" t="s">
        <v>496</v>
      </c>
    </row>
    <row r="24" ht="33.75" customHeight="1" spans="1:10">
      <c r="A24" s="26" t="s">
        <v>373</v>
      </c>
      <c r="B24" s="26" t="s">
        <v>493</v>
      </c>
      <c r="C24" s="26" t="s">
        <v>431</v>
      </c>
      <c r="D24" s="26" t="s">
        <v>438</v>
      </c>
      <c r="E24" s="26" t="s">
        <v>497</v>
      </c>
      <c r="F24" s="26" t="s">
        <v>434</v>
      </c>
      <c r="G24" s="43" t="s">
        <v>440</v>
      </c>
      <c r="H24" s="26" t="s">
        <v>441</v>
      </c>
      <c r="I24" s="26" t="s">
        <v>436</v>
      </c>
      <c r="J24" s="26" t="s">
        <v>496</v>
      </c>
    </row>
    <row r="25" ht="33.75" customHeight="1" spans="1:10">
      <c r="A25" s="26" t="s">
        <v>373</v>
      </c>
      <c r="B25" s="26" t="s">
        <v>493</v>
      </c>
      <c r="C25" s="26" t="s">
        <v>431</v>
      </c>
      <c r="D25" s="26" t="s">
        <v>443</v>
      </c>
      <c r="E25" s="26" t="s">
        <v>498</v>
      </c>
      <c r="F25" s="26" t="s">
        <v>445</v>
      </c>
      <c r="G25" s="43" t="s">
        <v>464</v>
      </c>
      <c r="H25" s="26" t="s">
        <v>465</v>
      </c>
      <c r="I25" s="26" t="s">
        <v>436</v>
      </c>
      <c r="J25" s="26" t="s">
        <v>496</v>
      </c>
    </row>
    <row r="26" ht="33.75" customHeight="1" spans="1:10">
      <c r="A26" s="26" t="s">
        <v>373</v>
      </c>
      <c r="B26" s="26" t="s">
        <v>493</v>
      </c>
      <c r="C26" s="26" t="s">
        <v>448</v>
      </c>
      <c r="D26" s="26" t="s">
        <v>449</v>
      </c>
      <c r="E26" s="26" t="s">
        <v>499</v>
      </c>
      <c r="F26" s="26" t="s">
        <v>451</v>
      </c>
      <c r="G26" s="43" t="s">
        <v>500</v>
      </c>
      <c r="H26" s="26" t="s">
        <v>441</v>
      </c>
      <c r="I26" s="26" t="s">
        <v>436</v>
      </c>
      <c r="J26" s="26" t="s">
        <v>496</v>
      </c>
    </row>
    <row r="27" ht="33.75" customHeight="1" spans="1:10">
      <c r="A27" s="26" t="s">
        <v>373</v>
      </c>
      <c r="B27" s="26" t="s">
        <v>493</v>
      </c>
      <c r="C27" s="26" t="s">
        <v>448</v>
      </c>
      <c r="D27" s="26" t="s">
        <v>449</v>
      </c>
      <c r="E27" s="26" t="s">
        <v>501</v>
      </c>
      <c r="F27" s="26" t="s">
        <v>451</v>
      </c>
      <c r="G27" s="43" t="s">
        <v>452</v>
      </c>
      <c r="H27" s="26" t="s">
        <v>441</v>
      </c>
      <c r="I27" s="26" t="s">
        <v>436</v>
      </c>
      <c r="J27" s="26" t="s">
        <v>496</v>
      </c>
    </row>
    <row r="28" ht="33.75" customHeight="1" spans="1:10">
      <c r="A28" s="26" t="s">
        <v>373</v>
      </c>
      <c r="B28" s="26" t="s">
        <v>493</v>
      </c>
      <c r="C28" s="26" t="s">
        <v>454</v>
      </c>
      <c r="D28" s="26" t="s">
        <v>455</v>
      </c>
      <c r="E28" s="26" t="s">
        <v>502</v>
      </c>
      <c r="F28" s="26" t="s">
        <v>451</v>
      </c>
      <c r="G28" s="43" t="s">
        <v>452</v>
      </c>
      <c r="H28" s="26" t="s">
        <v>441</v>
      </c>
      <c r="I28" s="26" t="s">
        <v>436</v>
      </c>
      <c r="J28" s="26" t="s">
        <v>496</v>
      </c>
    </row>
    <row r="29" ht="33.75" customHeight="1" spans="1:10">
      <c r="A29" s="26" t="s">
        <v>338</v>
      </c>
      <c r="B29" s="26" t="s">
        <v>503</v>
      </c>
      <c r="C29" s="26" t="s">
        <v>431</v>
      </c>
      <c r="D29" s="26" t="s">
        <v>432</v>
      </c>
      <c r="E29" s="26" t="s">
        <v>504</v>
      </c>
      <c r="F29" s="26" t="s">
        <v>451</v>
      </c>
      <c r="G29" s="43" t="s">
        <v>46</v>
      </c>
      <c r="H29" s="26" t="s">
        <v>505</v>
      </c>
      <c r="I29" s="26" t="s">
        <v>436</v>
      </c>
      <c r="J29" s="26" t="s">
        <v>506</v>
      </c>
    </row>
    <row r="30" ht="33.75" customHeight="1" spans="1:10">
      <c r="A30" s="26" t="s">
        <v>338</v>
      </c>
      <c r="B30" s="26" t="s">
        <v>503</v>
      </c>
      <c r="C30" s="26" t="s">
        <v>431</v>
      </c>
      <c r="D30" s="26" t="s">
        <v>432</v>
      </c>
      <c r="E30" s="26" t="s">
        <v>507</v>
      </c>
      <c r="F30" s="26" t="s">
        <v>451</v>
      </c>
      <c r="G30" s="43" t="s">
        <v>508</v>
      </c>
      <c r="H30" s="26" t="s">
        <v>461</v>
      </c>
      <c r="I30" s="26" t="s">
        <v>436</v>
      </c>
      <c r="J30" s="26" t="s">
        <v>509</v>
      </c>
    </row>
    <row r="31" ht="33.75" customHeight="1" spans="1:10">
      <c r="A31" s="26" t="s">
        <v>338</v>
      </c>
      <c r="B31" s="26" t="s">
        <v>503</v>
      </c>
      <c r="C31" s="26" t="s">
        <v>431</v>
      </c>
      <c r="D31" s="26" t="s">
        <v>438</v>
      </c>
      <c r="E31" s="26" t="s">
        <v>510</v>
      </c>
      <c r="F31" s="26" t="s">
        <v>434</v>
      </c>
      <c r="G31" s="43" t="s">
        <v>440</v>
      </c>
      <c r="H31" s="26" t="s">
        <v>441</v>
      </c>
      <c r="I31" s="26" t="s">
        <v>472</v>
      </c>
      <c r="J31" s="26" t="s">
        <v>511</v>
      </c>
    </row>
    <row r="32" ht="33.75" customHeight="1" spans="1:10">
      <c r="A32" s="26" t="s">
        <v>338</v>
      </c>
      <c r="B32" s="26" t="s">
        <v>503</v>
      </c>
      <c r="C32" s="26" t="s">
        <v>431</v>
      </c>
      <c r="D32" s="26" t="s">
        <v>443</v>
      </c>
      <c r="E32" s="26" t="s">
        <v>512</v>
      </c>
      <c r="F32" s="26" t="s">
        <v>434</v>
      </c>
      <c r="G32" s="43" t="s">
        <v>440</v>
      </c>
      <c r="H32" s="26" t="s">
        <v>441</v>
      </c>
      <c r="I32" s="26" t="s">
        <v>472</v>
      </c>
      <c r="J32" s="26" t="s">
        <v>513</v>
      </c>
    </row>
    <row r="33" ht="33.75" customHeight="1" spans="1:10">
      <c r="A33" s="26" t="s">
        <v>338</v>
      </c>
      <c r="B33" s="26" t="s">
        <v>503</v>
      </c>
      <c r="C33" s="26" t="s">
        <v>448</v>
      </c>
      <c r="D33" s="26" t="s">
        <v>449</v>
      </c>
      <c r="E33" s="26" t="s">
        <v>514</v>
      </c>
      <c r="F33" s="26" t="s">
        <v>451</v>
      </c>
      <c r="G33" s="43" t="s">
        <v>515</v>
      </c>
      <c r="H33" s="26" t="s">
        <v>441</v>
      </c>
      <c r="I33" s="26" t="s">
        <v>472</v>
      </c>
      <c r="J33" s="26" t="s">
        <v>516</v>
      </c>
    </row>
    <row r="34" ht="33.75" customHeight="1" spans="1:10">
      <c r="A34" s="26" t="s">
        <v>338</v>
      </c>
      <c r="B34" s="26" t="s">
        <v>503</v>
      </c>
      <c r="C34" s="26" t="s">
        <v>454</v>
      </c>
      <c r="D34" s="26" t="s">
        <v>455</v>
      </c>
      <c r="E34" s="26" t="s">
        <v>517</v>
      </c>
      <c r="F34" s="26" t="s">
        <v>434</v>
      </c>
      <c r="G34" s="43" t="s">
        <v>515</v>
      </c>
      <c r="H34" s="26" t="s">
        <v>441</v>
      </c>
      <c r="I34" s="26" t="s">
        <v>472</v>
      </c>
      <c r="J34" s="26" t="s">
        <v>518</v>
      </c>
    </row>
    <row r="35" ht="33.75" customHeight="1" spans="1:10">
      <c r="A35" s="26" t="s">
        <v>315</v>
      </c>
      <c r="B35" s="26" t="s">
        <v>519</v>
      </c>
      <c r="C35" s="26" t="s">
        <v>431</v>
      </c>
      <c r="D35" s="26" t="s">
        <v>432</v>
      </c>
      <c r="E35" s="26" t="s">
        <v>520</v>
      </c>
      <c r="F35" s="26" t="s">
        <v>434</v>
      </c>
      <c r="G35" s="43" t="s">
        <v>521</v>
      </c>
      <c r="H35" s="26" t="s">
        <v>461</v>
      </c>
      <c r="I35" s="26" t="s">
        <v>436</v>
      </c>
      <c r="J35" s="26" t="s">
        <v>522</v>
      </c>
    </row>
    <row r="36" ht="33.75" customHeight="1" spans="1:10">
      <c r="A36" s="26" t="s">
        <v>315</v>
      </c>
      <c r="B36" s="26" t="s">
        <v>519</v>
      </c>
      <c r="C36" s="26" t="s">
        <v>431</v>
      </c>
      <c r="D36" s="26" t="s">
        <v>438</v>
      </c>
      <c r="E36" s="26" t="s">
        <v>523</v>
      </c>
      <c r="F36" s="26" t="s">
        <v>434</v>
      </c>
      <c r="G36" s="43" t="s">
        <v>440</v>
      </c>
      <c r="H36" s="26" t="s">
        <v>441</v>
      </c>
      <c r="I36" s="26" t="s">
        <v>436</v>
      </c>
      <c r="J36" s="26" t="s">
        <v>524</v>
      </c>
    </row>
    <row r="37" ht="33.75" customHeight="1" spans="1:10">
      <c r="A37" s="26" t="s">
        <v>315</v>
      </c>
      <c r="B37" s="26" t="s">
        <v>519</v>
      </c>
      <c r="C37" s="26" t="s">
        <v>431</v>
      </c>
      <c r="D37" s="26" t="s">
        <v>443</v>
      </c>
      <c r="E37" s="26" t="s">
        <v>525</v>
      </c>
      <c r="F37" s="26" t="s">
        <v>434</v>
      </c>
      <c r="G37" s="43" t="s">
        <v>440</v>
      </c>
      <c r="H37" s="26" t="s">
        <v>441</v>
      </c>
      <c r="I37" s="26" t="s">
        <v>436</v>
      </c>
      <c r="J37" s="26" t="s">
        <v>526</v>
      </c>
    </row>
    <row r="38" ht="33.75" customHeight="1" spans="1:10">
      <c r="A38" s="26" t="s">
        <v>315</v>
      </c>
      <c r="B38" s="26" t="s">
        <v>519</v>
      </c>
      <c r="C38" s="26" t="s">
        <v>448</v>
      </c>
      <c r="D38" s="26" t="s">
        <v>449</v>
      </c>
      <c r="E38" s="26" t="s">
        <v>527</v>
      </c>
      <c r="F38" s="26" t="s">
        <v>451</v>
      </c>
      <c r="G38" s="43" t="s">
        <v>452</v>
      </c>
      <c r="H38" s="26" t="s">
        <v>441</v>
      </c>
      <c r="I38" s="26" t="s">
        <v>436</v>
      </c>
      <c r="J38" s="26" t="s">
        <v>528</v>
      </c>
    </row>
    <row r="39" ht="33.75" customHeight="1" spans="1:10">
      <c r="A39" s="26" t="s">
        <v>315</v>
      </c>
      <c r="B39" s="26" t="s">
        <v>519</v>
      </c>
      <c r="C39" s="26" t="s">
        <v>448</v>
      </c>
      <c r="D39" s="26" t="s">
        <v>449</v>
      </c>
      <c r="E39" s="26" t="s">
        <v>529</v>
      </c>
      <c r="F39" s="26" t="s">
        <v>451</v>
      </c>
      <c r="G39" s="43" t="s">
        <v>452</v>
      </c>
      <c r="H39" s="26" t="s">
        <v>441</v>
      </c>
      <c r="I39" s="26" t="s">
        <v>436</v>
      </c>
      <c r="J39" s="26" t="s">
        <v>522</v>
      </c>
    </row>
    <row r="40" ht="33.75" customHeight="1" spans="1:10">
      <c r="A40" s="26" t="s">
        <v>315</v>
      </c>
      <c r="B40" s="26" t="s">
        <v>519</v>
      </c>
      <c r="C40" s="26" t="s">
        <v>454</v>
      </c>
      <c r="D40" s="26" t="s">
        <v>455</v>
      </c>
      <c r="E40" s="26" t="s">
        <v>530</v>
      </c>
      <c r="F40" s="26" t="s">
        <v>451</v>
      </c>
      <c r="G40" s="43" t="s">
        <v>531</v>
      </c>
      <c r="H40" s="26" t="s">
        <v>441</v>
      </c>
      <c r="I40" s="26" t="s">
        <v>436</v>
      </c>
      <c r="J40" s="26" t="s">
        <v>522</v>
      </c>
    </row>
    <row r="41" ht="33.75" customHeight="1" spans="1:10">
      <c r="A41" s="26" t="s">
        <v>359</v>
      </c>
      <c r="B41" s="26" t="s">
        <v>359</v>
      </c>
      <c r="C41" s="26" t="s">
        <v>431</v>
      </c>
      <c r="D41" s="26" t="s">
        <v>432</v>
      </c>
      <c r="E41" s="26" t="s">
        <v>532</v>
      </c>
      <c r="F41" s="26" t="s">
        <v>434</v>
      </c>
      <c r="G41" s="43" t="s">
        <v>359</v>
      </c>
      <c r="H41" s="26" t="s">
        <v>533</v>
      </c>
      <c r="I41" s="26" t="s">
        <v>436</v>
      </c>
      <c r="J41" s="26" t="s">
        <v>534</v>
      </c>
    </row>
    <row r="42" ht="33.75" customHeight="1" spans="1:10">
      <c r="A42" s="26" t="s">
        <v>359</v>
      </c>
      <c r="B42" s="26" t="s">
        <v>359</v>
      </c>
      <c r="C42" s="26" t="s">
        <v>431</v>
      </c>
      <c r="D42" s="26" t="s">
        <v>438</v>
      </c>
      <c r="E42" s="26" t="s">
        <v>497</v>
      </c>
      <c r="F42" s="26" t="s">
        <v>434</v>
      </c>
      <c r="G42" s="43" t="s">
        <v>359</v>
      </c>
      <c r="H42" s="26" t="s">
        <v>441</v>
      </c>
      <c r="I42" s="26" t="s">
        <v>436</v>
      </c>
      <c r="J42" s="26" t="s">
        <v>535</v>
      </c>
    </row>
    <row r="43" ht="33.75" customHeight="1" spans="1:10">
      <c r="A43" s="26" t="s">
        <v>359</v>
      </c>
      <c r="B43" s="26" t="s">
        <v>359</v>
      </c>
      <c r="C43" s="26" t="s">
        <v>448</v>
      </c>
      <c r="D43" s="26" t="s">
        <v>449</v>
      </c>
      <c r="E43" s="26" t="s">
        <v>527</v>
      </c>
      <c r="F43" s="26" t="s">
        <v>451</v>
      </c>
      <c r="G43" s="43" t="s">
        <v>359</v>
      </c>
      <c r="H43" s="26" t="s">
        <v>441</v>
      </c>
      <c r="I43" s="26" t="s">
        <v>436</v>
      </c>
      <c r="J43" s="26" t="s">
        <v>528</v>
      </c>
    </row>
    <row r="44" ht="33.75" customHeight="1" spans="1:10">
      <c r="A44" s="26" t="s">
        <v>359</v>
      </c>
      <c r="B44" s="26" t="s">
        <v>359</v>
      </c>
      <c r="C44" s="26" t="s">
        <v>448</v>
      </c>
      <c r="D44" s="26" t="s">
        <v>449</v>
      </c>
      <c r="E44" s="26" t="s">
        <v>536</v>
      </c>
      <c r="F44" s="26" t="s">
        <v>434</v>
      </c>
      <c r="G44" s="43" t="s">
        <v>359</v>
      </c>
      <c r="H44" s="26"/>
      <c r="I44" s="26" t="s">
        <v>472</v>
      </c>
      <c r="J44" s="26" t="s">
        <v>537</v>
      </c>
    </row>
    <row r="45" ht="33.75" customHeight="1" spans="1:10">
      <c r="A45" s="26" t="s">
        <v>359</v>
      </c>
      <c r="B45" s="26" t="s">
        <v>359</v>
      </c>
      <c r="C45" s="26" t="s">
        <v>454</v>
      </c>
      <c r="D45" s="26" t="s">
        <v>455</v>
      </c>
      <c r="E45" s="26" t="s">
        <v>456</v>
      </c>
      <c r="F45" s="26" t="s">
        <v>451</v>
      </c>
      <c r="G45" s="43" t="s">
        <v>359</v>
      </c>
      <c r="H45" s="26" t="s">
        <v>441</v>
      </c>
      <c r="I45" s="26" t="s">
        <v>436</v>
      </c>
      <c r="J45" s="26" t="s">
        <v>538</v>
      </c>
    </row>
    <row r="46" ht="33.75" customHeight="1" spans="1:10">
      <c r="A46" s="26" t="s">
        <v>329</v>
      </c>
      <c r="B46" s="26" t="s">
        <v>539</v>
      </c>
      <c r="C46" s="26" t="s">
        <v>431</v>
      </c>
      <c r="D46" s="26" t="s">
        <v>432</v>
      </c>
      <c r="E46" s="26" t="s">
        <v>540</v>
      </c>
      <c r="F46" s="26" t="s">
        <v>434</v>
      </c>
      <c r="G46" s="43" t="s">
        <v>55</v>
      </c>
      <c r="H46" s="26" t="s">
        <v>435</v>
      </c>
      <c r="I46" s="26" t="s">
        <v>436</v>
      </c>
      <c r="J46" s="26" t="s">
        <v>541</v>
      </c>
    </row>
    <row r="47" ht="33.75" customHeight="1" spans="1:10">
      <c r="A47" s="26" t="s">
        <v>329</v>
      </c>
      <c r="B47" s="26" t="s">
        <v>539</v>
      </c>
      <c r="C47" s="26" t="s">
        <v>431</v>
      </c>
      <c r="D47" s="26" t="s">
        <v>438</v>
      </c>
      <c r="E47" s="26" t="s">
        <v>542</v>
      </c>
      <c r="F47" s="26" t="s">
        <v>451</v>
      </c>
      <c r="G47" s="43" t="s">
        <v>531</v>
      </c>
      <c r="H47" s="26" t="s">
        <v>441</v>
      </c>
      <c r="I47" s="26" t="s">
        <v>436</v>
      </c>
      <c r="J47" s="26" t="s">
        <v>541</v>
      </c>
    </row>
    <row r="48" ht="33.75" customHeight="1" spans="1:10">
      <c r="A48" s="26" t="s">
        <v>329</v>
      </c>
      <c r="B48" s="26" t="s">
        <v>539</v>
      </c>
      <c r="C48" s="26" t="s">
        <v>448</v>
      </c>
      <c r="D48" s="26" t="s">
        <v>449</v>
      </c>
      <c r="E48" s="26" t="s">
        <v>543</v>
      </c>
      <c r="F48" s="26" t="s">
        <v>434</v>
      </c>
      <c r="G48" s="43" t="s">
        <v>531</v>
      </c>
      <c r="H48" s="26" t="s">
        <v>441</v>
      </c>
      <c r="I48" s="26" t="s">
        <v>472</v>
      </c>
      <c r="J48" s="26" t="s">
        <v>544</v>
      </c>
    </row>
    <row r="49" ht="33.75" customHeight="1" spans="1:10">
      <c r="A49" s="26" t="s">
        <v>329</v>
      </c>
      <c r="B49" s="26" t="s">
        <v>539</v>
      </c>
      <c r="C49" s="26" t="s">
        <v>448</v>
      </c>
      <c r="D49" s="26" t="s">
        <v>449</v>
      </c>
      <c r="E49" s="26" t="s">
        <v>545</v>
      </c>
      <c r="F49" s="26" t="s">
        <v>434</v>
      </c>
      <c r="G49" s="43" t="s">
        <v>546</v>
      </c>
      <c r="H49" s="26" t="s">
        <v>505</v>
      </c>
      <c r="I49" s="26" t="s">
        <v>472</v>
      </c>
      <c r="J49" s="26" t="s">
        <v>547</v>
      </c>
    </row>
    <row r="50" ht="33.75" customHeight="1" spans="1:10">
      <c r="A50" s="26" t="s">
        <v>329</v>
      </c>
      <c r="B50" s="26" t="s">
        <v>539</v>
      </c>
      <c r="C50" s="26" t="s">
        <v>454</v>
      </c>
      <c r="D50" s="26" t="s">
        <v>455</v>
      </c>
      <c r="E50" s="26" t="s">
        <v>548</v>
      </c>
      <c r="F50" s="26" t="s">
        <v>434</v>
      </c>
      <c r="G50" s="43" t="s">
        <v>549</v>
      </c>
      <c r="H50" s="26" t="s">
        <v>441</v>
      </c>
      <c r="I50" s="26" t="s">
        <v>472</v>
      </c>
      <c r="J50" s="26" t="s">
        <v>544</v>
      </c>
    </row>
    <row r="51" ht="33.75" customHeight="1" spans="1:10">
      <c r="A51" s="26" t="s">
        <v>386</v>
      </c>
      <c r="B51" s="26" t="s">
        <v>550</v>
      </c>
      <c r="C51" s="26" t="s">
        <v>431</v>
      </c>
      <c r="D51" s="26" t="s">
        <v>432</v>
      </c>
      <c r="E51" s="26" t="s">
        <v>551</v>
      </c>
      <c r="F51" s="26" t="s">
        <v>445</v>
      </c>
      <c r="G51" s="43" t="s">
        <v>552</v>
      </c>
      <c r="H51" s="26" t="s">
        <v>461</v>
      </c>
      <c r="I51" s="26" t="s">
        <v>436</v>
      </c>
      <c r="J51" s="26" t="s">
        <v>386</v>
      </c>
    </row>
    <row r="52" ht="33.75" customHeight="1" spans="1:10">
      <c r="A52" s="26" t="s">
        <v>386</v>
      </c>
      <c r="B52" s="26" t="s">
        <v>550</v>
      </c>
      <c r="C52" s="26" t="s">
        <v>431</v>
      </c>
      <c r="D52" s="26" t="s">
        <v>438</v>
      </c>
      <c r="E52" s="26" t="s">
        <v>553</v>
      </c>
      <c r="F52" s="26" t="s">
        <v>434</v>
      </c>
      <c r="G52" s="43" t="s">
        <v>440</v>
      </c>
      <c r="H52" s="26" t="s">
        <v>441</v>
      </c>
      <c r="I52" s="26" t="s">
        <v>436</v>
      </c>
      <c r="J52" s="26" t="s">
        <v>386</v>
      </c>
    </row>
    <row r="53" ht="33.75" customHeight="1" spans="1:10">
      <c r="A53" s="26" t="s">
        <v>386</v>
      </c>
      <c r="B53" s="26" t="s">
        <v>550</v>
      </c>
      <c r="C53" s="26" t="s">
        <v>431</v>
      </c>
      <c r="D53" s="26" t="s">
        <v>443</v>
      </c>
      <c r="E53" s="26" t="s">
        <v>554</v>
      </c>
      <c r="F53" s="26" t="s">
        <v>434</v>
      </c>
      <c r="G53" s="43" t="s">
        <v>440</v>
      </c>
      <c r="H53" s="26" t="s">
        <v>441</v>
      </c>
      <c r="I53" s="26" t="s">
        <v>436</v>
      </c>
      <c r="J53" s="26" t="s">
        <v>386</v>
      </c>
    </row>
    <row r="54" ht="33.75" customHeight="1" spans="1:10">
      <c r="A54" s="26" t="s">
        <v>386</v>
      </c>
      <c r="B54" s="26" t="s">
        <v>550</v>
      </c>
      <c r="C54" s="26" t="s">
        <v>448</v>
      </c>
      <c r="D54" s="26" t="s">
        <v>469</v>
      </c>
      <c r="E54" s="26" t="s">
        <v>555</v>
      </c>
      <c r="F54" s="26" t="s">
        <v>434</v>
      </c>
      <c r="G54" s="43" t="s">
        <v>556</v>
      </c>
      <c r="H54" s="26" t="s">
        <v>557</v>
      </c>
      <c r="I54" s="26" t="s">
        <v>472</v>
      </c>
      <c r="J54" s="26" t="s">
        <v>386</v>
      </c>
    </row>
    <row r="55" ht="33.75" customHeight="1" spans="1:10">
      <c r="A55" s="26" t="s">
        <v>386</v>
      </c>
      <c r="B55" s="26" t="s">
        <v>550</v>
      </c>
      <c r="C55" s="26" t="s">
        <v>454</v>
      </c>
      <c r="D55" s="26" t="s">
        <v>455</v>
      </c>
      <c r="E55" s="26" t="s">
        <v>558</v>
      </c>
      <c r="F55" s="26" t="s">
        <v>451</v>
      </c>
      <c r="G55" s="43" t="s">
        <v>531</v>
      </c>
      <c r="H55" s="26" t="s">
        <v>441</v>
      </c>
      <c r="I55" s="26" t="s">
        <v>436</v>
      </c>
      <c r="J55" s="26" t="s">
        <v>386</v>
      </c>
    </row>
    <row r="56" ht="33.75" customHeight="1" spans="1:10">
      <c r="A56" s="26" t="s">
        <v>393</v>
      </c>
      <c r="B56" s="26" t="s">
        <v>559</v>
      </c>
      <c r="C56" s="26" t="s">
        <v>431</v>
      </c>
      <c r="D56" s="26" t="s">
        <v>432</v>
      </c>
      <c r="E56" s="26" t="s">
        <v>459</v>
      </c>
      <c r="F56" s="26" t="s">
        <v>445</v>
      </c>
      <c r="G56" s="43" t="s">
        <v>560</v>
      </c>
      <c r="H56" s="26" t="s">
        <v>461</v>
      </c>
      <c r="I56" s="26" t="s">
        <v>436</v>
      </c>
      <c r="J56" s="26" t="s">
        <v>561</v>
      </c>
    </row>
    <row r="57" ht="33.75" customHeight="1" spans="1:10">
      <c r="A57" s="26" t="s">
        <v>393</v>
      </c>
      <c r="B57" s="26" t="s">
        <v>559</v>
      </c>
      <c r="C57" s="26" t="s">
        <v>431</v>
      </c>
      <c r="D57" s="26" t="s">
        <v>438</v>
      </c>
      <c r="E57" s="26" t="s">
        <v>562</v>
      </c>
      <c r="F57" s="26" t="s">
        <v>451</v>
      </c>
      <c r="G57" s="43" t="s">
        <v>475</v>
      </c>
      <c r="H57" s="26" t="s">
        <v>441</v>
      </c>
      <c r="I57" s="26" t="s">
        <v>436</v>
      </c>
      <c r="J57" s="26" t="s">
        <v>563</v>
      </c>
    </row>
    <row r="58" ht="33.75" customHeight="1" spans="1:10">
      <c r="A58" s="26" t="s">
        <v>393</v>
      </c>
      <c r="B58" s="26" t="s">
        <v>559</v>
      </c>
      <c r="C58" s="26" t="s">
        <v>431</v>
      </c>
      <c r="D58" s="26" t="s">
        <v>438</v>
      </c>
      <c r="E58" s="26" t="s">
        <v>564</v>
      </c>
      <c r="F58" s="26" t="s">
        <v>434</v>
      </c>
      <c r="G58" s="43" t="s">
        <v>440</v>
      </c>
      <c r="H58" s="26" t="s">
        <v>441</v>
      </c>
      <c r="I58" s="26" t="s">
        <v>436</v>
      </c>
      <c r="J58" s="26" t="s">
        <v>563</v>
      </c>
    </row>
    <row r="59" ht="33.75" customHeight="1" spans="1:10">
      <c r="A59" s="26" t="s">
        <v>393</v>
      </c>
      <c r="B59" s="26" t="s">
        <v>559</v>
      </c>
      <c r="C59" s="26" t="s">
        <v>431</v>
      </c>
      <c r="D59" s="26" t="s">
        <v>443</v>
      </c>
      <c r="E59" s="26" t="s">
        <v>565</v>
      </c>
      <c r="F59" s="26" t="s">
        <v>434</v>
      </c>
      <c r="G59" s="43" t="s">
        <v>440</v>
      </c>
      <c r="H59" s="26" t="s">
        <v>441</v>
      </c>
      <c r="I59" s="26" t="s">
        <v>436</v>
      </c>
      <c r="J59" s="26" t="s">
        <v>563</v>
      </c>
    </row>
    <row r="60" ht="33.75" customHeight="1" spans="1:10">
      <c r="A60" s="26" t="s">
        <v>393</v>
      </c>
      <c r="B60" s="26" t="s">
        <v>559</v>
      </c>
      <c r="C60" s="26" t="s">
        <v>431</v>
      </c>
      <c r="D60" s="26" t="s">
        <v>566</v>
      </c>
      <c r="E60" s="26" t="s">
        <v>567</v>
      </c>
      <c r="F60" s="26" t="s">
        <v>434</v>
      </c>
      <c r="G60" s="43" t="s">
        <v>440</v>
      </c>
      <c r="H60" s="26" t="s">
        <v>441</v>
      </c>
      <c r="I60" s="26" t="s">
        <v>436</v>
      </c>
      <c r="J60" s="26" t="s">
        <v>563</v>
      </c>
    </row>
    <row r="61" ht="33.75" customHeight="1" spans="1:10">
      <c r="A61" s="26" t="s">
        <v>393</v>
      </c>
      <c r="B61" s="26" t="s">
        <v>559</v>
      </c>
      <c r="C61" s="26" t="s">
        <v>448</v>
      </c>
      <c r="D61" s="26" t="s">
        <v>568</v>
      </c>
      <c r="E61" s="26" t="s">
        <v>569</v>
      </c>
      <c r="F61" s="26" t="s">
        <v>434</v>
      </c>
      <c r="G61" s="43" t="s">
        <v>440</v>
      </c>
      <c r="H61" s="26" t="s">
        <v>441</v>
      </c>
      <c r="I61" s="26" t="s">
        <v>436</v>
      </c>
      <c r="J61" s="26" t="s">
        <v>563</v>
      </c>
    </row>
    <row r="62" ht="33.75" customHeight="1" spans="1:10">
      <c r="A62" s="26" t="s">
        <v>393</v>
      </c>
      <c r="B62" s="26" t="s">
        <v>559</v>
      </c>
      <c r="C62" s="26" t="s">
        <v>448</v>
      </c>
      <c r="D62" s="26" t="s">
        <v>449</v>
      </c>
      <c r="E62" s="26" t="s">
        <v>570</v>
      </c>
      <c r="F62" s="26" t="s">
        <v>451</v>
      </c>
      <c r="G62" s="43" t="s">
        <v>46</v>
      </c>
      <c r="H62" s="26" t="s">
        <v>435</v>
      </c>
      <c r="I62" s="26" t="s">
        <v>436</v>
      </c>
      <c r="J62" s="26" t="s">
        <v>563</v>
      </c>
    </row>
    <row r="63" ht="33.75" customHeight="1" spans="1:10">
      <c r="A63" s="26" t="s">
        <v>393</v>
      </c>
      <c r="B63" s="26" t="s">
        <v>559</v>
      </c>
      <c r="C63" s="26" t="s">
        <v>448</v>
      </c>
      <c r="D63" s="26" t="s">
        <v>469</v>
      </c>
      <c r="E63" s="26" t="s">
        <v>571</v>
      </c>
      <c r="F63" s="26" t="s">
        <v>451</v>
      </c>
      <c r="G63" s="43" t="s">
        <v>475</v>
      </c>
      <c r="H63" s="26" t="s">
        <v>441</v>
      </c>
      <c r="I63" s="26" t="s">
        <v>436</v>
      </c>
      <c r="J63" s="26" t="s">
        <v>563</v>
      </c>
    </row>
    <row r="64" ht="33.75" customHeight="1" spans="1:10">
      <c r="A64" s="26" t="s">
        <v>393</v>
      </c>
      <c r="B64" s="26" t="s">
        <v>559</v>
      </c>
      <c r="C64" s="26" t="s">
        <v>454</v>
      </c>
      <c r="D64" s="26" t="s">
        <v>455</v>
      </c>
      <c r="E64" s="26" t="s">
        <v>572</v>
      </c>
      <c r="F64" s="26" t="s">
        <v>451</v>
      </c>
      <c r="G64" s="43" t="s">
        <v>475</v>
      </c>
      <c r="H64" s="26" t="s">
        <v>441</v>
      </c>
      <c r="I64" s="26" t="s">
        <v>436</v>
      </c>
      <c r="J64" s="26" t="s">
        <v>563</v>
      </c>
    </row>
    <row r="65" ht="33.75" customHeight="1" spans="1:10">
      <c r="A65" s="26" t="s">
        <v>343</v>
      </c>
      <c r="B65" s="26" t="s">
        <v>573</v>
      </c>
      <c r="C65" s="26" t="s">
        <v>431</v>
      </c>
      <c r="D65" s="26" t="s">
        <v>432</v>
      </c>
      <c r="E65" s="26" t="s">
        <v>532</v>
      </c>
      <c r="F65" s="26" t="s">
        <v>451</v>
      </c>
      <c r="G65" s="43" t="s">
        <v>574</v>
      </c>
      <c r="H65" s="26" t="s">
        <v>461</v>
      </c>
      <c r="I65" s="26" t="s">
        <v>436</v>
      </c>
      <c r="J65" s="26" t="s">
        <v>534</v>
      </c>
    </row>
    <row r="66" ht="33.75" customHeight="1" spans="1:10">
      <c r="A66" s="26" t="s">
        <v>343</v>
      </c>
      <c r="B66" s="26" t="s">
        <v>573</v>
      </c>
      <c r="C66" s="26" t="s">
        <v>431</v>
      </c>
      <c r="D66" s="26" t="s">
        <v>438</v>
      </c>
      <c r="E66" s="26" t="s">
        <v>497</v>
      </c>
      <c r="F66" s="26" t="s">
        <v>434</v>
      </c>
      <c r="G66" s="43" t="s">
        <v>440</v>
      </c>
      <c r="H66" s="26" t="s">
        <v>441</v>
      </c>
      <c r="I66" s="26" t="s">
        <v>436</v>
      </c>
      <c r="J66" s="26" t="s">
        <v>535</v>
      </c>
    </row>
    <row r="67" ht="33.75" customHeight="1" spans="1:10">
      <c r="A67" s="26" t="s">
        <v>343</v>
      </c>
      <c r="B67" s="26" t="s">
        <v>573</v>
      </c>
      <c r="C67" s="26" t="s">
        <v>431</v>
      </c>
      <c r="D67" s="26" t="s">
        <v>443</v>
      </c>
      <c r="E67" s="26" t="s">
        <v>575</v>
      </c>
      <c r="F67" s="26" t="s">
        <v>434</v>
      </c>
      <c r="G67" s="43" t="s">
        <v>440</v>
      </c>
      <c r="H67" s="26" t="s">
        <v>441</v>
      </c>
      <c r="I67" s="26" t="s">
        <v>436</v>
      </c>
      <c r="J67" s="26" t="s">
        <v>576</v>
      </c>
    </row>
    <row r="68" ht="33.75" customHeight="1" spans="1:10">
      <c r="A68" s="26" t="s">
        <v>343</v>
      </c>
      <c r="B68" s="26" t="s">
        <v>573</v>
      </c>
      <c r="C68" s="26" t="s">
        <v>448</v>
      </c>
      <c r="D68" s="26" t="s">
        <v>449</v>
      </c>
      <c r="E68" s="26" t="s">
        <v>527</v>
      </c>
      <c r="F68" s="26" t="s">
        <v>434</v>
      </c>
      <c r="G68" s="43" t="s">
        <v>440</v>
      </c>
      <c r="H68" s="26" t="s">
        <v>441</v>
      </c>
      <c r="I68" s="26" t="s">
        <v>436</v>
      </c>
      <c r="J68" s="26" t="s">
        <v>528</v>
      </c>
    </row>
    <row r="69" ht="33.75" customHeight="1" spans="1:10">
      <c r="A69" s="26" t="s">
        <v>343</v>
      </c>
      <c r="B69" s="26" t="s">
        <v>573</v>
      </c>
      <c r="C69" s="26" t="s">
        <v>448</v>
      </c>
      <c r="D69" s="26" t="s">
        <v>449</v>
      </c>
      <c r="E69" s="26" t="s">
        <v>577</v>
      </c>
      <c r="F69" s="26" t="s">
        <v>451</v>
      </c>
      <c r="G69" s="43" t="s">
        <v>452</v>
      </c>
      <c r="H69" s="26" t="s">
        <v>441</v>
      </c>
      <c r="I69" s="26" t="s">
        <v>436</v>
      </c>
      <c r="J69" s="26" t="s">
        <v>537</v>
      </c>
    </row>
    <row r="70" ht="33.75" customHeight="1" spans="1:10">
      <c r="A70" s="26" t="s">
        <v>343</v>
      </c>
      <c r="B70" s="26" t="s">
        <v>573</v>
      </c>
      <c r="C70" s="26" t="s">
        <v>454</v>
      </c>
      <c r="D70" s="26" t="s">
        <v>455</v>
      </c>
      <c r="E70" s="26" t="s">
        <v>578</v>
      </c>
      <c r="F70" s="26" t="s">
        <v>451</v>
      </c>
      <c r="G70" s="43" t="s">
        <v>531</v>
      </c>
      <c r="H70" s="26" t="s">
        <v>441</v>
      </c>
      <c r="I70" s="26" t="s">
        <v>436</v>
      </c>
      <c r="J70" s="26" t="s">
        <v>579</v>
      </c>
    </row>
    <row r="71" ht="33.75" customHeight="1" spans="1:10">
      <c r="A71" s="26" t="s">
        <v>371</v>
      </c>
      <c r="B71" s="26" t="s">
        <v>580</v>
      </c>
      <c r="C71" s="26" t="s">
        <v>431</v>
      </c>
      <c r="D71" s="26" t="s">
        <v>432</v>
      </c>
      <c r="E71" s="26" t="s">
        <v>581</v>
      </c>
      <c r="F71" s="26" t="s">
        <v>451</v>
      </c>
      <c r="G71" s="43" t="s">
        <v>166</v>
      </c>
      <c r="H71" s="26" t="s">
        <v>505</v>
      </c>
      <c r="I71" s="26" t="s">
        <v>436</v>
      </c>
      <c r="J71" s="26" t="s">
        <v>582</v>
      </c>
    </row>
    <row r="72" ht="33.75" customHeight="1" spans="1:10">
      <c r="A72" s="26" t="s">
        <v>371</v>
      </c>
      <c r="B72" s="26" t="s">
        <v>580</v>
      </c>
      <c r="C72" s="26" t="s">
        <v>431</v>
      </c>
      <c r="D72" s="26" t="s">
        <v>438</v>
      </c>
      <c r="E72" s="26" t="s">
        <v>583</v>
      </c>
      <c r="F72" s="26" t="s">
        <v>445</v>
      </c>
      <c r="G72" s="43" t="s">
        <v>166</v>
      </c>
      <c r="H72" s="26" t="s">
        <v>505</v>
      </c>
      <c r="I72" s="26" t="s">
        <v>436</v>
      </c>
      <c r="J72" s="26" t="s">
        <v>584</v>
      </c>
    </row>
    <row r="73" ht="33.75" customHeight="1" spans="1:10">
      <c r="A73" s="26" t="s">
        <v>371</v>
      </c>
      <c r="B73" s="26" t="s">
        <v>580</v>
      </c>
      <c r="C73" s="26" t="s">
        <v>431</v>
      </c>
      <c r="D73" s="26" t="s">
        <v>443</v>
      </c>
      <c r="E73" s="26" t="s">
        <v>585</v>
      </c>
      <c r="F73" s="26" t="s">
        <v>434</v>
      </c>
      <c r="G73" s="43" t="s">
        <v>166</v>
      </c>
      <c r="H73" s="26" t="s">
        <v>441</v>
      </c>
      <c r="I73" s="26" t="s">
        <v>472</v>
      </c>
      <c r="J73" s="26" t="s">
        <v>586</v>
      </c>
    </row>
    <row r="74" ht="33.75" customHeight="1" spans="1:10">
      <c r="A74" s="26" t="s">
        <v>371</v>
      </c>
      <c r="B74" s="26" t="s">
        <v>580</v>
      </c>
      <c r="C74" s="26" t="s">
        <v>448</v>
      </c>
      <c r="D74" s="26" t="s">
        <v>449</v>
      </c>
      <c r="E74" s="26" t="s">
        <v>587</v>
      </c>
      <c r="F74" s="26" t="s">
        <v>451</v>
      </c>
      <c r="G74" s="43" t="s">
        <v>166</v>
      </c>
      <c r="H74" s="26" t="s">
        <v>533</v>
      </c>
      <c r="I74" s="26" t="s">
        <v>436</v>
      </c>
      <c r="J74" s="26" t="s">
        <v>588</v>
      </c>
    </row>
    <row r="75" ht="33.75" customHeight="1" spans="1:10">
      <c r="A75" s="26" t="s">
        <v>371</v>
      </c>
      <c r="B75" s="26" t="s">
        <v>580</v>
      </c>
      <c r="C75" s="26" t="s">
        <v>454</v>
      </c>
      <c r="D75" s="26" t="s">
        <v>455</v>
      </c>
      <c r="E75" s="26" t="s">
        <v>589</v>
      </c>
      <c r="F75" s="26" t="s">
        <v>451</v>
      </c>
      <c r="G75" s="43" t="s">
        <v>166</v>
      </c>
      <c r="H75" s="26" t="s">
        <v>441</v>
      </c>
      <c r="I75" s="26" t="s">
        <v>436</v>
      </c>
      <c r="J75" s="26" t="s">
        <v>590</v>
      </c>
    </row>
    <row r="76" ht="33.75" customHeight="1" spans="1:10">
      <c r="A76" s="26" t="s">
        <v>352</v>
      </c>
      <c r="B76" s="26" t="s">
        <v>352</v>
      </c>
      <c r="C76" s="26" t="s">
        <v>431</v>
      </c>
      <c r="D76" s="26" t="s">
        <v>432</v>
      </c>
      <c r="E76" s="26" t="s">
        <v>532</v>
      </c>
      <c r="F76" s="26" t="s">
        <v>434</v>
      </c>
      <c r="G76" s="43" t="s">
        <v>352</v>
      </c>
      <c r="H76" s="26" t="s">
        <v>533</v>
      </c>
      <c r="I76" s="26" t="s">
        <v>436</v>
      </c>
      <c r="J76" s="26" t="s">
        <v>591</v>
      </c>
    </row>
    <row r="77" ht="33.75" customHeight="1" spans="1:10">
      <c r="A77" s="26" t="s">
        <v>352</v>
      </c>
      <c r="B77" s="26" t="s">
        <v>352</v>
      </c>
      <c r="C77" s="26" t="s">
        <v>431</v>
      </c>
      <c r="D77" s="26" t="s">
        <v>438</v>
      </c>
      <c r="E77" s="26" t="s">
        <v>592</v>
      </c>
      <c r="F77" s="26" t="s">
        <v>434</v>
      </c>
      <c r="G77" s="43" t="s">
        <v>352</v>
      </c>
      <c r="H77" s="26" t="s">
        <v>441</v>
      </c>
      <c r="I77" s="26" t="s">
        <v>436</v>
      </c>
      <c r="J77" s="26" t="s">
        <v>535</v>
      </c>
    </row>
    <row r="78" ht="33.75" customHeight="1" spans="1:10">
      <c r="A78" s="26" t="s">
        <v>352</v>
      </c>
      <c r="B78" s="26" t="s">
        <v>352</v>
      </c>
      <c r="C78" s="26" t="s">
        <v>431</v>
      </c>
      <c r="D78" s="26" t="s">
        <v>443</v>
      </c>
      <c r="E78" s="26" t="s">
        <v>575</v>
      </c>
      <c r="F78" s="26" t="s">
        <v>434</v>
      </c>
      <c r="G78" s="43" t="s">
        <v>352</v>
      </c>
      <c r="H78" s="26" t="s">
        <v>441</v>
      </c>
      <c r="I78" s="26" t="s">
        <v>436</v>
      </c>
      <c r="J78" s="26" t="s">
        <v>593</v>
      </c>
    </row>
    <row r="79" ht="33.75" customHeight="1" spans="1:10">
      <c r="A79" s="26" t="s">
        <v>352</v>
      </c>
      <c r="B79" s="26" t="s">
        <v>352</v>
      </c>
      <c r="C79" s="26" t="s">
        <v>448</v>
      </c>
      <c r="D79" s="26" t="s">
        <v>449</v>
      </c>
      <c r="E79" s="26" t="s">
        <v>527</v>
      </c>
      <c r="F79" s="26" t="s">
        <v>451</v>
      </c>
      <c r="G79" s="43" t="s">
        <v>352</v>
      </c>
      <c r="H79" s="26" t="s">
        <v>441</v>
      </c>
      <c r="I79" s="26" t="s">
        <v>436</v>
      </c>
      <c r="J79" s="26" t="s">
        <v>528</v>
      </c>
    </row>
    <row r="80" ht="33.75" customHeight="1" spans="1:10">
      <c r="A80" s="26" t="s">
        <v>352</v>
      </c>
      <c r="B80" s="26" t="s">
        <v>352</v>
      </c>
      <c r="C80" s="26" t="s">
        <v>448</v>
      </c>
      <c r="D80" s="26" t="s">
        <v>449</v>
      </c>
      <c r="E80" s="26" t="s">
        <v>536</v>
      </c>
      <c r="F80" s="26" t="s">
        <v>434</v>
      </c>
      <c r="G80" s="43" t="s">
        <v>352</v>
      </c>
      <c r="H80" s="26" t="s">
        <v>441</v>
      </c>
      <c r="I80" s="26" t="s">
        <v>436</v>
      </c>
      <c r="J80" s="26" t="s">
        <v>537</v>
      </c>
    </row>
    <row r="81" ht="33.75" customHeight="1" spans="1:10">
      <c r="A81" s="26" t="s">
        <v>352</v>
      </c>
      <c r="B81" s="26" t="s">
        <v>352</v>
      </c>
      <c r="C81" s="26" t="s">
        <v>454</v>
      </c>
      <c r="D81" s="26" t="s">
        <v>455</v>
      </c>
      <c r="E81" s="26" t="s">
        <v>456</v>
      </c>
      <c r="F81" s="26" t="s">
        <v>451</v>
      </c>
      <c r="G81" s="43" t="s">
        <v>352</v>
      </c>
      <c r="H81" s="26" t="s">
        <v>441</v>
      </c>
      <c r="I81" s="26" t="s">
        <v>436</v>
      </c>
      <c r="J81" s="26" t="s">
        <v>538</v>
      </c>
    </row>
    <row r="82" ht="33.75" customHeight="1" spans="1:10">
      <c r="A82" s="26" t="s">
        <v>376</v>
      </c>
      <c r="B82" s="26" t="s">
        <v>594</v>
      </c>
      <c r="C82" s="26" t="s">
        <v>431</v>
      </c>
      <c r="D82" s="26" t="s">
        <v>432</v>
      </c>
      <c r="E82" s="26" t="s">
        <v>494</v>
      </c>
      <c r="F82" s="26" t="s">
        <v>445</v>
      </c>
      <c r="G82" s="43" t="s">
        <v>595</v>
      </c>
      <c r="H82" s="26" t="s">
        <v>461</v>
      </c>
      <c r="I82" s="26" t="s">
        <v>436</v>
      </c>
      <c r="J82" s="26" t="s">
        <v>376</v>
      </c>
    </row>
    <row r="83" ht="33.75" customHeight="1" spans="1:10">
      <c r="A83" s="26" t="s">
        <v>376</v>
      </c>
      <c r="B83" s="26" t="s">
        <v>594</v>
      </c>
      <c r="C83" s="26" t="s">
        <v>431</v>
      </c>
      <c r="D83" s="26" t="s">
        <v>438</v>
      </c>
      <c r="E83" s="26" t="s">
        <v>497</v>
      </c>
      <c r="F83" s="26" t="s">
        <v>434</v>
      </c>
      <c r="G83" s="43" t="s">
        <v>440</v>
      </c>
      <c r="H83" s="26" t="s">
        <v>441</v>
      </c>
      <c r="I83" s="26" t="s">
        <v>436</v>
      </c>
      <c r="J83" s="26" t="s">
        <v>376</v>
      </c>
    </row>
    <row r="84" ht="33.75" customHeight="1" spans="1:10">
      <c r="A84" s="26" t="s">
        <v>376</v>
      </c>
      <c r="B84" s="26" t="s">
        <v>594</v>
      </c>
      <c r="C84" s="26" t="s">
        <v>431</v>
      </c>
      <c r="D84" s="26" t="s">
        <v>443</v>
      </c>
      <c r="E84" s="26" t="s">
        <v>498</v>
      </c>
      <c r="F84" s="26" t="s">
        <v>445</v>
      </c>
      <c r="G84" s="43" t="s">
        <v>464</v>
      </c>
      <c r="H84" s="26" t="s">
        <v>465</v>
      </c>
      <c r="I84" s="26" t="s">
        <v>436</v>
      </c>
      <c r="J84" s="26" t="s">
        <v>376</v>
      </c>
    </row>
    <row r="85" ht="33.75" customHeight="1" spans="1:10">
      <c r="A85" s="26" t="s">
        <v>376</v>
      </c>
      <c r="B85" s="26" t="s">
        <v>594</v>
      </c>
      <c r="C85" s="26" t="s">
        <v>448</v>
      </c>
      <c r="D85" s="26" t="s">
        <v>449</v>
      </c>
      <c r="E85" s="26" t="s">
        <v>499</v>
      </c>
      <c r="F85" s="26" t="s">
        <v>434</v>
      </c>
      <c r="G85" s="43" t="s">
        <v>440</v>
      </c>
      <c r="H85" s="26" t="s">
        <v>441</v>
      </c>
      <c r="I85" s="26" t="s">
        <v>436</v>
      </c>
      <c r="J85" s="26" t="s">
        <v>376</v>
      </c>
    </row>
    <row r="86" ht="33.75" customHeight="1" spans="1:10">
      <c r="A86" s="26" t="s">
        <v>376</v>
      </c>
      <c r="B86" s="26" t="s">
        <v>594</v>
      </c>
      <c r="C86" s="26" t="s">
        <v>454</v>
      </c>
      <c r="D86" s="26" t="s">
        <v>455</v>
      </c>
      <c r="E86" s="26" t="s">
        <v>456</v>
      </c>
      <c r="F86" s="26" t="s">
        <v>451</v>
      </c>
      <c r="G86" s="43" t="s">
        <v>500</v>
      </c>
      <c r="H86" s="26" t="s">
        <v>441</v>
      </c>
      <c r="I86" s="26" t="s">
        <v>436</v>
      </c>
      <c r="J86" s="26" t="s">
        <v>376</v>
      </c>
    </row>
    <row r="87" ht="33.75" customHeight="1" spans="1:10">
      <c r="A87" s="26" t="s">
        <v>357</v>
      </c>
      <c r="B87" s="26" t="s">
        <v>357</v>
      </c>
      <c r="C87" s="26" t="s">
        <v>431</v>
      </c>
      <c r="D87" s="26" t="s">
        <v>432</v>
      </c>
      <c r="E87" s="26" t="s">
        <v>532</v>
      </c>
      <c r="F87" s="26" t="s">
        <v>434</v>
      </c>
      <c r="G87" s="43" t="s">
        <v>357</v>
      </c>
      <c r="H87" s="26" t="s">
        <v>461</v>
      </c>
      <c r="I87" s="26" t="s">
        <v>436</v>
      </c>
      <c r="J87" s="26" t="s">
        <v>534</v>
      </c>
    </row>
    <row r="88" ht="33.75" customHeight="1" spans="1:10">
      <c r="A88" s="26" t="s">
        <v>357</v>
      </c>
      <c r="B88" s="26" t="s">
        <v>357</v>
      </c>
      <c r="C88" s="26" t="s">
        <v>431</v>
      </c>
      <c r="D88" s="26" t="s">
        <v>438</v>
      </c>
      <c r="E88" s="26" t="s">
        <v>497</v>
      </c>
      <c r="F88" s="26" t="s">
        <v>434</v>
      </c>
      <c r="G88" s="43" t="s">
        <v>357</v>
      </c>
      <c r="H88" s="26" t="s">
        <v>441</v>
      </c>
      <c r="I88" s="26" t="s">
        <v>436</v>
      </c>
      <c r="J88" s="26" t="s">
        <v>535</v>
      </c>
    </row>
    <row r="89" ht="33.75" customHeight="1" spans="1:10">
      <c r="A89" s="26" t="s">
        <v>357</v>
      </c>
      <c r="B89" s="26" t="s">
        <v>357</v>
      </c>
      <c r="C89" s="26" t="s">
        <v>431</v>
      </c>
      <c r="D89" s="26" t="s">
        <v>443</v>
      </c>
      <c r="E89" s="26" t="s">
        <v>575</v>
      </c>
      <c r="F89" s="26" t="s">
        <v>434</v>
      </c>
      <c r="G89" s="43" t="s">
        <v>357</v>
      </c>
      <c r="H89" s="26" t="s">
        <v>441</v>
      </c>
      <c r="I89" s="26" t="s">
        <v>436</v>
      </c>
      <c r="J89" s="26" t="s">
        <v>576</v>
      </c>
    </row>
    <row r="90" ht="33.75" customHeight="1" spans="1:10">
      <c r="A90" s="26" t="s">
        <v>357</v>
      </c>
      <c r="B90" s="26" t="s">
        <v>357</v>
      </c>
      <c r="C90" s="26" t="s">
        <v>448</v>
      </c>
      <c r="D90" s="26" t="s">
        <v>449</v>
      </c>
      <c r="E90" s="26" t="s">
        <v>527</v>
      </c>
      <c r="F90" s="26" t="s">
        <v>451</v>
      </c>
      <c r="G90" s="43" t="s">
        <v>357</v>
      </c>
      <c r="H90" s="26" t="s">
        <v>441</v>
      </c>
      <c r="I90" s="26" t="s">
        <v>436</v>
      </c>
      <c r="J90" s="26" t="s">
        <v>528</v>
      </c>
    </row>
    <row r="91" ht="33.75" customHeight="1" spans="1:10">
      <c r="A91" s="26" t="s">
        <v>357</v>
      </c>
      <c r="B91" s="26" t="s">
        <v>357</v>
      </c>
      <c r="C91" s="26" t="s">
        <v>448</v>
      </c>
      <c r="D91" s="26" t="s">
        <v>449</v>
      </c>
      <c r="E91" s="26" t="s">
        <v>536</v>
      </c>
      <c r="F91" s="26" t="s">
        <v>434</v>
      </c>
      <c r="G91" s="43" t="s">
        <v>357</v>
      </c>
      <c r="H91" s="26"/>
      <c r="I91" s="26" t="s">
        <v>472</v>
      </c>
      <c r="J91" s="26" t="s">
        <v>537</v>
      </c>
    </row>
    <row r="92" ht="33.75" customHeight="1" spans="1:10">
      <c r="A92" s="26" t="s">
        <v>357</v>
      </c>
      <c r="B92" s="26" t="s">
        <v>357</v>
      </c>
      <c r="C92" s="26" t="s">
        <v>454</v>
      </c>
      <c r="D92" s="26" t="s">
        <v>455</v>
      </c>
      <c r="E92" s="26" t="s">
        <v>456</v>
      </c>
      <c r="F92" s="26" t="s">
        <v>451</v>
      </c>
      <c r="G92" s="43" t="s">
        <v>357</v>
      </c>
      <c r="H92" s="26" t="s">
        <v>441</v>
      </c>
      <c r="I92" s="26" t="s">
        <v>436</v>
      </c>
      <c r="J92" s="26" t="s">
        <v>538</v>
      </c>
    </row>
    <row r="93" ht="33.75" customHeight="1" spans="1:10">
      <c r="A93" s="26" t="s">
        <v>405</v>
      </c>
      <c r="B93" s="26" t="s">
        <v>596</v>
      </c>
      <c r="C93" s="26" t="s">
        <v>431</v>
      </c>
      <c r="D93" s="26" t="s">
        <v>432</v>
      </c>
      <c r="E93" s="26" t="s">
        <v>597</v>
      </c>
      <c r="F93" s="26" t="s">
        <v>434</v>
      </c>
      <c r="G93" s="43" t="s">
        <v>598</v>
      </c>
      <c r="H93" s="26" t="s">
        <v>461</v>
      </c>
      <c r="I93" s="26" t="s">
        <v>436</v>
      </c>
      <c r="J93" s="26" t="s">
        <v>599</v>
      </c>
    </row>
    <row r="94" ht="33.75" customHeight="1" spans="1:10">
      <c r="A94" s="26" t="s">
        <v>405</v>
      </c>
      <c r="B94" s="26" t="s">
        <v>596</v>
      </c>
      <c r="C94" s="26" t="s">
        <v>431</v>
      </c>
      <c r="D94" s="26" t="s">
        <v>432</v>
      </c>
      <c r="E94" s="26" t="s">
        <v>600</v>
      </c>
      <c r="F94" s="26" t="s">
        <v>434</v>
      </c>
      <c r="G94" s="43" t="s">
        <v>598</v>
      </c>
      <c r="H94" s="26" t="s">
        <v>461</v>
      </c>
      <c r="I94" s="26" t="s">
        <v>436</v>
      </c>
      <c r="J94" s="26" t="s">
        <v>599</v>
      </c>
    </row>
    <row r="95" ht="33.75" customHeight="1" spans="1:10">
      <c r="A95" s="26" t="s">
        <v>405</v>
      </c>
      <c r="B95" s="26" t="s">
        <v>596</v>
      </c>
      <c r="C95" s="26" t="s">
        <v>431</v>
      </c>
      <c r="D95" s="26" t="s">
        <v>438</v>
      </c>
      <c r="E95" s="26" t="s">
        <v>601</v>
      </c>
      <c r="F95" s="26" t="s">
        <v>434</v>
      </c>
      <c r="G95" s="43" t="s">
        <v>440</v>
      </c>
      <c r="H95" s="26" t="s">
        <v>441</v>
      </c>
      <c r="I95" s="26" t="s">
        <v>436</v>
      </c>
      <c r="J95" s="26" t="s">
        <v>602</v>
      </c>
    </row>
    <row r="96" ht="33.75" customHeight="1" spans="1:10">
      <c r="A96" s="26" t="s">
        <v>405</v>
      </c>
      <c r="B96" s="26" t="s">
        <v>596</v>
      </c>
      <c r="C96" s="26" t="s">
        <v>431</v>
      </c>
      <c r="D96" s="26" t="s">
        <v>443</v>
      </c>
      <c r="E96" s="26" t="s">
        <v>603</v>
      </c>
      <c r="F96" s="26" t="s">
        <v>434</v>
      </c>
      <c r="G96" s="43" t="s">
        <v>440</v>
      </c>
      <c r="H96" s="26" t="s">
        <v>441</v>
      </c>
      <c r="I96" s="26" t="s">
        <v>436</v>
      </c>
      <c r="J96" s="26" t="s">
        <v>604</v>
      </c>
    </row>
    <row r="97" ht="33.75" customHeight="1" spans="1:10">
      <c r="A97" s="26" t="s">
        <v>405</v>
      </c>
      <c r="B97" s="26" t="s">
        <v>596</v>
      </c>
      <c r="C97" s="26" t="s">
        <v>448</v>
      </c>
      <c r="D97" s="26" t="s">
        <v>449</v>
      </c>
      <c r="E97" s="26" t="s">
        <v>605</v>
      </c>
      <c r="F97" s="26" t="s">
        <v>434</v>
      </c>
      <c r="G97" s="43" t="s">
        <v>440</v>
      </c>
      <c r="H97" s="26" t="s">
        <v>441</v>
      </c>
      <c r="I97" s="26" t="s">
        <v>436</v>
      </c>
      <c r="J97" s="26" t="s">
        <v>537</v>
      </c>
    </row>
    <row r="98" ht="33.75" customHeight="1" spans="1:10">
      <c r="A98" s="26" t="s">
        <v>405</v>
      </c>
      <c r="B98" s="26" t="s">
        <v>596</v>
      </c>
      <c r="C98" s="26" t="s">
        <v>448</v>
      </c>
      <c r="D98" s="26" t="s">
        <v>449</v>
      </c>
      <c r="E98" s="26" t="s">
        <v>606</v>
      </c>
      <c r="F98" s="26" t="s">
        <v>434</v>
      </c>
      <c r="G98" s="43" t="s">
        <v>607</v>
      </c>
      <c r="H98" s="26" t="s">
        <v>441</v>
      </c>
      <c r="I98" s="26" t="s">
        <v>472</v>
      </c>
      <c r="J98" s="26" t="s">
        <v>537</v>
      </c>
    </row>
    <row r="99" ht="33.75" customHeight="1" spans="1:10">
      <c r="A99" s="26" t="s">
        <v>405</v>
      </c>
      <c r="B99" s="26" t="s">
        <v>596</v>
      </c>
      <c r="C99" s="26" t="s">
        <v>448</v>
      </c>
      <c r="D99" s="26" t="s">
        <v>469</v>
      </c>
      <c r="E99" s="26" t="s">
        <v>608</v>
      </c>
      <c r="F99" s="26" t="s">
        <v>434</v>
      </c>
      <c r="G99" s="43" t="s">
        <v>556</v>
      </c>
      <c r="H99" s="26" t="s">
        <v>557</v>
      </c>
      <c r="I99" s="26" t="s">
        <v>472</v>
      </c>
      <c r="J99" s="26" t="s">
        <v>609</v>
      </c>
    </row>
    <row r="100" ht="33.75" customHeight="1" spans="1:10">
      <c r="A100" s="26" t="s">
        <v>405</v>
      </c>
      <c r="B100" s="26" t="s">
        <v>596</v>
      </c>
      <c r="C100" s="26" t="s">
        <v>448</v>
      </c>
      <c r="D100" s="26" t="s">
        <v>469</v>
      </c>
      <c r="E100" s="26" t="s">
        <v>610</v>
      </c>
      <c r="F100" s="26" t="s">
        <v>434</v>
      </c>
      <c r="G100" s="43" t="s">
        <v>556</v>
      </c>
      <c r="H100" s="26" t="s">
        <v>557</v>
      </c>
      <c r="I100" s="26" t="s">
        <v>472</v>
      </c>
      <c r="J100" s="26" t="s">
        <v>609</v>
      </c>
    </row>
    <row r="101" ht="33.75" customHeight="1" spans="1:10">
      <c r="A101" s="26" t="s">
        <v>405</v>
      </c>
      <c r="B101" s="26" t="s">
        <v>596</v>
      </c>
      <c r="C101" s="26" t="s">
        <v>454</v>
      </c>
      <c r="D101" s="26" t="s">
        <v>455</v>
      </c>
      <c r="E101" s="26" t="s">
        <v>611</v>
      </c>
      <c r="F101" s="26" t="s">
        <v>451</v>
      </c>
      <c r="G101" s="43" t="s">
        <v>531</v>
      </c>
      <c r="H101" s="26" t="s">
        <v>441</v>
      </c>
      <c r="I101" s="26" t="s">
        <v>436</v>
      </c>
      <c r="J101" s="26" t="s">
        <v>538</v>
      </c>
    </row>
    <row r="102" ht="33.75" customHeight="1" spans="1:10">
      <c r="A102" s="26" t="s">
        <v>405</v>
      </c>
      <c r="B102" s="26" t="s">
        <v>596</v>
      </c>
      <c r="C102" s="26" t="s">
        <v>454</v>
      </c>
      <c r="D102" s="26" t="s">
        <v>455</v>
      </c>
      <c r="E102" s="26" t="s">
        <v>612</v>
      </c>
      <c r="F102" s="26" t="s">
        <v>451</v>
      </c>
      <c r="G102" s="43" t="s">
        <v>531</v>
      </c>
      <c r="H102" s="26" t="s">
        <v>441</v>
      </c>
      <c r="I102" s="26" t="s">
        <v>436</v>
      </c>
      <c r="J102" s="26" t="s">
        <v>538</v>
      </c>
    </row>
    <row r="103" ht="33.75" customHeight="1" spans="1:10">
      <c r="A103" s="26" t="s">
        <v>401</v>
      </c>
      <c r="B103" s="26" t="s">
        <v>613</v>
      </c>
      <c r="C103" s="26" t="s">
        <v>431</v>
      </c>
      <c r="D103" s="26" t="s">
        <v>432</v>
      </c>
      <c r="E103" s="26" t="s">
        <v>614</v>
      </c>
      <c r="F103" s="26" t="s">
        <v>451</v>
      </c>
      <c r="G103" s="43" t="s">
        <v>615</v>
      </c>
      <c r="H103" s="26" t="s">
        <v>461</v>
      </c>
      <c r="I103" s="26" t="s">
        <v>436</v>
      </c>
      <c r="J103" s="26" t="s">
        <v>616</v>
      </c>
    </row>
    <row r="104" ht="33.75" customHeight="1" spans="1:10">
      <c r="A104" s="26" t="s">
        <v>401</v>
      </c>
      <c r="B104" s="26" t="s">
        <v>613</v>
      </c>
      <c r="C104" s="26" t="s">
        <v>431</v>
      </c>
      <c r="D104" s="26" t="s">
        <v>438</v>
      </c>
      <c r="E104" s="26" t="s">
        <v>617</v>
      </c>
      <c r="F104" s="26" t="s">
        <v>434</v>
      </c>
      <c r="G104" s="43" t="s">
        <v>440</v>
      </c>
      <c r="H104" s="26" t="s">
        <v>441</v>
      </c>
      <c r="I104" s="26" t="s">
        <v>436</v>
      </c>
      <c r="J104" s="26" t="s">
        <v>618</v>
      </c>
    </row>
    <row r="105" ht="33.75" customHeight="1" spans="1:10">
      <c r="A105" s="26" t="s">
        <v>401</v>
      </c>
      <c r="B105" s="26" t="s">
        <v>613</v>
      </c>
      <c r="C105" s="26" t="s">
        <v>431</v>
      </c>
      <c r="D105" s="26" t="s">
        <v>443</v>
      </c>
      <c r="E105" s="26" t="s">
        <v>498</v>
      </c>
      <c r="F105" s="26" t="s">
        <v>434</v>
      </c>
      <c r="G105" s="43" t="s">
        <v>440</v>
      </c>
      <c r="H105" s="26" t="s">
        <v>441</v>
      </c>
      <c r="I105" s="26" t="s">
        <v>436</v>
      </c>
      <c r="J105" s="26" t="s">
        <v>619</v>
      </c>
    </row>
    <row r="106" ht="33.75" customHeight="1" spans="1:10">
      <c r="A106" s="26" t="s">
        <v>401</v>
      </c>
      <c r="B106" s="26" t="s">
        <v>613</v>
      </c>
      <c r="C106" s="26" t="s">
        <v>448</v>
      </c>
      <c r="D106" s="26" t="s">
        <v>449</v>
      </c>
      <c r="E106" s="26" t="s">
        <v>620</v>
      </c>
      <c r="F106" s="26" t="s">
        <v>445</v>
      </c>
      <c r="G106" s="43" t="s">
        <v>49</v>
      </c>
      <c r="H106" s="26" t="s">
        <v>441</v>
      </c>
      <c r="I106" s="26" t="s">
        <v>436</v>
      </c>
      <c r="J106" s="26" t="s">
        <v>621</v>
      </c>
    </row>
    <row r="107" ht="33.75" customHeight="1" spans="1:10">
      <c r="A107" s="26" t="s">
        <v>401</v>
      </c>
      <c r="B107" s="26" t="s">
        <v>613</v>
      </c>
      <c r="C107" s="26" t="s">
        <v>454</v>
      </c>
      <c r="D107" s="26" t="s">
        <v>455</v>
      </c>
      <c r="E107" s="26" t="s">
        <v>491</v>
      </c>
      <c r="F107" s="26" t="s">
        <v>451</v>
      </c>
      <c r="G107" s="43" t="s">
        <v>531</v>
      </c>
      <c r="H107" s="26" t="s">
        <v>441</v>
      </c>
      <c r="I107" s="26" t="s">
        <v>436</v>
      </c>
      <c r="J107" s="26" t="s">
        <v>622</v>
      </c>
    </row>
    <row r="108" ht="33.75" customHeight="1" spans="1:10">
      <c r="A108" s="26" t="s">
        <v>325</v>
      </c>
      <c r="B108" s="26" t="s">
        <v>623</v>
      </c>
      <c r="C108" s="26" t="s">
        <v>431</v>
      </c>
      <c r="D108" s="26" t="s">
        <v>432</v>
      </c>
      <c r="E108" s="26" t="s">
        <v>624</v>
      </c>
      <c r="F108" s="26" t="s">
        <v>434</v>
      </c>
      <c r="G108" s="43" t="s">
        <v>625</v>
      </c>
      <c r="H108" s="26" t="s">
        <v>461</v>
      </c>
      <c r="I108" s="26" t="s">
        <v>436</v>
      </c>
      <c r="J108" s="26" t="s">
        <v>626</v>
      </c>
    </row>
    <row r="109" ht="33.75" customHeight="1" spans="1:10">
      <c r="A109" s="26" t="s">
        <v>325</v>
      </c>
      <c r="B109" s="26" t="s">
        <v>623</v>
      </c>
      <c r="C109" s="26" t="s">
        <v>431</v>
      </c>
      <c r="D109" s="26" t="s">
        <v>438</v>
      </c>
      <c r="E109" s="26" t="s">
        <v>497</v>
      </c>
      <c r="F109" s="26" t="s">
        <v>434</v>
      </c>
      <c r="G109" s="43" t="s">
        <v>440</v>
      </c>
      <c r="H109" s="26" t="s">
        <v>441</v>
      </c>
      <c r="I109" s="26" t="s">
        <v>436</v>
      </c>
      <c r="J109" s="26" t="s">
        <v>535</v>
      </c>
    </row>
    <row r="110" ht="33.75" customHeight="1" spans="1:10">
      <c r="A110" s="26" t="s">
        <v>325</v>
      </c>
      <c r="B110" s="26" t="s">
        <v>623</v>
      </c>
      <c r="C110" s="26" t="s">
        <v>431</v>
      </c>
      <c r="D110" s="26" t="s">
        <v>443</v>
      </c>
      <c r="E110" s="26" t="s">
        <v>575</v>
      </c>
      <c r="F110" s="26" t="s">
        <v>434</v>
      </c>
      <c r="G110" s="43" t="s">
        <v>440</v>
      </c>
      <c r="H110" s="26" t="s">
        <v>441</v>
      </c>
      <c r="I110" s="26" t="s">
        <v>436</v>
      </c>
      <c r="J110" s="26" t="s">
        <v>576</v>
      </c>
    </row>
    <row r="111" ht="33.75" customHeight="1" spans="1:10">
      <c r="A111" s="26" t="s">
        <v>325</v>
      </c>
      <c r="B111" s="26" t="s">
        <v>623</v>
      </c>
      <c r="C111" s="26" t="s">
        <v>448</v>
      </c>
      <c r="D111" s="26" t="s">
        <v>449</v>
      </c>
      <c r="E111" s="26" t="s">
        <v>527</v>
      </c>
      <c r="F111" s="26" t="s">
        <v>451</v>
      </c>
      <c r="G111" s="43" t="s">
        <v>531</v>
      </c>
      <c r="H111" s="26" t="s">
        <v>441</v>
      </c>
      <c r="I111" s="26" t="s">
        <v>436</v>
      </c>
      <c r="J111" s="26" t="s">
        <v>528</v>
      </c>
    </row>
    <row r="112" ht="33.75" customHeight="1" spans="1:10">
      <c r="A112" s="26" t="s">
        <v>325</v>
      </c>
      <c r="B112" s="26" t="s">
        <v>623</v>
      </c>
      <c r="C112" s="26" t="s">
        <v>448</v>
      </c>
      <c r="D112" s="26" t="s">
        <v>449</v>
      </c>
      <c r="E112" s="26" t="s">
        <v>577</v>
      </c>
      <c r="F112" s="26" t="s">
        <v>451</v>
      </c>
      <c r="G112" s="43" t="s">
        <v>452</v>
      </c>
      <c r="H112" s="26" t="s">
        <v>441</v>
      </c>
      <c r="I112" s="26" t="s">
        <v>472</v>
      </c>
      <c r="J112" s="26" t="s">
        <v>537</v>
      </c>
    </row>
    <row r="113" ht="33.75" customHeight="1" spans="1:10">
      <c r="A113" s="26" t="s">
        <v>325</v>
      </c>
      <c r="B113" s="26" t="s">
        <v>623</v>
      </c>
      <c r="C113" s="26" t="s">
        <v>454</v>
      </c>
      <c r="D113" s="26" t="s">
        <v>455</v>
      </c>
      <c r="E113" s="26" t="s">
        <v>456</v>
      </c>
      <c r="F113" s="26" t="s">
        <v>451</v>
      </c>
      <c r="G113" s="43" t="s">
        <v>531</v>
      </c>
      <c r="H113" s="26" t="s">
        <v>441</v>
      </c>
      <c r="I113" s="26" t="s">
        <v>436</v>
      </c>
      <c r="J113" s="26" t="s">
        <v>538</v>
      </c>
    </row>
    <row r="114" ht="33.75" customHeight="1" spans="1:10">
      <c r="A114" s="26" t="s">
        <v>306</v>
      </c>
      <c r="B114" s="26" t="s">
        <v>627</v>
      </c>
      <c r="C114" s="26" t="s">
        <v>431</v>
      </c>
      <c r="D114" s="26" t="s">
        <v>432</v>
      </c>
      <c r="E114" s="26" t="s">
        <v>532</v>
      </c>
      <c r="F114" s="26" t="s">
        <v>451</v>
      </c>
      <c r="G114" s="43" t="s">
        <v>628</v>
      </c>
      <c r="H114" s="26" t="s">
        <v>461</v>
      </c>
      <c r="I114" s="26" t="s">
        <v>436</v>
      </c>
      <c r="J114" s="26" t="s">
        <v>534</v>
      </c>
    </row>
    <row r="115" ht="33.75" customHeight="1" spans="1:10">
      <c r="A115" s="26" t="s">
        <v>306</v>
      </c>
      <c r="B115" s="26" t="s">
        <v>627</v>
      </c>
      <c r="C115" s="26" t="s">
        <v>431</v>
      </c>
      <c r="D115" s="26" t="s">
        <v>438</v>
      </c>
      <c r="E115" s="26" t="s">
        <v>497</v>
      </c>
      <c r="F115" s="26" t="s">
        <v>434</v>
      </c>
      <c r="G115" s="43" t="s">
        <v>440</v>
      </c>
      <c r="H115" s="26" t="s">
        <v>441</v>
      </c>
      <c r="I115" s="26" t="s">
        <v>436</v>
      </c>
      <c r="J115" s="26" t="s">
        <v>535</v>
      </c>
    </row>
    <row r="116" ht="33.75" customHeight="1" spans="1:10">
      <c r="A116" s="26" t="s">
        <v>306</v>
      </c>
      <c r="B116" s="26" t="s">
        <v>627</v>
      </c>
      <c r="C116" s="26" t="s">
        <v>431</v>
      </c>
      <c r="D116" s="26" t="s">
        <v>443</v>
      </c>
      <c r="E116" s="26" t="s">
        <v>575</v>
      </c>
      <c r="F116" s="26" t="s">
        <v>434</v>
      </c>
      <c r="G116" s="43" t="s">
        <v>440</v>
      </c>
      <c r="H116" s="26" t="s">
        <v>441</v>
      </c>
      <c r="I116" s="26" t="s">
        <v>436</v>
      </c>
      <c r="J116" s="26" t="s">
        <v>629</v>
      </c>
    </row>
    <row r="117" ht="33.75" customHeight="1" spans="1:10">
      <c r="A117" s="26" t="s">
        <v>306</v>
      </c>
      <c r="B117" s="26" t="s">
        <v>627</v>
      </c>
      <c r="C117" s="26" t="s">
        <v>448</v>
      </c>
      <c r="D117" s="26" t="s">
        <v>449</v>
      </c>
      <c r="E117" s="26" t="s">
        <v>527</v>
      </c>
      <c r="F117" s="26" t="s">
        <v>451</v>
      </c>
      <c r="G117" s="43" t="s">
        <v>452</v>
      </c>
      <c r="H117" s="26" t="s">
        <v>441</v>
      </c>
      <c r="I117" s="26" t="s">
        <v>436</v>
      </c>
      <c r="J117" s="26" t="s">
        <v>528</v>
      </c>
    </row>
    <row r="118" ht="33.75" customHeight="1" spans="1:10">
      <c r="A118" s="26" t="s">
        <v>306</v>
      </c>
      <c r="B118" s="26" t="s">
        <v>627</v>
      </c>
      <c r="C118" s="26" t="s">
        <v>448</v>
      </c>
      <c r="D118" s="26" t="s">
        <v>449</v>
      </c>
      <c r="E118" s="26" t="s">
        <v>577</v>
      </c>
      <c r="F118" s="26" t="s">
        <v>451</v>
      </c>
      <c r="G118" s="43" t="s">
        <v>452</v>
      </c>
      <c r="H118" s="26" t="s">
        <v>441</v>
      </c>
      <c r="I118" s="26" t="s">
        <v>472</v>
      </c>
      <c r="J118" s="26" t="s">
        <v>537</v>
      </c>
    </row>
    <row r="119" ht="33.75" customHeight="1" spans="1:10">
      <c r="A119" s="26" t="s">
        <v>306</v>
      </c>
      <c r="B119" s="26" t="s">
        <v>627</v>
      </c>
      <c r="C119" s="26" t="s">
        <v>454</v>
      </c>
      <c r="D119" s="26" t="s">
        <v>455</v>
      </c>
      <c r="E119" s="26" t="s">
        <v>456</v>
      </c>
      <c r="F119" s="26" t="s">
        <v>451</v>
      </c>
      <c r="G119" s="43" t="s">
        <v>531</v>
      </c>
      <c r="H119" s="26" t="s">
        <v>441</v>
      </c>
      <c r="I119" s="26" t="s">
        <v>436</v>
      </c>
      <c r="J119" s="26" t="s">
        <v>538</v>
      </c>
    </row>
    <row r="120" ht="33.75" customHeight="1" spans="1:10">
      <c r="A120" s="26" t="s">
        <v>361</v>
      </c>
      <c r="B120" s="26" t="s">
        <v>361</v>
      </c>
      <c r="C120" s="26" t="s">
        <v>431</v>
      </c>
      <c r="D120" s="26" t="s">
        <v>432</v>
      </c>
      <c r="E120" s="26" t="s">
        <v>532</v>
      </c>
      <c r="F120" s="26" t="s">
        <v>451</v>
      </c>
      <c r="G120" s="43" t="s">
        <v>361</v>
      </c>
      <c r="H120" s="26" t="s">
        <v>630</v>
      </c>
      <c r="I120" s="26" t="s">
        <v>436</v>
      </c>
      <c r="J120" s="26" t="s">
        <v>534</v>
      </c>
    </row>
    <row r="121" ht="33.75" customHeight="1" spans="1:10">
      <c r="A121" s="26" t="s">
        <v>361</v>
      </c>
      <c r="B121" s="26" t="s">
        <v>361</v>
      </c>
      <c r="C121" s="26" t="s">
        <v>431</v>
      </c>
      <c r="D121" s="26" t="s">
        <v>438</v>
      </c>
      <c r="E121" s="26" t="s">
        <v>497</v>
      </c>
      <c r="F121" s="26" t="s">
        <v>434</v>
      </c>
      <c r="G121" s="43" t="s">
        <v>361</v>
      </c>
      <c r="H121" s="26" t="s">
        <v>441</v>
      </c>
      <c r="I121" s="26" t="s">
        <v>436</v>
      </c>
      <c r="J121" s="26" t="s">
        <v>535</v>
      </c>
    </row>
    <row r="122" ht="33.75" customHeight="1" spans="1:10">
      <c r="A122" s="26" t="s">
        <v>361</v>
      </c>
      <c r="B122" s="26" t="s">
        <v>361</v>
      </c>
      <c r="C122" s="26" t="s">
        <v>431</v>
      </c>
      <c r="D122" s="26" t="s">
        <v>443</v>
      </c>
      <c r="E122" s="26" t="s">
        <v>575</v>
      </c>
      <c r="F122" s="26" t="s">
        <v>434</v>
      </c>
      <c r="G122" s="43" t="s">
        <v>361</v>
      </c>
      <c r="H122" s="26" t="s">
        <v>441</v>
      </c>
      <c r="I122" s="26" t="s">
        <v>436</v>
      </c>
      <c r="J122" s="26" t="s">
        <v>576</v>
      </c>
    </row>
    <row r="123" ht="33.75" customHeight="1" spans="1:10">
      <c r="A123" s="26" t="s">
        <v>361</v>
      </c>
      <c r="B123" s="26" t="s">
        <v>361</v>
      </c>
      <c r="C123" s="26" t="s">
        <v>448</v>
      </c>
      <c r="D123" s="26" t="s">
        <v>449</v>
      </c>
      <c r="E123" s="26" t="s">
        <v>527</v>
      </c>
      <c r="F123" s="26" t="s">
        <v>451</v>
      </c>
      <c r="G123" s="43" t="s">
        <v>361</v>
      </c>
      <c r="H123" s="26" t="s">
        <v>441</v>
      </c>
      <c r="I123" s="26" t="s">
        <v>436</v>
      </c>
      <c r="J123" s="26" t="s">
        <v>528</v>
      </c>
    </row>
    <row r="124" ht="33.75" customHeight="1" spans="1:10">
      <c r="A124" s="26" t="s">
        <v>361</v>
      </c>
      <c r="B124" s="26" t="s">
        <v>361</v>
      </c>
      <c r="C124" s="26" t="s">
        <v>448</v>
      </c>
      <c r="D124" s="26" t="s">
        <v>449</v>
      </c>
      <c r="E124" s="26" t="s">
        <v>536</v>
      </c>
      <c r="F124" s="26" t="s">
        <v>434</v>
      </c>
      <c r="G124" s="43" t="s">
        <v>361</v>
      </c>
      <c r="H124" s="26"/>
      <c r="I124" s="26" t="s">
        <v>472</v>
      </c>
      <c r="J124" s="26" t="s">
        <v>537</v>
      </c>
    </row>
    <row r="125" ht="33.75" customHeight="1" spans="1:10">
      <c r="A125" s="26" t="s">
        <v>361</v>
      </c>
      <c r="B125" s="26" t="s">
        <v>361</v>
      </c>
      <c r="C125" s="26" t="s">
        <v>454</v>
      </c>
      <c r="D125" s="26" t="s">
        <v>455</v>
      </c>
      <c r="E125" s="26" t="s">
        <v>456</v>
      </c>
      <c r="F125" s="26" t="s">
        <v>451</v>
      </c>
      <c r="G125" s="43" t="s">
        <v>361</v>
      </c>
      <c r="H125" s="26" t="s">
        <v>441</v>
      </c>
      <c r="I125" s="26" t="s">
        <v>436</v>
      </c>
      <c r="J125" s="26" t="s">
        <v>538</v>
      </c>
    </row>
    <row r="126" ht="33.75" customHeight="1" spans="1:10">
      <c r="A126" s="26" t="s">
        <v>318</v>
      </c>
      <c r="B126" s="26" t="s">
        <v>631</v>
      </c>
      <c r="C126" s="26" t="s">
        <v>431</v>
      </c>
      <c r="D126" s="26" t="s">
        <v>432</v>
      </c>
      <c r="E126" s="26" t="s">
        <v>632</v>
      </c>
      <c r="F126" s="26" t="s">
        <v>434</v>
      </c>
      <c r="G126" s="43" t="s">
        <v>633</v>
      </c>
      <c r="H126" s="26" t="s">
        <v>461</v>
      </c>
      <c r="I126" s="26" t="s">
        <v>436</v>
      </c>
      <c r="J126" s="26" t="s">
        <v>634</v>
      </c>
    </row>
    <row r="127" ht="33.75" customHeight="1" spans="1:10">
      <c r="A127" s="26" t="s">
        <v>318</v>
      </c>
      <c r="B127" s="26" t="s">
        <v>635</v>
      </c>
      <c r="C127" s="26" t="s">
        <v>431</v>
      </c>
      <c r="D127" s="26" t="s">
        <v>438</v>
      </c>
      <c r="E127" s="26" t="s">
        <v>497</v>
      </c>
      <c r="F127" s="26" t="s">
        <v>434</v>
      </c>
      <c r="G127" s="43" t="s">
        <v>440</v>
      </c>
      <c r="H127" s="26" t="s">
        <v>441</v>
      </c>
      <c r="I127" s="26" t="s">
        <v>436</v>
      </c>
      <c r="J127" s="26" t="s">
        <v>535</v>
      </c>
    </row>
    <row r="128" ht="33.75" customHeight="1" spans="1:10">
      <c r="A128" s="26" t="s">
        <v>318</v>
      </c>
      <c r="B128" s="26" t="s">
        <v>635</v>
      </c>
      <c r="C128" s="26" t="s">
        <v>431</v>
      </c>
      <c r="D128" s="26" t="s">
        <v>443</v>
      </c>
      <c r="E128" s="26" t="s">
        <v>636</v>
      </c>
      <c r="F128" s="26" t="s">
        <v>434</v>
      </c>
      <c r="G128" s="43" t="s">
        <v>440</v>
      </c>
      <c r="H128" s="26" t="s">
        <v>441</v>
      </c>
      <c r="I128" s="26" t="s">
        <v>436</v>
      </c>
      <c r="J128" s="26" t="s">
        <v>576</v>
      </c>
    </row>
    <row r="129" ht="33.75" customHeight="1" spans="1:10">
      <c r="A129" s="26" t="s">
        <v>318</v>
      </c>
      <c r="B129" s="26" t="s">
        <v>635</v>
      </c>
      <c r="C129" s="26" t="s">
        <v>448</v>
      </c>
      <c r="D129" s="26" t="s">
        <v>449</v>
      </c>
      <c r="E129" s="26" t="s">
        <v>527</v>
      </c>
      <c r="F129" s="26" t="s">
        <v>451</v>
      </c>
      <c r="G129" s="43" t="s">
        <v>452</v>
      </c>
      <c r="H129" s="26" t="s">
        <v>441</v>
      </c>
      <c r="I129" s="26" t="s">
        <v>436</v>
      </c>
      <c r="J129" s="26" t="s">
        <v>528</v>
      </c>
    </row>
    <row r="130" ht="33.75" customHeight="1" spans="1:10">
      <c r="A130" s="26" t="s">
        <v>318</v>
      </c>
      <c r="B130" s="26" t="s">
        <v>635</v>
      </c>
      <c r="C130" s="26" t="s">
        <v>448</v>
      </c>
      <c r="D130" s="26" t="s">
        <v>449</v>
      </c>
      <c r="E130" s="26" t="s">
        <v>577</v>
      </c>
      <c r="F130" s="26" t="s">
        <v>451</v>
      </c>
      <c r="G130" s="43" t="s">
        <v>452</v>
      </c>
      <c r="H130" s="26" t="s">
        <v>441</v>
      </c>
      <c r="I130" s="26" t="s">
        <v>472</v>
      </c>
      <c r="J130" s="26" t="s">
        <v>637</v>
      </c>
    </row>
    <row r="131" ht="33.75" customHeight="1" spans="1:10">
      <c r="A131" s="26" t="s">
        <v>318</v>
      </c>
      <c r="B131" s="26" t="s">
        <v>635</v>
      </c>
      <c r="C131" s="26" t="s">
        <v>454</v>
      </c>
      <c r="D131" s="26" t="s">
        <v>455</v>
      </c>
      <c r="E131" s="26" t="s">
        <v>638</v>
      </c>
      <c r="F131" s="26" t="s">
        <v>451</v>
      </c>
      <c r="G131" s="43" t="s">
        <v>531</v>
      </c>
      <c r="H131" s="26" t="s">
        <v>441</v>
      </c>
      <c r="I131" s="26" t="s">
        <v>436</v>
      </c>
      <c r="J131" s="26" t="s">
        <v>639</v>
      </c>
    </row>
    <row r="132" ht="33.75" customHeight="1" spans="1:10">
      <c r="A132" s="26" t="s">
        <v>367</v>
      </c>
      <c r="B132" s="26" t="s">
        <v>367</v>
      </c>
      <c r="C132" s="26" t="s">
        <v>431</v>
      </c>
      <c r="D132" s="26" t="s">
        <v>432</v>
      </c>
      <c r="E132" s="26" t="s">
        <v>640</v>
      </c>
      <c r="F132" s="26" t="s">
        <v>451</v>
      </c>
      <c r="G132" s="43" t="s">
        <v>367</v>
      </c>
      <c r="H132" s="26" t="s">
        <v>641</v>
      </c>
      <c r="I132" s="26" t="s">
        <v>436</v>
      </c>
      <c r="J132" s="26" t="s">
        <v>642</v>
      </c>
    </row>
    <row r="133" ht="33.75" customHeight="1" spans="1:10">
      <c r="A133" s="26" t="s">
        <v>367</v>
      </c>
      <c r="B133" s="26" t="s">
        <v>367</v>
      </c>
      <c r="C133" s="26" t="s">
        <v>431</v>
      </c>
      <c r="D133" s="26" t="s">
        <v>438</v>
      </c>
      <c r="E133" s="26" t="s">
        <v>439</v>
      </c>
      <c r="F133" s="26" t="s">
        <v>451</v>
      </c>
      <c r="G133" s="43" t="s">
        <v>367</v>
      </c>
      <c r="H133" s="26" t="s">
        <v>441</v>
      </c>
      <c r="I133" s="26" t="s">
        <v>436</v>
      </c>
      <c r="J133" s="26" t="s">
        <v>643</v>
      </c>
    </row>
    <row r="134" ht="33.75" customHeight="1" spans="1:10">
      <c r="A134" s="26" t="s">
        <v>367</v>
      </c>
      <c r="B134" s="26" t="s">
        <v>367</v>
      </c>
      <c r="C134" s="26" t="s">
        <v>431</v>
      </c>
      <c r="D134" s="26" t="s">
        <v>443</v>
      </c>
      <c r="E134" s="26" t="s">
        <v>444</v>
      </c>
      <c r="F134" s="26" t="s">
        <v>451</v>
      </c>
      <c r="G134" s="43" t="s">
        <v>367</v>
      </c>
      <c r="H134" s="26" t="s">
        <v>441</v>
      </c>
      <c r="I134" s="26" t="s">
        <v>436</v>
      </c>
      <c r="J134" s="26" t="s">
        <v>644</v>
      </c>
    </row>
    <row r="135" ht="33.75" customHeight="1" spans="1:10">
      <c r="A135" s="26" t="s">
        <v>367</v>
      </c>
      <c r="B135" s="26" t="s">
        <v>367</v>
      </c>
      <c r="C135" s="26" t="s">
        <v>448</v>
      </c>
      <c r="D135" s="26" t="s">
        <v>449</v>
      </c>
      <c r="E135" s="26" t="s">
        <v>450</v>
      </c>
      <c r="F135" s="26" t="s">
        <v>451</v>
      </c>
      <c r="G135" s="43" t="s">
        <v>367</v>
      </c>
      <c r="H135" s="26" t="s">
        <v>441</v>
      </c>
      <c r="I135" s="26" t="s">
        <v>436</v>
      </c>
      <c r="J135" s="26" t="s">
        <v>645</v>
      </c>
    </row>
    <row r="136" ht="33.75" customHeight="1" spans="1:10">
      <c r="A136" s="26" t="s">
        <v>367</v>
      </c>
      <c r="B136" s="26" t="s">
        <v>367</v>
      </c>
      <c r="C136" s="26" t="s">
        <v>454</v>
      </c>
      <c r="D136" s="26" t="s">
        <v>455</v>
      </c>
      <c r="E136" s="26" t="s">
        <v>646</v>
      </c>
      <c r="F136" s="26" t="s">
        <v>451</v>
      </c>
      <c r="G136" s="43" t="s">
        <v>367</v>
      </c>
      <c r="H136" s="26" t="s">
        <v>441</v>
      </c>
      <c r="I136" s="26" t="s">
        <v>436</v>
      </c>
      <c r="J136" s="26" t="s">
        <v>647</v>
      </c>
    </row>
    <row r="137" ht="33.75" customHeight="1" spans="1:10">
      <c r="A137" s="26" t="s">
        <v>364</v>
      </c>
      <c r="B137" s="26" t="s">
        <v>364</v>
      </c>
      <c r="C137" s="26" t="s">
        <v>431</v>
      </c>
      <c r="D137" s="26" t="s">
        <v>432</v>
      </c>
      <c r="E137" s="26" t="s">
        <v>640</v>
      </c>
      <c r="F137" s="26" t="s">
        <v>451</v>
      </c>
      <c r="G137" s="43" t="s">
        <v>364</v>
      </c>
      <c r="H137" s="26" t="s">
        <v>641</v>
      </c>
      <c r="I137" s="26" t="s">
        <v>436</v>
      </c>
      <c r="J137" s="26" t="s">
        <v>642</v>
      </c>
    </row>
    <row r="138" ht="33.75" customHeight="1" spans="1:10">
      <c r="A138" s="26" t="s">
        <v>364</v>
      </c>
      <c r="B138" s="26" t="s">
        <v>364</v>
      </c>
      <c r="C138" s="26" t="s">
        <v>431</v>
      </c>
      <c r="D138" s="26" t="s">
        <v>438</v>
      </c>
      <c r="E138" s="26" t="s">
        <v>439</v>
      </c>
      <c r="F138" s="26" t="s">
        <v>451</v>
      </c>
      <c r="G138" s="43" t="s">
        <v>364</v>
      </c>
      <c r="H138" s="26" t="s">
        <v>441</v>
      </c>
      <c r="I138" s="26" t="s">
        <v>436</v>
      </c>
      <c r="J138" s="26" t="s">
        <v>643</v>
      </c>
    </row>
    <row r="139" ht="33.75" customHeight="1" spans="1:10">
      <c r="A139" s="26" t="s">
        <v>364</v>
      </c>
      <c r="B139" s="26" t="s">
        <v>364</v>
      </c>
      <c r="C139" s="26" t="s">
        <v>431</v>
      </c>
      <c r="D139" s="26" t="s">
        <v>443</v>
      </c>
      <c r="E139" s="26" t="s">
        <v>444</v>
      </c>
      <c r="F139" s="26" t="s">
        <v>451</v>
      </c>
      <c r="G139" s="43" t="s">
        <v>364</v>
      </c>
      <c r="H139" s="26" t="s">
        <v>441</v>
      </c>
      <c r="I139" s="26" t="s">
        <v>436</v>
      </c>
      <c r="J139" s="26" t="s">
        <v>644</v>
      </c>
    </row>
    <row r="140" ht="33.75" customHeight="1" spans="1:10">
      <c r="A140" s="26" t="s">
        <v>364</v>
      </c>
      <c r="B140" s="26" t="s">
        <v>364</v>
      </c>
      <c r="C140" s="26" t="s">
        <v>448</v>
      </c>
      <c r="D140" s="26" t="s">
        <v>449</v>
      </c>
      <c r="E140" s="26" t="s">
        <v>450</v>
      </c>
      <c r="F140" s="26" t="s">
        <v>451</v>
      </c>
      <c r="G140" s="43" t="s">
        <v>364</v>
      </c>
      <c r="H140" s="26" t="s">
        <v>441</v>
      </c>
      <c r="I140" s="26" t="s">
        <v>436</v>
      </c>
      <c r="J140" s="26" t="s">
        <v>645</v>
      </c>
    </row>
    <row r="141" ht="33.75" customHeight="1" spans="1:10">
      <c r="A141" s="26" t="s">
        <v>364</v>
      </c>
      <c r="B141" s="26" t="s">
        <v>364</v>
      </c>
      <c r="C141" s="26" t="s">
        <v>454</v>
      </c>
      <c r="D141" s="26" t="s">
        <v>455</v>
      </c>
      <c r="E141" s="26" t="s">
        <v>646</v>
      </c>
      <c r="F141" s="26" t="s">
        <v>451</v>
      </c>
      <c r="G141" s="43" t="s">
        <v>364</v>
      </c>
      <c r="H141" s="26" t="s">
        <v>441</v>
      </c>
      <c r="I141" s="26" t="s">
        <v>436</v>
      </c>
      <c r="J141" s="26" t="s">
        <v>647</v>
      </c>
    </row>
    <row r="142" ht="33.75" customHeight="1" spans="1:10">
      <c r="A142" s="26" t="s">
        <v>296</v>
      </c>
      <c r="B142" s="26" t="s">
        <v>648</v>
      </c>
      <c r="C142" s="26" t="s">
        <v>431</v>
      </c>
      <c r="D142" s="26" t="s">
        <v>432</v>
      </c>
      <c r="E142" s="26" t="s">
        <v>649</v>
      </c>
      <c r="F142" s="26" t="s">
        <v>434</v>
      </c>
      <c r="G142" s="43" t="s">
        <v>650</v>
      </c>
      <c r="H142" s="26" t="s">
        <v>461</v>
      </c>
      <c r="I142" s="26" t="s">
        <v>436</v>
      </c>
      <c r="J142" s="26" t="s">
        <v>651</v>
      </c>
    </row>
    <row r="143" ht="33.75" customHeight="1" spans="1:10">
      <c r="A143" s="26" t="s">
        <v>296</v>
      </c>
      <c r="B143" s="26" t="s">
        <v>648</v>
      </c>
      <c r="C143" s="26" t="s">
        <v>431</v>
      </c>
      <c r="D143" s="26" t="s">
        <v>438</v>
      </c>
      <c r="E143" s="26" t="s">
        <v>497</v>
      </c>
      <c r="F143" s="26" t="s">
        <v>434</v>
      </c>
      <c r="G143" s="43" t="s">
        <v>440</v>
      </c>
      <c r="H143" s="26" t="s">
        <v>441</v>
      </c>
      <c r="I143" s="26" t="s">
        <v>436</v>
      </c>
      <c r="J143" s="26" t="s">
        <v>535</v>
      </c>
    </row>
    <row r="144" ht="33.75" customHeight="1" spans="1:10">
      <c r="A144" s="26" t="s">
        <v>296</v>
      </c>
      <c r="B144" s="26" t="s">
        <v>648</v>
      </c>
      <c r="C144" s="26" t="s">
        <v>431</v>
      </c>
      <c r="D144" s="26" t="s">
        <v>438</v>
      </c>
      <c r="E144" s="26" t="s">
        <v>652</v>
      </c>
      <c r="F144" s="26" t="s">
        <v>434</v>
      </c>
      <c r="G144" s="43" t="s">
        <v>440</v>
      </c>
      <c r="H144" s="26" t="s">
        <v>441</v>
      </c>
      <c r="I144" s="26" t="s">
        <v>436</v>
      </c>
      <c r="J144" s="26" t="s">
        <v>653</v>
      </c>
    </row>
    <row r="145" ht="33.75" customHeight="1" spans="1:10">
      <c r="A145" s="26" t="s">
        <v>296</v>
      </c>
      <c r="B145" s="26" t="s">
        <v>648</v>
      </c>
      <c r="C145" s="26" t="s">
        <v>431</v>
      </c>
      <c r="D145" s="26" t="s">
        <v>443</v>
      </c>
      <c r="E145" s="26" t="s">
        <v>498</v>
      </c>
      <c r="F145" s="26" t="s">
        <v>434</v>
      </c>
      <c r="G145" s="43" t="s">
        <v>440</v>
      </c>
      <c r="H145" s="26" t="s">
        <v>441</v>
      </c>
      <c r="I145" s="26" t="s">
        <v>436</v>
      </c>
      <c r="J145" s="26" t="s">
        <v>654</v>
      </c>
    </row>
    <row r="146" ht="33.75" customHeight="1" spans="1:10">
      <c r="A146" s="26" t="s">
        <v>296</v>
      </c>
      <c r="B146" s="26" t="s">
        <v>648</v>
      </c>
      <c r="C146" s="26" t="s">
        <v>448</v>
      </c>
      <c r="D146" s="26" t="s">
        <v>449</v>
      </c>
      <c r="E146" s="26" t="s">
        <v>655</v>
      </c>
      <c r="F146" s="26" t="s">
        <v>434</v>
      </c>
      <c r="G146" s="43" t="s">
        <v>656</v>
      </c>
      <c r="H146" s="26" t="s">
        <v>441</v>
      </c>
      <c r="I146" s="26" t="s">
        <v>436</v>
      </c>
      <c r="J146" s="26" t="s">
        <v>657</v>
      </c>
    </row>
    <row r="147" ht="33.75" customHeight="1" spans="1:10">
      <c r="A147" s="26" t="s">
        <v>296</v>
      </c>
      <c r="B147" s="26" t="s">
        <v>648</v>
      </c>
      <c r="C147" s="26" t="s">
        <v>454</v>
      </c>
      <c r="D147" s="26" t="s">
        <v>455</v>
      </c>
      <c r="E147" s="26" t="s">
        <v>456</v>
      </c>
      <c r="F147" s="26" t="s">
        <v>451</v>
      </c>
      <c r="G147" s="43" t="s">
        <v>500</v>
      </c>
      <c r="H147" s="26" t="s">
        <v>441</v>
      </c>
      <c r="I147" s="26" t="s">
        <v>436</v>
      </c>
      <c r="J147" s="26" t="s">
        <v>658</v>
      </c>
    </row>
    <row r="148" ht="33.75" customHeight="1" spans="1:10">
      <c r="A148" s="26" t="s">
        <v>354</v>
      </c>
      <c r="B148" s="26" t="s">
        <v>659</v>
      </c>
      <c r="C148" s="26" t="s">
        <v>431</v>
      </c>
      <c r="D148" s="26" t="s">
        <v>432</v>
      </c>
      <c r="E148" s="26" t="s">
        <v>660</v>
      </c>
      <c r="F148" s="26" t="s">
        <v>445</v>
      </c>
      <c r="G148" s="43" t="s">
        <v>440</v>
      </c>
      <c r="H148" s="26" t="s">
        <v>441</v>
      </c>
      <c r="I148" s="26" t="s">
        <v>436</v>
      </c>
      <c r="J148" s="26" t="s">
        <v>354</v>
      </c>
    </row>
    <row r="149" ht="33.75" customHeight="1" spans="1:10">
      <c r="A149" s="26" t="s">
        <v>354</v>
      </c>
      <c r="B149" s="26" t="s">
        <v>659</v>
      </c>
      <c r="C149" s="26" t="s">
        <v>431</v>
      </c>
      <c r="D149" s="26" t="s">
        <v>438</v>
      </c>
      <c r="E149" s="26" t="s">
        <v>661</v>
      </c>
      <c r="F149" s="26" t="s">
        <v>451</v>
      </c>
      <c r="G149" s="43" t="s">
        <v>452</v>
      </c>
      <c r="H149" s="26" t="s">
        <v>441</v>
      </c>
      <c r="I149" s="26" t="s">
        <v>436</v>
      </c>
      <c r="J149" s="26" t="s">
        <v>354</v>
      </c>
    </row>
    <row r="150" ht="33.75" customHeight="1" spans="1:10">
      <c r="A150" s="26" t="s">
        <v>354</v>
      </c>
      <c r="B150" s="26" t="s">
        <v>659</v>
      </c>
      <c r="C150" s="26" t="s">
        <v>431</v>
      </c>
      <c r="D150" s="26" t="s">
        <v>443</v>
      </c>
      <c r="E150" s="26" t="s">
        <v>662</v>
      </c>
      <c r="F150" s="26" t="s">
        <v>434</v>
      </c>
      <c r="G150" s="43" t="s">
        <v>452</v>
      </c>
      <c r="H150" s="26" t="s">
        <v>441</v>
      </c>
      <c r="I150" s="26" t="s">
        <v>436</v>
      </c>
      <c r="J150" s="26" t="s">
        <v>354</v>
      </c>
    </row>
    <row r="151" ht="33.75" customHeight="1" spans="1:10">
      <c r="A151" s="26" t="s">
        <v>354</v>
      </c>
      <c r="B151" s="26" t="s">
        <v>659</v>
      </c>
      <c r="C151" s="26" t="s">
        <v>448</v>
      </c>
      <c r="D151" s="26" t="s">
        <v>449</v>
      </c>
      <c r="E151" s="26" t="s">
        <v>662</v>
      </c>
      <c r="F151" s="26" t="s">
        <v>434</v>
      </c>
      <c r="G151" s="43" t="s">
        <v>663</v>
      </c>
      <c r="H151" s="26" t="s">
        <v>441</v>
      </c>
      <c r="I151" s="26" t="s">
        <v>472</v>
      </c>
      <c r="J151" s="26" t="s">
        <v>354</v>
      </c>
    </row>
    <row r="152" ht="33.75" customHeight="1" spans="1:10">
      <c r="A152" s="26" t="s">
        <v>354</v>
      </c>
      <c r="B152" s="26" t="s">
        <v>659</v>
      </c>
      <c r="C152" s="26" t="s">
        <v>454</v>
      </c>
      <c r="D152" s="26" t="s">
        <v>455</v>
      </c>
      <c r="E152" s="26" t="s">
        <v>664</v>
      </c>
      <c r="F152" s="26" t="s">
        <v>434</v>
      </c>
      <c r="G152" s="43" t="s">
        <v>452</v>
      </c>
      <c r="H152" s="26" t="s">
        <v>441</v>
      </c>
      <c r="I152" s="26" t="s">
        <v>436</v>
      </c>
      <c r="J152" s="26" t="s">
        <v>354</v>
      </c>
    </row>
    <row r="153" ht="33.75" customHeight="1" spans="1:10">
      <c r="A153" s="26" t="s">
        <v>413</v>
      </c>
      <c r="B153" s="26" t="s">
        <v>665</v>
      </c>
      <c r="C153" s="26" t="s">
        <v>431</v>
      </c>
      <c r="D153" s="26" t="s">
        <v>432</v>
      </c>
      <c r="E153" s="26" t="s">
        <v>666</v>
      </c>
      <c r="F153" s="26" t="s">
        <v>434</v>
      </c>
      <c r="G153" s="43" t="s">
        <v>667</v>
      </c>
      <c r="H153" s="26" t="s">
        <v>630</v>
      </c>
      <c r="I153" s="26" t="s">
        <v>436</v>
      </c>
      <c r="J153" s="26" t="s">
        <v>668</v>
      </c>
    </row>
    <row r="154" ht="33.75" customHeight="1" spans="1:10">
      <c r="A154" s="26" t="s">
        <v>413</v>
      </c>
      <c r="B154" s="26" t="s">
        <v>665</v>
      </c>
      <c r="C154" s="26" t="s">
        <v>431</v>
      </c>
      <c r="D154" s="26" t="s">
        <v>432</v>
      </c>
      <c r="E154" s="26" t="s">
        <v>669</v>
      </c>
      <c r="F154" s="26" t="s">
        <v>434</v>
      </c>
      <c r="G154" s="43" t="s">
        <v>440</v>
      </c>
      <c r="H154" s="26" t="s">
        <v>441</v>
      </c>
      <c r="I154" s="26" t="s">
        <v>436</v>
      </c>
      <c r="J154" s="26" t="s">
        <v>670</v>
      </c>
    </row>
    <row r="155" ht="33.75" customHeight="1" spans="1:10">
      <c r="A155" s="26" t="s">
        <v>413</v>
      </c>
      <c r="B155" s="26" t="s">
        <v>665</v>
      </c>
      <c r="C155" s="26" t="s">
        <v>431</v>
      </c>
      <c r="D155" s="26" t="s">
        <v>443</v>
      </c>
      <c r="E155" s="26" t="s">
        <v>671</v>
      </c>
      <c r="F155" s="26" t="s">
        <v>434</v>
      </c>
      <c r="G155" s="43" t="s">
        <v>440</v>
      </c>
      <c r="H155" s="26" t="s">
        <v>441</v>
      </c>
      <c r="I155" s="26" t="s">
        <v>436</v>
      </c>
      <c r="J155" s="26" t="s">
        <v>672</v>
      </c>
    </row>
    <row r="156" ht="33.75" customHeight="1" spans="1:10">
      <c r="A156" s="26" t="s">
        <v>413</v>
      </c>
      <c r="B156" s="26" t="s">
        <v>665</v>
      </c>
      <c r="C156" s="26" t="s">
        <v>431</v>
      </c>
      <c r="D156" s="26" t="s">
        <v>566</v>
      </c>
      <c r="E156" s="26" t="s">
        <v>567</v>
      </c>
      <c r="F156" s="26" t="s">
        <v>434</v>
      </c>
      <c r="G156" s="43" t="s">
        <v>673</v>
      </c>
      <c r="H156" s="26" t="s">
        <v>674</v>
      </c>
      <c r="I156" s="26" t="s">
        <v>436</v>
      </c>
      <c r="J156" s="26" t="s">
        <v>675</v>
      </c>
    </row>
    <row r="157" ht="33.75" customHeight="1" spans="1:10">
      <c r="A157" s="26" t="s">
        <v>413</v>
      </c>
      <c r="B157" s="26" t="s">
        <v>665</v>
      </c>
      <c r="C157" s="26" t="s">
        <v>448</v>
      </c>
      <c r="D157" s="26" t="s">
        <v>449</v>
      </c>
      <c r="E157" s="26" t="s">
        <v>669</v>
      </c>
      <c r="F157" s="26" t="s">
        <v>434</v>
      </c>
      <c r="G157" s="43" t="s">
        <v>440</v>
      </c>
      <c r="H157" s="26" t="s">
        <v>441</v>
      </c>
      <c r="I157" s="26" t="s">
        <v>436</v>
      </c>
      <c r="J157" s="26" t="s">
        <v>676</v>
      </c>
    </row>
    <row r="158" ht="33.75" customHeight="1" spans="1:10">
      <c r="A158" s="26" t="s">
        <v>413</v>
      </c>
      <c r="B158" s="26" t="s">
        <v>665</v>
      </c>
      <c r="C158" s="26" t="s">
        <v>454</v>
      </c>
      <c r="D158" s="26" t="s">
        <v>455</v>
      </c>
      <c r="E158" s="26" t="s">
        <v>677</v>
      </c>
      <c r="F158" s="26" t="s">
        <v>451</v>
      </c>
      <c r="G158" s="43" t="s">
        <v>452</v>
      </c>
      <c r="H158" s="26" t="s">
        <v>441</v>
      </c>
      <c r="I158" s="26" t="s">
        <v>436</v>
      </c>
      <c r="J158" s="26" t="s">
        <v>538</v>
      </c>
    </row>
    <row r="159" ht="33.75" customHeight="1" spans="1:10">
      <c r="A159" s="26" t="s">
        <v>415</v>
      </c>
      <c r="B159" s="26" t="s">
        <v>678</v>
      </c>
      <c r="C159" s="26" t="s">
        <v>431</v>
      </c>
      <c r="D159" s="26" t="s">
        <v>432</v>
      </c>
      <c r="E159" s="26" t="s">
        <v>679</v>
      </c>
      <c r="F159" s="26" t="s">
        <v>451</v>
      </c>
      <c r="G159" s="43" t="s">
        <v>680</v>
      </c>
      <c r="H159" s="26" t="s">
        <v>681</v>
      </c>
      <c r="I159" s="26" t="s">
        <v>436</v>
      </c>
      <c r="J159" s="26" t="s">
        <v>682</v>
      </c>
    </row>
    <row r="160" ht="33.75" customHeight="1" spans="1:10">
      <c r="A160" s="26" t="s">
        <v>415</v>
      </c>
      <c r="B160" s="26" t="s">
        <v>678</v>
      </c>
      <c r="C160" s="26" t="s">
        <v>431</v>
      </c>
      <c r="D160" s="26" t="s">
        <v>432</v>
      </c>
      <c r="E160" s="26" t="s">
        <v>683</v>
      </c>
      <c r="F160" s="26" t="s">
        <v>451</v>
      </c>
      <c r="G160" s="43" t="s">
        <v>684</v>
      </c>
      <c r="H160" s="26" t="s">
        <v>681</v>
      </c>
      <c r="I160" s="26" t="s">
        <v>436</v>
      </c>
      <c r="J160" s="26" t="s">
        <v>682</v>
      </c>
    </row>
    <row r="161" ht="33.75" customHeight="1" spans="1:10">
      <c r="A161" s="26" t="s">
        <v>415</v>
      </c>
      <c r="B161" s="26" t="s">
        <v>678</v>
      </c>
      <c r="C161" s="26" t="s">
        <v>431</v>
      </c>
      <c r="D161" s="26" t="s">
        <v>432</v>
      </c>
      <c r="E161" s="26" t="s">
        <v>685</v>
      </c>
      <c r="F161" s="26" t="s">
        <v>451</v>
      </c>
      <c r="G161" s="43" t="s">
        <v>686</v>
      </c>
      <c r="H161" s="26" t="s">
        <v>681</v>
      </c>
      <c r="I161" s="26" t="s">
        <v>436</v>
      </c>
      <c r="J161" s="26" t="s">
        <v>682</v>
      </c>
    </row>
    <row r="162" ht="33.75" customHeight="1" spans="1:10">
      <c r="A162" s="26" t="s">
        <v>415</v>
      </c>
      <c r="B162" s="26" t="s">
        <v>678</v>
      </c>
      <c r="C162" s="26" t="s">
        <v>431</v>
      </c>
      <c r="D162" s="26" t="s">
        <v>432</v>
      </c>
      <c r="E162" s="26" t="s">
        <v>687</v>
      </c>
      <c r="F162" s="26" t="s">
        <v>451</v>
      </c>
      <c r="G162" s="43" t="s">
        <v>51</v>
      </c>
      <c r="H162" s="26" t="s">
        <v>461</v>
      </c>
      <c r="I162" s="26" t="s">
        <v>436</v>
      </c>
      <c r="J162" s="26" t="s">
        <v>682</v>
      </c>
    </row>
    <row r="163" ht="33.75" customHeight="1" spans="1:10">
      <c r="A163" s="26" t="s">
        <v>415</v>
      </c>
      <c r="B163" s="26" t="s">
        <v>678</v>
      </c>
      <c r="C163" s="26" t="s">
        <v>431</v>
      </c>
      <c r="D163" s="26" t="s">
        <v>438</v>
      </c>
      <c r="E163" s="26" t="s">
        <v>523</v>
      </c>
      <c r="F163" s="26" t="s">
        <v>434</v>
      </c>
      <c r="G163" s="43" t="s">
        <v>440</v>
      </c>
      <c r="H163" s="26" t="s">
        <v>441</v>
      </c>
      <c r="I163" s="26" t="s">
        <v>436</v>
      </c>
      <c r="J163" s="26" t="s">
        <v>688</v>
      </c>
    </row>
    <row r="164" ht="33.75" customHeight="1" spans="1:10">
      <c r="A164" s="26" t="s">
        <v>415</v>
      </c>
      <c r="B164" s="26" t="s">
        <v>678</v>
      </c>
      <c r="C164" s="26" t="s">
        <v>431</v>
      </c>
      <c r="D164" s="26" t="s">
        <v>443</v>
      </c>
      <c r="E164" s="26" t="s">
        <v>498</v>
      </c>
      <c r="F164" s="26" t="s">
        <v>451</v>
      </c>
      <c r="G164" s="43" t="s">
        <v>531</v>
      </c>
      <c r="H164" s="26" t="s">
        <v>441</v>
      </c>
      <c r="I164" s="26" t="s">
        <v>436</v>
      </c>
      <c r="J164" s="26" t="s">
        <v>689</v>
      </c>
    </row>
    <row r="165" ht="33.75" customHeight="1" spans="1:10">
      <c r="A165" s="26" t="s">
        <v>415</v>
      </c>
      <c r="B165" s="26" t="s">
        <v>678</v>
      </c>
      <c r="C165" s="26" t="s">
        <v>448</v>
      </c>
      <c r="D165" s="26" t="s">
        <v>449</v>
      </c>
      <c r="E165" s="26" t="s">
        <v>690</v>
      </c>
      <c r="F165" s="26" t="s">
        <v>434</v>
      </c>
      <c r="G165" s="43" t="s">
        <v>691</v>
      </c>
      <c r="H165" s="26" t="s">
        <v>441</v>
      </c>
      <c r="I165" s="26" t="s">
        <v>472</v>
      </c>
      <c r="J165" s="26" t="s">
        <v>537</v>
      </c>
    </row>
    <row r="166" ht="33.75" customHeight="1" spans="1:10">
      <c r="A166" s="26" t="s">
        <v>415</v>
      </c>
      <c r="B166" s="26" t="s">
        <v>678</v>
      </c>
      <c r="C166" s="26" t="s">
        <v>448</v>
      </c>
      <c r="D166" s="26" t="s">
        <v>449</v>
      </c>
      <c r="E166" s="26" t="s">
        <v>692</v>
      </c>
      <c r="F166" s="26" t="s">
        <v>451</v>
      </c>
      <c r="G166" s="43" t="s">
        <v>500</v>
      </c>
      <c r="H166" s="26" t="s">
        <v>441</v>
      </c>
      <c r="I166" s="26" t="s">
        <v>436</v>
      </c>
      <c r="J166" s="26" t="s">
        <v>693</v>
      </c>
    </row>
    <row r="167" ht="33.75" customHeight="1" spans="1:10">
      <c r="A167" s="26" t="s">
        <v>415</v>
      </c>
      <c r="B167" s="26" t="s">
        <v>678</v>
      </c>
      <c r="C167" s="26" t="s">
        <v>454</v>
      </c>
      <c r="D167" s="26" t="s">
        <v>455</v>
      </c>
      <c r="E167" s="26" t="s">
        <v>694</v>
      </c>
      <c r="F167" s="26" t="s">
        <v>451</v>
      </c>
      <c r="G167" s="43" t="s">
        <v>452</v>
      </c>
      <c r="H167" s="26" t="s">
        <v>441</v>
      </c>
      <c r="I167" s="26" t="s">
        <v>436</v>
      </c>
      <c r="J167" s="26" t="s">
        <v>538</v>
      </c>
    </row>
    <row r="168" ht="33.75" customHeight="1" spans="1:10">
      <c r="A168" s="26" t="s">
        <v>378</v>
      </c>
      <c r="B168" s="26" t="s">
        <v>695</v>
      </c>
      <c r="C168" s="26" t="s">
        <v>431</v>
      </c>
      <c r="D168" s="26" t="s">
        <v>438</v>
      </c>
      <c r="E168" s="26" t="s">
        <v>497</v>
      </c>
      <c r="F168" s="26" t="s">
        <v>434</v>
      </c>
      <c r="G168" s="43" t="s">
        <v>440</v>
      </c>
      <c r="H168" s="26" t="s">
        <v>441</v>
      </c>
      <c r="I168" s="26" t="s">
        <v>436</v>
      </c>
      <c r="J168" s="26" t="s">
        <v>378</v>
      </c>
    </row>
    <row r="169" ht="33.75" customHeight="1" spans="1:10">
      <c r="A169" s="26" t="s">
        <v>378</v>
      </c>
      <c r="B169" s="26" t="s">
        <v>695</v>
      </c>
      <c r="C169" s="26" t="s">
        <v>431</v>
      </c>
      <c r="D169" s="26" t="s">
        <v>438</v>
      </c>
      <c r="E169" s="26" t="s">
        <v>652</v>
      </c>
      <c r="F169" s="26" t="s">
        <v>434</v>
      </c>
      <c r="G169" s="43" t="s">
        <v>440</v>
      </c>
      <c r="H169" s="26" t="s">
        <v>441</v>
      </c>
      <c r="I169" s="26" t="s">
        <v>436</v>
      </c>
      <c r="J169" s="26" t="s">
        <v>378</v>
      </c>
    </row>
    <row r="170" ht="33.75" customHeight="1" spans="1:10">
      <c r="A170" s="26" t="s">
        <v>378</v>
      </c>
      <c r="B170" s="26" t="s">
        <v>695</v>
      </c>
      <c r="C170" s="26" t="s">
        <v>448</v>
      </c>
      <c r="D170" s="26" t="s">
        <v>568</v>
      </c>
      <c r="E170" s="26" t="s">
        <v>696</v>
      </c>
      <c r="F170" s="26" t="s">
        <v>434</v>
      </c>
      <c r="G170" s="43" t="s">
        <v>697</v>
      </c>
      <c r="H170" s="26" t="s">
        <v>441</v>
      </c>
      <c r="I170" s="26" t="s">
        <v>472</v>
      </c>
      <c r="J170" s="26" t="s">
        <v>378</v>
      </c>
    </row>
    <row r="171" ht="33.75" customHeight="1" spans="1:10">
      <c r="A171" s="26" t="s">
        <v>378</v>
      </c>
      <c r="B171" s="26" t="s">
        <v>695</v>
      </c>
      <c r="C171" s="26" t="s">
        <v>448</v>
      </c>
      <c r="D171" s="26" t="s">
        <v>449</v>
      </c>
      <c r="E171" s="26" t="s">
        <v>698</v>
      </c>
      <c r="F171" s="26" t="s">
        <v>434</v>
      </c>
      <c r="G171" s="43" t="s">
        <v>697</v>
      </c>
      <c r="H171" s="26"/>
      <c r="I171" s="26" t="s">
        <v>472</v>
      </c>
      <c r="J171" s="26" t="s">
        <v>378</v>
      </c>
    </row>
    <row r="172" ht="33.75" customHeight="1" spans="1:10">
      <c r="A172" s="26" t="s">
        <v>378</v>
      </c>
      <c r="B172" s="26" t="s">
        <v>695</v>
      </c>
      <c r="C172" s="26" t="s">
        <v>454</v>
      </c>
      <c r="D172" s="26" t="s">
        <v>455</v>
      </c>
      <c r="E172" s="26" t="s">
        <v>456</v>
      </c>
      <c r="F172" s="26" t="s">
        <v>434</v>
      </c>
      <c r="G172" s="43" t="s">
        <v>500</v>
      </c>
      <c r="H172" s="26" t="s">
        <v>441</v>
      </c>
      <c r="I172" s="26" t="s">
        <v>436</v>
      </c>
      <c r="J172" s="26" t="s">
        <v>378</v>
      </c>
    </row>
    <row r="173" ht="33.75" customHeight="1" spans="1:10">
      <c r="A173" s="26" t="s">
        <v>395</v>
      </c>
      <c r="B173" s="26" t="s">
        <v>699</v>
      </c>
      <c r="C173" s="26" t="s">
        <v>431</v>
      </c>
      <c r="D173" s="26" t="s">
        <v>432</v>
      </c>
      <c r="E173" s="26" t="s">
        <v>700</v>
      </c>
      <c r="F173" s="26" t="s">
        <v>451</v>
      </c>
      <c r="G173" s="43" t="s">
        <v>531</v>
      </c>
      <c r="H173" s="26" t="s">
        <v>441</v>
      </c>
      <c r="I173" s="26" t="s">
        <v>436</v>
      </c>
      <c r="J173" s="26" t="s">
        <v>701</v>
      </c>
    </row>
    <row r="174" ht="33.75" customHeight="1" spans="1:10">
      <c r="A174" s="26" t="s">
        <v>395</v>
      </c>
      <c r="B174" s="26" t="s">
        <v>699</v>
      </c>
      <c r="C174" s="26" t="s">
        <v>431</v>
      </c>
      <c r="D174" s="26" t="s">
        <v>432</v>
      </c>
      <c r="E174" s="26" t="s">
        <v>702</v>
      </c>
      <c r="F174" s="26" t="s">
        <v>451</v>
      </c>
      <c r="G174" s="43" t="s">
        <v>452</v>
      </c>
      <c r="H174" s="26" t="s">
        <v>441</v>
      </c>
      <c r="I174" s="26" t="s">
        <v>436</v>
      </c>
      <c r="J174" s="26" t="s">
        <v>703</v>
      </c>
    </row>
    <row r="175" ht="33.75" customHeight="1" spans="1:10">
      <c r="A175" s="26" t="s">
        <v>395</v>
      </c>
      <c r="B175" s="26" t="s">
        <v>699</v>
      </c>
      <c r="C175" s="26" t="s">
        <v>431</v>
      </c>
      <c r="D175" s="26" t="s">
        <v>438</v>
      </c>
      <c r="E175" s="26" t="s">
        <v>523</v>
      </c>
      <c r="F175" s="26" t="s">
        <v>434</v>
      </c>
      <c r="G175" s="43" t="s">
        <v>440</v>
      </c>
      <c r="H175" s="26" t="s">
        <v>441</v>
      </c>
      <c r="I175" s="26" t="s">
        <v>436</v>
      </c>
      <c r="J175" s="26" t="s">
        <v>704</v>
      </c>
    </row>
    <row r="176" ht="33.75" customHeight="1" spans="1:10">
      <c r="A176" s="26" t="s">
        <v>395</v>
      </c>
      <c r="B176" s="26" t="s">
        <v>699</v>
      </c>
      <c r="C176" s="26" t="s">
        <v>431</v>
      </c>
      <c r="D176" s="26" t="s">
        <v>443</v>
      </c>
      <c r="E176" s="26" t="s">
        <v>705</v>
      </c>
      <c r="F176" s="26" t="s">
        <v>434</v>
      </c>
      <c r="G176" s="43" t="s">
        <v>440</v>
      </c>
      <c r="H176" s="26" t="s">
        <v>441</v>
      </c>
      <c r="I176" s="26" t="s">
        <v>436</v>
      </c>
      <c r="J176" s="26" t="s">
        <v>654</v>
      </c>
    </row>
    <row r="177" ht="33.75" customHeight="1" spans="1:10">
      <c r="A177" s="26" t="s">
        <v>395</v>
      </c>
      <c r="B177" s="26" t="s">
        <v>699</v>
      </c>
      <c r="C177" s="26" t="s">
        <v>448</v>
      </c>
      <c r="D177" s="26" t="s">
        <v>449</v>
      </c>
      <c r="E177" s="26" t="s">
        <v>706</v>
      </c>
      <c r="F177" s="26" t="s">
        <v>434</v>
      </c>
      <c r="G177" s="43" t="s">
        <v>691</v>
      </c>
      <c r="H177" s="26" t="s">
        <v>441</v>
      </c>
      <c r="I177" s="26" t="s">
        <v>472</v>
      </c>
      <c r="J177" s="26" t="s">
        <v>537</v>
      </c>
    </row>
    <row r="178" ht="33.75" customHeight="1" spans="1:10">
      <c r="A178" s="26" t="s">
        <v>395</v>
      </c>
      <c r="B178" s="26" t="s">
        <v>699</v>
      </c>
      <c r="C178" s="26" t="s">
        <v>454</v>
      </c>
      <c r="D178" s="26" t="s">
        <v>455</v>
      </c>
      <c r="E178" s="26" t="s">
        <v>707</v>
      </c>
      <c r="F178" s="26" t="s">
        <v>451</v>
      </c>
      <c r="G178" s="43" t="s">
        <v>452</v>
      </c>
      <c r="H178" s="26" t="s">
        <v>441</v>
      </c>
      <c r="I178" s="26" t="s">
        <v>436</v>
      </c>
      <c r="J178" s="26" t="s">
        <v>538</v>
      </c>
    </row>
    <row r="179" ht="33.75" customHeight="1" spans="1:10">
      <c r="A179" s="26" t="s">
        <v>409</v>
      </c>
      <c r="B179" s="26" t="s">
        <v>708</v>
      </c>
      <c r="C179" s="26" t="s">
        <v>431</v>
      </c>
      <c r="D179" s="26" t="s">
        <v>432</v>
      </c>
      <c r="E179" s="26" t="s">
        <v>709</v>
      </c>
      <c r="F179" s="26" t="s">
        <v>451</v>
      </c>
      <c r="G179" s="43" t="s">
        <v>710</v>
      </c>
      <c r="H179" s="26" t="s">
        <v>681</v>
      </c>
      <c r="I179" s="26" t="s">
        <v>436</v>
      </c>
      <c r="J179" s="26" t="s">
        <v>668</v>
      </c>
    </row>
    <row r="180" ht="33.75" customHeight="1" spans="1:10">
      <c r="A180" s="26" t="s">
        <v>409</v>
      </c>
      <c r="B180" s="26" t="s">
        <v>708</v>
      </c>
      <c r="C180" s="26" t="s">
        <v>431</v>
      </c>
      <c r="D180" s="26" t="s">
        <v>438</v>
      </c>
      <c r="E180" s="26" t="s">
        <v>523</v>
      </c>
      <c r="F180" s="26" t="s">
        <v>434</v>
      </c>
      <c r="G180" s="43" t="s">
        <v>440</v>
      </c>
      <c r="H180" s="26" t="s">
        <v>441</v>
      </c>
      <c r="I180" s="26" t="s">
        <v>436</v>
      </c>
      <c r="J180" s="26" t="s">
        <v>711</v>
      </c>
    </row>
    <row r="181" ht="33.75" customHeight="1" spans="1:10">
      <c r="A181" s="26" t="s">
        <v>409</v>
      </c>
      <c r="B181" s="26" t="s">
        <v>708</v>
      </c>
      <c r="C181" s="26" t="s">
        <v>431</v>
      </c>
      <c r="D181" s="26" t="s">
        <v>438</v>
      </c>
      <c r="E181" s="26" t="s">
        <v>712</v>
      </c>
      <c r="F181" s="26" t="s">
        <v>434</v>
      </c>
      <c r="G181" s="43" t="s">
        <v>440</v>
      </c>
      <c r="H181" s="26" t="s">
        <v>441</v>
      </c>
      <c r="I181" s="26" t="s">
        <v>436</v>
      </c>
      <c r="J181" s="26" t="s">
        <v>713</v>
      </c>
    </row>
    <row r="182" ht="33.75" customHeight="1" spans="1:10">
      <c r="A182" s="26" t="s">
        <v>409</v>
      </c>
      <c r="B182" s="26" t="s">
        <v>708</v>
      </c>
      <c r="C182" s="26" t="s">
        <v>431</v>
      </c>
      <c r="D182" s="26" t="s">
        <v>443</v>
      </c>
      <c r="E182" s="26" t="s">
        <v>714</v>
      </c>
      <c r="F182" s="26" t="s">
        <v>434</v>
      </c>
      <c r="G182" s="43" t="s">
        <v>440</v>
      </c>
      <c r="H182" s="26" t="s">
        <v>441</v>
      </c>
      <c r="I182" s="26" t="s">
        <v>436</v>
      </c>
      <c r="J182" s="26" t="s">
        <v>672</v>
      </c>
    </row>
    <row r="183" ht="33.75" customHeight="1" spans="1:10">
      <c r="A183" s="26" t="s">
        <v>409</v>
      </c>
      <c r="B183" s="26" t="s">
        <v>708</v>
      </c>
      <c r="C183" s="26" t="s">
        <v>448</v>
      </c>
      <c r="D183" s="26" t="s">
        <v>449</v>
      </c>
      <c r="E183" s="26" t="s">
        <v>714</v>
      </c>
      <c r="F183" s="26" t="s">
        <v>434</v>
      </c>
      <c r="G183" s="43" t="s">
        <v>691</v>
      </c>
      <c r="H183" s="26" t="s">
        <v>461</v>
      </c>
      <c r="I183" s="26" t="s">
        <v>472</v>
      </c>
      <c r="J183" s="26" t="s">
        <v>715</v>
      </c>
    </row>
    <row r="184" ht="33.75" customHeight="1" spans="1:10">
      <c r="A184" s="26" t="s">
        <v>409</v>
      </c>
      <c r="B184" s="26" t="s">
        <v>708</v>
      </c>
      <c r="C184" s="26" t="s">
        <v>454</v>
      </c>
      <c r="D184" s="26" t="s">
        <v>455</v>
      </c>
      <c r="E184" s="26" t="s">
        <v>716</v>
      </c>
      <c r="F184" s="26" t="s">
        <v>451</v>
      </c>
      <c r="G184" s="43" t="s">
        <v>452</v>
      </c>
      <c r="H184" s="26" t="s">
        <v>441</v>
      </c>
      <c r="I184" s="26" t="s">
        <v>436</v>
      </c>
      <c r="J184" s="26" t="s">
        <v>717</v>
      </c>
    </row>
    <row r="185" ht="33.75" customHeight="1" spans="1:10">
      <c r="A185" s="26" t="s">
        <v>403</v>
      </c>
      <c r="B185" s="26" t="s">
        <v>718</v>
      </c>
      <c r="C185" s="26" t="s">
        <v>431</v>
      </c>
      <c r="D185" s="26" t="s">
        <v>432</v>
      </c>
      <c r="E185" s="26" t="s">
        <v>719</v>
      </c>
      <c r="F185" s="26" t="s">
        <v>451</v>
      </c>
      <c r="G185" s="43" t="s">
        <v>720</v>
      </c>
      <c r="H185" s="26" t="s">
        <v>461</v>
      </c>
      <c r="I185" s="26" t="s">
        <v>436</v>
      </c>
      <c r="J185" s="26" t="s">
        <v>721</v>
      </c>
    </row>
    <row r="186" ht="33.75" customHeight="1" spans="1:10">
      <c r="A186" s="26" t="s">
        <v>403</v>
      </c>
      <c r="B186" s="26" t="s">
        <v>718</v>
      </c>
      <c r="C186" s="26" t="s">
        <v>431</v>
      </c>
      <c r="D186" s="26" t="s">
        <v>432</v>
      </c>
      <c r="E186" s="26" t="s">
        <v>722</v>
      </c>
      <c r="F186" s="26" t="s">
        <v>451</v>
      </c>
      <c r="G186" s="43" t="s">
        <v>50</v>
      </c>
      <c r="H186" s="26" t="s">
        <v>461</v>
      </c>
      <c r="I186" s="26" t="s">
        <v>436</v>
      </c>
      <c r="J186" s="26" t="s">
        <v>721</v>
      </c>
    </row>
    <row r="187" ht="33.75" customHeight="1" spans="1:10">
      <c r="A187" s="26" t="s">
        <v>403</v>
      </c>
      <c r="B187" s="26" t="s">
        <v>718</v>
      </c>
      <c r="C187" s="26" t="s">
        <v>431</v>
      </c>
      <c r="D187" s="26" t="s">
        <v>443</v>
      </c>
      <c r="E187" s="26" t="s">
        <v>723</v>
      </c>
      <c r="F187" s="26" t="s">
        <v>434</v>
      </c>
      <c r="G187" s="43" t="s">
        <v>440</v>
      </c>
      <c r="H187" s="26" t="s">
        <v>441</v>
      </c>
      <c r="I187" s="26" t="s">
        <v>436</v>
      </c>
      <c r="J187" s="26" t="s">
        <v>724</v>
      </c>
    </row>
    <row r="188" ht="33.75" customHeight="1" spans="1:10">
      <c r="A188" s="26" t="s">
        <v>403</v>
      </c>
      <c r="B188" s="26" t="s">
        <v>718</v>
      </c>
      <c r="C188" s="26" t="s">
        <v>448</v>
      </c>
      <c r="D188" s="26" t="s">
        <v>449</v>
      </c>
      <c r="E188" s="26" t="s">
        <v>725</v>
      </c>
      <c r="F188" s="26" t="s">
        <v>434</v>
      </c>
      <c r="G188" s="43" t="s">
        <v>440</v>
      </c>
      <c r="H188" s="26" t="s">
        <v>441</v>
      </c>
      <c r="I188" s="26" t="s">
        <v>436</v>
      </c>
      <c r="J188" s="26" t="s">
        <v>726</v>
      </c>
    </row>
    <row r="189" ht="33.75" customHeight="1" spans="1:10">
      <c r="A189" s="26" t="s">
        <v>403</v>
      </c>
      <c r="B189" s="26" t="s">
        <v>718</v>
      </c>
      <c r="C189" s="26" t="s">
        <v>448</v>
      </c>
      <c r="D189" s="26" t="s">
        <v>449</v>
      </c>
      <c r="E189" s="26" t="s">
        <v>727</v>
      </c>
      <c r="F189" s="26" t="s">
        <v>434</v>
      </c>
      <c r="G189" s="43" t="s">
        <v>697</v>
      </c>
      <c r="H189" s="26" t="s">
        <v>441</v>
      </c>
      <c r="I189" s="26" t="s">
        <v>472</v>
      </c>
      <c r="J189" s="26" t="s">
        <v>726</v>
      </c>
    </row>
    <row r="190" ht="33.75" customHeight="1" spans="1:10">
      <c r="A190" s="26" t="s">
        <v>403</v>
      </c>
      <c r="B190" s="26" t="s">
        <v>718</v>
      </c>
      <c r="C190" s="26" t="s">
        <v>448</v>
      </c>
      <c r="D190" s="26" t="s">
        <v>469</v>
      </c>
      <c r="E190" s="26" t="s">
        <v>728</v>
      </c>
      <c r="F190" s="26" t="s">
        <v>434</v>
      </c>
      <c r="G190" s="43" t="s">
        <v>729</v>
      </c>
      <c r="H190" s="26" t="s">
        <v>557</v>
      </c>
      <c r="I190" s="26" t="s">
        <v>472</v>
      </c>
      <c r="J190" s="26" t="s">
        <v>730</v>
      </c>
    </row>
    <row r="191" ht="33.75" customHeight="1" spans="1:10">
      <c r="A191" s="26" t="s">
        <v>403</v>
      </c>
      <c r="B191" s="26" t="s">
        <v>718</v>
      </c>
      <c r="C191" s="26" t="s">
        <v>454</v>
      </c>
      <c r="D191" s="26" t="s">
        <v>455</v>
      </c>
      <c r="E191" s="26" t="s">
        <v>731</v>
      </c>
      <c r="F191" s="26" t="s">
        <v>451</v>
      </c>
      <c r="G191" s="43" t="s">
        <v>531</v>
      </c>
      <c r="H191" s="26" t="s">
        <v>441</v>
      </c>
      <c r="I191" s="26" t="s">
        <v>436</v>
      </c>
      <c r="J191" s="26" t="s">
        <v>538</v>
      </c>
    </row>
    <row r="192" ht="33.75" customHeight="1" spans="1:10">
      <c r="A192" s="26" t="s">
        <v>411</v>
      </c>
      <c r="B192" s="26" t="s">
        <v>732</v>
      </c>
      <c r="C192" s="26" t="s">
        <v>431</v>
      </c>
      <c r="D192" s="26" t="s">
        <v>432</v>
      </c>
      <c r="E192" s="26" t="s">
        <v>666</v>
      </c>
      <c r="F192" s="26" t="s">
        <v>434</v>
      </c>
      <c r="G192" s="43" t="s">
        <v>667</v>
      </c>
      <c r="H192" s="26" t="s">
        <v>630</v>
      </c>
      <c r="I192" s="26" t="s">
        <v>436</v>
      </c>
      <c r="J192" s="26" t="s">
        <v>668</v>
      </c>
    </row>
    <row r="193" ht="33.75" customHeight="1" spans="1:10">
      <c r="A193" s="26" t="s">
        <v>411</v>
      </c>
      <c r="B193" s="26" t="s">
        <v>732</v>
      </c>
      <c r="C193" s="26" t="s">
        <v>431</v>
      </c>
      <c r="D193" s="26" t="s">
        <v>438</v>
      </c>
      <c r="E193" s="26" t="s">
        <v>733</v>
      </c>
      <c r="F193" s="26" t="s">
        <v>434</v>
      </c>
      <c r="G193" s="43" t="s">
        <v>440</v>
      </c>
      <c r="H193" s="26" t="s">
        <v>441</v>
      </c>
      <c r="I193" s="26" t="s">
        <v>436</v>
      </c>
      <c r="J193" s="26" t="s">
        <v>576</v>
      </c>
    </row>
    <row r="194" ht="33.75" customHeight="1" spans="1:10">
      <c r="A194" s="26" t="s">
        <v>411</v>
      </c>
      <c r="B194" s="26" t="s">
        <v>732</v>
      </c>
      <c r="C194" s="26" t="s">
        <v>431</v>
      </c>
      <c r="D194" s="26" t="s">
        <v>438</v>
      </c>
      <c r="E194" s="26" t="s">
        <v>734</v>
      </c>
      <c r="F194" s="26" t="s">
        <v>434</v>
      </c>
      <c r="G194" s="43" t="s">
        <v>440</v>
      </c>
      <c r="H194" s="26" t="s">
        <v>441</v>
      </c>
      <c r="I194" s="26" t="s">
        <v>436</v>
      </c>
      <c r="J194" s="26" t="s">
        <v>670</v>
      </c>
    </row>
    <row r="195" ht="33.75" customHeight="1" spans="1:10">
      <c r="A195" s="26" t="s">
        <v>411</v>
      </c>
      <c r="B195" s="26" t="s">
        <v>732</v>
      </c>
      <c r="C195" s="26" t="s">
        <v>431</v>
      </c>
      <c r="D195" s="26" t="s">
        <v>443</v>
      </c>
      <c r="E195" s="26" t="s">
        <v>735</v>
      </c>
      <c r="F195" s="26" t="s">
        <v>445</v>
      </c>
      <c r="G195" s="43" t="s">
        <v>446</v>
      </c>
      <c r="H195" s="26" t="s">
        <v>736</v>
      </c>
      <c r="I195" s="26" t="s">
        <v>436</v>
      </c>
      <c r="J195" s="26" t="s">
        <v>672</v>
      </c>
    </row>
    <row r="196" ht="33.75" customHeight="1" spans="1:10">
      <c r="A196" s="26" t="s">
        <v>411</v>
      </c>
      <c r="B196" s="26" t="s">
        <v>732</v>
      </c>
      <c r="C196" s="26" t="s">
        <v>448</v>
      </c>
      <c r="D196" s="26" t="s">
        <v>449</v>
      </c>
      <c r="E196" s="26" t="s">
        <v>669</v>
      </c>
      <c r="F196" s="26" t="s">
        <v>434</v>
      </c>
      <c r="G196" s="43" t="s">
        <v>440</v>
      </c>
      <c r="H196" s="26" t="s">
        <v>441</v>
      </c>
      <c r="I196" s="26" t="s">
        <v>436</v>
      </c>
      <c r="J196" s="26" t="s">
        <v>676</v>
      </c>
    </row>
    <row r="197" ht="33.75" customHeight="1" spans="1:10">
      <c r="A197" s="26" t="s">
        <v>411</v>
      </c>
      <c r="B197" s="26" t="s">
        <v>732</v>
      </c>
      <c r="C197" s="26" t="s">
        <v>448</v>
      </c>
      <c r="D197" s="26" t="s">
        <v>449</v>
      </c>
      <c r="E197" s="26" t="s">
        <v>737</v>
      </c>
      <c r="F197" s="26" t="s">
        <v>445</v>
      </c>
      <c r="G197" s="43" t="s">
        <v>738</v>
      </c>
      <c r="H197" s="26" t="s">
        <v>441</v>
      </c>
      <c r="I197" s="26" t="s">
        <v>472</v>
      </c>
      <c r="J197" s="26" t="s">
        <v>739</v>
      </c>
    </row>
    <row r="198" ht="33.75" customHeight="1" spans="1:10">
      <c r="A198" s="26" t="s">
        <v>411</v>
      </c>
      <c r="B198" s="26" t="s">
        <v>732</v>
      </c>
      <c r="C198" s="26" t="s">
        <v>454</v>
      </c>
      <c r="D198" s="26" t="s">
        <v>455</v>
      </c>
      <c r="E198" s="26" t="s">
        <v>677</v>
      </c>
      <c r="F198" s="26" t="s">
        <v>451</v>
      </c>
      <c r="G198" s="43" t="s">
        <v>452</v>
      </c>
      <c r="H198" s="26" t="s">
        <v>441</v>
      </c>
      <c r="I198" s="26" t="s">
        <v>436</v>
      </c>
      <c r="J198" s="26" t="s">
        <v>538</v>
      </c>
    </row>
    <row r="199" ht="33.75" customHeight="1" spans="1:10">
      <c r="A199" s="26" t="s">
        <v>398</v>
      </c>
      <c r="B199" s="26" t="s">
        <v>740</v>
      </c>
      <c r="C199" s="26" t="s">
        <v>431</v>
      </c>
      <c r="D199" s="26" t="s">
        <v>432</v>
      </c>
      <c r="E199" s="26" t="s">
        <v>709</v>
      </c>
      <c r="F199" s="26" t="s">
        <v>451</v>
      </c>
      <c r="G199" s="43" t="s">
        <v>686</v>
      </c>
      <c r="H199" s="26" t="s">
        <v>681</v>
      </c>
      <c r="I199" s="26" t="s">
        <v>436</v>
      </c>
      <c r="J199" s="26" t="s">
        <v>668</v>
      </c>
    </row>
    <row r="200" ht="33.75" customHeight="1" spans="1:10">
      <c r="A200" s="26" t="s">
        <v>398</v>
      </c>
      <c r="B200" s="26" t="s">
        <v>740</v>
      </c>
      <c r="C200" s="26" t="s">
        <v>431</v>
      </c>
      <c r="D200" s="26" t="s">
        <v>438</v>
      </c>
      <c r="E200" s="26" t="s">
        <v>523</v>
      </c>
      <c r="F200" s="26" t="s">
        <v>434</v>
      </c>
      <c r="G200" s="43" t="s">
        <v>440</v>
      </c>
      <c r="H200" s="26" t="s">
        <v>441</v>
      </c>
      <c r="I200" s="26" t="s">
        <v>436</v>
      </c>
      <c r="J200" s="26" t="s">
        <v>576</v>
      </c>
    </row>
    <row r="201" ht="33.75" customHeight="1" spans="1:10">
      <c r="A201" s="26" t="s">
        <v>398</v>
      </c>
      <c r="B201" s="26" t="s">
        <v>740</v>
      </c>
      <c r="C201" s="26" t="s">
        <v>431</v>
      </c>
      <c r="D201" s="26" t="s">
        <v>438</v>
      </c>
      <c r="E201" s="26" t="s">
        <v>741</v>
      </c>
      <c r="F201" s="26" t="s">
        <v>434</v>
      </c>
      <c r="G201" s="43" t="s">
        <v>440</v>
      </c>
      <c r="H201" s="26" t="s">
        <v>441</v>
      </c>
      <c r="I201" s="26" t="s">
        <v>436</v>
      </c>
      <c r="J201" s="26" t="s">
        <v>670</v>
      </c>
    </row>
    <row r="202" ht="33.75" customHeight="1" spans="1:10">
      <c r="A202" s="26" t="s">
        <v>398</v>
      </c>
      <c r="B202" s="26" t="s">
        <v>740</v>
      </c>
      <c r="C202" s="26" t="s">
        <v>431</v>
      </c>
      <c r="D202" s="26" t="s">
        <v>443</v>
      </c>
      <c r="E202" s="26" t="s">
        <v>742</v>
      </c>
      <c r="F202" s="26" t="s">
        <v>434</v>
      </c>
      <c r="G202" s="43" t="s">
        <v>440</v>
      </c>
      <c r="H202" s="26" t="s">
        <v>441</v>
      </c>
      <c r="I202" s="26" t="s">
        <v>436</v>
      </c>
      <c r="J202" s="26" t="s">
        <v>672</v>
      </c>
    </row>
    <row r="203" ht="33.75" customHeight="1" spans="1:10">
      <c r="A203" s="26" t="s">
        <v>398</v>
      </c>
      <c r="B203" s="26" t="s">
        <v>740</v>
      </c>
      <c r="C203" s="26" t="s">
        <v>448</v>
      </c>
      <c r="D203" s="26" t="s">
        <v>449</v>
      </c>
      <c r="E203" s="26" t="s">
        <v>714</v>
      </c>
      <c r="F203" s="26" t="s">
        <v>434</v>
      </c>
      <c r="G203" s="43" t="s">
        <v>691</v>
      </c>
      <c r="H203" s="26" t="s">
        <v>441</v>
      </c>
      <c r="I203" s="26" t="s">
        <v>472</v>
      </c>
      <c r="J203" s="26" t="s">
        <v>743</v>
      </c>
    </row>
    <row r="204" ht="33.75" customHeight="1" spans="1:10">
      <c r="A204" s="26" t="s">
        <v>398</v>
      </c>
      <c r="B204" s="26" t="s">
        <v>740</v>
      </c>
      <c r="C204" s="26" t="s">
        <v>454</v>
      </c>
      <c r="D204" s="26" t="s">
        <v>455</v>
      </c>
      <c r="E204" s="26" t="s">
        <v>716</v>
      </c>
      <c r="F204" s="26" t="s">
        <v>451</v>
      </c>
      <c r="G204" s="43" t="s">
        <v>452</v>
      </c>
      <c r="H204" s="26" t="s">
        <v>441</v>
      </c>
      <c r="I204" s="26" t="s">
        <v>472</v>
      </c>
      <c r="J204" s="26" t="s">
        <v>538</v>
      </c>
    </row>
    <row r="205" ht="33.75" customHeight="1" spans="1:10">
      <c r="A205" s="26" t="s">
        <v>381</v>
      </c>
      <c r="B205" s="26" t="s">
        <v>744</v>
      </c>
      <c r="C205" s="26" t="s">
        <v>431</v>
      </c>
      <c r="D205" s="26" t="s">
        <v>432</v>
      </c>
      <c r="E205" s="26" t="s">
        <v>745</v>
      </c>
      <c r="F205" s="26" t="s">
        <v>445</v>
      </c>
      <c r="G205" s="43" t="s">
        <v>746</v>
      </c>
      <c r="H205" s="26" t="s">
        <v>461</v>
      </c>
      <c r="I205" s="26" t="s">
        <v>436</v>
      </c>
      <c r="J205" s="26" t="s">
        <v>381</v>
      </c>
    </row>
    <row r="206" ht="33.75" customHeight="1" spans="1:10">
      <c r="A206" s="26" t="s">
        <v>381</v>
      </c>
      <c r="B206" s="26" t="s">
        <v>744</v>
      </c>
      <c r="C206" s="26" t="s">
        <v>431</v>
      </c>
      <c r="D206" s="26" t="s">
        <v>438</v>
      </c>
      <c r="E206" s="26" t="s">
        <v>601</v>
      </c>
      <c r="F206" s="26" t="s">
        <v>434</v>
      </c>
      <c r="G206" s="43" t="s">
        <v>440</v>
      </c>
      <c r="H206" s="26" t="s">
        <v>441</v>
      </c>
      <c r="I206" s="26" t="s">
        <v>436</v>
      </c>
      <c r="J206" s="26" t="s">
        <v>381</v>
      </c>
    </row>
    <row r="207" ht="33.75" customHeight="1" spans="1:10">
      <c r="A207" s="26" t="s">
        <v>381</v>
      </c>
      <c r="B207" s="26" t="s">
        <v>744</v>
      </c>
      <c r="C207" s="26" t="s">
        <v>431</v>
      </c>
      <c r="D207" s="26" t="s">
        <v>443</v>
      </c>
      <c r="E207" s="26" t="s">
        <v>747</v>
      </c>
      <c r="F207" s="26" t="s">
        <v>434</v>
      </c>
      <c r="G207" s="43" t="s">
        <v>440</v>
      </c>
      <c r="H207" s="26" t="s">
        <v>441</v>
      </c>
      <c r="I207" s="26" t="s">
        <v>436</v>
      </c>
      <c r="J207" s="26" t="s">
        <v>381</v>
      </c>
    </row>
    <row r="208" ht="33.75" customHeight="1" spans="1:10">
      <c r="A208" s="26" t="s">
        <v>381</v>
      </c>
      <c r="B208" s="26" t="s">
        <v>744</v>
      </c>
      <c r="C208" s="26" t="s">
        <v>448</v>
      </c>
      <c r="D208" s="26" t="s">
        <v>469</v>
      </c>
      <c r="E208" s="26" t="s">
        <v>555</v>
      </c>
      <c r="F208" s="26" t="s">
        <v>434</v>
      </c>
      <c r="G208" s="43" t="s">
        <v>556</v>
      </c>
      <c r="H208" s="26" t="s">
        <v>557</v>
      </c>
      <c r="I208" s="26" t="s">
        <v>472</v>
      </c>
      <c r="J208" s="26" t="s">
        <v>381</v>
      </c>
    </row>
    <row r="209" ht="33.75" customHeight="1" spans="1:10">
      <c r="A209" s="26" t="s">
        <v>381</v>
      </c>
      <c r="B209" s="26" t="s">
        <v>744</v>
      </c>
      <c r="C209" s="26" t="s">
        <v>454</v>
      </c>
      <c r="D209" s="26" t="s">
        <v>455</v>
      </c>
      <c r="E209" s="26" t="s">
        <v>748</v>
      </c>
      <c r="F209" s="26" t="s">
        <v>451</v>
      </c>
      <c r="G209" s="43" t="s">
        <v>531</v>
      </c>
      <c r="H209" s="26" t="s">
        <v>441</v>
      </c>
      <c r="I209" s="26" t="s">
        <v>436</v>
      </c>
      <c r="J209" s="26" t="s">
        <v>381</v>
      </c>
    </row>
    <row r="210" ht="33.75" customHeight="1" spans="1:10">
      <c r="A210" s="26" t="s">
        <v>407</v>
      </c>
      <c r="B210" s="26" t="s">
        <v>749</v>
      </c>
      <c r="C210" s="26" t="s">
        <v>431</v>
      </c>
      <c r="D210" s="26" t="s">
        <v>432</v>
      </c>
      <c r="E210" s="26" t="s">
        <v>750</v>
      </c>
      <c r="F210" s="26" t="s">
        <v>434</v>
      </c>
      <c r="G210" s="43" t="s">
        <v>53</v>
      </c>
      <c r="H210" s="26" t="s">
        <v>435</v>
      </c>
      <c r="I210" s="26" t="s">
        <v>436</v>
      </c>
      <c r="J210" s="26" t="s">
        <v>749</v>
      </c>
    </row>
    <row r="211" ht="33.75" customHeight="1" spans="1:10">
      <c r="A211" s="26" t="s">
        <v>407</v>
      </c>
      <c r="B211" s="26" t="s">
        <v>749</v>
      </c>
      <c r="C211" s="26" t="s">
        <v>431</v>
      </c>
      <c r="D211" s="26" t="s">
        <v>438</v>
      </c>
      <c r="E211" s="26" t="s">
        <v>553</v>
      </c>
      <c r="F211" s="26" t="s">
        <v>434</v>
      </c>
      <c r="G211" s="43" t="s">
        <v>440</v>
      </c>
      <c r="H211" s="26" t="s">
        <v>441</v>
      </c>
      <c r="I211" s="26" t="s">
        <v>436</v>
      </c>
      <c r="J211" s="26" t="s">
        <v>749</v>
      </c>
    </row>
    <row r="212" ht="33.75" customHeight="1" spans="1:10">
      <c r="A212" s="26" t="s">
        <v>407</v>
      </c>
      <c r="B212" s="26" t="s">
        <v>749</v>
      </c>
      <c r="C212" s="26" t="s">
        <v>431</v>
      </c>
      <c r="D212" s="26" t="s">
        <v>443</v>
      </c>
      <c r="E212" s="26" t="s">
        <v>554</v>
      </c>
      <c r="F212" s="26" t="s">
        <v>434</v>
      </c>
      <c r="G212" s="43" t="s">
        <v>440</v>
      </c>
      <c r="H212" s="26" t="s">
        <v>441</v>
      </c>
      <c r="I212" s="26" t="s">
        <v>436</v>
      </c>
      <c r="J212" s="26" t="s">
        <v>749</v>
      </c>
    </row>
    <row r="213" ht="33.75" customHeight="1" spans="1:10">
      <c r="A213" s="26" t="s">
        <v>407</v>
      </c>
      <c r="B213" s="26" t="s">
        <v>749</v>
      </c>
      <c r="C213" s="26" t="s">
        <v>448</v>
      </c>
      <c r="D213" s="26" t="s">
        <v>449</v>
      </c>
      <c r="E213" s="26" t="s">
        <v>751</v>
      </c>
      <c r="F213" s="26" t="s">
        <v>434</v>
      </c>
      <c r="G213" s="43" t="s">
        <v>440</v>
      </c>
      <c r="H213" s="26" t="s">
        <v>441</v>
      </c>
      <c r="I213" s="26" t="s">
        <v>436</v>
      </c>
      <c r="J213" s="26" t="s">
        <v>749</v>
      </c>
    </row>
    <row r="214" ht="33.75" customHeight="1" spans="1:10">
      <c r="A214" s="26" t="s">
        <v>407</v>
      </c>
      <c r="B214" s="26" t="s">
        <v>749</v>
      </c>
      <c r="C214" s="26" t="s">
        <v>448</v>
      </c>
      <c r="D214" s="26" t="s">
        <v>449</v>
      </c>
      <c r="E214" s="26" t="s">
        <v>752</v>
      </c>
      <c r="F214" s="26" t="s">
        <v>434</v>
      </c>
      <c r="G214" s="43" t="s">
        <v>607</v>
      </c>
      <c r="H214" s="26" t="s">
        <v>441</v>
      </c>
      <c r="I214" s="26" t="s">
        <v>472</v>
      </c>
      <c r="J214" s="26" t="s">
        <v>749</v>
      </c>
    </row>
    <row r="215" ht="33.75" customHeight="1" spans="1:10">
      <c r="A215" s="26" t="s">
        <v>407</v>
      </c>
      <c r="B215" s="26" t="s">
        <v>749</v>
      </c>
      <c r="C215" s="26" t="s">
        <v>448</v>
      </c>
      <c r="D215" s="26" t="s">
        <v>469</v>
      </c>
      <c r="E215" s="26" t="s">
        <v>608</v>
      </c>
      <c r="F215" s="26" t="s">
        <v>434</v>
      </c>
      <c r="G215" s="43" t="s">
        <v>556</v>
      </c>
      <c r="H215" s="26" t="s">
        <v>557</v>
      </c>
      <c r="I215" s="26" t="s">
        <v>472</v>
      </c>
      <c r="J215" s="26" t="s">
        <v>749</v>
      </c>
    </row>
    <row r="216" ht="33.75" customHeight="1" spans="1:10">
      <c r="A216" s="26" t="s">
        <v>407</v>
      </c>
      <c r="B216" s="26" t="s">
        <v>749</v>
      </c>
      <c r="C216" s="26" t="s">
        <v>448</v>
      </c>
      <c r="D216" s="26" t="s">
        <v>469</v>
      </c>
      <c r="E216" s="26" t="s">
        <v>610</v>
      </c>
      <c r="F216" s="26" t="s">
        <v>434</v>
      </c>
      <c r="G216" s="43" t="s">
        <v>556</v>
      </c>
      <c r="H216" s="26" t="s">
        <v>557</v>
      </c>
      <c r="I216" s="26" t="s">
        <v>472</v>
      </c>
      <c r="J216" s="26" t="s">
        <v>749</v>
      </c>
    </row>
    <row r="217" ht="33.75" customHeight="1" spans="1:10">
      <c r="A217" s="26" t="s">
        <v>407</v>
      </c>
      <c r="B217" s="26" t="s">
        <v>749</v>
      </c>
      <c r="C217" s="26" t="s">
        <v>454</v>
      </c>
      <c r="D217" s="26" t="s">
        <v>455</v>
      </c>
      <c r="E217" s="26" t="s">
        <v>753</v>
      </c>
      <c r="F217" s="26" t="s">
        <v>451</v>
      </c>
      <c r="G217" s="43" t="s">
        <v>531</v>
      </c>
      <c r="H217" s="26" t="s">
        <v>441</v>
      </c>
      <c r="I217" s="26" t="s">
        <v>436</v>
      </c>
      <c r="J217" s="26" t="s">
        <v>749</v>
      </c>
    </row>
    <row r="218" ht="33.75" customHeight="1" spans="1:10">
      <c r="A218" s="26" t="s">
        <v>388</v>
      </c>
      <c r="B218" s="26" t="s">
        <v>754</v>
      </c>
      <c r="C218" s="26" t="s">
        <v>431</v>
      </c>
      <c r="D218" s="26" t="s">
        <v>432</v>
      </c>
      <c r="E218" s="26" t="s">
        <v>755</v>
      </c>
      <c r="F218" s="26" t="s">
        <v>434</v>
      </c>
      <c r="G218" s="43" t="s">
        <v>756</v>
      </c>
      <c r="H218" s="26" t="s">
        <v>757</v>
      </c>
      <c r="I218" s="26" t="s">
        <v>436</v>
      </c>
      <c r="J218" s="26" t="s">
        <v>758</v>
      </c>
    </row>
    <row r="219" ht="33.75" customHeight="1" spans="1:10">
      <c r="A219" s="26" t="s">
        <v>388</v>
      </c>
      <c r="B219" s="26" t="s">
        <v>754</v>
      </c>
      <c r="C219" s="26" t="s">
        <v>431</v>
      </c>
      <c r="D219" s="26" t="s">
        <v>438</v>
      </c>
      <c r="E219" s="26" t="s">
        <v>759</v>
      </c>
      <c r="F219" s="26" t="s">
        <v>434</v>
      </c>
      <c r="G219" s="43" t="s">
        <v>388</v>
      </c>
      <c r="H219" s="26" t="s">
        <v>441</v>
      </c>
      <c r="I219" s="26" t="s">
        <v>436</v>
      </c>
      <c r="J219" s="26" t="s">
        <v>760</v>
      </c>
    </row>
    <row r="220" ht="33.75" customHeight="1" spans="1:10">
      <c r="A220" s="26" t="s">
        <v>388</v>
      </c>
      <c r="B220" s="26" t="s">
        <v>754</v>
      </c>
      <c r="C220" s="26" t="s">
        <v>431</v>
      </c>
      <c r="D220" s="26" t="s">
        <v>443</v>
      </c>
      <c r="E220" s="26" t="s">
        <v>761</v>
      </c>
      <c r="F220" s="26" t="s">
        <v>434</v>
      </c>
      <c r="G220" s="43" t="s">
        <v>388</v>
      </c>
      <c r="H220" s="26" t="s">
        <v>441</v>
      </c>
      <c r="I220" s="26" t="s">
        <v>436</v>
      </c>
      <c r="J220" s="26" t="s">
        <v>762</v>
      </c>
    </row>
    <row r="221" ht="33.75" customHeight="1" spans="1:10">
      <c r="A221" s="26" t="s">
        <v>388</v>
      </c>
      <c r="B221" s="26" t="s">
        <v>754</v>
      </c>
      <c r="C221" s="26" t="s">
        <v>448</v>
      </c>
      <c r="D221" s="26" t="s">
        <v>449</v>
      </c>
      <c r="E221" s="26" t="s">
        <v>536</v>
      </c>
      <c r="F221" s="26" t="s">
        <v>434</v>
      </c>
      <c r="G221" s="43" t="s">
        <v>388</v>
      </c>
      <c r="H221" s="26" t="s">
        <v>441</v>
      </c>
      <c r="I221" s="26" t="s">
        <v>472</v>
      </c>
      <c r="J221" s="26" t="s">
        <v>763</v>
      </c>
    </row>
    <row r="222" ht="33.75" customHeight="1" spans="1:10">
      <c r="A222" s="26" t="s">
        <v>388</v>
      </c>
      <c r="B222" s="26" t="s">
        <v>754</v>
      </c>
      <c r="C222" s="26" t="s">
        <v>454</v>
      </c>
      <c r="D222" s="26" t="s">
        <v>455</v>
      </c>
      <c r="E222" s="26" t="s">
        <v>764</v>
      </c>
      <c r="F222" s="26" t="s">
        <v>451</v>
      </c>
      <c r="G222" s="43" t="s">
        <v>388</v>
      </c>
      <c r="H222" s="26" t="s">
        <v>441</v>
      </c>
      <c r="I222" s="26" t="s">
        <v>436</v>
      </c>
      <c r="J222" s="26" t="s">
        <v>765</v>
      </c>
    </row>
    <row r="223" ht="33.75" customHeight="1" spans="1:10">
      <c r="A223" s="26" t="s">
        <v>331</v>
      </c>
      <c r="B223" s="26" t="s">
        <v>766</v>
      </c>
      <c r="C223" s="26" t="s">
        <v>431</v>
      </c>
      <c r="D223" s="26" t="s">
        <v>432</v>
      </c>
      <c r="E223" s="26" t="s">
        <v>767</v>
      </c>
      <c r="F223" s="26" t="s">
        <v>451</v>
      </c>
      <c r="G223" s="43" t="s">
        <v>768</v>
      </c>
      <c r="H223" s="26" t="s">
        <v>769</v>
      </c>
      <c r="I223" s="26" t="s">
        <v>436</v>
      </c>
      <c r="J223" s="26" t="s">
        <v>770</v>
      </c>
    </row>
    <row r="224" ht="33.75" customHeight="1" spans="1:10">
      <c r="A224" s="26" t="s">
        <v>331</v>
      </c>
      <c r="B224" s="26" t="s">
        <v>766</v>
      </c>
      <c r="C224" s="26" t="s">
        <v>431</v>
      </c>
      <c r="D224" s="26" t="s">
        <v>432</v>
      </c>
      <c r="E224" s="26" t="s">
        <v>771</v>
      </c>
      <c r="F224" s="26" t="s">
        <v>451</v>
      </c>
      <c r="G224" s="43" t="s">
        <v>460</v>
      </c>
      <c r="H224" s="26" t="s">
        <v>769</v>
      </c>
      <c r="I224" s="26" t="s">
        <v>436</v>
      </c>
      <c r="J224" s="26" t="s">
        <v>772</v>
      </c>
    </row>
    <row r="225" ht="33.75" customHeight="1" spans="1:10">
      <c r="A225" s="26" t="s">
        <v>331</v>
      </c>
      <c r="B225" s="26" t="s">
        <v>766</v>
      </c>
      <c r="C225" s="26" t="s">
        <v>431</v>
      </c>
      <c r="D225" s="26" t="s">
        <v>432</v>
      </c>
      <c r="E225" s="26" t="s">
        <v>773</v>
      </c>
      <c r="F225" s="26" t="s">
        <v>434</v>
      </c>
      <c r="G225" s="43" t="s">
        <v>46</v>
      </c>
      <c r="H225" s="26" t="s">
        <v>774</v>
      </c>
      <c r="I225" s="26" t="s">
        <v>436</v>
      </c>
      <c r="J225" s="26" t="s">
        <v>775</v>
      </c>
    </row>
    <row r="226" ht="33.75" customHeight="1" spans="1:10">
      <c r="A226" s="26" t="s">
        <v>331</v>
      </c>
      <c r="B226" s="26" t="s">
        <v>766</v>
      </c>
      <c r="C226" s="26" t="s">
        <v>431</v>
      </c>
      <c r="D226" s="26" t="s">
        <v>432</v>
      </c>
      <c r="E226" s="26" t="s">
        <v>776</v>
      </c>
      <c r="F226" s="26" t="s">
        <v>451</v>
      </c>
      <c r="G226" s="43" t="s">
        <v>777</v>
      </c>
      <c r="H226" s="26" t="s">
        <v>778</v>
      </c>
      <c r="I226" s="26" t="s">
        <v>436</v>
      </c>
      <c r="J226" s="26" t="s">
        <v>779</v>
      </c>
    </row>
    <row r="227" ht="33.75" customHeight="1" spans="1:10">
      <c r="A227" s="26" t="s">
        <v>331</v>
      </c>
      <c r="B227" s="26" t="s">
        <v>766</v>
      </c>
      <c r="C227" s="26" t="s">
        <v>431</v>
      </c>
      <c r="D227" s="26" t="s">
        <v>432</v>
      </c>
      <c r="E227" s="26" t="s">
        <v>780</v>
      </c>
      <c r="F227" s="26" t="s">
        <v>451</v>
      </c>
      <c r="G227" s="43" t="s">
        <v>475</v>
      </c>
      <c r="H227" s="26" t="s">
        <v>769</v>
      </c>
      <c r="I227" s="26" t="s">
        <v>436</v>
      </c>
      <c r="J227" s="26" t="s">
        <v>781</v>
      </c>
    </row>
    <row r="228" ht="33.75" customHeight="1" spans="1:10">
      <c r="A228" s="26" t="s">
        <v>331</v>
      </c>
      <c r="B228" s="26" t="s">
        <v>766</v>
      </c>
      <c r="C228" s="26" t="s">
        <v>431</v>
      </c>
      <c r="D228" s="26" t="s">
        <v>438</v>
      </c>
      <c r="E228" s="26" t="s">
        <v>782</v>
      </c>
      <c r="F228" s="26" t="s">
        <v>445</v>
      </c>
      <c r="G228" s="43" t="s">
        <v>46</v>
      </c>
      <c r="H228" s="26" t="s">
        <v>441</v>
      </c>
      <c r="I228" s="26" t="s">
        <v>436</v>
      </c>
      <c r="J228" s="26" t="s">
        <v>783</v>
      </c>
    </row>
    <row r="229" ht="33.75" customHeight="1" spans="1:10">
      <c r="A229" s="26" t="s">
        <v>331</v>
      </c>
      <c r="B229" s="26" t="s">
        <v>766</v>
      </c>
      <c r="C229" s="26" t="s">
        <v>431</v>
      </c>
      <c r="D229" s="26" t="s">
        <v>438</v>
      </c>
      <c r="E229" s="26" t="s">
        <v>784</v>
      </c>
      <c r="F229" s="26" t="s">
        <v>451</v>
      </c>
      <c r="G229" s="43" t="s">
        <v>531</v>
      </c>
      <c r="H229" s="26" t="s">
        <v>441</v>
      </c>
      <c r="I229" s="26" t="s">
        <v>436</v>
      </c>
      <c r="J229" s="26" t="s">
        <v>785</v>
      </c>
    </row>
    <row r="230" ht="33.75" customHeight="1" spans="1:10">
      <c r="A230" s="26" t="s">
        <v>331</v>
      </c>
      <c r="B230" s="26" t="s">
        <v>766</v>
      </c>
      <c r="C230" s="26" t="s">
        <v>431</v>
      </c>
      <c r="D230" s="26" t="s">
        <v>438</v>
      </c>
      <c r="E230" s="26" t="s">
        <v>786</v>
      </c>
      <c r="F230" s="26" t="s">
        <v>451</v>
      </c>
      <c r="G230" s="43" t="s">
        <v>531</v>
      </c>
      <c r="H230" s="26" t="s">
        <v>441</v>
      </c>
      <c r="I230" s="26" t="s">
        <v>436</v>
      </c>
      <c r="J230" s="26" t="s">
        <v>787</v>
      </c>
    </row>
    <row r="231" ht="33.75" customHeight="1" spans="1:10">
      <c r="A231" s="26" t="s">
        <v>331</v>
      </c>
      <c r="B231" s="26" t="s">
        <v>766</v>
      </c>
      <c r="C231" s="26" t="s">
        <v>448</v>
      </c>
      <c r="D231" s="26" t="s">
        <v>449</v>
      </c>
      <c r="E231" s="26" t="s">
        <v>788</v>
      </c>
      <c r="F231" s="26" t="s">
        <v>451</v>
      </c>
      <c r="G231" s="43" t="s">
        <v>54</v>
      </c>
      <c r="H231" s="26" t="s">
        <v>505</v>
      </c>
      <c r="I231" s="26" t="s">
        <v>436</v>
      </c>
      <c r="J231" s="26" t="s">
        <v>770</v>
      </c>
    </row>
    <row r="232" ht="33.75" customHeight="1" spans="1:10">
      <c r="A232" s="26" t="s">
        <v>331</v>
      </c>
      <c r="B232" s="26" t="s">
        <v>766</v>
      </c>
      <c r="C232" s="26" t="s">
        <v>454</v>
      </c>
      <c r="D232" s="26" t="s">
        <v>455</v>
      </c>
      <c r="E232" s="26" t="s">
        <v>589</v>
      </c>
      <c r="F232" s="26" t="s">
        <v>451</v>
      </c>
      <c r="G232" s="43" t="s">
        <v>452</v>
      </c>
      <c r="H232" s="26" t="s">
        <v>441</v>
      </c>
      <c r="I232" s="26" t="s">
        <v>436</v>
      </c>
      <c r="J232" s="26" t="s">
        <v>789</v>
      </c>
    </row>
    <row r="233" ht="323" customHeight="1" spans="1:10">
      <c r="A233" s="26" t="s">
        <v>335</v>
      </c>
      <c r="B233" s="26" t="s">
        <v>790</v>
      </c>
      <c r="C233" s="26" t="s">
        <v>431</v>
      </c>
      <c r="D233" s="26" t="s">
        <v>432</v>
      </c>
      <c r="E233" s="26" t="s">
        <v>791</v>
      </c>
      <c r="F233" s="26" t="s">
        <v>434</v>
      </c>
      <c r="G233" s="43" t="s">
        <v>792</v>
      </c>
      <c r="H233" s="26" t="s">
        <v>533</v>
      </c>
      <c r="I233" s="26" t="s">
        <v>436</v>
      </c>
      <c r="J233" s="26" t="s">
        <v>793</v>
      </c>
    </row>
    <row r="234" ht="296" customHeight="1" spans="1:10">
      <c r="A234" s="26" t="s">
        <v>335</v>
      </c>
      <c r="B234" s="26" t="s">
        <v>794</v>
      </c>
      <c r="C234" s="26" t="s">
        <v>431</v>
      </c>
      <c r="D234" s="26" t="s">
        <v>438</v>
      </c>
      <c r="E234" s="26" t="s">
        <v>523</v>
      </c>
      <c r="F234" s="26" t="s">
        <v>434</v>
      </c>
      <c r="G234" s="43" t="s">
        <v>440</v>
      </c>
      <c r="H234" s="26" t="s">
        <v>441</v>
      </c>
      <c r="I234" s="26" t="s">
        <v>436</v>
      </c>
      <c r="J234" s="26" t="s">
        <v>704</v>
      </c>
    </row>
    <row r="235" ht="321" customHeight="1" spans="1:10">
      <c r="A235" s="26" t="s">
        <v>335</v>
      </c>
      <c r="B235" s="26" t="s">
        <v>794</v>
      </c>
      <c r="C235" s="26" t="s">
        <v>431</v>
      </c>
      <c r="D235" s="26" t="s">
        <v>438</v>
      </c>
      <c r="E235" s="26" t="s">
        <v>795</v>
      </c>
      <c r="F235" s="26" t="s">
        <v>434</v>
      </c>
      <c r="G235" s="43" t="s">
        <v>440</v>
      </c>
      <c r="H235" s="26" t="s">
        <v>441</v>
      </c>
      <c r="I235" s="26" t="s">
        <v>436</v>
      </c>
      <c r="J235" s="26" t="s">
        <v>670</v>
      </c>
    </row>
    <row r="236" ht="327" customHeight="1" spans="1:10">
      <c r="A236" s="26" t="s">
        <v>335</v>
      </c>
      <c r="B236" s="26" t="s">
        <v>794</v>
      </c>
      <c r="C236" s="26" t="s">
        <v>431</v>
      </c>
      <c r="D236" s="26" t="s">
        <v>443</v>
      </c>
      <c r="E236" s="26" t="s">
        <v>705</v>
      </c>
      <c r="F236" s="26" t="s">
        <v>434</v>
      </c>
      <c r="G236" s="43" t="s">
        <v>440</v>
      </c>
      <c r="H236" s="26" t="s">
        <v>441</v>
      </c>
      <c r="I236" s="26" t="s">
        <v>436</v>
      </c>
      <c r="J236" s="26" t="s">
        <v>654</v>
      </c>
    </row>
    <row r="237" ht="312" customHeight="1" spans="1:10">
      <c r="A237" s="26" t="s">
        <v>335</v>
      </c>
      <c r="B237" s="26" t="s">
        <v>794</v>
      </c>
      <c r="C237" s="26" t="s">
        <v>448</v>
      </c>
      <c r="D237" s="26" t="s">
        <v>449</v>
      </c>
      <c r="E237" s="26" t="s">
        <v>796</v>
      </c>
      <c r="F237" s="26" t="s">
        <v>434</v>
      </c>
      <c r="G237" s="43" t="s">
        <v>691</v>
      </c>
      <c r="H237" s="26"/>
      <c r="I237" s="26" t="s">
        <v>472</v>
      </c>
      <c r="J237" s="26" t="s">
        <v>537</v>
      </c>
    </row>
    <row r="238" ht="305" customHeight="1" spans="1:10">
      <c r="A238" s="26" t="s">
        <v>335</v>
      </c>
      <c r="B238" s="26" t="s">
        <v>794</v>
      </c>
      <c r="C238" s="26" t="s">
        <v>454</v>
      </c>
      <c r="D238" s="26" t="s">
        <v>455</v>
      </c>
      <c r="E238" s="26" t="s">
        <v>707</v>
      </c>
      <c r="F238" s="26" t="s">
        <v>451</v>
      </c>
      <c r="G238" s="43" t="s">
        <v>500</v>
      </c>
      <c r="H238" s="26" t="s">
        <v>441</v>
      </c>
      <c r="I238" s="26" t="s">
        <v>436</v>
      </c>
      <c r="J238" s="26" t="s">
        <v>538</v>
      </c>
    </row>
    <row r="239" ht="111" customHeight="1" spans="1:10">
      <c r="A239" s="26" t="s">
        <v>341</v>
      </c>
      <c r="B239" s="26" t="s">
        <v>797</v>
      </c>
      <c r="C239" s="26" t="s">
        <v>431</v>
      </c>
      <c r="D239" s="26" t="s">
        <v>432</v>
      </c>
      <c r="E239" s="26" t="s">
        <v>798</v>
      </c>
      <c r="F239" s="26" t="s">
        <v>451</v>
      </c>
      <c r="G239" s="43" t="s">
        <v>48</v>
      </c>
      <c r="H239" s="26" t="s">
        <v>799</v>
      </c>
      <c r="I239" s="26" t="s">
        <v>436</v>
      </c>
      <c r="J239" s="26" t="s">
        <v>800</v>
      </c>
    </row>
    <row r="240" ht="82" customHeight="1" spans="1:10">
      <c r="A240" s="26" t="s">
        <v>341</v>
      </c>
      <c r="B240" s="26" t="s">
        <v>797</v>
      </c>
      <c r="C240" s="26" t="s">
        <v>431</v>
      </c>
      <c r="D240" s="26" t="s">
        <v>438</v>
      </c>
      <c r="E240" s="26" t="s">
        <v>801</v>
      </c>
      <c r="F240" s="26" t="s">
        <v>434</v>
      </c>
      <c r="G240" s="43" t="s">
        <v>440</v>
      </c>
      <c r="H240" s="26" t="s">
        <v>441</v>
      </c>
      <c r="I240" s="26" t="s">
        <v>436</v>
      </c>
      <c r="J240" s="26" t="s">
        <v>802</v>
      </c>
    </row>
    <row r="241" ht="81" customHeight="1" spans="1:10">
      <c r="A241" s="26" t="s">
        <v>341</v>
      </c>
      <c r="B241" s="26" t="s">
        <v>797</v>
      </c>
      <c r="C241" s="26" t="s">
        <v>431</v>
      </c>
      <c r="D241" s="26" t="s">
        <v>443</v>
      </c>
      <c r="E241" s="26" t="s">
        <v>803</v>
      </c>
      <c r="F241" s="26" t="s">
        <v>434</v>
      </c>
      <c r="G241" s="43" t="s">
        <v>440</v>
      </c>
      <c r="H241" s="26" t="s">
        <v>441</v>
      </c>
      <c r="I241" s="26" t="s">
        <v>436</v>
      </c>
      <c r="J241" s="26" t="s">
        <v>804</v>
      </c>
    </row>
    <row r="242" ht="85" customHeight="1" spans="1:10">
      <c r="A242" s="26" t="s">
        <v>341</v>
      </c>
      <c r="B242" s="26" t="s">
        <v>797</v>
      </c>
      <c r="C242" s="26" t="s">
        <v>431</v>
      </c>
      <c r="D242" s="26" t="s">
        <v>566</v>
      </c>
      <c r="E242" s="26" t="s">
        <v>567</v>
      </c>
      <c r="F242" s="26" t="s">
        <v>445</v>
      </c>
      <c r="G242" s="43" t="s">
        <v>805</v>
      </c>
      <c r="H242" s="26" t="s">
        <v>806</v>
      </c>
      <c r="I242" s="26" t="s">
        <v>436</v>
      </c>
      <c r="J242" s="26" t="s">
        <v>807</v>
      </c>
    </row>
    <row r="243" ht="76" customHeight="1" spans="1:10">
      <c r="A243" s="26" t="s">
        <v>341</v>
      </c>
      <c r="B243" s="26" t="s">
        <v>797</v>
      </c>
      <c r="C243" s="26" t="s">
        <v>448</v>
      </c>
      <c r="D243" s="26" t="s">
        <v>449</v>
      </c>
      <c r="E243" s="26" t="s">
        <v>808</v>
      </c>
      <c r="F243" s="26" t="s">
        <v>809</v>
      </c>
      <c r="G243" s="43" t="s">
        <v>810</v>
      </c>
      <c r="H243" s="26" t="s">
        <v>441</v>
      </c>
      <c r="I243" s="26" t="s">
        <v>472</v>
      </c>
      <c r="J243" s="26" t="s">
        <v>811</v>
      </c>
    </row>
    <row r="244" ht="78" customHeight="1" spans="1:10">
      <c r="A244" s="26" t="s">
        <v>341</v>
      </c>
      <c r="B244" s="26" t="s">
        <v>797</v>
      </c>
      <c r="C244" s="26" t="s">
        <v>448</v>
      </c>
      <c r="D244" s="26" t="s">
        <v>469</v>
      </c>
      <c r="E244" s="26" t="s">
        <v>812</v>
      </c>
      <c r="F244" s="26" t="s">
        <v>434</v>
      </c>
      <c r="G244" s="43" t="s">
        <v>556</v>
      </c>
      <c r="H244" s="26" t="s">
        <v>441</v>
      </c>
      <c r="I244" s="26" t="s">
        <v>472</v>
      </c>
      <c r="J244" s="26" t="s">
        <v>813</v>
      </c>
    </row>
    <row r="245" ht="81" customHeight="1" spans="1:10">
      <c r="A245" s="26" t="s">
        <v>341</v>
      </c>
      <c r="B245" s="26" t="s">
        <v>797</v>
      </c>
      <c r="C245" s="26" t="s">
        <v>454</v>
      </c>
      <c r="D245" s="26" t="s">
        <v>455</v>
      </c>
      <c r="E245" s="26" t="s">
        <v>814</v>
      </c>
      <c r="F245" s="26" t="s">
        <v>451</v>
      </c>
      <c r="G245" s="43" t="s">
        <v>475</v>
      </c>
      <c r="H245" s="26" t="s">
        <v>441</v>
      </c>
      <c r="I245" s="26" t="s">
        <v>436</v>
      </c>
      <c r="J245" s="26" t="s">
        <v>815</v>
      </c>
    </row>
    <row r="246" ht="409" customHeight="1" spans="1:10">
      <c r="A246" s="26" t="s">
        <v>327</v>
      </c>
      <c r="B246" s="141" t="s">
        <v>816</v>
      </c>
      <c r="C246" s="26" t="s">
        <v>431</v>
      </c>
      <c r="D246" s="26" t="s">
        <v>432</v>
      </c>
      <c r="E246" s="26" t="s">
        <v>817</v>
      </c>
      <c r="F246" s="26" t="s">
        <v>434</v>
      </c>
      <c r="G246" s="43" t="s">
        <v>55</v>
      </c>
      <c r="H246" s="26" t="s">
        <v>435</v>
      </c>
      <c r="I246" s="26" t="s">
        <v>436</v>
      </c>
      <c r="J246" s="26" t="s">
        <v>818</v>
      </c>
    </row>
    <row r="247" ht="409" customHeight="1" spans="1:10">
      <c r="A247" s="26" t="s">
        <v>327</v>
      </c>
      <c r="B247" s="26" t="s">
        <v>816</v>
      </c>
      <c r="C247" s="26" t="s">
        <v>431</v>
      </c>
      <c r="D247" s="26" t="s">
        <v>438</v>
      </c>
      <c r="E247" s="26" t="s">
        <v>542</v>
      </c>
      <c r="F247" s="26" t="s">
        <v>451</v>
      </c>
      <c r="G247" s="43" t="s">
        <v>531</v>
      </c>
      <c r="H247" s="26" t="s">
        <v>441</v>
      </c>
      <c r="I247" s="26" t="s">
        <v>436</v>
      </c>
      <c r="J247" s="26" t="s">
        <v>819</v>
      </c>
    </row>
    <row r="248" ht="409" customHeight="1" spans="1:10">
      <c r="A248" s="26" t="s">
        <v>327</v>
      </c>
      <c r="B248" s="26" t="s">
        <v>816</v>
      </c>
      <c r="C248" s="26" t="s">
        <v>448</v>
      </c>
      <c r="D248" s="26" t="s">
        <v>449</v>
      </c>
      <c r="E248" s="26" t="s">
        <v>543</v>
      </c>
      <c r="F248" s="26" t="s">
        <v>451</v>
      </c>
      <c r="G248" s="43" t="s">
        <v>531</v>
      </c>
      <c r="H248" s="26" t="s">
        <v>441</v>
      </c>
      <c r="I248" s="26" t="s">
        <v>436</v>
      </c>
      <c r="J248" s="26" t="s">
        <v>820</v>
      </c>
    </row>
    <row r="249" ht="409" customHeight="1" spans="1:10">
      <c r="A249" s="26" t="s">
        <v>327</v>
      </c>
      <c r="B249" s="26" t="s">
        <v>816</v>
      </c>
      <c r="C249" s="26" t="s">
        <v>448</v>
      </c>
      <c r="D249" s="26" t="s">
        <v>449</v>
      </c>
      <c r="E249" s="26" t="s">
        <v>545</v>
      </c>
      <c r="F249" s="26" t="s">
        <v>451</v>
      </c>
      <c r="G249" s="43" t="s">
        <v>531</v>
      </c>
      <c r="H249" s="26" t="s">
        <v>441</v>
      </c>
      <c r="I249" s="26" t="s">
        <v>436</v>
      </c>
      <c r="J249" s="26" t="s">
        <v>821</v>
      </c>
    </row>
    <row r="250" ht="409" customHeight="1" spans="1:10">
      <c r="A250" s="26" t="s">
        <v>327</v>
      </c>
      <c r="B250" s="26" t="s">
        <v>816</v>
      </c>
      <c r="C250" s="26" t="s">
        <v>454</v>
      </c>
      <c r="D250" s="26" t="s">
        <v>455</v>
      </c>
      <c r="E250" s="26" t="s">
        <v>822</v>
      </c>
      <c r="F250" s="26" t="s">
        <v>451</v>
      </c>
      <c r="G250" s="43" t="s">
        <v>531</v>
      </c>
      <c r="H250" s="26" t="s">
        <v>441</v>
      </c>
      <c r="I250" s="26" t="s">
        <v>436</v>
      </c>
      <c r="J250" s="26" t="s">
        <v>820</v>
      </c>
    </row>
    <row r="251" ht="128" customHeight="1" spans="1:10">
      <c r="A251" s="26" t="s">
        <v>321</v>
      </c>
      <c r="B251" s="26" t="s">
        <v>823</v>
      </c>
      <c r="C251" s="26" t="s">
        <v>431</v>
      </c>
      <c r="D251" s="26" t="s">
        <v>432</v>
      </c>
      <c r="E251" s="26" t="s">
        <v>824</v>
      </c>
      <c r="F251" s="26" t="s">
        <v>434</v>
      </c>
      <c r="G251" s="43" t="s">
        <v>53</v>
      </c>
      <c r="H251" s="26" t="s">
        <v>435</v>
      </c>
      <c r="I251" s="26" t="s">
        <v>436</v>
      </c>
      <c r="J251" s="26" t="s">
        <v>825</v>
      </c>
    </row>
    <row r="252" ht="106" customHeight="1" spans="1:10">
      <c r="A252" s="26" t="s">
        <v>321</v>
      </c>
      <c r="B252" s="26" t="s">
        <v>823</v>
      </c>
      <c r="C252" s="26" t="s">
        <v>431</v>
      </c>
      <c r="D252" s="26" t="s">
        <v>432</v>
      </c>
      <c r="E252" s="26" t="s">
        <v>826</v>
      </c>
      <c r="F252" s="26" t="s">
        <v>445</v>
      </c>
      <c r="G252" s="43" t="s">
        <v>827</v>
      </c>
      <c r="H252" s="26" t="s">
        <v>461</v>
      </c>
      <c r="I252" s="26" t="s">
        <v>436</v>
      </c>
      <c r="J252" s="26" t="s">
        <v>828</v>
      </c>
    </row>
    <row r="253" ht="111" customHeight="1" spans="1:10">
      <c r="A253" s="26" t="s">
        <v>321</v>
      </c>
      <c r="B253" s="26" t="s">
        <v>823</v>
      </c>
      <c r="C253" s="26" t="s">
        <v>431</v>
      </c>
      <c r="D253" s="26" t="s">
        <v>438</v>
      </c>
      <c r="E253" s="26" t="s">
        <v>829</v>
      </c>
      <c r="F253" s="26" t="s">
        <v>451</v>
      </c>
      <c r="G253" s="43" t="s">
        <v>531</v>
      </c>
      <c r="H253" s="26" t="s">
        <v>441</v>
      </c>
      <c r="I253" s="26" t="s">
        <v>436</v>
      </c>
      <c r="J253" s="26" t="s">
        <v>830</v>
      </c>
    </row>
    <row r="254" ht="108" customHeight="1" spans="1:10">
      <c r="A254" s="26" t="s">
        <v>321</v>
      </c>
      <c r="B254" s="26" t="s">
        <v>823</v>
      </c>
      <c r="C254" s="26" t="s">
        <v>431</v>
      </c>
      <c r="D254" s="26" t="s">
        <v>443</v>
      </c>
      <c r="E254" s="26" t="s">
        <v>831</v>
      </c>
      <c r="F254" s="26" t="s">
        <v>832</v>
      </c>
      <c r="G254" s="43" t="s">
        <v>48</v>
      </c>
      <c r="H254" s="26" t="s">
        <v>736</v>
      </c>
      <c r="I254" s="26" t="s">
        <v>436</v>
      </c>
      <c r="J254" s="26" t="s">
        <v>833</v>
      </c>
    </row>
    <row r="255" ht="125" customHeight="1" spans="1:10">
      <c r="A255" s="26" t="s">
        <v>321</v>
      </c>
      <c r="B255" s="26" t="s">
        <v>823</v>
      </c>
      <c r="C255" s="26" t="s">
        <v>448</v>
      </c>
      <c r="D255" s="26" t="s">
        <v>449</v>
      </c>
      <c r="E255" s="26" t="s">
        <v>834</v>
      </c>
      <c r="F255" s="26" t="s">
        <v>434</v>
      </c>
      <c r="G255" s="43" t="s">
        <v>500</v>
      </c>
      <c r="H255" s="26" t="s">
        <v>441</v>
      </c>
      <c r="I255" s="26" t="s">
        <v>436</v>
      </c>
      <c r="J255" s="26" t="s">
        <v>835</v>
      </c>
    </row>
    <row r="256" ht="87" customHeight="1" spans="1:10">
      <c r="A256" s="26" t="s">
        <v>321</v>
      </c>
      <c r="B256" s="26" t="s">
        <v>823</v>
      </c>
      <c r="C256" s="26" t="s">
        <v>454</v>
      </c>
      <c r="D256" s="26" t="s">
        <v>455</v>
      </c>
      <c r="E256" s="26" t="s">
        <v>578</v>
      </c>
      <c r="F256" s="26" t="s">
        <v>451</v>
      </c>
      <c r="G256" s="43" t="s">
        <v>500</v>
      </c>
      <c r="H256" s="26" t="s">
        <v>441</v>
      </c>
      <c r="I256" s="26" t="s">
        <v>436</v>
      </c>
      <c r="J256" s="26" t="s">
        <v>836</v>
      </c>
    </row>
    <row r="257" ht="376" customHeight="1" spans="1:10">
      <c r="A257" s="26" t="s">
        <v>312</v>
      </c>
      <c r="B257" s="26" t="s">
        <v>837</v>
      </c>
      <c r="C257" s="26" t="s">
        <v>431</v>
      </c>
      <c r="D257" s="26" t="s">
        <v>432</v>
      </c>
      <c r="E257" s="26" t="s">
        <v>838</v>
      </c>
      <c r="F257" s="26" t="s">
        <v>434</v>
      </c>
      <c r="G257" s="43" t="s">
        <v>839</v>
      </c>
      <c r="H257" s="26" t="s">
        <v>461</v>
      </c>
      <c r="I257" s="26" t="s">
        <v>436</v>
      </c>
      <c r="J257" s="26" t="s">
        <v>840</v>
      </c>
    </row>
    <row r="258" ht="363" customHeight="1" spans="1:10">
      <c r="A258" s="26" t="s">
        <v>312</v>
      </c>
      <c r="B258" s="26" t="s">
        <v>837</v>
      </c>
      <c r="C258" s="26" t="s">
        <v>431</v>
      </c>
      <c r="D258" s="26" t="s">
        <v>438</v>
      </c>
      <c r="E258" s="26" t="s">
        <v>497</v>
      </c>
      <c r="F258" s="26" t="s">
        <v>434</v>
      </c>
      <c r="G258" s="43" t="s">
        <v>440</v>
      </c>
      <c r="H258" s="26" t="s">
        <v>441</v>
      </c>
      <c r="I258" s="26" t="s">
        <v>436</v>
      </c>
      <c r="J258" s="26" t="s">
        <v>535</v>
      </c>
    </row>
    <row r="259" ht="361" customHeight="1" spans="1:10">
      <c r="A259" s="26" t="s">
        <v>312</v>
      </c>
      <c r="B259" s="26" t="s">
        <v>837</v>
      </c>
      <c r="C259" s="26" t="s">
        <v>431</v>
      </c>
      <c r="D259" s="26" t="s">
        <v>443</v>
      </c>
      <c r="E259" s="26" t="s">
        <v>636</v>
      </c>
      <c r="F259" s="26" t="s">
        <v>434</v>
      </c>
      <c r="G259" s="43" t="s">
        <v>440</v>
      </c>
      <c r="H259" s="26" t="s">
        <v>441</v>
      </c>
      <c r="I259" s="26" t="s">
        <v>436</v>
      </c>
      <c r="J259" s="26" t="s">
        <v>841</v>
      </c>
    </row>
    <row r="260" ht="374" customHeight="1" spans="1:10">
      <c r="A260" s="26" t="s">
        <v>312</v>
      </c>
      <c r="B260" s="26" t="s">
        <v>837</v>
      </c>
      <c r="C260" s="26" t="s">
        <v>448</v>
      </c>
      <c r="D260" s="26" t="s">
        <v>449</v>
      </c>
      <c r="E260" s="26" t="s">
        <v>527</v>
      </c>
      <c r="F260" s="26" t="s">
        <v>451</v>
      </c>
      <c r="G260" s="43" t="s">
        <v>531</v>
      </c>
      <c r="H260" s="26" t="s">
        <v>441</v>
      </c>
      <c r="I260" s="26" t="s">
        <v>436</v>
      </c>
      <c r="J260" s="26" t="s">
        <v>528</v>
      </c>
    </row>
    <row r="261" ht="375" customHeight="1" spans="1:10">
      <c r="A261" s="26" t="s">
        <v>312</v>
      </c>
      <c r="B261" s="26" t="s">
        <v>837</v>
      </c>
      <c r="C261" s="26" t="s">
        <v>448</v>
      </c>
      <c r="D261" s="26" t="s">
        <v>449</v>
      </c>
      <c r="E261" s="26" t="s">
        <v>577</v>
      </c>
      <c r="F261" s="26" t="s">
        <v>451</v>
      </c>
      <c r="G261" s="43" t="s">
        <v>531</v>
      </c>
      <c r="H261" s="26" t="s">
        <v>441</v>
      </c>
      <c r="I261" s="26" t="s">
        <v>472</v>
      </c>
      <c r="J261" s="26" t="s">
        <v>537</v>
      </c>
    </row>
    <row r="262" ht="357" customHeight="1" spans="1:10">
      <c r="A262" s="26" t="s">
        <v>312</v>
      </c>
      <c r="B262" s="26" t="s">
        <v>837</v>
      </c>
      <c r="C262" s="26" t="s">
        <v>454</v>
      </c>
      <c r="D262" s="26" t="s">
        <v>455</v>
      </c>
      <c r="E262" s="26" t="s">
        <v>638</v>
      </c>
      <c r="F262" s="26" t="s">
        <v>451</v>
      </c>
      <c r="G262" s="43" t="s">
        <v>531</v>
      </c>
      <c r="H262" s="26" t="s">
        <v>441</v>
      </c>
      <c r="I262" s="26" t="s">
        <v>436</v>
      </c>
      <c r="J262" s="26" t="s">
        <v>842</v>
      </c>
    </row>
  </sheetData>
  <mergeCells count="76">
    <mergeCell ref="A2:J2"/>
    <mergeCell ref="A3:H3"/>
    <mergeCell ref="A7:A11"/>
    <mergeCell ref="A12:A16"/>
    <mergeCell ref="A17:A22"/>
    <mergeCell ref="A23:A28"/>
    <mergeCell ref="A29:A34"/>
    <mergeCell ref="A35:A40"/>
    <mergeCell ref="A41:A45"/>
    <mergeCell ref="A46:A50"/>
    <mergeCell ref="A51:A55"/>
    <mergeCell ref="A56:A64"/>
    <mergeCell ref="A65:A70"/>
    <mergeCell ref="A71:A75"/>
    <mergeCell ref="A76:A81"/>
    <mergeCell ref="A82:A86"/>
    <mergeCell ref="A87:A92"/>
    <mergeCell ref="A93:A102"/>
    <mergeCell ref="A103:A107"/>
    <mergeCell ref="A108:A113"/>
    <mergeCell ref="A114:A119"/>
    <mergeCell ref="A120:A125"/>
    <mergeCell ref="A126:A131"/>
    <mergeCell ref="A132:A136"/>
    <mergeCell ref="A137:A141"/>
    <mergeCell ref="A142:A147"/>
    <mergeCell ref="A148:A152"/>
    <mergeCell ref="A153:A158"/>
    <mergeCell ref="A159:A167"/>
    <mergeCell ref="A168:A172"/>
    <mergeCell ref="A173:A178"/>
    <mergeCell ref="A179:A184"/>
    <mergeCell ref="A185:A191"/>
    <mergeCell ref="A192:A198"/>
    <mergeCell ref="A199:A204"/>
    <mergeCell ref="A205:A209"/>
    <mergeCell ref="A210:A217"/>
    <mergeCell ref="A218:A222"/>
    <mergeCell ref="A223:A232"/>
    <mergeCell ref="B7:B11"/>
    <mergeCell ref="B12:B16"/>
    <mergeCell ref="B17:B22"/>
    <mergeCell ref="B23:B28"/>
    <mergeCell ref="B29:B34"/>
    <mergeCell ref="B35:B40"/>
    <mergeCell ref="B41:B45"/>
    <mergeCell ref="B46:B50"/>
    <mergeCell ref="B51:B55"/>
    <mergeCell ref="B56:B64"/>
    <mergeCell ref="B65:B70"/>
    <mergeCell ref="B71:B75"/>
    <mergeCell ref="B76:B81"/>
    <mergeCell ref="B82:B86"/>
    <mergeCell ref="B87:B92"/>
    <mergeCell ref="B93:B102"/>
    <mergeCell ref="B103:B107"/>
    <mergeCell ref="B108:B113"/>
    <mergeCell ref="B114:B119"/>
    <mergeCell ref="B120:B125"/>
    <mergeCell ref="B126:B131"/>
    <mergeCell ref="B132:B136"/>
    <mergeCell ref="B137:B141"/>
    <mergeCell ref="B142:B147"/>
    <mergeCell ref="B148:B152"/>
    <mergeCell ref="B153:B158"/>
    <mergeCell ref="B159:B167"/>
    <mergeCell ref="B168:B172"/>
    <mergeCell ref="B173:B178"/>
    <mergeCell ref="B179:B184"/>
    <mergeCell ref="B185:B191"/>
    <mergeCell ref="B192:B198"/>
    <mergeCell ref="B199:B204"/>
    <mergeCell ref="B205:B209"/>
    <mergeCell ref="B210:B217"/>
    <mergeCell ref="B218:B222"/>
    <mergeCell ref="B223:B23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2025-02-19T01:51:00Z</dcterms:created>
  <dcterms:modified xsi:type="dcterms:W3CDTF">2025-09-15T01:35:02Z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96A04FC2F5A144E3A4CC851CEE1F927A_13</vt:lpwstr>
  </property>
  <property fmtid="{D5CDD505-2E9C-101B-9397-08002B2CF9AE}" pid="3" name="KSOProductBuildVer">
    <vt:lpwstr>2052-12.1.0.17140</vt:lpwstr>
  </property>
</Properties>
</file>