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20" windowHeight="1108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<sst xmlns="http://schemas.openxmlformats.org/spreadsheetml/2006/main" count="2261" uniqueCount="696">
  <si>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</si>
  <si>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</si>
  <si>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</si>
  <si>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</si>
  <si>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</si>
  <si>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</si>
  <si>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</si>
  <si>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</si>
  <si>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</si>
  <si>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</si>
  <si>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</si>
  <si>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</si>
  <si>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</si>
  <si>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</si>
  <si>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</si>
  <si>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</si>
  <si>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</si>
  <si>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</si>
  <si>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</si>
  <si>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</si>
  <si>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</si>
  <si>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</si>
  <si>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</si>
  <si>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</si>
  <si>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</si>
  <si>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</si>
  <si>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</si>
  <si>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</si>
  <si>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</si>
  <si>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</si>
  <si>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</si>
  <si>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</si>
  <si>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</si>
  <si>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</si>
  <si>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</si>
  <si>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</si>
  <si>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</si>
  <si>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</si>
  <si>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</si>
  <si>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</si>
  <si>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</si>
  <si>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</si>
  <si>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</si>
  <si>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</si>
  <si>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</si>
  <si>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</si>
  <si>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</si>
  <si>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</si>
  <si>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</si>
  <si>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</si>
  <si>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</si>
  <si>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</si>
  <si>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</si>
  <si>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</si>
  <si>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</si>
  <si>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</si>
  <si>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</si>
  <si>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</si>
  <si>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</si>
  <si>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</si>
  <si>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</si>
  <si>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</si>
  <si>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</si>
  <si>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133</t>
  </si>
  <si>
    <t>玉溪市应急管理局</t>
  </si>
  <si>
    <t>133001</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</si>
  <si>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</si>
  <si>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</si>
  <si>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</si>
  <si>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</si>
  <si>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</si>
  <si>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</si>
  <si>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</si>
  <si>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</si>
  <si>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</si>
  <si>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</si>
  <si>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</si>
  <si>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</si>
  <si>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</si>
  <si>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</si>
  <si>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</si>
  <si>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</si>
  <si>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2080502</t>
  </si>
  <si>
    <t>2080505</t>
  </si>
  <si>
    <t>2080506</t>
  </si>
  <si>
    <t>20808</t>
  </si>
  <si>
    <t>2080801</t>
  </si>
  <si>
    <t>210</t>
  </si>
  <si>
    <t>21011</t>
  </si>
  <si>
    <t>2101101</t>
  </si>
  <si>
    <t>2101102</t>
  </si>
  <si>
    <t>2101103</t>
  </si>
  <si>
    <t>2101199</t>
  </si>
  <si>
    <t>221</t>
  </si>
  <si>
    <t>22102</t>
  </si>
  <si>
    <t>2210201</t>
  </si>
  <si>
    <t>2210203</t>
  </si>
  <si>
    <t>224</t>
  </si>
  <si>
    <t>22401</t>
  </si>
  <si>
    <t>2240101</t>
  </si>
  <si>
    <t>2240104</t>
  </si>
  <si>
    <t>2240106</t>
  </si>
  <si>
    <t>2240108</t>
  </si>
  <si>
    <t>2240109</t>
  </si>
  <si>
    <t>2240150</t>
  </si>
  <si>
    <t>2240199</t>
  </si>
  <si>
    <t>22407</t>
  </si>
  <si>
    <t>2240703</t>
  </si>
  <si>
    <t>230</t>
  </si>
  <si>
    <t>23002</t>
  </si>
  <si>
    <t>2300260</t>
  </si>
  <si>
    <t>23003</t>
  </si>
  <si>
    <t>2300324</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</si>
  <si>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</si>
  <si>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</si>
  <si>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</si>
  <si>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</si>
  <si>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</si>
  <si>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</si>
  <si>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</si>
  <si>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</si>
  <si>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</si>
  <si>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</si>
  <si>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</si>
  <si>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</si>
  <si>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</si>
  <si>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</si>
  <si>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</si>
  <si>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</si>
  <si>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</si>
  <si>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</si>
  <si>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</si>
  <si>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</si>
  <si>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</si>
  <si>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</si>
  <si>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</si>
  <si>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</si>
  <si>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</si>
  <si>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</si>
  <si>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</si>
  <si>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</si>
  <si>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</si>
  <si>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</si>
  <si>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</si>
  <si>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</si>
  <si>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</si>
  <si>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</si>
  <si>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</si>
  <si>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</si>
  <si>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</si>
  <si>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</si>
  <si>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</si>
  <si>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</si>
  <si>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</si>
  <si>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</si>
  <si>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</si>
  <si>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</si>
  <si>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</si>
  <si>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530400210000000628810</t>
  </si>
  <si>
    <t>行政人员工资支出</t>
  </si>
  <si>
    <t>购房补贴</t>
  </si>
  <si>
    <t>30102</t>
  </si>
  <si>
    <t>津贴补贴</t>
  </si>
  <si>
    <t>行政运行</t>
  </si>
  <si>
    <t>30101</t>
  </si>
  <si>
    <t>基本工资</t>
  </si>
  <si>
    <t>530400210000000628811</t>
  </si>
  <si>
    <t>事业人员工资支出</t>
  </si>
  <si>
    <t>事业运行</t>
  </si>
  <si>
    <t>30107</t>
  </si>
  <si>
    <t>绩效工资</t>
  </si>
  <si>
    <t>530400210000000628812</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</si>
  <si>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</si>
  <si>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</si>
  <si>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</si>
  <si>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</si>
  <si>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</si>
  <si>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</si>
  <si>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</si>
  <si>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</si>
  <si>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</si>
  <si>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</si>
  <si>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</si>
  <si>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</si>
  <si>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</si>
  <si>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</si>
  <si>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530400210000000628813</t>
  </si>
  <si>
    <t>住房公积金</t>
  </si>
  <si>
    <t>30113</t>
  </si>
  <si>
    <t>530400210000000628814</t>
  </si>
  <si>
    <t>对个人和家庭的补助</t>
  </si>
  <si>
    <t>行政单位离退休</t>
  </si>
  <si>
    <t>30305</t>
  </si>
  <si>
    <t>生活补助</t>
  </si>
  <si>
    <t>事业单位离退休</t>
  </si>
  <si>
    <t>530400210000000628815</t>
  </si>
  <si>
    <t>其他工资福利支出</t>
  </si>
  <si>
    <t>30103</t>
  </si>
  <si>
    <t>奖金</t>
  </si>
  <si>
    <t>530400210000000628817</t>
  </si>
  <si>
    <t>公车购置及运维费</t>
  </si>
  <si>
    <t>30231</t>
  </si>
  <si>
    <t>公务用车运行维护费</t>
  </si>
  <si>
    <t>530400210000000628818</t>
  </si>
  <si>
    <t>行政人员公务交通补贴</t>
  </si>
  <si>
    <t>30239</t>
  </si>
  <si>
    <t>其他交通费用</t>
  </si>
  <si>
    <t>530400210000000628819</t>
  </si>
  <si>
    <t>工会经费</t>
  </si>
  <si>
    <t>30228</t>
  </si>
  <si>
    <t>530400210000000628821</t>
  </si>
  <si>
    <t>一般公用经费</t>
  </si>
  <si>
    <t>30299</t>
  </si>
  <si>
    <t>其他商品和服务支出</t>
  </si>
  <si>
    <t>30201</t>
  </si>
  <si>
    <t>办公费</t>
  </si>
  <si>
    <t>30202</t>
  </si>
  <si>
    <t>印刷费</t>
  </si>
  <si>
    <t>30205</t>
  </si>
  <si>
    <t>水费</t>
  </si>
  <si>
    <t>30206</t>
  </si>
  <si>
    <t>电费</t>
  </si>
  <si>
    <t>30207</t>
  </si>
  <si>
    <t>邮电费</t>
  </si>
  <si>
    <t>30211</t>
  </si>
  <si>
    <t>差旅费</t>
  </si>
  <si>
    <t>30213</t>
  </si>
  <si>
    <t>维修（护）费</t>
  </si>
  <si>
    <t>30226</t>
  </si>
  <si>
    <t>劳务费</t>
  </si>
  <si>
    <t>30229</t>
  </si>
  <si>
    <t>福利费</t>
  </si>
  <si>
    <t>530400221100000635752</t>
  </si>
  <si>
    <t>30217</t>
  </si>
  <si>
    <t>530400241100002122425</t>
  </si>
  <si>
    <t>年终一次性奖金</t>
  </si>
  <si>
    <t>530400241100002122758</t>
  </si>
  <si>
    <t>奖励性绩效工资（工资部分）经费</t>
  </si>
  <si>
    <t>530400241100002122814</t>
  </si>
  <si>
    <t>奖励性绩效工资（高于部分）经费</t>
  </si>
  <si>
    <t>530400241100002127229</t>
  </si>
  <si>
    <t>工作业务经费</t>
  </si>
  <si>
    <t>30215</t>
  </si>
  <si>
    <t>会议费</t>
  </si>
  <si>
    <t>30216</t>
  </si>
  <si>
    <t>培训费</t>
  </si>
  <si>
    <t>30227</t>
  </si>
  <si>
    <t>委托业务费</t>
  </si>
  <si>
    <t>31002</t>
  </si>
  <si>
    <t>办公设备购置</t>
  </si>
  <si>
    <t>530400241100002127238</t>
  </si>
  <si>
    <t>职业年金经费</t>
  </si>
  <si>
    <t>机关事业单位职业年金缴费支出</t>
  </si>
  <si>
    <t>30109</t>
  </si>
  <si>
    <t>职业年金缴费</t>
  </si>
  <si>
    <t>530400241100002127246</t>
  </si>
  <si>
    <t>编外临聘人员经费</t>
  </si>
  <si>
    <t>30199</t>
  </si>
  <si>
    <t>530400251100003590728</t>
  </si>
  <si>
    <t>应急值班、救援津贴经费</t>
  </si>
  <si>
    <t>预算05-1表</t>
  </si>
  <si>
    <t>2025年部门项目支出预算表</t>
  </si>
  <si>
    <t>项目分类</t>
  </si>
  <si>
    <t>项目单位</t>
  </si>
  <si>
    <t>本年拨款</t>
  </si>
  <si>
    <t>单位资金</t>
  </si>
  <si>
    <t>其中：本次下达</t>
  </si>
  <si>
    <t>玉溪市灾害信息员业务培训专项经费</t>
  </si>
  <si>
    <t>专项业务类</t>
  </si>
  <si>
    <t>530400221100000267067</t>
  </si>
  <si>
    <t>灾害风险防治</t>
  </si>
  <si>
    <t>玉溪市自然灾害生活救助专项资金</t>
  </si>
  <si>
    <t>民生类</t>
  </si>
  <si>
    <t>530400221100000289450</t>
  </si>
  <si>
    <t>自然灾害救灾补助</t>
  </si>
  <si>
    <t>39999</t>
  </si>
  <si>
    <t>应急指挥中心信息化系统运维经费</t>
  </si>
  <si>
    <t>530400231100001127532</t>
  </si>
  <si>
    <t>应急管理</t>
  </si>
  <si>
    <t>全市救援协调和预案管理培训及预案修编和专家评审专项资金</t>
  </si>
  <si>
    <t>事业发展类</t>
  </si>
  <si>
    <t>530400231100001844797</t>
  </si>
  <si>
    <t>事故预防宣传活动专项经费</t>
  </si>
  <si>
    <t>530400231100001845549</t>
  </si>
  <si>
    <t>玉溪市工贸行业安全生产综合治理“回头看”专项整治工作经费</t>
  </si>
  <si>
    <t>530400231100001846444</t>
  </si>
  <si>
    <t>玉溪市2024年工贸行业安全生产综合治理专项整治工作经费</t>
  </si>
  <si>
    <t>530400241100002005893</t>
  </si>
  <si>
    <t>玉溪市2024年危险化学品重大危险源企业联合监管专项资金</t>
  </si>
  <si>
    <t>530400241100002064949</t>
  </si>
  <si>
    <t>玉溪市2024年危险化学品和烟花爆竹企业三级安全生产标准化定级项目资金</t>
  </si>
  <si>
    <t>530400241100002064996</t>
  </si>
  <si>
    <t>云南省玉溪市自然灾害应急能力提升工程基层防灾项目资金</t>
  </si>
  <si>
    <t>530400241100002831940</t>
  </si>
  <si>
    <t>31008</t>
  </si>
  <si>
    <t>物资储备</t>
  </si>
  <si>
    <t>2024年度事故预防宣传活动专项经费</t>
  </si>
  <si>
    <t>530400241100002877211</t>
  </si>
  <si>
    <t>玉溪市应急管理专题培训班项目经费</t>
  </si>
  <si>
    <t>530400241100002877777</t>
  </si>
  <si>
    <t>玉溪市抗震救灾能力提升培训项目经费</t>
  </si>
  <si>
    <t>530400251100003552633</t>
  </si>
  <si>
    <t>机关事业单位职工遗属生活补助资金</t>
  </si>
  <si>
    <t>530400251100003553594</t>
  </si>
  <si>
    <t>死亡抚恤</t>
  </si>
  <si>
    <t>安全生产监管执法专项经费</t>
  </si>
  <si>
    <t>530400251100003553722</t>
  </si>
  <si>
    <t>安全监管</t>
  </si>
  <si>
    <t>玉溪市地震应急综合演练项目经费</t>
  </si>
  <si>
    <t>530400251100003553898</t>
  </si>
  <si>
    <t>应急指挥部办公室运行保障经费</t>
  </si>
  <si>
    <t>530400251100003554016</t>
  </si>
  <si>
    <t>玉溪市森林航空消防地面保障经费</t>
  </si>
  <si>
    <t>530400251100003570904</t>
  </si>
  <si>
    <t>玉溪市2025年森林草原防灭火培训经费</t>
  </si>
  <si>
    <t>530400251100003575854</t>
  </si>
  <si>
    <t>其他应急管理支出</t>
  </si>
  <si>
    <t>玉溪市2025年森林草原防灭火实战演练经费</t>
  </si>
  <si>
    <t>530400251100003580381</t>
  </si>
  <si>
    <t>玉溪市2025年救援协调和预案管理培训项目资金</t>
  </si>
  <si>
    <t>530400251100003581423</t>
  </si>
  <si>
    <t>玉溪市2025年应急救援项目保障经费</t>
  </si>
  <si>
    <t>530400251100003587912</t>
  </si>
  <si>
    <t>应急救援</t>
  </si>
  <si>
    <t>公益性岗位补贴经费</t>
  </si>
  <si>
    <t>530400251100003846311</t>
  </si>
  <si>
    <t>玉溪市自然灾害应急能力提升工程基层防灾县（市、区）配套经费</t>
  </si>
  <si>
    <t>530400251100003846415</t>
  </si>
  <si>
    <t>2025年安全生产预防和应急救援能力（重点非煤矿山重大灾害风险防控）建设补助资金</t>
  </si>
  <si>
    <t>530400251100003866188</t>
  </si>
  <si>
    <t>灾害防治及应急管理共同财政事权转移支付支出</t>
  </si>
  <si>
    <t>2025年省级冬春救助资金</t>
  </si>
  <si>
    <t>530400251100003894545</t>
  </si>
  <si>
    <t>灾害防治及应急管理</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</si>
  <si>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</si>
  <si>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</si>
  <si>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</si>
  <si>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</si>
  <si>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</si>
  <si>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</si>
  <si>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</si>
  <si>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</si>
  <si>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</si>
  <si>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</si>
  <si>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</si>
  <si>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</si>
  <si>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</si>
  <si>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通过开展2025年度的灾害信息员培训，使得玉溪市灾害信息员灾情管理、水旱地质灾害救援和防汛调度应急管理人员责任意识、服务意识进一步增强，综合素质、业务技力和履职能力进一步提升，具体表现在：
1.提升全市100余名灾害信息员在灾情管理基础业务知识；
2.通过报灾系统实操与演练，灾情统计报送更加规范；
3.自然灾害生活救助工作实务与灾后恢复重建等方面专业能力水平得到有效提升；
4.确保灾情统计报送及时有序有效。
5.灾情报送勘误率小于10%。</t>
  </si>
  <si>
    <t>产出指标</t>
  </si>
  <si>
    <t>数量指标</t>
  </si>
  <si>
    <t>开设课程门数</t>
  </si>
  <si>
    <t>&gt;=</t>
  </si>
  <si>
    <t>门</t>
  </si>
  <si>
    <t>定量指标</t>
  </si>
  <si>
    <t>反映预算部门（单位）组织开展各类培训开设课程的数量。</t>
  </si>
  <si>
    <t>参训人数</t>
  </si>
  <si>
    <t>100</t>
  </si>
  <si>
    <t>人</t>
  </si>
  <si>
    <t>反映预算部门（单位）组织开展各类培训的参训人数。</t>
  </si>
  <si>
    <t>质量指标</t>
  </si>
  <si>
    <t>参训率</t>
  </si>
  <si>
    <t>95</t>
  </si>
  <si>
    <t>%</t>
  </si>
  <si>
    <t>反映预算部门（单位）组织开展各类培训中预计参训情况。
参训率=（年参训人数/应参训人数）*100%。</t>
  </si>
  <si>
    <t>时效指标</t>
  </si>
  <si>
    <t>培训完成时间</t>
  </si>
  <si>
    <t>&lt;=</t>
  </si>
  <si>
    <t>2025年10月31日</t>
  </si>
  <si>
    <t>工作日</t>
  </si>
  <si>
    <t>反映培训完成时间</t>
  </si>
  <si>
    <t>效益指标</t>
  </si>
  <si>
    <t>社会效益</t>
  </si>
  <si>
    <t>灾情报送勘误率</t>
  </si>
  <si>
    <t>反映预算部门（单位）组织开展各类培训的结果影响</t>
  </si>
  <si>
    <t>满意度指标</t>
  </si>
  <si>
    <t>服务对象满意度</t>
  </si>
  <si>
    <t>参训人员满意度</t>
  </si>
  <si>
    <t>反映参训人员对培训内容、讲师授课、课程设置和培训效果等的满意度。
参训人员满意度=（对培训整体满意的参训人数/参训总人数）*100%</t>
  </si>
  <si>
    <t xml:space="preserve">为各县（市、区）配备双向森林消防车、大流量排水抢险车、多链路聚合设备等应对重大森林（草原）火灾扑救、抗洪抢险、水域救援、地震地质灾害救援的专业救援装备。						</t>
  </si>
  <si>
    <t>购买物资</t>
  </si>
  <si>
    <t>=</t>
  </si>
  <si>
    <t>1.00</t>
  </si>
  <si>
    <t>批</t>
  </si>
  <si>
    <t>反映购买物资情况</t>
  </si>
  <si>
    <t>物资验收合格率</t>
  </si>
  <si>
    <t xml:space="preserve">反映物资验收合格率。
</t>
  </si>
  <si>
    <t>应急救援能力提升</t>
  </si>
  <si>
    <t>提高</t>
  </si>
  <si>
    <t>全面</t>
  </si>
  <si>
    <t>定性指标</t>
  </si>
  <si>
    <t xml:space="preserve">为灾后救援提供助力，为受灾人员和救灾人员的生命安全提供装备保障，全面提高救援现场的组织协调效率。
</t>
  </si>
  <si>
    <t>可持续影响</t>
  </si>
  <si>
    <t>设备使用年限</t>
  </si>
  <si>
    <t>年</t>
  </si>
  <si>
    <t xml:space="preserve">装备、设备持续使用年限
</t>
  </si>
  <si>
    <t>物资使用者</t>
  </si>
  <si>
    <t>90</t>
  </si>
  <si>
    <t xml:space="preserve">反映物资使用者满意度
</t>
  </si>
  <si>
    <t>紧紧围绕森林草原防灭火工作治理现代化要求，进一步强化责任、夯实基础、科学预防、积极扑救，做到火患早排除、火险早预报、火情早发现、火灾早处置，着力提升全民森林草原防灭火责任意识和应急处置能力，确保不发生重特大森林草原火灾，最大限度地减少森林草原火灾造成人员伤亡和财产损失，保护森林草原资源，维护生态安全。实现森林草原防灭火工作重心向深化源头管控、全力防范风险纵深拓展，治理方式向实化群防群治、依法严格管理纵深拓展，基础建设向科学统筹规划、不断提质增效纵深拓展，火灾扑救向推广以水灭火、强化空地一体纵深拓展，安全建设向注重抓在平时、关键严在战时纵深拓展，全面提升全市森林草原火灾防治管理现代化水平，将森林火灾受害率控制在0.9‰以内。</t>
  </si>
  <si>
    <t>组织开展培训</t>
  </si>
  <si>
    <t>次</t>
  </si>
  <si>
    <t>最少组织一次培训</t>
  </si>
  <si>
    <t>培训参加人次</t>
  </si>
  <si>
    <t>200</t>
  </si>
  <si>
    <t>人次</t>
  </si>
  <si>
    <t>培训人次不得少于200人</t>
  </si>
  <si>
    <t>参训人员合格率</t>
  </si>
  <si>
    <t>参训人员合格率大于等于95%</t>
  </si>
  <si>
    <t>12月底前</t>
  </si>
  <si>
    <t>12月底前完成培训</t>
  </si>
  <si>
    <t>群众防火意识得到提升</t>
  </si>
  <si>
    <t>生态效益</t>
  </si>
  <si>
    <t>森林受害率得到有效控制</t>
  </si>
  <si>
    <t>0.09</t>
  </si>
  <si>
    <t>森林受害不高于0.09%</t>
  </si>
  <si>
    <t>解决遗属生活困难，按核定标准核发生活困难补助金。</t>
  </si>
  <si>
    <t>核发生活补助人数</t>
  </si>
  <si>
    <t xml:space="preserve">反映核发生活补助人数
</t>
  </si>
  <si>
    <t>核发次数</t>
  </si>
  <si>
    <t xml:space="preserve">反映生活补助发放次数
</t>
  </si>
  <si>
    <t>遗属生活质量</t>
  </si>
  <si>
    <t>保障</t>
  </si>
  <si>
    <t>反映保障遗属生活质量情况</t>
  </si>
  <si>
    <t>核发月数</t>
  </si>
  <si>
    <t>月</t>
  </si>
  <si>
    <t xml:space="preserve">反映在符合核发条件的前提下，足月核发补助情况
</t>
  </si>
  <si>
    <t>补助对象满意度</t>
  </si>
  <si>
    <t xml:space="preserve">反映补助对象满意度
</t>
  </si>
  <si>
    <t>重点解决去冬今春受灾困难人员遇到的基本生活困难。</t>
  </si>
  <si>
    <t>救助人次</t>
  </si>
  <si>
    <t>5000</t>
  </si>
  <si>
    <t>反映应保尽保、应救尽救对象的人数（人次）情况</t>
  </si>
  <si>
    <t>资金下拨率</t>
  </si>
  <si>
    <t>反映资金下拨的情况。
资金下拨率=下拨的资金额/发放资金总额*100%</t>
  </si>
  <si>
    <t>冬春救灾资金使用率</t>
  </si>
  <si>
    <t>反映冬春救灾资金使用的情况。
冬春救灾资金使用率=使用的资金额/发放资金总额*100%</t>
  </si>
  <si>
    <t>救助标准</t>
  </si>
  <si>
    <t>严格按照救灾资金分配标准执行</t>
  </si>
  <si>
    <t>元/人</t>
  </si>
  <si>
    <t>县级应急管理部门收到资金后发放至救助对象所需时间</t>
  </si>
  <si>
    <t>30</t>
  </si>
  <si>
    <t>帮助受灾群众克服生活困难</t>
  </si>
  <si>
    <t>妥善保障基本生活</t>
  </si>
  <si>
    <t>反映救助促进受助对象生活状况的改善情况</t>
  </si>
  <si>
    <t>重大负面舆情和事件次数</t>
  </si>
  <si>
    <t>受灾群众满意度</t>
  </si>
  <si>
    <t>反映获救助对象的满意程度。
救助对象满意度=调查中满意和较满意的获救助人员数/调查总人数*100%</t>
  </si>
  <si>
    <t>拟计划组织市直有关部门人员、市应急管理局相关科室人员、各县（市、区）应急管理局分管领导和工作人员、各乡镇（街道）相关人员共计100人以上培训班，通过授课老师的讲解，使学员学深悟透《中华人民共和国突发事件应对法》《突发事件应急预案管理办法》《云南省生产安全事故应急办法》《云南省突发事件应急预案管理实施办法》。</t>
  </si>
  <si>
    <t>组织培训期数</t>
  </si>
  <si>
    <t>反映预算部门（单位）组织开展各类培训的期数。</t>
  </si>
  <si>
    <t>面向市直有关部门人员；市应急管理局相关科室人员；各县（市、区）应急管理局分管领导和工作人员；各乡镇（街道）相关人员；由市应急管理局作为业务主管单位的社会救援力量相关人员共100人</t>
  </si>
  <si>
    <t>培训人员合格率</t>
  </si>
  <si>
    <t>参加培训人员对法律法规的掌握了解及应用</t>
  </si>
  <si>
    <t>培训出勤率</t>
  </si>
  <si>
    <t>按照通知完成培训内容</t>
  </si>
  <si>
    <t>救援协调和预案管理水平</t>
  </si>
  <si>
    <t>提升</t>
  </si>
  <si>
    <t>培训内容对实际工作的指导及应用</t>
  </si>
  <si>
    <t>对课件及培训内容的满意度，培训人员对培训内容的理解掌握</t>
  </si>
  <si>
    <t>玉溪市自然灾害呈现灾害种类多、分布地域广、发生频率高等特点。地质环境复杂脆弱，地震地质灾害威胁长期存在；气候条件特殊多变，山洪灾害、干旱等风险突出。面对严峻的自然灾害风险形势，森林草原防灭火、防汛抗旱、抗震救灾任务艰巨，为确保全市人民群众生命财产安全，全面防范应对自然灾害，2025年申请保障三个指挥部办公室工作经费。</t>
  </si>
  <si>
    <t>调研检查车辆保障次数</t>
  </si>
  <si>
    <t>反映保障调研检查车辆情况</t>
  </si>
  <si>
    <t>会商调度次数</t>
  </si>
  <si>
    <t>25</t>
  </si>
  <si>
    <t>反映保障会商调度情况。</t>
  </si>
  <si>
    <t>会商、调度情况</t>
  </si>
  <si>
    <t>反映三个指挥部会商、调度情况</t>
  </si>
  <si>
    <t>防灾减灾救灾能力</t>
  </si>
  <si>
    <t xml:space="preserve">提高 </t>
  </si>
  <si>
    <t>反映三个指挥部防灾减灾救灾能力</t>
  </si>
  <si>
    <t>应急救援处置能力</t>
  </si>
  <si>
    <t>有效</t>
  </si>
  <si>
    <t>反映三个指挥部应急救援处置能力情况</t>
  </si>
  <si>
    <t>服务对象满意度指标</t>
  </si>
  <si>
    <t>反映服务对象满意度</t>
  </si>
  <si>
    <t>通过开展地震应急综合演练，强化各部门间协同配合，提升地震应急处置能力和水平，推进各部门在实战中查缺补漏，不断提出地震应急预案及地震应急处置方案的不足，为下一步地震应急预案及地震应急处置方案修订提供依据。具体表现在：1.至少完成2次地震应急演练；2.确保参演人数至少达到400人；3.各参演单位参演率达到95%；4.参演单位覆盖数15家以上；5.参演人员投诉率在5%以下。</t>
  </si>
  <si>
    <t>反映年度组织地震应急演练场次情况。</t>
  </si>
  <si>
    <t>通过开展地震应急综合演练，强化各部门间协同配合，提升地震应急处置能力和水平，推进各部门在实战中查缺补漏，不断提出地震应急预案及地震应急处置方案的不足，为下一步地震应急预案及地震应急处置方案修订提供依据。具体表现在：1.至少完成2次地震应急演练；2.确保参演人数至少达到400人；3.各参演单位参演率达到95%；4.参演单位覆盖数超过15家以上；5.参演人员投诉率在5%以下。</t>
  </si>
  <si>
    <t>400</t>
  </si>
  <si>
    <t>是否满足地震应急综合演练参演人数需求。</t>
  </si>
  <si>
    <t>反映全程参演率</t>
  </si>
  <si>
    <t>参演单位覆盖数</t>
  </si>
  <si>
    <t>家</t>
  </si>
  <si>
    <t>是否满足地震应急综合演练目标效果要求。</t>
  </si>
  <si>
    <t>反映地震应急综合演练参演单位及领导满意度。</t>
  </si>
  <si>
    <t>通过玉溪市2025年应急救援项目保障经费的分配使用，保障2025年基层防灾应急能力提升项目市本级购买的覆盖地震地质灾害、抗洪抢险、水域、森林（草原）火灾等自然灾害救援领域的应急救援共171台（套）特种装备、特种车辆正常运行使用，有效提高玉溪市防灾、减灾、救灾能力，及时高效应对2025年突发自然灾害，有力保障人民生命财产安全。</t>
  </si>
  <si>
    <t>保障车辆及装备数量</t>
  </si>
  <si>
    <t>台（套）</t>
  </si>
  <si>
    <t>保障2025年运行</t>
  </si>
  <si>
    <t>2025年12月31日</t>
  </si>
  <si>
    <t>年-月-日</t>
  </si>
  <si>
    <t>反映保障应急处置时限情况</t>
  </si>
  <si>
    <t>救援效率</t>
  </si>
  <si>
    <t>全面提升</t>
  </si>
  <si>
    <t>反映设备参与救援效果</t>
  </si>
  <si>
    <t>应急救援中装备、设备使用频率</t>
  </si>
  <si>
    <t>应急救援过程中，装备、设备使用频率、次数。</t>
  </si>
  <si>
    <t>反映装备使用对象满意度情况</t>
  </si>
  <si>
    <t>实现森林草原防灭火工作重心向深化源头管控、全力防范风险纵深拓展，治理方式向实化群防群治、依法严格管理纵深拓展，基础建设向科学统筹规划、不断提质增效纵深拓展，火灾扑救向推广以水灭火、强化空地一体纵深拓展，安全建设向注重抓在平时、关键严在战时纵深拓展，全面提升全市森林草原火灾防治管理现代化水平，将森林火灾受害率控制在0.9‰以内。</t>
  </si>
  <si>
    <t>森林草原防灭火实战演练</t>
  </si>
  <si>
    <t>演练完成率达到100%</t>
  </si>
  <si>
    <t>提升森林草原防灭火能力</t>
  </si>
  <si>
    <t>防灭火能力全面提升</t>
  </si>
  <si>
    <t>森林受害率控制指标</t>
  </si>
  <si>
    <t>森林受害率控制在0.09%以内。</t>
  </si>
  <si>
    <t>群众防火意识提高</t>
  </si>
  <si>
    <t>群众防火意识得到提高</t>
  </si>
  <si>
    <t>群众满意度</t>
  </si>
  <si>
    <t xml:space="preserve">通过项目实施，保障市应急管理局执法检查工作顺利开展。为加强行政执法力度，日常车辆运行费用不能保障的出差使用社会平台租赁支出，按照9个执法科室每月出差4次来保障，全年预计使用社会租车平台出差1500次；为确保全局各项工作依法依规开展，加强安全生产法制观念，聘请律师服务需3万元。						
</t>
  </si>
  <si>
    <t>保障出差次数</t>
  </si>
  <si>
    <t>1500</t>
  </si>
  <si>
    <t xml:space="preserve">反映按照伙食补助标准测算最大限度能保障出差人次
</t>
  </si>
  <si>
    <t>律师服务</t>
  </si>
  <si>
    <t>1.0</t>
  </si>
  <si>
    <t>反映律师服务期限</t>
  </si>
  <si>
    <t>成本指标</t>
  </si>
  <si>
    <t>经济成本指标</t>
  </si>
  <si>
    <t>元/天</t>
  </si>
  <si>
    <t xml:space="preserve">反映伙食补助报销标准
</t>
  </si>
  <si>
    <t>执法检查工作持续时间</t>
  </si>
  <si>
    <t xml:space="preserve">反映项目资金保障公务出差月数
</t>
  </si>
  <si>
    <t xml:space="preserve">反映服务对象满意度
</t>
  </si>
  <si>
    <t>森林航空消防是目前最先进的森林防火手段，可以发挥空中优势，不受地面道路和交通情况的限制，能在较短时间内飞抵指定地点，具有机动性强、使用灵活的特点，通过吊桶洒水，小面积火灾可以被直接扑灭，大面积火灾可以得到控制，在林火扑救过程中，充分发挥火场侦察、空中指挥、火场信息传输的优势。在森林火灾的巡航监测、应急扑救中取得积极重要作用。预计2025年防期内：1.直升机飞行≥20架次；2.直升机飞行≥50小时；3.直升机洒水≥100吨，力争不发生重特大森林草原火灾。</t>
  </si>
  <si>
    <t>防期内直升机累计飞行架次</t>
  </si>
  <si>
    <t>反映航空护林工作中航空消防执行飞行的情况。</t>
  </si>
  <si>
    <t>森林航空消防是目前最先进的森林防火手段，可以发挥空中优势，不受地面道路和交通情况的限制，能在较短时间内飞抵指定地点，具有机动性强、使用灵活的特点，通过吊桶洒水，小面积火灾可以被直接扑灭，大面积火灾可以得到控制，在林火扑救过程中，充分发挥火场侦察、空中指挥、火场信息传输的优势。在森林火灾的巡航监测、应急扑救中取得积极重要作用。预计2025年防期内：1.直升机飞行≥20架次；2.直升机飞行≥50小时；3.直升机洒水≥100吨，力争不发生重、特大森林草原火灾。</t>
  </si>
  <si>
    <t>防期内直升机累计洒水</t>
  </si>
  <si>
    <t>吨</t>
  </si>
  <si>
    <t>反映航空护林工作中航空消防执行洒水量完成情况。</t>
  </si>
  <si>
    <t>飞行基础设施维护费</t>
  </si>
  <si>
    <t>5.5</t>
  </si>
  <si>
    <t>万元</t>
  </si>
  <si>
    <t>反映航空护林工作中基础设施维护的情况。</t>
  </si>
  <si>
    <t>保障飞行质量</t>
  </si>
  <si>
    <t>全面保障</t>
  </si>
  <si>
    <t>反映飞行质量</t>
  </si>
  <si>
    <t>保障期间</t>
  </si>
  <si>
    <t>反映保障航空基地运行时限</t>
  </si>
  <si>
    <t>森林火灾受害面积控制率</t>
  </si>
  <si>
    <t>0.9</t>
  </si>
  <si>
    <t>‰</t>
  </si>
  <si>
    <t>反映森林火灾受害面积控制情况。</t>
  </si>
  <si>
    <t>是否提升森林火灾扑救及应急抢险救灾的综合能力</t>
  </si>
  <si>
    <t>是</t>
  </si>
  <si>
    <t>是/否</t>
  </si>
  <si>
    <t>反映玉溪市主要林区航空消防的全覆盖，是否全面提升玉溪市森林火灾扑救及应急抢险救灾的综合能力情况</t>
  </si>
  <si>
    <t>反映基地建设资金使用满意度的情况</t>
  </si>
  <si>
    <t>按规定正常支付公益性岗位人员工资，支持部门正常履职。</t>
  </si>
  <si>
    <t>发放公益性岗位人员数量</t>
  </si>
  <si>
    <t xml:space="preserve">反映单位实际发放公益性岗位补助人员数量。
</t>
  </si>
  <si>
    <t>发放时间</t>
  </si>
  <si>
    <t xml:space="preserve">反映实际发放次数。
</t>
  </si>
  <si>
    <t>部门运转</t>
  </si>
  <si>
    <t>正常运转</t>
  </si>
  <si>
    <t>反映部门全年正常运转情况</t>
  </si>
  <si>
    <t>有效保障公益性岗位人员生活</t>
  </si>
  <si>
    <t>反映单位实际发放公益性岗位补助人员可持续影响情况</t>
  </si>
  <si>
    <t>享受补贴人员满意度</t>
  </si>
  <si>
    <t xml:space="preserve">反映单位实际发放公益性岗位补助人员满意度情况
</t>
  </si>
  <si>
    <t>在现有预算资金规模下，严格遵守培训费综合定额标准，计划2025年度至少完成1期“抗震救灾能力提升培训”，至少完成对80名“关键少数”领导干部培训工作，参训学员满意度达90%以上，“关键少数”熟悉地震应急处置工作方法和流程，能在地震来临时作出快速响应和科学处置，防震减灾意识、应急处置能力得到有效提升，压紧压实防震减灾救灾工作责任，做好地震灾害防范应对各项准备工作。真正构建起纵向到底，横向到边的科学高效的应急指挥体系。</t>
  </si>
  <si>
    <t>反映组织开展培训的期数。</t>
  </si>
  <si>
    <t>80</t>
  </si>
  <si>
    <t>反映组织开展培训的人次。</t>
  </si>
  <si>
    <t>反映预算部门（单位）组织开展各类培训的质量。
培训人员合格率=（合格的学员数量/培训总学员数量）*100%。</t>
  </si>
  <si>
    <t>发生地震灾害初次报告时间</t>
  </si>
  <si>
    <t>小时</t>
  </si>
  <si>
    <t>反映培训效果。</t>
  </si>
  <si>
    <t>反映参训人员对培训内容、讲师授课、课程设置和培训效果等的满意度。
参训人员投诉率=（投诉的参训人数/参训总人数）*100%</t>
  </si>
  <si>
    <t>通过支持建设纳入全国性系统的重点非煤矿山视频智能监控子系统，对井下主要作业地点安装视频监控，实现“无视频不作业”，推进入井人员身份唯一性识别技术应用，提升矿山数字化、智能化安全生产预防和监管水平。</t>
  </si>
  <si>
    <t>重点非煤矿山视频智能监控子系统</t>
  </si>
  <si>
    <t>个</t>
  </si>
  <si>
    <t>反映重点非煤矿山视频智能监控子系统建成情况。</t>
  </si>
  <si>
    <t>验收通过率</t>
  </si>
  <si>
    <t>反映视频监控系统验收通过情况。</t>
  </si>
  <si>
    <t>联网在线率</t>
  </si>
  <si>
    <t>反映系统联网在线率</t>
  </si>
  <si>
    <t>进度完成率</t>
  </si>
  <si>
    <t>反映系统建设完成进度</t>
  </si>
  <si>
    <t>矿山安全风险防控水平</t>
  </si>
  <si>
    <t>&gt;</t>
  </si>
  <si>
    <t>上升</t>
  </si>
  <si>
    <t>实现矿山安全风险防控水平提高</t>
  </si>
  <si>
    <t>矿山安全监管监察效能</t>
  </si>
  <si>
    <t>实现矿山安全监管监察效能提高</t>
  </si>
  <si>
    <t>2025年争取市级资金20万元，重点救助2024年以来受我市极端灾害性天气影响，导致口粮、衣被、取暖、住房恢复重建等方面遇到困难亟需救助的受灾群众基本生活。预期效果：完成救助受灾群众500人以上，11月前统计完成全市受灾群众需救助总体情况；确保我市受灾群众温暖过冬，达到两不愁的目标。</t>
  </si>
  <si>
    <t>救助人数</t>
  </si>
  <si>
    <t>500</t>
  </si>
  <si>
    <t>反映救助人数</t>
  </si>
  <si>
    <t>救助对象认定准确率</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</si>
  <si>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</si>
  <si>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</si>
  <si>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</si>
  <si>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救助事项公示度</t>
  </si>
  <si>
    <t>反映救助事项在特定办事大厅、官网、媒体或其他渠道按规定进行公示的情况。
救助事项公示度=按规定公布事项数/按规定应公布事项数*100%</t>
  </si>
  <si>
    <t>资金下拨时间</t>
  </si>
  <si>
    <t>2025年9月30日</t>
  </si>
  <si>
    <t>日</t>
  </si>
  <si>
    <t>反映资金下拨完成时间</t>
  </si>
  <si>
    <t>保障受灾困难群众基本生活</t>
  </si>
  <si>
    <t>反映救助促进受助对象生活状况的改善情况。</t>
  </si>
  <si>
    <t>救助对象满意度</t>
  </si>
  <si>
    <t>应急指挥中心承担应急管理、安全生产的科技和信息化建设工作，规划信息传输渠道，建立健全自然灾害信息资源获取和共享机制。玉溪市应急管理系统项目（应急指挥中心搬迁改造），2020年5月已建成验收后投入使用，平台已接入玉溪市级公安视频监控系统、消防指挥调度系统、森林防火视频监控系统、国土时空地图系统、气象突发事件预警系统等业务等系统，现应急指挥中心作为一个综合性的后端应急指挥调度场所，发生突发事件和模拟应急演练以及日常工作中都需要与前端的指挥部相联合，才能更好的处理突发事件。下一步要做好应急指挥一张图平台的更新维护工作，优化现有平台系统、提升硬件功能，协调对接业务平台共享融合，有序推广国家应急部软件接入系统，应急指挥一张图、事故及灾害预警处置数据分析平台、卫星通信综合平台、应急专用无线电频率资源管理系统、互联网+执法系统、防汛抗旱态势分析系统、应急资源管理平台等多套系统的接入试运行；做好国家应急部下发42套信息系统和云南省应急厅下发12套系统的分配使用工作，并且有序开展370兆赫兹应急指挥窄带无线通信网的日常调度工作，推进卫星平台与指挥大厅互联互通的运用，应急系统及应急通APP应用；还需做好视频会议保障工作，截至2024年8月已召开272次视频会议，应用场次越来越频繁，预计2025年使用次数会超出2024年已召开次数，为加强指挥中心建设，充分应用已搭建的应急指挥信息网和省州县乡四级电子政务外网，建设视频会议场所，保障同时3场会议召开，都需一支专业的技术服务团队进行有效保障。</t>
  </si>
  <si>
    <t>维护系统数量</t>
  </si>
  <si>
    <t>反映维护系统数量</t>
  </si>
  <si>
    <t>应急指挥中心承担应急管理、安全生产的科技和信息化建设工作，规划信息传输渠道，建立健全自然灾害信息资源获取和共享机制。玉溪市应急管理系统项目（应急指挥中心搬迁改造），2020年5月已建成验收后投入使用，平台已接入玉溪市级公安视频监控系统、消防指挥调度系统、森林防火视频监控系统、国土时空地图系统、气象突发事件预警系统等业务等系统，现应急指挥中心作为一个综合性的后端应急指挥调度场所，发生突发事件和模拟应急演练以及日常工作中都需要与前端的指挥部相联合，才能更好的处理突发事件。下一步要做好应急指挥一张图平台的更新维护工作，优化现有平台系统、提升硬件功能，协调对接业务平台共享融合，有序推广国家应急部软件接入系统，应急指挥一张图、事故及灾害预警处置数据分析平台、卫星通信综合平台、应急专用无线电频率资源管理系统、互联网+执法系统、防汛抗旱态势分析系统、应急资源管理平台等多套系统的接入试运行；做好国家应急部下发42套信息系统和云南省应急厅下发12套系统的分配使用工作，并且有序开展370兆赫兹应急指挥窄带无线通信网的日常调度工作，推进卫星平台与指挥大厅互联互通的运用，应急系统及应急通APP应用；还需做好视频会议保障工作，截止2024年8月已召开272次视频会议，应用场次越来越频繁，预计2025年使用次数会超出2024年已召开次数，为加强指挥中心建设，充分应用已搭建的应急指挥信息网和省州县乡四级电子政务外网，建设视频会议场所，保障同时3场会议召开，都需一支专业的技术服务团队进行有效保障。</t>
  </si>
  <si>
    <t>设备运维合格率</t>
  </si>
  <si>
    <t>反映设备运维合格率</t>
  </si>
  <si>
    <t>开展维护期间</t>
  </si>
  <si>
    <t>反映设备维护期限</t>
  </si>
  <si>
    <t>经济效益</t>
  </si>
  <si>
    <t>国家财产损失率</t>
  </si>
  <si>
    <t>确保通信畅通</t>
  </si>
  <si>
    <t>提升应急处置能力</t>
  </si>
  <si>
    <t>增强服务能力</t>
  </si>
  <si>
    <t>问题整改合格率</t>
  </si>
  <si>
    <t>85</t>
  </si>
  <si>
    <t>反映检查核查发现问题的整改落实情况。
问题整改合格率=（实际整改问题数/现场检查发现问题数）*100%</t>
  </si>
  <si>
    <t>使用单位满意度</t>
  </si>
  <si>
    <t>预算06表</t>
  </si>
  <si>
    <t>2025年部门政府性基金预算支出预算表</t>
  </si>
  <si>
    <t>单位:元</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</si>
  <si>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</si>
  <si>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</si>
  <si>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</si>
  <si>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</si>
  <si>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</si>
  <si>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</si>
  <si>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</si>
  <si>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</si>
  <si>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</si>
  <si>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</si>
  <si>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</si>
  <si>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</si>
  <si>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</si>
  <si>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印刷资料</t>
  </si>
  <si>
    <t>打印纸</t>
  </si>
  <si>
    <t>公务用车维修维护费</t>
  </si>
  <si>
    <t>公务用车保险服务</t>
  </si>
  <si>
    <t>公务用车加油服务</t>
  </si>
  <si>
    <t>预算08表</t>
  </si>
  <si>
    <t>2025年部门政府购买服务预算表</t>
  </si>
  <si>
    <t>政府购买服务项目</t>
  </si>
  <si>
    <t>政府购买服务目录</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</si>
  <si>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</si>
  <si>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</si>
  <si>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</si>
  <si>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</si>
  <si>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</si>
  <si>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</si>
  <si>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</si>
  <si>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</si>
  <si>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</si>
  <si>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</si>
  <si>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</si>
  <si>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</si>
  <si>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</si>
  <si>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</si>
  <si>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</si>
  <si>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</si>
  <si>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</si>
  <si>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</si>
  <si>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</si>
  <si>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</si>
  <si>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</si>
  <si>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</si>
  <si>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</si>
  <si>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</si>
  <si>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</si>
  <si>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</si>
  <si>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</si>
  <si>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</si>
  <si>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A02020100 复印机</t>
  </si>
  <si>
    <t>复印机</t>
  </si>
  <si>
    <t>台</t>
  </si>
  <si>
    <t>A02021003 A4黑白打印机</t>
  </si>
  <si>
    <t>打印机</t>
  </si>
  <si>
    <t>家具和用品</t>
  </si>
  <si>
    <t>A05010502 文件柜</t>
  </si>
  <si>
    <t>文件柜</t>
  </si>
  <si>
    <t>组</t>
  </si>
  <si>
    <t>预算11表</t>
  </si>
  <si>
    <t>2025年上级补助项目支出预算表</t>
  </si>
  <si>
    <t>上级补助</t>
  </si>
  <si>
    <t>预算12表</t>
  </si>
  <si>
    <t>2025年部门项目支出中期规划预算表</t>
  </si>
  <si>
    <t>项目级次</t>
  </si>
  <si>
    <t>2025年</t>
  </si>
  <si>
    <t>2026年</t>
  </si>
  <si>
    <t>2027年</t>
  </si>
  <si>
    <t>311 专项业务类</t>
  </si>
  <si>
    <t>本级</t>
  </si>
  <si>
    <t>313 事业发展类</t>
  </si>
  <si>
    <t>312 民生类</t>
  </si>
  <si>
    <t>322 民生类</t>
  </si>
  <si>
    <t>下级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</si>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</sst>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17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8"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8"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3"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8"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8"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178" fontId="11" fillId="0" borderId="7" xfId="53"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11" fillId="0" borderId="10"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78" fontId="11" fillId="0" borderId="7" xfId="0" applyNumberFormat="1" applyFont="1" applyBorder="1" applyAlignment="1">
      <alignment horizontal="right" vertical="center"/>
    </xf>
    <xf numFmtId="178" fontId="21" fillId="0" borderId="7" xfId="0" applyNumberFormat="1" applyFont="1" applyBorder="1" applyAlignment="1">
      <alignment horizontal="left" vertical="center"/>
    </xf>
    <xf numFmtId="178" fontId="11" fillId="0" borderId="7" xfId="54" applyNumberFormat="1" applyFont="1" applyBorder="1">
      <alignment horizontal="right" vertical="center"/>
    </xf>
    <xf numFmtId="178"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D10" sqref="D1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0</v>
      </c>
      <c r="B1" s="162"/>
      <c r="C1" s="162"/>
      <c r="D1" s="162"/>
    </row>
    <row r="2" ht="28.5" customHeight="1" spans="1:4">
      <c r="A2" s="163" t="s">
        <v>1</v>
      </c>
      <c r="B2" s="163"/>
      <c r="C2" s="163"/>
      <c r="D2" s="163"/>
    </row>
    <row r="3" ht="18.75" customHeight="1" spans="1:4">
      <c r="A3" s="153" t="str">
        <f>"单位名称："&amp;"玉溪市应急管理局"</f>
        <v>单位名称：玉溪市应急管理局</v>
      </c>
      <c r="B3" s="153"/>
      <c r="C3" s="153"/>
      <c r="D3" s="151" t="s">
        <v>2</v>
      </c>
    </row>
    <row r="4" ht="18.75" customHeight="1" spans="1:4">
      <c r="A4" s="154" t="s">
        <v>3</v>
      </c>
      <c r="B4" s="154"/>
      <c r="C4" s="154" t="s">
        <v>4</v>
      </c>
      <c r="D4" s="154"/>
    </row>
    <row r="5" ht="18.75" customHeight="1" spans="1:4">
      <c r="A5" s="154" t="s">
        <v>5</v>
      </c>
      <c r="B5" s="154" t="s">
        <v>6</v>
      </c>
      <c r="C5" s="154" t="s">
        <v>7</v>
      </c>
      <c r="D5" s="154" t="s">
        <v>6</v>
      </c>
    </row>
    <row r="6" ht="18.75" customHeight="1" spans="1:4">
      <c r="A6" s="153" t="s">
        <v>8</v>
      </c>
      <c r="B6" s="167">
        <v>26458044.81</v>
      </c>
      <c r="C6" s="168" t="str">
        <f>"一"&amp;"、"&amp;"社会保障和就业支出"</f>
        <v>一、社会保障和就业支出</v>
      </c>
      <c r="D6" s="167">
        <v>2762523.52</v>
      </c>
    </row>
    <row r="7" ht="18.75" customHeight="1" spans="1:4">
      <c r="A7" s="153" t="s">
        <v>9</v>
      </c>
      <c r="B7" s="167"/>
      <c r="C7" s="168" t="str">
        <f>"二"&amp;"、"&amp;"卫生健康支出"</f>
        <v>二、卫生健康支出</v>
      </c>
      <c r="D7" s="167">
        <v>1561519.67</v>
      </c>
    </row>
    <row r="8" ht="18.75" customHeight="1" spans="1:4">
      <c r="A8" s="153" t="s">
        <v>10</v>
      </c>
      <c r="B8" s="167"/>
      <c r="C8" s="168" t="str">
        <f>"三"&amp;"、"&amp;"住房保障支出"</f>
        <v>三、住房保障支出</v>
      </c>
      <c r="D8" s="167">
        <v>1746408</v>
      </c>
    </row>
    <row r="9" ht="18.75" customHeight="1" spans="1:4">
      <c r="A9" s="153" t="s">
        <v>11</v>
      </c>
      <c r="B9" s="167"/>
      <c r="C9" s="168" t="str">
        <f>"四"&amp;"、"&amp;"灾害防治及应急管理支出"</f>
        <v>四、灾害防治及应急管理支出</v>
      </c>
      <c r="D9" s="167">
        <v>60684529.9</v>
      </c>
    </row>
    <row r="10" ht="18.75" customHeight="1" spans="1:4">
      <c r="A10" s="153" t="s">
        <v>12</v>
      </c>
      <c r="B10" s="167">
        <v>12223000</v>
      </c>
      <c r="C10" s="168" t="str">
        <f>"五"&amp;"、"&amp;"转移性支出"</f>
        <v>五、转移性支出</v>
      </c>
      <c r="D10" s="167">
        <v>2120000</v>
      </c>
    </row>
    <row r="11" ht="18.75" customHeight="1" spans="1:4">
      <c r="A11" s="153" t="s">
        <v>13</v>
      </c>
      <c r="B11" s="167"/>
      <c r="C11" s="153"/>
      <c r="D11" s="153"/>
    </row>
    <row r="12" ht="18.75" customHeight="1" spans="1:4">
      <c r="A12" s="153" t="s">
        <v>14</v>
      </c>
      <c r="B12" s="167"/>
      <c r="C12" s="153"/>
      <c r="D12" s="153"/>
    </row>
    <row r="13" ht="18.75" customHeight="1" spans="1:4">
      <c r="A13" s="153" t="s">
        <v>15</v>
      </c>
      <c r="B13" s="167"/>
      <c r="C13" s="153"/>
      <c r="D13" s="153"/>
    </row>
    <row r="14" ht="18.75" customHeight="1" spans="1:4">
      <c r="A14" s="153" t="s">
        <v>16</v>
      </c>
      <c r="B14" s="167"/>
      <c r="C14" s="153"/>
      <c r="D14" s="153"/>
    </row>
    <row r="15" ht="18.75" customHeight="1" spans="1:4">
      <c r="A15" s="153" t="s">
        <v>17</v>
      </c>
      <c r="B15" s="167">
        <v>12223000</v>
      </c>
      <c r="C15" s="153"/>
      <c r="D15" s="153"/>
    </row>
    <row r="16" ht="18.75" customHeight="1" spans="1:4">
      <c r="A16" s="169" t="s">
        <v>18</v>
      </c>
      <c r="B16" s="167">
        <v>38681044.81</v>
      </c>
      <c r="C16" s="169" t="s">
        <v>19</v>
      </c>
      <c r="D16" s="167">
        <v>68874981.09</v>
      </c>
    </row>
    <row r="17" ht="18.75" customHeight="1" spans="1:4">
      <c r="A17" s="164" t="s">
        <v>20</v>
      </c>
      <c r="B17" s="153"/>
      <c r="C17" s="164" t="s">
        <v>21</v>
      </c>
      <c r="D17" s="153"/>
    </row>
    <row r="18" ht="18.75" customHeight="1" spans="1:4">
      <c r="A18" s="61" t="s">
        <v>22</v>
      </c>
      <c r="B18" s="167">
        <v>24470792.1</v>
      </c>
      <c r="C18" s="61" t="s">
        <v>22</v>
      </c>
      <c r="D18" s="167"/>
    </row>
    <row r="19" ht="18.75" customHeight="1" spans="1:4">
      <c r="A19" s="61" t="s">
        <v>23</v>
      </c>
      <c r="B19" s="167">
        <v>5723144.18</v>
      </c>
      <c r="C19" s="61" t="s">
        <v>23</v>
      </c>
      <c r="D19" s="167"/>
    </row>
    <row r="20" ht="18.75" customHeight="1" spans="1:4">
      <c r="A20" s="169" t="s">
        <v>24</v>
      </c>
      <c r="B20" s="167">
        <v>68874981.09</v>
      </c>
      <c r="C20" s="169" t="s">
        <v>25</v>
      </c>
      <c r="D20" s="167">
        <v>68874981.09</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opLeftCell="B1" workbookViewId="0">
      <selection activeCell="D10" sqref="D10"/>
    </sheetView>
  </sheetViews>
  <sheetFormatPr defaultColWidth="9.14166666666667" defaultRowHeight="14.25" customHeight="1" outlineLevelRow="7" outlineLevelCol="5"/>
  <cols>
    <col min="1" max="1" width="29.0333333333333" customWidth="1"/>
    <col min="2" max="2" width="28.6" customWidth="1"/>
    <col min="3" max="3" width="31.6" customWidth="1"/>
    <col min="4" max="6" width="33.45" customWidth="1"/>
  </cols>
  <sheetData>
    <row r="1" ht="15.75" customHeight="1" spans="2:6">
      <c r="B1" s="135"/>
      <c r="F1" s="136" t="s">
        <v>618</v>
      </c>
    </row>
    <row r="2" ht="28.5" customHeight="1" spans="1:6">
      <c r="A2" s="33" t="s">
        <v>619</v>
      </c>
      <c r="B2" s="33"/>
      <c r="C2" s="33"/>
      <c r="D2" s="33"/>
      <c r="E2" s="33"/>
      <c r="F2" s="33"/>
    </row>
    <row r="3" ht="15" customHeight="1" spans="1:6">
      <c r="A3" s="137" t="str">
        <f>"单位名称："&amp;"玉溪市应急管理局"</f>
        <v>单位名称：玉溪市应急管理局</v>
      </c>
      <c r="B3" s="138"/>
      <c r="C3" s="138"/>
      <c r="D3" s="76"/>
      <c r="E3" s="76"/>
      <c r="F3" s="139" t="s">
        <v>620</v>
      </c>
    </row>
    <row r="4" ht="18.75" customHeight="1" spans="1:6">
      <c r="A4" s="35" t="s">
        <v>139</v>
      </c>
      <c r="B4" s="35" t="s">
        <v>68</v>
      </c>
      <c r="C4" s="35" t="s">
        <v>69</v>
      </c>
      <c r="D4" s="36" t="s">
        <v>621</v>
      </c>
      <c r="E4" s="43"/>
      <c r="F4" s="43"/>
    </row>
    <row r="5" ht="30" customHeight="1" spans="1:6">
      <c r="A5" s="42"/>
      <c r="B5" s="42"/>
      <c r="C5" s="42"/>
      <c r="D5" s="36" t="s">
        <v>30</v>
      </c>
      <c r="E5" s="43" t="s">
        <v>72</v>
      </c>
      <c r="F5" s="43" t="s">
        <v>73</v>
      </c>
    </row>
    <row r="6" ht="16.5" customHeight="1" spans="1:6">
      <c r="A6" s="43">
        <v>1</v>
      </c>
      <c r="B6" s="43">
        <v>2</v>
      </c>
      <c r="C6" s="43">
        <v>3</v>
      </c>
      <c r="D6" s="43">
        <v>4</v>
      </c>
      <c r="E6" s="43">
        <v>5</v>
      </c>
      <c r="F6" s="43">
        <v>6</v>
      </c>
    </row>
    <row r="7" ht="20.25" customHeight="1" spans="1:6">
      <c r="A7" s="44"/>
      <c r="B7" s="44"/>
      <c r="C7" s="44"/>
      <c r="D7" s="24"/>
      <c r="E7" s="140"/>
      <c r="F7" s="140"/>
    </row>
    <row r="8" ht="17.25" customHeight="1" spans="1:6">
      <c r="A8" s="141" t="s">
        <v>334</v>
      </c>
      <c r="B8" s="142"/>
      <c r="C8" s="142" t="s">
        <v>334</v>
      </c>
      <c r="D8" s="140"/>
      <c r="E8" s="140"/>
      <c r="F8" s="140"/>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topLeftCell="D1" workbookViewId="0">
      <selection activeCell="D10" sqref="D10"/>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622</v>
      </c>
      <c r="B1" s="31"/>
      <c r="C1" s="31"/>
      <c r="D1" s="31"/>
      <c r="E1" s="31"/>
      <c r="F1" s="31"/>
      <c r="G1" s="31"/>
      <c r="H1" s="31"/>
      <c r="I1" s="31"/>
      <c r="J1" s="31"/>
      <c r="K1" s="31"/>
      <c r="L1" s="31"/>
      <c r="M1" s="31"/>
      <c r="N1" s="31"/>
      <c r="O1" s="50"/>
      <c r="P1" s="50"/>
      <c r="Q1" s="31"/>
    </row>
    <row r="2" ht="27.75" customHeight="1" spans="1:17">
      <c r="A2" s="74" t="s">
        <v>623</v>
      </c>
      <c r="B2" s="33"/>
      <c r="C2" s="33"/>
      <c r="D2" s="33"/>
      <c r="E2" s="33"/>
      <c r="F2" s="33"/>
      <c r="G2" s="33"/>
      <c r="H2" s="33"/>
      <c r="I2" s="33"/>
      <c r="J2" s="33"/>
      <c r="K2" s="104"/>
      <c r="L2" s="33"/>
      <c r="M2" s="33"/>
      <c r="N2" s="33"/>
      <c r="O2" s="104"/>
      <c r="P2" s="104"/>
      <c r="Q2" s="33"/>
    </row>
    <row r="3" ht="18.75" customHeight="1" spans="1:17">
      <c r="A3" s="113" t="str">
        <f>"单位名称："&amp;"玉溪市应急管理局"</f>
        <v>单位名称：玉溪市应急管理局</v>
      </c>
      <c r="B3" s="7"/>
      <c r="C3" s="7"/>
      <c r="D3" s="7"/>
      <c r="E3" s="7"/>
      <c r="F3" s="7"/>
      <c r="G3" s="7"/>
      <c r="H3" s="7"/>
      <c r="I3" s="7"/>
      <c r="J3" s="7"/>
      <c r="O3" s="80"/>
      <c r="P3" s="80"/>
      <c r="Q3" s="133" t="s">
        <v>2</v>
      </c>
    </row>
    <row r="4" ht="15.75" customHeight="1" spans="1:17">
      <c r="A4" s="35" t="s">
        <v>624</v>
      </c>
      <c r="B4" s="114" t="s">
        <v>625</v>
      </c>
      <c r="C4" s="114" t="s">
        <v>626</v>
      </c>
      <c r="D4" s="114" t="s">
        <v>627</v>
      </c>
      <c r="E4" s="114" t="s">
        <v>628</v>
      </c>
      <c r="F4" s="114" t="s">
        <v>629</v>
      </c>
      <c r="G4" s="115" t="s">
        <v>146</v>
      </c>
      <c r="H4" s="115"/>
      <c r="I4" s="115"/>
      <c r="J4" s="115"/>
      <c r="K4" s="125"/>
      <c r="L4" s="115"/>
      <c r="M4" s="115"/>
      <c r="N4" s="115"/>
      <c r="O4" s="126"/>
      <c r="P4" s="125"/>
      <c r="Q4" s="134"/>
    </row>
    <row r="5" ht="17.25" customHeight="1" spans="1:17">
      <c r="A5" s="38"/>
      <c r="B5" s="116"/>
      <c r="C5" s="116"/>
      <c r="D5" s="116"/>
      <c r="E5" s="116"/>
      <c r="F5" s="116"/>
      <c r="G5" s="116" t="s">
        <v>30</v>
      </c>
      <c r="H5" s="116" t="s">
        <v>33</v>
      </c>
      <c r="I5" s="116" t="s">
        <v>630</v>
      </c>
      <c r="J5" s="116" t="s">
        <v>631</v>
      </c>
      <c r="K5" s="127" t="s">
        <v>632</v>
      </c>
      <c r="L5" s="128" t="s">
        <v>633</v>
      </c>
      <c r="M5" s="128"/>
      <c r="N5" s="128"/>
      <c r="O5" s="129"/>
      <c r="P5" s="130"/>
      <c r="Q5" s="117"/>
    </row>
    <row r="6" ht="54" customHeight="1" spans="1:17">
      <c r="A6" s="41"/>
      <c r="B6" s="117"/>
      <c r="C6" s="117"/>
      <c r="D6" s="117"/>
      <c r="E6" s="117"/>
      <c r="F6" s="117"/>
      <c r="G6" s="117"/>
      <c r="H6" s="117" t="s">
        <v>32</v>
      </c>
      <c r="I6" s="117"/>
      <c r="J6" s="117"/>
      <c r="K6" s="131"/>
      <c r="L6" s="117" t="s">
        <v>32</v>
      </c>
      <c r="M6" s="117" t="s">
        <v>39</v>
      </c>
      <c r="N6" s="117" t="s">
        <v>153</v>
      </c>
      <c r="O6" s="132" t="s">
        <v>41</v>
      </c>
      <c r="P6" s="131" t="s">
        <v>42</v>
      </c>
      <c r="Q6" s="117" t="s">
        <v>43</v>
      </c>
    </row>
    <row r="7" ht="15" customHeight="1" spans="1:17">
      <c r="A7" s="42">
        <v>1</v>
      </c>
      <c r="B7" s="118">
        <v>2</v>
      </c>
      <c r="C7" s="118">
        <v>3</v>
      </c>
      <c r="D7" s="118">
        <v>4</v>
      </c>
      <c r="E7" s="118">
        <v>5</v>
      </c>
      <c r="F7" s="118">
        <v>6</v>
      </c>
      <c r="G7" s="119">
        <v>7</v>
      </c>
      <c r="H7" s="119">
        <v>8</v>
      </c>
      <c r="I7" s="119">
        <v>9</v>
      </c>
      <c r="J7" s="119">
        <v>10</v>
      </c>
      <c r="K7" s="119">
        <v>11</v>
      </c>
      <c r="L7" s="119">
        <v>12</v>
      </c>
      <c r="M7" s="119">
        <v>13</v>
      </c>
      <c r="N7" s="119">
        <v>14</v>
      </c>
      <c r="O7" s="119">
        <v>15</v>
      </c>
      <c r="P7" s="119">
        <v>16</v>
      </c>
      <c r="Q7" s="119">
        <v>17</v>
      </c>
    </row>
    <row r="8" ht="21" customHeight="1" spans="1:17">
      <c r="A8" s="96" t="s">
        <v>64</v>
      </c>
      <c r="B8" s="97"/>
      <c r="C8" s="97"/>
      <c r="D8" s="97"/>
      <c r="E8" s="120"/>
      <c r="F8" s="121">
        <v>52500</v>
      </c>
      <c r="G8" s="46">
        <v>344600</v>
      </c>
      <c r="H8" s="46">
        <v>344600</v>
      </c>
      <c r="I8" s="46"/>
      <c r="J8" s="46"/>
      <c r="K8" s="46"/>
      <c r="L8" s="46"/>
      <c r="M8" s="46"/>
      <c r="N8" s="46"/>
      <c r="O8" s="46"/>
      <c r="P8" s="46"/>
      <c r="Q8" s="46"/>
    </row>
    <row r="9" ht="21" customHeight="1" spans="1:17">
      <c r="A9" s="122" t="s">
        <v>64</v>
      </c>
      <c r="B9" s="97"/>
      <c r="C9" s="97"/>
      <c r="D9" s="123"/>
      <c r="E9" s="124"/>
      <c r="F9" s="121">
        <v>52500</v>
      </c>
      <c r="G9" s="46">
        <v>344600</v>
      </c>
      <c r="H9" s="46">
        <v>344600</v>
      </c>
      <c r="I9" s="46"/>
      <c r="J9" s="46"/>
      <c r="K9" s="46"/>
      <c r="L9" s="46"/>
      <c r="M9" s="46"/>
      <c r="N9" s="46"/>
      <c r="O9" s="46"/>
      <c r="P9" s="46"/>
      <c r="Q9" s="46"/>
    </row>
    <row r="10" ht="21" customHeight="1" spans="1:17">
      <c r="A10" s="96" t="str">
        <f>"      "&amp;"一般公用经费"</f>
        <v>      一般公用经费</v>
      </c>
      <c r="B10" s="97" t="s">
        <v>634</v>
      </c>
      <c r="C10" s="97" t="str">
        <f>"C2309019901"&amp;"  "&amp;"公文用纸、资料汇编、信封印刷服务"</f>
        <v>C2309019901  公文用纸、资料汇编、信封印刷服务</v>
      </c>
      <c r="D10" s="123" t="s">
        <v>382</v>
      </c>
      <c r="E10" s="124">
        <v>1</v>
      </c>
      <c r="F10" s="24">
        <v>30000</v>
      </c>
      <c r="G10" s="46">
        <v>30000</v>
      </c>
      <c r="H10" s="46">
        <v>30000</v>
      </c>
      <c r="I10" s="46"/>
      <c r="J10" s="46"/>
      <c r="K10" s="46"/>
      <c r="L10" s="46"/>
      <c r="M10" s="46"/>
      <c r="N10" s="46"/>
      <c r="O10" s="46"/>
      <c r="P10" s="46"/>
      <c r="Q10" s="46"/>
    </row>
    <row r="11" ht="21" customHeight="1" spans="1:17">
      <c r="A11" s="96" t="str">
        <f>"      "&amp;"一般公用经费"</f>
        <v>      一般公用经费</v>
      </c>
      <c r="B11" s="97" t="s">
        <v>635</v>
      </c>
      <c r="C11" s="97" t="str">
        <f>"A05040101"&amp;"  "&amp;"复印纸"</f>
        <v>A05040101  复印纸</v>
      </c>
      <c r="D11" s="123" t="s">
        <v>382</v>
      </c>
      <c r="E11" s="124">
        <v>1</v>
      </c>
      <c r="F11" s="24">
        <v>22500</v>
      </c>
      <c r="G11" s="46">
        <v>22500</v>
      </c>
      <c r="H11" s="46">
        <v>22500</v>
      </c>
      <c r="I11" s="46"/>
      <c r="J11" s="46"/>
      <c r="K11" s="46"/>
      <c r="L11" s="46"/>
      <c r="M11" s="46"/>
      <c r="N11" s="46"/>
      <c r="O11" s="46"/>
      <c r="P11" s="46"/>
      <c r="Q11" s="46"/>
    </row>
    <row r="12" ht="21" customHeight="1" spans="1:17">
      <c r="A12" s="96" t="str">
        <f>"      "&amp;"公车购置及运维费"</f>
        <v>      公车购置及运维费</v>
      </c>
      <c r="B12" s="97" t="s">
        <v>636</v>
      </c>
      <c r="C12" s="97" t="str">
        <f>"C23120301"&amp;"  "&amp;"车辆维修和保养服务"</f>
        <v>C23120301  车辆维修和保养服务</v>
      </c>
      <c r="D12" s="123" t="s">
        <v>382</v>
      </c>
      <c r="E12" s="124">
        <v>1</v>
      </c>
      <c r="F12" s="24"/>
      <c r="G12" s="46">
        <v>77400</v>
      </c>
      <c r="H12" s="46">
        <v>77400</v>
      </c>
      <c r="I12" s="46"/>
      <c r="J12" s="46"/>
      <c r="K12" s="46"/>
      <c r="L12" s="46"/>
      <c r="M12" s="46"/>
      <c r="N12" s="46"/>
      <c r="O12" s="46"/>
      <c r="P12" s="46"/>
      <c r="Q12" s="46"/>
    </row>
    <row r="13" ht="21" customHeight="1" spans="1:17">
      <c r="A13" s="96" t="str">
        <f>"      "&amp;"公车购置及运维费"</f>
        <v>      公车购置及运维费</v>
      </c>
      <c r="B13" s="97" t="s">
        <v>637</v>
      </c>
      <c r="C13" s="97" t="str">
        <f>"C1804010201"&amp;"  "&amp;"机动车保险服务"</f>
        <v>C1804010201  机动车保险服务</v>
      </c>
      <c r="D13" s="123" t="s">
        <v>382</v>
      </c>
      <c r="E13" s="124">
        <v>1</v>
      </c>
      <c r="F13" s="24"/>
      <c r="G13" s="46">
        <v>40500</v>
      </c>
      <c r="H13" s="46">
        <v>40500</v>
      </c>
      <c r="I13" s="46"/>
      <c r="J13" s="46"/>
      <c r="K13" s="46"/>
      <c r="L13" s="46"/>
      <c r="M13" s="46"/>
      <c r="N13" s="46"/>
      <c r="O13" s="46"/>
      <c r="P13" s="46"/>
      <c r="Q13" s="46"/>
    </row>
    <row r="14" ht="21" customHeight="1" spans="1:17">
      <c r="A14" s="96" t="str">
        <f>"      "&amp;"公车购置及运维费"</f>
        <v>      公车购置及运维费</v>
      </c>
      <c r="B14" s="97" t="s">
        <v>638</v>
      </c>
      <c r="C14" s="97" t="str">
        <f>"C23120302"&amp;"  "&amp;"车辆加油、添加燃料服务"</f>
        <v>C23120302  车辆加油、添加燃料服务</v>
      </c>
      <c r="D14" s="123" t="s">
        <v>382</v>
      </c>
      <c r="E14" s="124">
        <v>1</v>
      </c>
      <c r="F14" s="24"/>
      <c r="G14" s="46">
        <v>174200</v>
      </c>
      <c r="H14" s="46">
        <v>174200</v>
      </c>
      <c r="I14" s="46"/>
      <c r="J14" s="46"/>
      <c r="K14" s="46"/>
      <c r="L14" s="46"/>
      <c r="M14" s="46"/>
      <c r="N14" s="46"/>
      <c r="O14" s="46"/>
      <c r="P14" s="46"/>
      <c r="Q14" s="46"/>
    </row>
    <row r="15" ht="21" customHeight="1" spans="1:17">
      <c r="A15" s="99" t="s">
        <v>334</v>
      </c>
      <c r="B15" s="100"/>
      <c r="C15" s="100"/>
      <c r="D15" s="100"/>
      <c r="E15" s="120"/>
      <c r="F15" s="121">
        <v>52500</v>
      </c>
      <c r="G15" s="46">
        <v>344600</v>
      </c>
      <c r="H15" s="46">
        <v>344600</v>
      </c>
      <c r="I15" s="46"/>
      <c r="J15" s="46"/>
      <c r="K15" s="46"/>
      <c r="L15" s="46"/>
      <c r="M15" s="46"/>
      <c r="N15" s="46"/>
      <c r="O15" s="46"/>
      <c r="P15" s="46"/>
      <c r="Q15" s="46"/>
    </row>
  </sheetData>
  <mergeCells count="17">
    <mergeCell ref="A1:Q1"/>
    <mergeCell ref="A2:Q2"/>
    <mergeCell ref="A3:E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D1" workbookViewId="0">
      <selection activeCell="D10" sqref="D10"/>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1" t="s">
        <v>639</v>
      </c>
      <c r="B1" s="81"/>
      <c r="C1" s="81"/>
      <c r="D1" s="81"/>
      <c r="E1" s="81"/>
      <c r="F1" s="81"/>
      <c r="G1" s="81"/>
      <c r="H1" s="82"/>
      <c r="I1" s="81"/>
      <c r="J1" s="81"/>
      <c r="K1" s="81"/>
      <c r="L1" s="102"/>
      <c r="M1" s="82"/>
      <c r="N1" s="103"/>
    </row>
    <row r="2" ht="27.75" customHeight="1" spans="1:14">
      <c r="A2" s="74" t="s">
        <v>640</v>
      </c>
      <c r="B2" s="83"/>
      <c r="C2" s="83"/>
      <c r="D2" s="83"/>
      <c r="E2" s="83"/>
      <c r="F2" s="83"/>
      <c r="G2" s="83"/>
      <c r="H2" s="84"/>
      <c r="I2" s="83"/>
      <c r="J2" s="83"/>
      <c r="K2" s="83"/>
      <c r="L2" s="104"/>
      <c r="M2" s="84"/>
      <c r="N2" s="83"/>
    </row>
    <row r="3" ht="18.75" customHeight="1" spans="1:14">
      <c r="A3" s="75" t="str">
        <f>"单位名称："&amp;"玉溪市应急管理局"</f>
        <v>单位名称：玉溪市应急管理局</v>
      </c>
      <c r="B3" s="76"/>
      <c r="C3" s="76"/>
      <c r="D3" s="76"/>
      <c r="E3" s="76"/>
      <c r="F3" s="76"/>
      <c r="G3" s="76"/>
      <c r="H3" s="85"/>
      <c r="I3" s="78"/>
      <c r="J3" s="78"/>
      <c r="K3" s="78"/>
      <c r="L3" s="80"/>
      <c r="M3" s="105"/>
      <c r="N3" s="106" t="s">
        <v>2</v>
      </c>
    </row>
    <row r="4" ht="15.75" customHeight="1" spans="1:14">
      <c r="A4" s="86" t="s">
        <v>624</v>
      </c>
      <c r="B4" s="87" t="s">
        <v>641</v>
      </c>
      <c r="C4" s="87" t="s">
        <v>642</v>
      </c>
      <c r="D4" s="88" t="s">
        <v>146</v>
      </c>
      <c r="E4" s="88"/>
      <c r="F4" s="88"/>
      <c r="G4" s="88"/>
      <c r="H4" s="89"/>
      <c r="I4" s="88"/>
      <c r="J4" s="88"/>
      <c r="K4" s="88"/>
      <c r="L4" s="107"/>
      <c r="M4" s="89"/>
      <c r="N4" s="108"/>
    </row>
    <row r="5" ht="17.25" customHeight="1" spans="1:14">
      <c r="A5" s="90"/>
      <c r="B5" s="91"/>
      <c r="C5" s="91"/>
      <c r="D5" s="91" t="s">
        <v>30</v>
      </c>
      <c r="E5" s="91" t="s">
        <v>33</v>
      </c>
      <c r="F5" s="91" t="s">
        <v>630</v>
      </c>
      <c r="G5" s="91" t="s">
        <v>631</v>
      </c>
      <c r="H5" s="92" t="s">
        <v>632</v>
      </c>
      <c r="I5" s="109" t="s">
        <v>633</v>
      </c>
      <c r="J5" s="109"/>
      <c r="K5" s="109"/>
      <c r="L5" s="110"/>
      <c r="M5" s="111"/>
      <c r="N5" s="94"/>
    </row>
    <row r="6" ht="54" customHeight="1" spans="1:14">
      <c r="A6" s="93"/>
      <c r="B6" s="94"/>
      <c r="C6" s="94"/>
      <c r="D6" s="94"/>
      <c r="E6" s="94"/>
      <c r="F6" s="94"/>
      <c r="G6" s="94"/>
      <c r="H6" s="95"/>
      <c r="I6" s="94" t="s">
        <v>32</v>
      </c>
      <c r="J6" s="94" t="s">
        <v>39</v>
      </c>
      <c r="K6" s="94" t="s">
        <v>153</v>
      </c>
      <c r="L6" s="112" t="s">
        <v>41</v>
      </c>
      <c r="M6" s="95" t="s">
        <v>42</v>
      </c>
      <c r="N6" s="94" t="s">
        <v>43</v>
      </c>
    </row>
    <row r="7" ht="15" customHeight="1" spans="1:14">
      <c r="A7" s="93">
        <v>1</v>
      </c>
      <c r="B7" s="94">
        <v>2</v>
      </c>
      <c r="C7" s="94">
        <v>3</v>
      </c>
      <c r="D7" s="95">
        <v>4</v>
      </c>
      <c r="E7" s="95">
        <v>5</v>
      </c>
      <c r="F7" s="95">
        <v>6</v>
      </c>
      <c r="G7" s="95">
        <v>7</v>
      </c>
      <c r="H7" s="95">
        <v>8</v>
      </c>
      <c r="I7" s="95">
        <v>9</v>
      </c>
      <c r="J7" s="95">
        <v>10</v>
      </c>
      <c r="K7" s="95">
        <v>11</v>
      </c>
      <c r="L7" s="95">
        <v>12</v>
      </c>
      <c r="M7" s="95">
        <v>13</v>
      </c>
      <c r="N7" s="95">
        <v>14</v>
      </c>
    </row>
    <row r="8" ht="21" customHeight="1" spans="1:14">
      <c r="A8" s="96" t="s">
        <v>64</v>
      </c>
      <c r="B8" s="97"/>
      <c r="C8" s="97"/>
      <c r="D8" s="46">
        <v>30000</v>
      </c>
      <c r="E8" s="46">
        <v>30000</v>
      </c>
      <c r="F8" s="46"/>
      <c r="G8" s="46"/>
      <c r="H8" s="46"/>
      <c r="I8" s="46"/>
      <c r="J8" s="46"/>
      <c r="K8" s="46"/>
      <c r="L8" s="46"/>
      <c r="M8" s="46"/>
      <c r="N8" s="46"/>
    </row>
    <row r="9" ht="21" customHeight="1" spans="1:14">
      <c r="A9" s="98" t="s">
        <v>64</v>
      </c>
      <c r="B9" s="97"/>
      <c r="C9" s="97"/>
      <c r="D9" s="46">
        <v>30000</v>
      </c>
      <c r="E9" s="46">
        <v>30000</v>
      </c>
      <c r="F9" s="46"/>
      <c r="G9" s="46"/>
      <c r="H9" s="46"/>
      <c r="I9" s="46"/>
      <c r="J9" s="46"/>
      <c r="K9" s="46"/>
      <c r="L9" s="46"/>
      <c r="M9" s="46"/>
      <c r="N9" s="46"/>
    </row>
    <row r="10" ht="21" customHeight="1" spans="1:14">
      <c r="A10" s="96" t="str">
        <f>"    "&amp;"一般公用经费"</f>
        <v>    一般公用经费</v>
      </c>
      <c r="B10" s="97" t="s">
        <v>634</v>
      </c>
      <c r="C10" s="97" t="s">
        <v>643</v>
      </c>
      <c r="D10" s="46">
        <v>30000</v>
      </c>
      <c r="E10" s="46">
        <v>30000</v>
      </c>
      <c r="F10" s="46"/>
      <c r="G10" s="46"/>
      <c r="H10" s="46"/>
      <c r="I10" s="46"/>
      <c r="J10" s="46"/>
      <c r="K10" s="46"/>
      <c r="L10" s="46"/>
      <c r="M10" s="46"/>
      <c r="N10" s="46"/>
    </row>
    <row r="11" ht="21" customHeight="1" spans="1:14">
      <c r="A11" s="99" t="s">
        <v>334</v>
      </c>
      <c r="B11" s="100"/>
      <c r="C11" s="101"/>
      <c r="D11" s="46">
        <v>30000</v>
      </c>
      <c r="E11" s="46">
        <v>30000</v>
      </c>
      <c r="F11" s="46"/>
      <c r="G11" s="46"/>
      <c r="H11" s="46"/>
      <c r="I11" s="46"/>
      <c r="J11" s="46"/>
      <c r="K11" s="46"/>
      <c r="L11" s="46"/>
      <c r="M11" s="46"/>
      <c r="N11" s="46"/>
    </row>
  </sheetData>
  <mergeCells count="14">
    <mergeCell ref="A1:N1"/>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D10" sqref="D10"/>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644</v>
      </c>
      <c r="B1" s="31"/>
      <c r="C1" s="31"/>
      <c r="D1" s="31"/>
      <c r="E1" s="31"/>
      <c r="F1" s="31"/>
      <c r="G1" s="31"/>
      <c r="H1" s="31"/>
      <c r="I1" s="31"/>
      <c r="J1" s="31"/>
      <c r="K1" s="31"/>
      <c r="L1" s="31"/>
      <c r="M1" s="31"/>
      <c r="N1" s="50"/>
    </row>
    <row r="2" ht="27.75" customHeight="1" spans="1:14">
      <c r="A2" s="74" t="s">
        <v>645</v>
      </c>
      <c r="B2" s="33"/>
      <c r="C2" s="33"/>
      <c r="D2" s="33"/>
      <c r="E2" s="33"/>
      <c r="F2" s="33"/>
      <c r="G2" s="33"/>
      <c r="H2" s="33"/>
      <c r="I2" s="33"/>
      <c r="J2" s="33"/>
      <c r="K2" s="33"/>
      <c r="L2" s="33"/>
      <c r="M2" s="33"/>
      <c r="N2" s="33"/>
    </row>
    <row r="3" ht="18" customHeight="1" spans="1:14">
      <c r="A3" s="75" t="str">
        <f>"单位名称："&amp;"玉溪市应急管理局"</f>
        <v>单位名称：玉溪市应急管理局</v>
      </c>
      <c r="B3" s="76"/>
      <c r="C3" s="76"/>
      <c r="D3" s="77"/>
      <c r="E3" s="78"/>
      <c r="F3" s="78"/>
      <c r="G3" s="78"/>
      <c r="H3" s="78"/>
      <c r="I3" s="78"/>
      <c r="N3" s="80" t="s">
        <v>2</v>
      </c>
    </row>
    <row r="4" ht="19.5" customHeight="1" spans="1:14">
      <c r="A4" s="36" t="s">
        <v>646</v>
      </c>
      <c r="B4" s="52" t="s">
        <v>146</v>
      </c>
      <c r="C4" s="53"/>
      <c r="D4" s="53"/>
      <c r="E4" s="52" t="s">
        <v>647</v>
      </c>
      <c r="F4" s="53"/>
      <c r="G4" s="53"/>
      <c r="H4" s="53"/>
      <c r="I4" s="53"/>
      <c r="J4" s="53"/>
      <c r="K4" s="53"/>
      <c r="L4" s="53"/>
      <c r="M4" s="53"/>
      <c r="N4" s="53"/>
    </row>
    <row r="5" ht="40.5" customHeight="1" spans="1:14">
      <c r="A5" s="42"/>
      <c r="B5" s="39" t="s">
        <v>30</v>
      </c>
      <c r="C5" s="35" t="s">
        <v>33</v>
      </c>
      <c r="D5" s="79" t="s">
        <v>648</v>
      </c>
      <c r="E5" s="43" t="s">
        <v>649</v>
      </c>
      <c r="F5" s="43" t="s">
        <v>650</v>
      </c>
      <c r="G5" s="43" t="s">
        <v>651</v>
      </c>
      <c r="H5" s="43" t="s">
        <v>652</v>
      </c>
      <c r="I5" s="43" t="s">
        <v>653</v>
      </c>
      <c r="J5" s="43" t="s">
        <v>654</v>
      </c>
      <c r="K5" s="43" t="s">
        <v>655</v>
      </c>
      <c r="L5" s="43" t="s">
        <v>656</v>
      </c>
      <c r="M5" s="43" t="s">
        <v>657</v>
      </c>
      <c r="N5" s="43" t="s">
        <v>658</v>
      </c>
    </row>
    <row r="6" ht="19.5" customHeight="1" spans="1:14">
      <c r="A6" s="43">
        <v>1</v>
      </c>
      <c r="B6" s="43">
        <v>2</v>
      </c>
      <c r="C6" s="43">
        <v>3</v>
      </c>
      <c r="D6" s="52">
        <v>4</v>
      </c>
      <c r="E6" s="43">
        <v>5</v>
      </c>
      <c r="F6" s="43">
        <v>6</v>
      </c>
      <c r="G6" s="43">
        <v>7</v>
      </c>
      <c r="H6" s="52">
        <v>8</v>
      </c>
      <c r="I6" s="43">
        <v>9</v>
      </c>
      <c r="J6" s="43">
        <v>10</v>
      </c>
      <c r="K6" s="43">
        <v>11</v>
      </c>
      <c r="L6" s="52">
        <v>12</v>
      </c>
      <c r="M6" s="43">
        <v>13</v>
      </c>
      <c r="N6" s="43">
        <v>14</v>
      </c>
    </row>
    <row r="7" ht="20.25" customHeight="1" spans="1:14">
      <c r="A7" s="44" t="s">
        <v>64</v>
      </c>
      <c r="B7" s="46">
        <v>180000</v>
      </c>
      <c r="C7" s="46">
        <v>180000</v>
      </c>
      <c r="D7" s="46"/>
      <c r="E7" s="46">
        <v>20000</v>
      </c>
      <c r="F7" s="46">
        <v>20000</v>
      </c>
      <c r="G7" s="46">
        <v>20000</v>
      </c>
      <c r="H7" s="46">
        <v>20000</v>
      </c>
      <c r="I7" s="46">
        <v>20000</v>
      </c>
      <c r="J7" s="46">
        <v>20000</v>
      </c>
      <c r="K7" s="46">
        <v>20000</v>
      </c>
      <c r="L7" s="46">
        <v>20000</v>
      </c>
      <c r="M7" s="46">
        <v>20000</v>
      </c>
      <c r="N7" s="46"/>
    </row>
    <row r="8" ht="20.25" customHeight="1" spans="1:14">
      <c r="A8" s="44" t="s">
        <v>64</v>
      </c>
      <c r="B8" s="46">
        <v>180000</v>
      </c>
      <c r="C8" s="46">
        <v>180000</v>
      </c>
      <c r="D8" s="46"/>
      <c r="E8" s="46">
        <v>20000</v>
      </c>
      <c r="F8" s="46">
        <v>20000</v>
      </c>
      <c r="G8" s="46">
        <v>20000</v>
      </c>
      <c r="H8" s="46">
        <v>20000</v>
      </c>
      <c r="I8" s="46">
        <v>20000</v>
      </c>
      <c r="J8" s="46">
        <v>20000</v>
      </c>
      <c r="K8" s="46">
        <v>20000</v>
      </c>
      <c r="L8" s="46">
        <v>20000</v>
      </c>
      <c r="M8" s="46">
        <v>20000</v>
      </c>
      <c r="N8" s="46"/>
    </row>
    <row r="9" ht="20.25" customHeight="1" spans="1:14">
      <c r="A9" s="44" t="str">
        <f>"      "&amp;"玉溪市自然灾害生活救助专项资金"</f>
        <v>      玉溪市自然灾害生活救助专项资金</v>
      </c>
      <c r="B9" s="46">
        <v>180000</v>
      </c>
      <c r="C9" s="46">
        <v>180000</v>
      </c>
      <c r="D9" s="46"/>
      <c r="E9" s="46">
        <v>20000</v>
      </c>
      <c r="F9" s="46">
        <v>20000</v>
      </c>
      <c r="G9" s="46">
        <v>20000</v>
      </c>
      <c r="H9" s="46">
        <v>20000</v>
      </c>
      <c r="I9" s="46">
        <v>20000</v>
      </c>
      <c r="J9" s="46">
        <v>20000</v>
      </c>
      <c r="K9" s="46">
        <v>20000</v>
      </c>
      <c r="L9" s="46">
        <v>20000</v>
      </c>
      <c r="M9" s="46">
        <v>20000</v>
      </c>
      <c r="N9" s="46"/>
    </row>
    <row r="10" ht="20.25" customHeight="1" spans="1:14">
      <c r="A10" s="71" t="s">
        <v>30</v>
      </c>
      <c r="B10" s="46">
        <v>180000</v>
      </c>
      <c r="C10" s="46">
        <v>180000</v>
      </c>
      <c r="D10" s="46"/>
      <c r="E10" s="46">
        <v>20000</v>
      </c>
      <c r="F10" s="46">
        <v>20000</v>
      </c>
      <c r="G10" s="46">
        <v>20000</v>
      </c>
      <c r="H10" s="46">
        <v>20000</v>
      </c>
      <c r="I10" s="46">
        <v>20000</v>
      </c>
      <c r="J10" s="46">
        <v>20000</v>
      </c>
      <c r="K10" s="46">
        <v>20000</v>
      </c>
      <c r="L10" s="46">
        <v>20000</v>
      </c>
      <c r="M10" s="46">
        <v>20000</v>
      </c>
      <c r="N10" s="46"/>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
  <sheetViews>
    <sheetView showZeros="0" topLeftCell="A4" workbookViewId="0">
      <selection activeCell="D10" sqref="D10"/>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659</v>
      </c>
      <c r="B1" s="31"/>
      <c r="C1" s="31"/>
      <c r="D1" s="31"/>
      <c r="E1" s="31"/>
      <c r="F1" s="31"/>
      <c r="G1" s="31"/>
      <c r="H1" s="31"/>
      <c r="I1" s="31"/>
      <c r="J1" s="50"/>
    </row>
    <row r="2" ht="28.5" customHeight="1" spans="1:10">
      <c r="A2" s="66" t="s">
        <v>660</v>
      </c>
      <c r="B2" s="67"/>
      <c r="C2" s="67"/>
      <c r="D2" s="67"/>
      <c r="E2" s="67"/>
      <c r="F2" s="68"/>
      <c r="G2" s="67"/>
      <c r="H2" s="68"/>
      <c r="I2" s="68"/>
      <c r="J2" s="67"/>
    </row>
    <row r="3" ht="15" customHeight="1" spans="1:1">
      <c r="A3" s="5" t="str">
        <f>"单位名称："&amp;"玉溪市应急管理局"</f>
        <v>单位名称：玉溪市应急管理局</v>
      </c>
    </row>
    <row r="4" ht="14.25" customHeight="1" spans="1:10">
      <c r="A4" s="69" t="s">
        <v>337</v>
      </c>
      <c r="B4" s="69" t="s">
        <v>338</v>
      </c>
      <c r="C4" s="69" t="s">
        <v>339</v>
      </c>
      <c r="D4" s="69" t="s">
        <v>340</v>
      </c>
      <c r="E4" s="69" t="s">
        <v>341</v>
      </c>
      <c r="F4" s="55" t="s">
        <v>342</v>
      </c>
      <c r="G4" s="69" t="s">
        <v>343</v>
      </c>
      <c r="H4" s="55" t="s">
        <v>344</v>
      </c>
      <c r="I4" s="55" t="s">
        <v>345</v>
      </c>
      <c r="J4" s="69" t="s">
        <v>346</v>
      </c>
    </row>
    <row r="5" ht="14.25" customHeight="1" spans="1:10">
      <c r="A5" s="69">
        <v>1</v>
      </c>
      <c r="B5" s="69">
        <v>2</v>
      </c>
      <c r="C5" s="69">
        <v>3</v>
      </c>
      <c r="D5" s="69">
        <v>4</v>
      </c>
      <c r="E5" s="69">
        <v>5</v>
      </c>
      <c r="F5" s="55">
        <v>6</v>
      </c>
      <c r="G5" s="69">
        <v>7</v>
      </c>
      <c r="H5" s="55">
        <v>8</v>
      </c>
      <c r="I5" s="55">
        <v>9</v>
      </c>
      <c r="J5" s="69">
        <v>10</v>
      </c>
    </row>
    <row r="6" ht="15" customHeight="1" spans="1:10">
      <c r="A6" s="27" t="s">
        <v>64</v>
      </c>
      <c r="B6" s="70"/>
      <c r="C6" s="70"/>
      <c r="D6" s="70"/>
      <c r="E6" s="71"/>
      <c r="F6" s="72"/>
      <c r="G6" s="71"/>
      <c r="H6" s="72"/>
      <c r="I6" s="72"/>
      <c r="J6" s="71"/>
    </row>
    <row r="7" ht="33.75" customHeight="1" spans="1:10">
      <c r="A7" s="73" t="s">
        <v>64</v>
      </c>
      <c r="B7" s="27"/>
      <c r="C7" s="27"/>
      <c r="D7" s="27"/>
      <c r="E7" s="27"/>
      <c r="F7" s="27"/>
      <c r="G7" s="44"/>
      <c r="H7" s="27"/>
      <c r="I7" s="27"/>
      <c r="J7" s="27"/>
    </row>
    <row r="8" ht="33.75" customHeight="1" spans="1:10">
      <c r="A8" s="27" t="s">
        <v>271</v>
      </c>
      <c r="B8" s="27" t="s">
        <v>584</v>
      </c>
      <c r="C8" s="27" t="s">
        <v>348</v>
      </c>
      <c r="D8" s="27" t="s">
        <v>349</v>
      </c>
      <c r="E8" s="27" t="s">
        <v>585</v>
      </c>
      <c r="F8" s="27" t="s">
        <v>351</v>
      </c>
      <c r="G8" s="44" t="s">
        <v>586</v>
      </c>
      <c r="H8" s="27" t="s">
        <v>404</v>
      </c>
      <c r="I8" s="27" t="s">
        <v>353</v>
      </c>
      <c r="J8" s="27" t="s">
        <v>587</v>
      </c>
    </row>
    <row r="9" ht="33.75" customHeight="1" spans="1:10">
      <c r="A9" s="27" t="s">
        <v>271</v>
      </c>
      <c r="B9" s="27" t="s">
        <v>584</v>
      </c>
      <c r="C9" s="27" t="s">
        <v>348</v>
      </c>
      <c r="D9" s="27" t="s">
        <v>359</v>
      </c>
      <c r="E9" s="27" t="s">
        <v>588</v>
      </c>
      <c r="F9" s="27" t="s">
        <v>351</v>
      </c>
      <c r="G9" s="44" t="s">
        <v>361</v>
      </c>
      <c r="H9" s="27" t="s">
        <v>362</v>
      </c>
      <c r="I9" s="27" t="s">
        <v>353</v>
      </c>
      <c r="J9" s="27" t="s">
        <v>589</v>
      </c>
    </row>
    <row r="10" ht="33.75" customHeight="1" spans="1:10">
      <c r="A10" s="27" t="s">
        <v>271</v>
      </c>
      <c r="B10" s="27" t="s">
        <v>584</v>
      </c>
      <c r="C10" s="27" t="s">
        <v>348</v>
      </c>
      <c r="D10" s="27" t="s">
        <v>359</v>
      </c>
      <c r="E10" s="27" t="s">
        <v>590</v>
      </c>
      <c r="F10" s="27" t="s">
        <v>351</v>
      </c>
      <c r="G10" s="44" t="s">
        <v>361</v>
      </c>
      <c r="H10" s="27" t="s">
        <v>362</v>
      </c>
      <c r="I10" s="27" t="s">
        <v>353</v>
      </c>
      <c r="J10" s="27" t="s">
        <v>591</v>
      </c>
    </row>
    <row r="11" ht="33.75" customHeight="1" spans="1:10">
      <c r="A11" s="27" t="s">
        <v>271</v>
      </c>
      <c r="B11" s="27" t="s">
        <v>584</v>
      </c>
      <c r="C11" s="27" t="s">
        <v>348</v>
      </c>
      <c r="D11" s="27" t="s">
        <v>359</v>
      </c>
      <c r="E11" s="27" t="s">
        <v>592</v>
      </c>
      <c r="F11" s="27" t="s">
        <v>351</v>
      </c>
      <c r="G11" s="44" t="s">
        <v>361</v>
      </c>
      <c r="H11" s="27" t="s">
        <v>362</v>
      </c>
      <c r="I11" s="27" t="s">
        <v>353</v>
      </c>
      <c r="J11" s="27" t="s">
        <v>593</v>
      </c>
    </row>
    <row r="12" ht="33.75" customHeight="1" spans="1:10">
      <c r="A12" s="27" t="s">
        <v>271</v>
      </c>
      <c r="B12" s="27" t="s">
        <v>584</v>
      </c>
      <c r="C12" s="27" t="s">
        <v>348</v>
      </c>
      <c r="D12" s="27" t="s">
        <v>364</v>
      </c>
      <c r="E12" s="27" t="s">
        <v>594</v>
      </c>
      <c r="F12" s="27" t="s">
        <v>366</v>
      </c>
      <c r="G12" s="44" t="s">
        <v>595</v>
      </c>
      <c r="H12" s="27" t="s">
        <v>596</v>
      </c>
      <c r="I12" s="27" t="s">
        <v>353</v>
      </c>
      <c r="J12" s="27" t="s">
        <v>597</v>
      </c>
    </row>
    <row r="13" ht="33.75" customHeight="1" spans="1:10">
      <c r="A13" s="27" t="s">
        <v>271</v>
      </c>
      <c r="B13" s="27" t="s">
        <v>584</v>
      </c>
      <c r="C13" s="27" t="s">
        <v>370</v>
      </c>
      <c r="D13" s="27" t="s">
        <v>371</v>
      </c>
      <c r="E13" s="27" t="s">
        <v>598</v>
      </c>
      <c r="F13" s="27" t="s">
        <v>380</v>
      </c>
      <c r="G13" s="44" t="s">
        <v>598</v>
      </c>
      <c r="H13" s="27" t="s">
        <v>362</v>
      </c>
      <c r="I13" s="27" t="s">
        <v>389</v>
      </c>
      <c r="J13" s="27" t="s">
        <v>599</v>
      </c>
    </row>
    <row r="14" ht="33.75" customHeight="1" spans="1:10">
      <c r="A14" s="27" t="s">
        <v>271</v>
      </c>
      <c r="B14" s="27" t="s">
        <v>584</v>
      </c>
      <c r="C14" s="27" t="s">
        <v>374</v>
      </c>
      <c r="D14" s="27" t="s">
        <v>375</v>
      </c>
      <c r="E14" s="27" t="s">
        <v>600</v>
      </c>
      <c r="F14" s="27" t="s">
        <v>351</v>
      </c>
      <c r="G14" s="44" t="s">
        <v>561</v>
      </c>
      <c r="H14" s="27" t="s">
        <v>362</v>
      </c>
      <c r="I14" s="27" t="s">
        <v>353</v>
      </c>
      <c r="J14" s="27" t="s">
        <v>446</v>
      </c>
    </row>
  </sheetData>
  <mergeCells count="5">
    <mergeCell ref="A1:J1"/>
    <mergeCell ref="A2:J2"/>
    <mergeCell ref="A3:H3"/>
    <mergeCell ref="A8:A14"/>
    <mergeCell ref="B8:B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selection activeCell="D10" sqref="D10"/>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661</v>
      </c>
      <c r="B1" s="56"/>
      <c r="C1" s="56"/>
      <c r="D1" s="56"/>
      <c r="E1" s="56"/>
      <c r="F1" s="56"/>
      <c r="G1" s="56"/>
      <c r="H1" s="56" t="s">
        <v>661</v>
      </c>
    </row>
    <row r="2" ht="28.5" customHeight="1" spans="1:8">
      <c r="A2" s="57" t="s">
        <v>662</v>
      </c>
      <c r="B2" s="57"/>
      <c r="C2" s="57"/>
      <c r="D2" s="57"/>
      <c r="E2" s="57"/>
      <c r="F2" s="57"/>
      <c r="G2" s="57"/>
      <c r="H2" s="57"/>
    </row>
    <row r="3" ht="18.75" customHeight="1" spans="1:8">
      <c r="A3" s="58" t="str">
        <f>"单位名称："&amp;"玉溪市应急管理局"</f>
        <v>单位名称：玉溪市应急管理局</v>
      </c>
      <c r="B3" s="58"/>
      <c r="C3" s="58"/>
      <c r="D3" s="58"/>
      <c r="E3" s="58"/>
      <c r="F3" s="58"/>
      <c r="G3" s="58"/>
      <c r="H3" s="58"/>
    </row>
    <row r="4" ht="18.75" customHeight="1" spans="1:8">
      <c r="A4" s="59" t="s">
        <v>139</v>
      </c>
      <c r="B4" s="59" t="s">
        <v>663</v>
      </c>
      <c r="C4" s="59" t="s">
        <v>664</v>
      </c>
      <c r="D4" s="59" t="s">
        <v>665</v>
      </c>
      <c r="E4" s="59" t="s">
        <v>666</v>
      </c>
      <c r="F4" s="59" t="s">
        <v>667</v>
      </c>
      <c r="G4" s="59"/>
      <c r="H4" s="59"/>
    </row>
    <row r="5" ht="18.75" customHeight="1" spans="1:8">
      <c r="A5" s="59"/>
      <c r="B5" s="59"/>
      <c r="C5" s="59"/>
      <c r="D5" s="59"/>
      <c r="E5" s="59"/>
      <c r="F5" s="59" t="s">
        <v>628</v>
      </c>
      <c r="G5" s="59" t="s">
        <v>668</v>
      </c>
      <c r="H5" s="59" t="s">
        <v>669</v>
      </c>
    </row>
    <row r="6" ht="18.75" customHeight="1" spans="1:8">
      <c r="A6" s="60" t="s">
        <v>44</v>
      </c>
      <c r="B6" s="60" t="s">
        <v>45</v>
      </c>
      <c r="C6" s="60" t="s">
        <v>46</v>
      </c>
      <c r="D6" s="60" t="s">
        <v>47</v>
      </c>
      <c r="E6" s="60" t="s">
        <v>48</v>
      </c>
      <c r="F6" s="60" t="s">
        <v>49</v>
      </c>
      <c r="G6" s="60" t="s">
        <v>50</v>
      </c>
      <c r="H6" s="60" t="s">
        <v>51</v>
      </c>
    </row>
    <row r="7" ht="18" customHeight="1" spans="1:8">
      <c r="A7" s="61" t="s">
        <v>64</v>
      </c>
      <c r="B7" s="61"/>
      <c r="C7" s="61"/>
      <c r="D7" s="61"/>
      <c r="E7" s="62"/>
      <c r="F7" s="63">
        <v>4</v>
      </c>
      <c r="G7" s="64">
        <v>22300</v>
      </c>
      <c r="H7" s="64">
        <v>23100</v>
      </c>
    </row>
    <row r="8" ht="18" customHeight="1" spans="1:8">
      <c r="A8" s="65" t="s">
        <v>64</v>
      </c>
      <c r="B8" s="61" t="s">
        <v>670</v>
      </c>
      <c r="C8" s="61" t="s">
        <v>671</v>
      </c>
      <c r="D8" s="61" t="s">
        <v>672</v>
      </c>
      <c r="E8" s="62" t="s">
        <v>673</v>
      </c>
      <c r="F8" s="63">
        <v>1</v>
      </c>
      <c r="G8" s="64">
        <v>20000</v>
      </c>
      <c r="H8" s="64">
        <v>20000</v>
      </c>
    </row>
    <row r="9" ht="18" customHeight="1" spans="1:8">
      <c r="A9" s="65" t="s">
        <v>64</v>
      </c>
      <c r="B9" s="61" t="s">
        <v>670</v>
      </c>
      <c r="C9" s="61" t="s">
        <v>674</v>
      </c>
      <c r="D9" s="61" t="s">
        <v>675</v>
      </c>
      <c r="E9" s="62" t="s">
        <v>673</v>
      </c>
      <c r="F9" s="63">
        <v>1</v>
      </c>
      <c r="G9" s="64">
        <v>1500</v>
      </c>
      <c r="H9" s="64">
        <v>1500</v>
      </c>
    </row>
    <row r="10" ht="18" customHeight="1" spans="1:8">
      <c r="A10" s="65" t="s">
        <v>64</v>
      </c>
      <c r="B10" s="61" t="s">
        <v>676</v>
      </c>
      <c r="C10" s="61" t="s">
        <v>677</v>
      </c>
      <c r="D10" s="61" t="s">
        <v>678</v>
      </c>
      <c r="E10" s="62" t="s">
        <v>679</v>
      </c>
      <c r="F10" s="63">
        <v>2</v>
      </c>
      <c r="G10" s="64">
        <v>800</v>
      </c>
      <c r="H10" s="64">
        <v>1600</v>
      </c>
    </row>
    <row r="11" ht="18" customHeight="1" spans="1:8">
      <c r="A11" s="62" t="s">
        <v>30</v>
      </c>
      <c r="B11" s="62"/>
      <c r="C11" s="62"/>
      <c r="D11" s="62"/>
      <c r="E11" s="62"/>
      <c r="F11" s="63">
        <v>4</v>
      </c>
      <c r="G11" s="64"/>
      <c r="H11" s="64">
        <v>23100</v>
      </c>
    </row>
  </sheetData>
  <mergeCells count="10">
    <mergeCell ref="A1:H1"/>
    <mergeCell ref="A2:H2"/>
    <mergeCell ref="A3:H3"/>
    <mergeCell ref="F4:H4"/>
    <mergeCell ref="A11:E11"/>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selection activeCell="A10" sqref="A10:G10"/>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680</v>
      </c>
      <c r="B1" s="31"/>
      <c r="C1" s="31"/>
      <c r="D1" s="32"/>
      <c r="E1" s="32"/>
      <c r="F1" s="32"/>
      <c r="G1" s="32"/>
      <c r="H1" s="31"/>
      <c r="I1" s="31"/>
      <c r="J1" s="31"/>
      <c r="K1" s="50"/>
    </row>
    <row r="2" ht="28.5" customHeight="1" spans="1:11">
      <c r="A2" s="33" t="s">
        <v>681</v>
      </c>
      <c r="B2" s="33"/>
      <c r="C2" s="33"/>
      <c r="D2" s="33"/>
      <c r="E2" s="33"/>
      <c r="F2" s="33"/>
      <c r="G2" s="33"/>
      <c r="H2" s="33"/>
      <c r="I2" s="33"/>
      <c r="J2" s="33"/>
      <c r="K2" s="33"/>
    </row>
    <row r="3" ht="13.5" customHeight="1" spans="1:11">
      <c r="A3" s="5" t="str">
        <f>"单位名称："&amp;"玉溪市应急管理局"</f>
        <v>单位名称：玉溪市应急管理局</v>
      </c>
      <c r="B3" s="6"/>
      <c r="C3" s="6"/>
      <c r="D3" s="6"/>
      <c r="E3" s="6"/>
      <c r="F3" s="6"/>
      <c r="G3" s="6"/>
      <c r="H3" s="7"/>
      <c r="I3" s="7"/>
      <c r="J3" s="7"/>
      <c r="K3" s="51" t="s">
        <v>2</v>
      </c>
    </row>
    <row r="4" ht="21.75" customHeight="1" spans="1:11">
      <c r="A4" s="34" t="s">
        <v>262</v>
      </c>
      <c r="B4" s="34" t="s">
        <v>141</v>
      </c>
      <c r="C4" s="34" t="s">
        <v>263</v>
      </c>
      <c r="D4" s="35" t="s">
        <v>142</v>
      </c>
      <c r="E4" s="35" t="s">
        <v>143</v>
      </c>
      <c r="F4" s="35" t="s">
        <v>144</v>
      </c>
      <c r="G4" s="35" t="s">
        <v>145</v>
      </c>
      <c r="H4" s="36" t="s">
        <v>30</v>
      </c>
      <c r="I4" s="52" t="s">
        <v>682</v>
      </c>
      <c r="J4" s="53"/>
      <c r="K4" s="54"/>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5">
        <v>10</v>
      </c>
      <c r="K7" s="55">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334</v>
      </c>
      <c r="B10" s="48"/>
      <c r="C10" s="48"/>
      <c r="D10" s="48"/>
      <c r="E10" s="48"/>
      <c r="F10" s="48"/>
      <c r="G10" s="49"/>
      <c r="H10" s="46"/>
      <c r="I10" s="46"/>
      <c r="J10" s="46"/>
      <c r="K10" s="46"/>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D10" sqref="D10"/>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683</v>
      </c>
      <c r="B1" s="1"/>
      <c r="C1" s="1"/>
      <c r="D1" s="2"/>
      <c r="E1" s="1"/>
      <c r="F1" s="1"/>
      <c r="G1" s="3"/>
    </row>
    <row r="2" ht="27.75" customHeight="1" spans="1:7">
      <c r="A2" s="4" t="s">
        <v>684</v>
      </c>
      <c r="B2" s="4"/>
      <c r="C2" s="4"/>
      <c r="D2" s="4"/>
      <c r="E2" s="4"/>
      <c r="F2" s="4"/>
      <c r="G2" s="4"/>
    </row>
    <row r="3" ht="13.5" customHeight="1" spans="1:7">
      <c r="A3" s="5" t="str">
        <f>"单位名称："&amp;"玉溪市应急管理局"</f>
        <v>单位名称：玉溪市应急管理局</v>
      </c>
      <c r="B3" s="6"/>
      <c r="C3" s="6"/>
      <c r="D3" s="6"/>
      <c r="E3" s="7"/>
      <c r="F3" s="7"/>
      <c r="G3" s="8" t="s">
        <v>2</v>
      </c>
    </row>
    <row r="4" ht="21.75" customHeight="1" spans="1:7">
      <c r="A4" s="9" t="s">
        <v>263</v>
      </c>
      <c r="B4" s="9" t="s">
        <v>262</v>
      </c>
      <c r="C4" s="9" t="s">
        <v>141</v>
      </c>
      <c r="D4" s="10" t="s">
        <v>685</v>
      </c>
      <c r="E4" s="11" t="s">
        <v>33</v>
      </c>
      <c r="F4" s="12"/>
      <c r="G4" s="13"/>
    </row>
    <row r="5" ht="21.75" customHeight="1" spans="1:7">
      <c r="A5" s="14"/>
      <c r="B5" s="14"/>
      <c r="C5" s="14"/>
      <c r="D5" s="15"/>
      <c r="E5" s="16" t="s">
        <v>686</v>
      </c>
      <c r="F5" s="10" t="s">
        <v>687</v>
      </c>
      <c r="G5" s="10" t="s">
        <v>688</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1489788</v>
      </c>
      <c r="F8" s="24">
        <v>622000</v>
      </c>
      <c r="G8" s="24">
        <v>622000</v>
      </c>
    </row>
    <row r="9" ht="21" customHeight="1" spans="1:7">
      <c r="A9" s="25" t="s">
        <v>64</v>
      </c>
      <c r="B9" s="21"/>
      <c r="C9" s="21"/>
      <c r="D9" s="26"/>
      <c r="E9" s="24">
        <v>1489788</v>
      </c>
      <c r="F9" s="24">
        <v>622000</v>
      </c>
      <c r="G9" s="24">
        <v>622000</v>
      </c>
    </row>
    <row r="10" ht="21" customHeight="1" spans="1:7">
      <c r="A10" s="27"/>
      <c r="B10" s="21" t="s">
        <v>689</v>
      </c>
      <c r="C10" s="21" t="s">
        <v>267</v>
      </c>
      <c r="D10" s="26" t="s">
        <v>690</v>
      </c>
      <c r="E10" s="24">
        <v>30000</v>
      </c>
      <c r="F10" s="24"/>
      <c r="G10" s="24"/>
    </row>
    <row r="11" ht="21" customHeight="1" spans="1:7">
      <c r="A11" s="27"/>
      <c r="B11" s="21" t="s">
        <v>691</v>
      </c>
      <c r="C11" s="21" t="s">
        <v>314</v>
      </c>
      <c r="D11" s="26" t="s">
        <v>690</v>
      </c>
      <c r="E11" s="24">
        <v>60000</v>
      </c>
      <c r="F11" s="24"/>
      <c r="G11" s="24"/>
    </row>
    <row r="12" ht="21" customHeight="1" spans="1:7">
      <c r="A12" s="27"/>
      <c r="B12" s="21" t="s">
        <v>692</v>
      </c>
      <c r="C12" s="21" t="s">
        <v>302</v>
      </c>
      <c r="D12" s="26" t="s">
        <v>690</v>
      </c>
      <c r="E12" s="24">
        <v>19788</v>
      </c>
      <c r="F12" s="24">
        <v>22000</v>
      </c>
      <c r="G12" s="24">
        <v>22000</v>
      </c>
    </row>
    <row r="13" ht="21" customHeight="1" spans="1:7">
      <c r="A13" s="27"/>
      <c r="B13" s="21" t="s">
        <v>691</v>
      </c>
      <c r="C13" s="21" t="s">
        <v>319</v>
      </c>
      <c r="D13" s="26" t="s">
        <v>690</v>
      </c>
      <c r="E13" s="24">
        <v>31000</v>
      </c>
      <c r="F13" s="24"/>
      <c r="G13" s="24"/>
    </row>
    <row r="14" ht="21" customHeight="1" spans="1:7">
      <c r="A14" s="27"/>
      <c r="B14" s="21" t="s">
        <v>691</v>
      </c>
      <c r="C14" s="21" t="s">
        <v>310</v>
      </c>
      <c r="D14" s="26" t="s">
        <v>690</v>
      </c>
      <c r="E14" s="24">
        <v>30000</v>
      </c>
      <c r="F14" s="24"/>
      <c r="G14" s="24"/>
    </row>
    <row r="15" ht="21" customHeight="1" spans="1:7">
      <c r="A15" s="27"/>
      <c r="B15" s="21" t="s">
        <v>691</v>
      </c>
      <c r="C15" s="21" t="s">
        <v>308</v>
      </c>
      <c r="D15" s="26" t="s">
        <v>690</v>
      </c>
      <c r="E15" s="24">
        <v>60000</v>
      </c>
      <c r="F15" s="24"/>
      <c r="G15" s="24"/>
    </row>
    <row r="16" ht="21" customHeight="1" spans="1:7">
      <c r="A16" s="27"/>
      <c r="B16" s="21" t="s">
        <v>691</v>
      </c>
      <c r="C16" s="21" t="s">
        <v>321</v>
      </c>
      <c r="D16" s="26" t="s">
        <v>690</v>
      </c>
      <c r="E16" s="24">
        <v>40000</v>
      </c>
      <c r="F16" s="24"/>
      <c r="G16" s="24"/>
    </row>
    <row r="17" ht="21" customHeight="1" spans="1:7">
      <c r="A17" s="27"/>
      <c r="B17" s="21" t="s">
        <v>691</v>
      </c>
      <c r="C17" s="21" t="s">
        <v>317</v>
      </c>
      <c r="D17" s="26" t="s">
        <v>690</v>
      </c>
      <c r="E17" s="24">
        <v>60000</v>
      </c>
      <c r="F17" s="24"/>
      <c r="G17" s="24"/>
    </row>
    <row r="18" ht="21" customHeight="1" spans="1:7">
      <c r="A18" s="27"/>
      <c r="B18" s="21" t="s">
        <v>691</v>
      </c>
      <c r="C18" s="21" t="s">
        <v>305</v>
      </c>
      <c r="D18" s="26" t="s">
        <v>690</v>
      </c>
      <c r="E18" s="24">
        <v>180000</v>
      </c>
      <c r="F18" s="24"/>
      <c r="G18" s="24"/>
    </row>
    <row r="19" ht="21" customHeight="1" spans="1:7">
      <c r="A19" s="27"/>
      <c r="B19" s="21" t="s">
        <v>689</v>
      </c>
      <c r="C19" s="21" t="s">
        <v>312</v>
      </c>
      <c r="D19" s="26" t="s">
        <v>690</v>
      </c>
      <c r="E19" s="24">
        <v>600000</v>
      </c>
      <c r="F19" s="24">
        <v>600000</v>
      </c>
      <c r="G19" s="24">
        <v>600000</v>
      </c>
    </row>
    <row r="20" ht="21" customHeight="1" spans="1:7">
      <c r="A20" s="27"/>
      <c r="B20" s="21" t="s">
        <v>691</v>
      </c>
      <c r="C20" s="21" t="s">
        <v>300</v>
      </c>
      <c r="D20" s="26" t="s">
        <v>690</v>
      </c>
      <c r="E20" s="24">
        <v>20000</v>
      </c>
      <c r="F20" s="24"/>
      <c r="G20" s="24"/>
    </row>
    <row r="21" ht="21" customHeight="1" spans="1:7">
      <c r="A21" s="27"/>
      <c r="B21" s="21" t="s">
        <v>693</v>
      </c>
      <c r="C21" s="21" t="s">
        <v>271</v>
      </c>
      <c r="D21" s="26" t="s">
        <v>694</v>
      </c>
      <c r="E21" s="24">
        <v>180000</v>
      </c>
      <c r="F21" s="24"/>
      <c r="G21" s="24"/>
    </row>
    <row r="22" ht="21" customHeight="1" spans="1:7">
      <c r="A22" s="27"/>
      <c r="B22" s="21" t="s">
        <v>689</v>
      </c>
      <c r="C22" s="21" t="s">
        <v>276</v>
      </c>
      <c r="D22" s="26" t="s">
        <v>690</v>
      </c>
      <c r="E22" s="24">
        <v>179000</v>
      </c>
      <c r="F22" s="24"/>
      <c r="G22" s="24"/>
    </row>
    <row r="23" ht="21" customHeight="1" spans="1:7">
      <c r="A23" s="28" t="s">
        <v>30</v>
      </c>
      <c r="B23" s="29" t="s">
        <v>695</v>
      </c>
      <c r="C23" s="29"/>
      <c r="D23" s="30"/>
      <c r="E23" s="24">
        <v>1489788</v>
      </c>
      <c r="F23" s="24">
        <v>622000</v>
      </c>
      <c r="G23" s="24">
        <v>622000</v>
      </c>
    </row>
  </sheetData>
  <mergeCells count="12">
    <mergeCell ref="A1:G1"/>
    <mergeCell ref="A2:G2"/>
    <mergeCell ref="A3:D3"/>
    <mergeCell ref="E4:G4"/>
    <mergeCell ref="A23:D23"/>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opLeftCell="E1" workbookViewId="0">
      <selection activeCell="I24" sqref="I24"/>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8" t="s">
        <v>26</v>
      </c>
      <c r="B1" s="158"/>
      <c r="C1" s="158"/>
      <c r="D1" s="158"/>
      <c r="E1" s="158"/>
      <c r="F1" s="158"/>
      <c r="G1" s="158"/>
      <c r="H1" s="158"/>
      <c r="I1" s="158"/>
      <c r="J1" s="158"/>
      <c r="K1" s="158"/>
      <c r="L1" s="158"/>
      <c r="M1" s="158"/>
      <c r="N1" s="158"/>
      <c r="O1" s="158"/>
      <c r="P1" s="158"/>
      <c r="Q1" s="158"/>
      <c r="R1" s="158"/>
      <c r="S1" s="158"/>
    </row>
    <row r="2" ht="28.5" customHeight="1" spans="1:19">
      <c r="A2" s="152" t="s">
        <v>27</v>
      </c>
      <c r="B2" s="152"/>
      <c r="C2" s="152"/>
      <c r="D2" s="152"/>
      <c r="E2" s="152"/>
      <c r="F2" s="152"/>
      <c r="G2" s="152"/>
      <c r="H2" s="152"/>
      <c r="I2" s="152"/>
      <c r="J2" s="152"/>
      <c r="K2" s="152"/>
      <c r="L2" s="152"/>
      <c r="M2" s="152"/>
      <c r="N2" s="152"/>
      <c r="O2" s="152"/>
      <c r="P2" s="152"/>
      <c r="Q2" s="152"/>
      <c r="R2" s="152"/>
      <c r="S2" s="152"/>
    </row>
    <row r="3" ht="20.25" customHeight="1" spans="1:19">
      <c r="A3" s="153" t="str">
        <f>"单位名称："&amp;"玉溪市应急管理局"</f>
        <v>单位名称：玉溪市应急管理局</v>
      </c>
      <c r="B3" s="153"/>
      <c r="C3" s="153"/>
      <c r="D3" s="153"/>
      <c r="E3" s="153"/>
      <c r="F3" s="153"/>
      <c r="G3" s="153"/>
      <c r="H3" s="153"/>
      <c r="I3" s="153"/>
      <c r="J3" s="153"/>
      <c r="K3" s="153"/>
      <c r="L3" s="159"/>
      <c r="M3" s="159"/>
      <c r="N3" s="159"/>
      <c r="O3" s="159"/>
      <c r="P3" s="159"/>
      <c r="Q3" s="159"/>
      <c r="R3" s="159"/>
      <c r="S3" s="159" t="s">
        <v>2</v>
      </c>
    </row>
    <row r="4" ht="27" customHeight="1" spans="1:19">
      <c r="A4" s="154" t="s">
        <v>28</v>
      </c>
      <c r="B4" s="154" t="s">
        <v>29</v>
      </c>
      <c r="C4" s="154" t="s">
        <v>30</v>
      </c>
      <c r="D4" s="154" t="s">
        <v>31</v>
      </c>
      <c r="E4" s="154"/>
      <c r="F4" s="154"/>
      <c r="G4" s="154"/>
      <c r="H4" s="154"/>
      <c r="I4" s="154"/>
      <c r="J4" s="154"/>
      <c r="K4" s="154"/>
      <c r="L4" s="154"/>
      <c r="M4" s="154"/>
      <c r="N4" s="154"/>
      <c r="O4" s="154" t="s">
        <v>20</v>
      </c>
      <c r="P4" s="154"/>
      <c r="Q4" s="154"/>
      <c r="R4" s="154"/>
      <c r="S4" s="154"/>
    </row>
    <row r="5" ht="27" customHeight="1" spans="1:19">
      <c r="A5" s="154"/>
      <c r="B5" s="154"/>
      <c r="C5" s="154"/>
      <c r="D5" s="154" t="s">
        <v>32</v>
      </c>
      <c r="E5" s="154" t="s">
        <v>33</v>
      </c>
      <c r="F5" s="154" t="s">
        <v>34</v>
      </c>
      <c r="G5" s="154" t="s">
        <v>35</v>
      </c>
      <c r="H5" s="154" t="s">
        <v>36</v>
      </c>
      <c r="I5" s="154" t="s">
        <v>37</v>
      </c>
      <c r="J5" s="154"/>
      <c r="K5" s="154"/>
      <c r="L5" s="154"/>
      <c r="M5" s="154"/>
      <c r="N5" s="154"/>
      <c r="O5" s="154" t="s">
        <v>32</v>
      </c>
      <c r="P5" s="154" t="s">
        <v>33</v>
      </c>
      <c r="Q5" s="154" t="s">
        <v>34</v>
      </c>
      <c r="R5" s="154" t="s">
        <v>35</v>
      </c>
      <c r="S5" s="154" t="s">
        <v>38</v>
      </c>
    </row>
    <row r="6" ht="27" customHeight="1" spans="1:19">
      <c r="A6" s="154"/>
      <c r="B6" s="154"/>
      <c r="C6" s="154"/>
      <c r="D6" s="154"/>
      <c r="E6" s="154"/>
      <c r="F6" s="154"/>
      <c r="G6" s="154"/>
      <c r="H6" s="154"/>
      <c r="I6" s="154" t="s">
        <v>32</v>
      </c>
      <c r="J6" s="154" t="s">
        <v>39</v>
      </c>
      <c r="K6" s="154" t="s">
        <v>40</v>
      </c>
      <c r="L6" s="154" t="s">
        <v>41</v>
      </c>
      <c r="M6" s="154" t="s">
        <v>42</v>
      </c>
      <c r="N6" s="154" t="s">
        <v>43</v>
      </c>
      <c r="O6" s="154"/>
      <c r="P6" s="154"/>
      <c r="Q6" s="154"/>
      <c r="R6" s="154"/>
      <c r="S6" s="154"/>
    </row>
    <row r="7" ht="20.25" customHeight="1" spans="1:19">
      <c r="A7" s="157" t="s">
        <v>44</v>
      </c>
      <c r="B7" s="157" t="s">
        <v>45</v>
      </c>
      <c r="C7" s="157" t="s">
        <v>46</v>
      </c>
      <c r="D7" s="157" t="s">
        <v>47</v>
      </c>
      <c r="E7" s="157" t="s">
        <v>48</v>
      </c>
      <c r="F7" s="157" t="s">
        <v>49</v>
      </c>
      <c r="G7" s="157" t="s">
        <v>50</v>
      </c>
      <c r="H7" s="157" t="s">
        <v>51</v>
      </c>
      <c r="I7" s="157" t="s">
        <v>52</v>
      </c>
      <c r="J7" s="157" t="s">
        <v>53</v>
      </c>
      <c r="K7" s="157" t="s">
        <v>54</v>
      </c>
      <c r="L7" s="157" t="s">
        <v>55</v>
      </c>
      <c r="M7" s="157" t="s">
        <v>56</v>
      </c>
      <c r="N7" s="157" t="s">
        <v>57</v>
      </c>
      <c r="O7" s="157" t="s">
        <v>58</v>
      </c>
      <c r="P7" s="157" t="s">
        <v>59</v>
      </c>
      <c r="Q7" s="157" t="s">
        <v>60</v>
      </c>
      <c r="R7" s="157" t="s">
        <v>61</v>
      </c>
      <c r="S7" s="157" t="s">
        <v>62</v>
      </c>
    </row>
    <row r="8" ht="20.25" customHeight="1" spans="1:19">
      <c r="A8" s="153" t="s">
        <v>63</v>
      </c>
      <c r="B8" s="153" t="s">
        <v>64</v>
      </c>
      <c r="C8" s="156">
        <v>68874981.09</v>
      </c>
      <c r="D8" s="156">
        <v>38681044.81</v>
      </c>
      <c r="E8" s="64">
        <v>26458044.81</v>
      </c>
      <c r="F8" s="64"/>
      <c r="G8" s="64"/>
      <c r="H8" s="64"/>
      <c r="I8" s="64">
        <v>12223000</v>
      </c>
      <c r="J8" s="64"/>
      <c r="K8" s="64"/>
      <c r="L8" s="64"/>
      <c r="M8" s="64"/>
      <c r="N8" s="64">
        <v>12223000</v>
      </c>
      <c r="O8" s="156">
        <v>30193936.28</v>
      </c>
      <c r="P8" s="156">
        <v>24470792.1</v>
      </c>
      <c r="Q8" s="156"/>
      <c r="R8" s="156"/>
      <c r="S8" s="156">
        <v>5723144.18</v>
      </c>
    </row>
    <row r="9" ht="20.25" customHeight="1" spans="1:19">
      <c r="A9" s="160" t="s">
        <v>65</v>
      </c>
      <c r="B9" s="160" t="s">
        <v>64</v>
      </c>
      <c r="C9" s="156">
        <v>68874981.09</v>
      </c>
      <c r="D9" s="156">
        <v>38681044.81</v>
      </c>
      <c r="E9" s="64">
        <v>26458044.81</v>
      </c>
      <c r="F9" s="64"/>
      <c r="G9" s="64"/>
      <c r="H9" s="64"/>
      <c r="I9" s="64">
        <v>12223000</v>
      </c>
      <c r="J9" s="64"/>
      <c r="K9" s="64"/>
      <c r="L9" s="64"/>
      <c r="M9" s="64"/>
      <c r="N9" s="64">
        <v>12223000</v>
      </c>
      <c r="O9" s="156">
        <v>30193936.28</v>
      </c>
      <c r="P9" s="156">
        <v>24470792.1</v>
      </c>
      <c r="Q9" s="156"/>
      <c r="R9" s="153"/>
      <c r="S9" s="156">
        <v>5723144.18</v>
      </c>
    </row>
    <row r="10" ht="20.25" customHeight="1" spans="1:19">
      <c r="A10" s="155" t="s">
        <v>30</v>
      </c>
      <c r="B10" s="153"/>
      <c r="C10" s="156">
        <v>68874981.09</v>
      </c>
      <c r="D10" s="156">
        <v>38681044.81</v>
      </c>
      <c r="E10" s="156">
        <v>26458044.81</v>
      </c>
      <c r="F10" s="156"/>
      <c r="G10" s="156"/>
      <c r="H10" s="156"/>
      <c r="I10" s="156">
        <v>12223000</v>
      </c>
      <c r="J10" s="156"/>
      <c r="K10" s="156"/>
      <c r="L10" s="156"/>
      <c r="M10" s="156"/>
      <c r="N10" s="156">
        <v>12223000</v>
      </c>
      <c r="O10" s="156">
        <v>30193936.28</v>
      </c>
      <c r="P10" s="156">
        <v>24470792.1</v>
      </c>
      <c r="Q10" s="156"/>
      <c r="R10" s="156"/>
      <c r="S10" s="156">
        <v>5723144.18</v>
      </c>
    </row>
  </sheetData>
  <mergeCells count="20">
    <mergeCell ref="A1:S1"/>
    <mergeCell ref="A2:S2"/>
    <mergeCell ref="A3:R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topLeftCell="C4" workbookViewId="0">
      <selection activeCell="G46" sqref="G46"/>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8" t="s">
        <v>66</v>
      </c>
      <c r="B1" s="158"/>
      <c r="C1" s="158"/>
      <c r="D1" s="158"/>
      <c r="E1" s="158"/>
      <c r="F1" s="158"/>
      <c r="G1" s="158"/>
      <c r="H1" s="158"/>
      <c r="I1" s="158"/>
      <c r="J1" s="158"/>
      <c r="K1" s="158"/>
      <c r="L1" s="158"/>
      <c r="M1" s="158"/>
      <c r="N1" s="158"/>
      <c r="O1" s="158"/>
    </row>
    <row r="2" ht="28.5" customHeight="1" spans="1:15">
      <c r="A2" s="152" t="s">
        <v>67</v>
      </c>
      <c r="B2" s="152"/>
      <c r="C2" s="152"/>
      <c r="D2" s="152"/>
      <c r="E2" s="152"/>
      <c r="F2" s="152"/>
      <c r="G2" s="152"/>
      <c r="H2" s="152"/>
      <c r="I2" s="152"/>
      <c r="J2" s="152"/>
      <c r="K2" s="152"/>
      <c r="L2" s="152"/>
      <c r="M2" s="152"/>
      <c r="N2" s="152"/>
      <c r="O2" s="152"/>
    </row>
    <row r="3" ht="20.25" customHeight="1" spans="1:15">
      <c r="A3" s="153" t="str">
        <f>"单位名称："&amp;"玉溪市应急管理局"</f>
        <v>单位名称：玉溪市应急管理局</v>
      </c>
      <c r="B3" s="153"/>
      <c r="C3" s="153"/>
      <c r="D3" s="153"/>
      <c r="E3" s="153"/>
      <c r="F3" s="153"/>
      <c r="G3" s="153"/>
      <c r="H3" s="153"/>
      <c r="I3" s="153"/>
      <c r="J3" s="159"/>
      <c r="K3" s="159"/>
      <c r="L3" s="159"/>
      <c r="M3" s="159"/>
      <c r="N3" s="159"/>
      <c r="O3" s="159" t="s">
        <v>2</v>
      </c>
    </row>
    <row r="4" ht="27" customHeight="1" spans="1:15">
      <c r="A4" s="154" t="s">
        <v>68</v>
      </c>
      <c r="B4" s="154" t="s">
        <v>69</v>
      </c>
      <c r="C4" s="154" t="s">
        <v>30</v>
      </c>
      <c r="D4" s="154" t="s">
        <v>33</v>
      </c>
      <c r="E4" s="154"/>
      <c r="F4" s="154"/>
      <c r="G4" s="154" t="s">
        <v>34</v>
      </c>
      <c r="H4" s="154" t="s">
        <v>35</v>
      </c>
      <c r="I4" s="154" t="s">
        <v>70</v>
      </c>
      <c r="J4" s="154" t="s">
        <v>71</v>
      </c>
      <c r="K4" s="154"/>
      <c r="L4" s="154"/>
      <c r="M4" s="154"/>
      <c r="N4" s="154"/>
      <c r="O4" s="154"/>
    </row>
    <row r="5" ht="27" customHeight="1" spans="1:15">
      <c r="A5" s="154"/>
      <c r="B5" s="154"/>
      <c r="C5" s="154"/>
      <c r="D5" s="154" t="s">
        <v>32</v>
      </c>
      <c r="E5" s="154" t="s">
        <v>72</v>
      </c>
      <c r="F5" s="154" t="s">
        <v>73</v>
      </c>
      <c r="G5" s="154"/>
      <c r="H5" s="154"/>
      <c r="I5" s="154"/>
      <c r="J5" s="154" t="s">
        <v>32</v>
      </c>
      <c r="K5" s="154" t="s">
        <v>74</v>
      </c>
      <c r="L5" s="154" t="s">
        <v>75</v>
      </c>
      <c r="M5" s="154" t="s">
        <v>76</v>
      </c>
      <c r="N5" s="154" t="s">
        <v>77</v>
      </c>
      <c r="O5" s="154" t="s">
        <v>78</v>
      </c>
    </row>
    <row r="6" ht="20.25" customHeight="1" spans="1:15">
      <c r="A6" s="157" t="s">
        <v>44</v>
      </c>
      <c r="B6" s="157" t="s">
        <v>45</v>
      </c>
      <c r="C6" s="157" t="s">
        <v>46</v>
      </c>
      <c r="D6" s="157" t="s">
        <v>47</v>
      </c>
      <c r="E6" s="157" t="s">
        <v>48</v>
      </c>
      <c r="F6" s="157" t="s">
        <v>49</v>
      </c>
      <c r="G6" s="157" t="s">
        <v>50</v>
      </c>
      <c r="H6" s="157" t="s">
        <v>51</v>
      </c>
      <c r="I6" s="157" t="s">
        <v>52</v>
      </c>
      <c r="J6" s="157" t="s">
        <v>53</v>
      </c>
      <c r="K6" s="157" t="s">
        <v>54</v>
      </c>
      <c r="L6" s="157" t="s">
        <v>55</v>
      </c>
      <c r="M6" s="157" t="s">
        <v>56</v>
      </c>
      <c r="N6" s="157" t="s">
        <v>57</v>
      </c>
      <c r="O6" s="157" t="s">
        <v>58</v>
      </c>
    </row>
    <row r="7" ht="20.25" customHeight="1" spans="1:15">
      <c r="A7" s="153" t="s">
        <v>79</v>
      </c>
      <c r="B7" s="153" t="str">
        <f>"        "&amp;"社会保障和就业支出"</f>
        <v>        社会保障和就业支出</v>
      </c>
      <c r="C7" s="64">
        <v>2762523.52</v>
      </c>
      <c r="D7" s="64">
        <v>2762523.52</v>
      </c>
      <c r="E7" s="64">
        <v>2742735.52</v>
      </c>
      <c r="F7" s="64">
        <v>19788</v>
      </c>
      <c r="G7" s="64"/>
      <c r="H7" s="64"/>
      <c r="I7" s="64"/>
      <c r="J7" s="64"/>
      <c r="K7" s="64"/>
      <c r="L7" s="64"/>
      <c r="M7" s="64"/>
      <c r="N7" s="64"/>
      <c r="O7" s="64"/>
    </row>
    <row r="8" ht="20.25" customHeight="1" spans="1:15">
      <c r="A8" s="160" t="s">
        <v>80</v>
      </c>
      <c r="B8" s="160" t="str">
        <f>"        "&amp;"行政事业单位养老支出"</f>
        <v>        行政事业单位养老支出</v>
      </c>
      <c r="C8" s="64">
        <v>2742735.52</v>
      </c>
      <c r="D8" s="64">
        <v>2742735.52</v>
      </c>
      <c r="E8" s="64">
        <v>2742735.52</v>
      </c>
      <c r="F8" s="64"/>
      <c r="G8" s="64"/>
      <c r="H8" s="64"/>
      <c r="I8" s="64"/>
      <c r="J8" s="64"/>
      <c r="K8" s="64"/>
      <c r="L8" s="64"/>
      <c r="M8" s="64"/>
      <c r="N8" s="64"/>
      <c r="O8" s="64"/>
    </row>
    <row r="9" ht="20.25" customHeight="1" spans="1:15">
      <c r="A9" s="161" t="s">
        <v>81</v>
      </c>
      <c r="B9" s="161" t="str">
        <f>"        "&amp;"行政单位离退休"</f>
        <v>        行政单位离退休</v>
      </c>
      <c r="C9" s="64">
        <v>636000</v>
      </c>
      <c r="D9" s="64">
        <v>636000</v>
      </c>
      <c r="E9" s="64">
        <v>636000</v>
      </c>
      <c r="F9" s="64"/>
      <c r="G9" s="64"/>
      <c r="H9" s="64"/>
      <c r="I9" s="64"/>
      <c r="J9" s="64"/>
      <c r="K9" s="64"/>
      <c r="L9" s="64"/>
      <c r="M9" s="64"/>
      <c r="N9" s="64"/>
      <c r="O9" s="64"/>
    </row>
    <row r="10" ht="20.25" customHeight="1" spans="1:15">
      <c r="A10" s="161" t="s">
        <v>82</v>
      </c>
      <c r="B10" s="161" t="str">
        <f>"        "&amp;"事业单位离退休"</f>
        <v>        事业单位离退休</v>
      </c>
      <c r="C10" s="64">
        <v>27000</v>
      </c>
      <c r="D10" s="64">
        <v>27000</v>
      </c>
      <c r="E10" s="64">
        <v>27000</v>
      </c>
      <c r="F10" s="64"/>
      <c r="G10" s="64"/>
      <c r="H10" s="64"/>
      <c r="I10" s="64"/>
      <c r="J10" s="64"/>
      <c r="K10" s="64"/>
      <c r="L10" s="64"/>
      <c r="M10" s="64"/>
      <c r="N10" s="64"/>
      <c r="O10" s="64"/>
    </row>
    <row r="11" ht="20.25" customHeight="1" spans="1:15">
      <c r="A11" s="161" t="s">
        <v>83</v>
      </c>
      <c r="B11" s="161" t="str">
        <f>"        "&amp;"机关事业单位基本养老保险缴费支出"</f>
        <v>        机关事业单位基本养老保险缴费支出</v>
      </c>
      <c r="C11" s="64">
        <v>1779735.52</v>
      </c>
      <c r="D11" s="64">
        <v>1779735.52</v>
      </c>
      <c r="E11" s="64">
        <v>1779735.52</v>
      </c>
      <c r="F11" s="64"/>
      <c r="G11" s="64"/>
      <c r="H11" s="64"/>
      <c r="I11" s="64"/>
      <c r="J11" s="64"/>
      <c r="K11" s="64"/>
      <c r="L11" s="64"/>
      <c r="M11" s="64"/>
      <c r="N11" s="64"/>
      <c r="O11" s="64"/>
    </row>
    <row r="12" ht="20.25" customHeight="1" spans="1:15">
      <c r="A12" s="161" t="s">
        <v>84</v>
      </c>
      <c r="B12" s="161" t="str">
        <f>"        "&amp;"机关事业单位职业年金缴费支出"</f>
        <v>        机关事业单位职业年金缴费支出</v>
      </c>
      <c r="C12" s="64">
        <v>300000</v>
      </c>
      <c r="D12" s="64">
        <v>300000</v>
      </c>
      <c r="E12" s="64">
        <v>300000</v>
      </c>
      <c r="F12" s="64"/>
      <c r="G12" s="64"/>
      <c r="H12" s="64"/>
      <c r="I12" s="64"/>
      <c r="J12" s="64"/>
      <c r="K12" s="64"/>
      <c r="L12" s="64"/>
      <c r="M12" s="64"/>
      <c r="N12" s="64"/>
      <c r="O12" s="64"/>
    </row>
    <row r="13" ht="20.25" customHeight="1" spans="1:15">
      <c r="A13" s="160" t="s">
        <v>85</v>
      </c>
      <c r="B13" s="160" t="str">
        <f>"        "&amp;"抚恤"</f>
        <v>        抚恤</v>
      </c>
      <c r="C13" s="64">
        <v>19788</v>
      </c>
      <c r="D13" s="64">
        <v>19788</v>
      </c>
      <c r="E13" s="64"/>
      <c r="F13" s="64">
        <v>19788</v>
      </c>
      <c r="G13" s="64"/>
      <c r="H13" s="64"/>
      <c r="I13" s="64"/>
      <c r="J13" s="64"/>
      <c r="K13" s="64"/>
      <c r="L13" s="64"/>
      <c r="M13" s="64"/>
      <c r="N13" s="64"/>
      <c r="O13" s="64"/>
    </row>
    <row r="14" ht="20.25" customHeight="1" spans="1:15">
      <c r="A14" s="161" t="s">
        <v>86</v>
      </c>
      <c r="B14" s="161" t="str">
        <f>"        "&amp;"死亡抚恤"</f>
        <v>        死亡抚恤</v>
      </c>
      <c r="C14" s="64">
        <v>19788</v>
      </c>
      <c r="D14" s="64">
        <v>19788</v>
      </c>
      <c r="E14" s="64"/>
      <c r="F14" s="64">
        <v>19788</v>
      </c>
      <c r="G14" s="64"/>
      <c r="H14" s="64"/>
      <c r="I14" s="64"/>
      <c r="J14" s="64"/>
      <c r="K14" s="64"/>
      <c r="L14" s="64"/>
      <c r="M14" s="64"/>
      <c r="N14" s="64"/>
      <c r="O14" s="64"/>
    </row>
    <row r="15" ht="20.25" customHeight="1" spans="1:15">
      <c r="A15" s="153" t="s">
        <v>87</v>
      </c>
      <c r="B15" s="153" t="str">
        <f>"        "&amp;"卫生健康支出"</f>
        <v>        卫生健康支出</v>
      </c>
      <c r="C15" s="64">
        <v>1561519.67</v>
      </c>
      <c r="D15" s="64">
        <v>1561519.67</v>
      </c>
      <c r="E15" s="64">
        <v>1561519.67</v>
      </c>
      <c r="F15" s="64"/>
      <c r="G15" s="64"/>
      <c r="H15" s="64"/>
      <c r="I15" s="64"/>
      <c r="J15" s="64"/>
      <c r="K15" s="64"/>
      <c r="L15" s="64"/>
      <c r="M15" s="64"/>
      <c r="N15" s="64"/>
      <c r="O15" s="64"/>
    </row>
    <row r="16" ht="20.25" customHeight="1" spans="1:15">
      <c r="A16" s="160" t="s">
        <v>88</v>
      </c>
      <c r="B16" s="160" t="str">
        <f>"        "&amp;"行政事业单位医疗"</f>
        <v>        行政事业单位医疗</v>
      </c>
      <c r="C16" s="64">
        <v>1561519.67</v>
      </c>
      <c r="D16" s="64">
        <v>1561519.67</v>
      </c>
      <c r="E16" s="64">
        <v>1561519.67</v>
      </c>
      <c r="F16" s="64"/>
      <c r="G16" s="64"/>
      <c r="H16" s="64"/>
      <c r="I16" s="64"/>
      <c r="J16" s="64"/>
      <c r="K16" s="64"/>
      <c r="L16" s="64"/>
      <c r="M16" s="64"/>
      <c r="N16" s="64"/>
      <c r="O16" s="64"/>
    </row>
    <row r="17" ht="20.25" customHeight="1" spans="1:15">
      <c r="A17" s="161" t="s">
        <v>89</v>
      </c>
      <c r="B17" s="161" t="str">
        <f>"        "&amp;"行政单位医疗"</f>
        <v>        行政单位医疗</v>
      </c>
      <c r="C17" s="64">
        <v>776180.39</v>
      </c>
      <c r="D17" s="64">
        <v>776180.39</v>
      </c>
      <c r="E17" s="64">
        <v>776180.39</v>
      </c>
      <c r="F17" s="64"/>
      <c r="G17" s="64"/>
      <c r="H17" s="64"/>
      <c r="I17" s="64"/>
      <c r="J17" s="64"/>
      <c r="K17" s="64"/>
      <c r="L17" s="64"/>
      <c r="M17" s="64"/>
      <c r="N17" s="64"/>
      <c r="O17" s="64"/>
    </row>
    <row r="18" ht="20.25" customHeight="1" spans="1:15">
      <c r="A18" s="161" t="s">
        <v>90</v>
      </c>
      <c r="B18" s="161" t="str">
        <f>"        "&amp;"事业单位医疗"</f>
        <v>        事业单位医疗</v>
      </c>
      <c r="C18" s="64">
        <v>147057.41</v>
      </c>
      <c r="D18" s="64">
        <v>147057.41</v>
      </c>
      <c r="E18" s="64">
        <v>147057.41</v>
      </c>
      <c r="F18" s="64"/>
      <c r="G18" s="64"/>
      <c r="H18" s="64"/>
      <c r="I18" s="64"/>
      <c r="J18" s="64"/>
      <c r="K18" s="64"/>
      <c r="L18" s="64"/>
      <c r="M18" s="64"/>
      <c r="N18" s="64"/>
      <c r="O18" s="64"/>
    </row>
    <row r="19" ht="20.25" customHeight="1" spans="1:15">
      <c r="A19" s="161" t="s">
        <v>91</v>
      </c>
      <c r="B19" s="161" t="str">
        <f>"        "&amp;"公务员医疗补助"</f>
        <v>        公务员医疗补助</v>
      </c>
      <c r="C19" s="64">
        <v>554492.15</v>
      </c>
      <c r="D19" s="64">
        <v>554492.15</v>
      </c>
      <c r="E19" s="64">
        <v>554492.15</v>
      </c>
      <c r="F19" s="64"/>
      <c r="G19" s="64"/>
      <c r="H19" s="64"/>
      <c r="I19" s="64"/>
      <c r="J19" s="64"/>
      <c r="K19" s="64"/>
      <c r="L19" s="64"/>
      <c r="M19" s="64"/>
      <c r="N19" s="64"/>
      <c r="O19" s="64"/>
    </row>
    <row r="20" ht="20.25" customHeight="1" spans="1:15">
      <c r="A20" s="161" t="s">
        <v>92</v>
      </c>
      <c r="B20" s="161" t="str">
        <f>"        "&amp;"其他行政事业单位医疗支出"</f>
        <v>        其他行政事业单位医疗支出</v>
      </c>
      <c r="C20" s="64">
        <v>83789.72</v>
      </c>
      <c r="D20" s="64">
        <v>83789.72</v>
      </c>
      <c r="E20" s="64">
        <v>83789.72</v>
      </c>
      <c r="F20" s="64"/>
      <c r="G20" s="64"/>
      <c r="H20" s="64"/>
      <c r="I20" s="64"/>
      <c r="J20" s="64"/>
      <c r="K20" s="64"/>
      <c r="L20" s="64"/>
      <c r="M20" s="64"/>
      <c r="N20" s="64"/>
      <c r="O20" s="64"/>
    </row>
    <row r="21" ht="20.25" customHeight="1" spans="1:15">
      <c r="A21" s="153" t="s">
        <v>93</v>
      </c>
      <c r="B21" s="153" t="str">
        <f>"        "&amp;"住房保障支出"</f>
        <v>        住房保障支出</v>
      </c>
      <c r="C21" s="64">
        <v>1746408</v>
      </c>
      <c r="D21" s="64">
        <v>1746408</v>
      </c>
      <c r="E21" s="64">
        <v>1746408</v>
      </c>
      <c r="F21" s="64"/>
      <c r="G21" s="64"/>
      <c r="H21" s="64"/>
      <c r="I21" s="64"/>
      <c r="J21" s="64"/>
      <c r="K21" s="64"/>
      <c r="L21" s="64"/>
      <c r="M21" s="64"/>
      <c r="N21" s="64"/>
      <c r="O21" s="64"/>
    </row>
    <row r="22" ht="20.25" customHeight="1" spans="1:15">
      <c r="A22" s="160" t="s">
        <v>94</v>
      </c>
      <c r="B22" s="160" t="str">
        <f>"        "&amp;"住房改革支出"</f>
        <v>        住房改革支出</v>
      </c>
      <c r="C22" s="64">
        <v>1746408</v>
      </c>
      <c r="D22" s="64">
        <v>1746408</v>
      </c>
      <c r="E22" s="64">
        <v>1746408</v>
      </c>
      <c r="F22" s="64"/>
      <c r="G22" s="64"/>
      <c r="H22" s="64"/>
      <c r="I22" s="64"/>
      <c r="J22" s="64"/>
      <c r="K22" s="64"/>
      <c r="L22" s="64"/>
      <c r="M22" s="64"/>
      <c r="N22" s="64"/>
      <c r="O22" s="64"/>
    </row>
    <row r="23" ht="20.25" customHeight="1" spans="1:15">
      <c r="A23" s="161" t="s">
        <v>95</v>
      </c>
      <c r="B23" s="161" t="str">
        <f>"        "&amp;"住房公积金"</f>
        <v>        住房公积金</v>
      </c>
      <c r="C23" s="64">
        <v>1641264</v>
      </c>
      <c r="D23" s="64">
        <v>1641264</v>
      </c>
      <c r="E23" s="64">
        <v>1641264</v>
      </c>
      <c r="F23" s="64"/>
      <c r="G23" s="64"/>
      <c r="H23" s="64"/>
      <c r="I23" s="64"/>
      <c r="J23" s="64"/>
      <c r="K23" s="64"/>
      <c r="L23" s="64"/>
      <c r="M23" s="64"/>
      <c r="N23" s="64"/>
      <c r="O23" s="64"/>
    </row>
    <row r="24" ht="20.25" customHeight="1" spans="1:15">
      <c r="A24" s="161" t="s">
        <v>96</v>
      </c>
      <c r="B24" s="161" t="str">
        <f>"        "&amp;"购房补贴"</f>
        <v>        购房补贴</v>
      </c>
      <c r="C24" s="64">
        <v>105144</v>
      </c>
      <c r="D24" s="64">
        <v>105144</v>
      </c>
      <c r="E24" s="64">
        <v>105144</v>
      </c>
      <c r="F24" s="64"/>
      <c r="G24" s="64"/>
      <c r="H24" s="64"/>
      <c r="I24" s="64"/>
      <c r="J24" s="64"/>
      <c r="K24" s="64"/>
      <c r="L24" s="64"/>
      <c r="M24" s="64"/>
      <c r="N24" s="64"/>
      <c r="O24" s="64"/>
    </row>
    <row r="25" ht="20.25" customHeight="1" spans="1:15">
      <c r="A25" s="153" t="s">
        <v>97</v>
      </c>
      <c r="B25" s="153" t="str">
        <f>"        "&amp;"灾害防治及应急管理支出"</f>
        <v>        灾害防治及应急管理支出</v>
      </c>
      <c r="C25" s="64">
        <v>60684529.9</v>
      </c>
      <c r="D25" s="64">
        <v>42738385.72</v>
      </c>
      <c r="E25" s="64">
        <v>16797593.62</v>
      </c>
      <c r="F25" s="64">
        <v>25940792.1</v>
      </c>
      <c r="G25" s="64"/>
      <c r="H25" s="64"/>
      <c r="I25" s="64"/>
      <c r="J25" s="64">
        <v>17946144.18</v>
      </c>
      <c r="K25" s="64"/>
      <c r="L25" s="64"/>
      <c r="M25" s="64"/>
      <c r="N25" s="64"/>
      <c r="O25" s="64">
        <v>17946144.18</v>
      </c>
    </row>
    <row r="26" ht="20.25" customHeight="1" spans="1:15">
      <c r="A26" s="160" t="s">
        <v>98</v>
      </c>
      <c r="B26" s="160" t="str">
        <f>"        "&amp;"应急管理事务"</f>
        <v>        应急管理事务</v>
      </c>
      <c r="C26" s="64">
        <v>60504529.9</v>
      </c>
      <c r="D26" s="64">
        <v>42558385.72</v>
      </c>
      <c r="E26" s="64">
        <v>16797593.62</v>
      </c>
      <c r="F26" s="64">
        <v>25760792.1</v>
      </c>
      <c r="G26" s="64"/>
      <c r="H26" s="64"/>
      <c r="I26" s="64"/>
      <c r="J26" s="64">
        <v>17946144.18</v>
      </c>
      <c r="K26" s="64"/>
      <c r="L26" s="64"/>
      <c r="M26" s="64"/>
      <c r="N26" s="64"/>
      <c r="O26" s="64">
        <v>17946144.18</v>
      </c>
    </row>
    <row r="27" ht="20.25" customHeight="1" spans="1:15">
      <c r="A27" s="161" t="s">
        <v>99</v>
      </c>
      <c r="B27" s="161" t="str">
        <f>"        "&amp;"行政运行"</f>
        <v>        行政运行</v>
      </c>
      <c r="C27" s="64">
        <v>14342282.28</v>
      </c>
      <c r="D27" s="64">
        <v>13862138.1</v>
      </c>
      <c r="E27" s="64">
        <v>13832138.1</v>
      </c>
      <c r="F27" s="64">
        <v>30000</v>
      </c>
      <c r="G27" s="64"/>
      <c r="H27" s="64"/>
      <c r="I27" s="64"/>
      <c r="J27" s="64">
        <v>480144.18</v>
      </c>
      <c r="K27" s="64"/>
      <c r="L27" s="64"/>
      <c r="M27" s="64"/>
      <c r="N27" s="64"/>
      <c r="O27" s="64">
        <v>480144.18</v>
      </c>
    </row>
    <row r="28" ht="20.25" customHeight="1" spans="1:15">
      <c r="A28" s="161" t="s">
        <v>100</v>
      </c>
      <c r="B28" s="161" t="str">
        <f>"        "&amp;"灾害风险防治"</f>
        <v>        灾害风险防治</v>
      </c>
      <c r="C28" s="64">
        <v>30000</v>
      </c>
      <c r="D28" s="64">
        <v>30000</v>
      </c>
      <c r="E28" s="64"/>
      <c r="F28" s="64">
        <v>30000</v>
      </c>
      <c r="G28" s="64"/>
      <c r="H28" s="64"/>
      <c r="I28" s="64"/>
      <c r="J28" s="64"/>
      <c r="K28" s="64"/>
      <c r="L28" s="64"/>
      <c r="M28" s="64"/>
      <c r="N28" s="64"/>
      <c r="O28" s="64"/>
    </row>
    <row r="29" ht="20.25" customHeight="1" spans="1:15">
      <c r="A29" s="161" t="s">
        <v>101</v>
      </c>
      <c r="B29" s="161" t="str">
        <f>"        "&amp;"安全监管"</f>
        <v>        安全监管</v>
      </c>
      <c r="C29" s="64">
        <v>180000</v>
      </c>
      <c r="D29" s="64">
        <v>180000</v>
      </c>
      <c r="E29" s="64"/>
      <c r="F29" s="64">
        <v>180000</v>
      </c>
      <c r="G29" s="64"/>
      <c r="H29" s="64"/>
      <c r="I29" s="64"/>
      <c r="J29" s="64"/>
      <c r="K29" s="64"/>
      <c r="L29" s="64"/>
      <c r="M29" s="64"/>
      <c r="N29" s="64"/>
      <c r="O29" s="64"/>
    </row>
    <row r="30" ht="20.25" customHeight="1" spans="1:15">
      <c r="A30" s="161" t="s">
        <v>102</v>
      </c>
      <c r="B30" s="161" t="str">
        <f>"        "&amp;"应急救援"</f>
        <v>        应急救援</v>
      </c>
      <c r="C30" s="64">
        <v>40000</v>
      </c>
      <c r="D30" s="64">
        <v>40000</v>
      </c>
      <c r="E30" s="64"/>
      <c r="F30" s="64">
        <v>40000</v>
      </c>
      <c r="G30" s="64"/>
      <c r="H30" s="64"/>
      <c r="I30" s="64"/>
      <c r="J30" s="64"/>
      <c r="K30" s="64"/>
      <c r="L30" s="64"/>
      <c r="M30" s="64"/>
      <c r="N30" s="64"/>
      <c r="O30" s="64"/>
    </row>
    <row r="31" ht="20.25" customHeight="1" spans="1:15">
      <c r="A31" s="161" t="s">
        <v>103</v>
      </c>
      <c r="B31" s="161" t="str">
        <f>"        "&amp;"应急管理"</f>
        <v>        应急管理</v>
      </c>
      <c r="C31" s="64">
        <v>42826792.1</v>
      </c>
      <c r="D31" s="64">
        <v>25360792.1</v>
      </c>
      <c r="E31" s="64"/>
      <c r="F31" s="64">
        <v>25360792.1</v>
      </c>
      <c r="G31" s="64"/>
      <c r="H31" s="64"/>
      <c r="I31" s="64"/>
      <c r="J31" s="64">
        <v>17466000</v>
      </c>
      <c r="K31" s="64"/>
      <c r="L31" s="64"/>
      <c r="M31" s="64"/>
      <c r="N31" s="64"/>
      <c r="O31" s="64">
        <v>17466000</v>
      </c>
    </row>
    <row r="32" ht="20.25" customHeight="1" spans="1:15">
      <c r="A32" s="161" t="s">
        <v>104</v>
      </c>
      <c r="B32" s="161" t="str">
        <f>"        "&amp;"事业运行"</f>
        <v>        事业运行</v>
      </c>
      <c r="C32" s="64">
        <v>2965455.52</v>
      </c>
      <c r="D32" s="64">
        <v>2965455.52</v>
      </c>
      <c r="E32" s="64">
        <v>2965455.52</v>
      </c>
      <c r="F32" s="64"/>
      <c r="G32" s="64"/>
      <c r="H32" s="64"/>
      <c r="I32" s="64"/>
      <c r="J32" s="64"/>
      <c r="K32" s="64"/>
      <c r="L32" s="64"/>
      <c r="M32" s="64"/>
      <c r="N32" s="64"/>
      <c r="O32" s="64"/>
    </row>
    <row r="33" ht="20.25" customHeight="1" spans="1:15">
      <c r="A33" s="161" t="s">
        <v>105</v>
      </c>
      <c r="B33" s="161" t="str">
        <f>"        "&amp;"其他应急管理支出"</f>
        <v>        其他应急管理支出</v>
      </c>
      <c r="C33" s="64">
        <v>120000</v>
      </c>
      <c r="D33" s="64">
        <v>120000</v>
      </c>
      <c r="E33" s="64"/>
      <c r="F33" s="64">
        <v>120000</v>
      </c>
      <c r="G33" s="64"/>
      <c r="H33" s="64"/>
      <c r="I33" s="64"/>
      <c r="J33" s="64"/>
      <c r="K33" s="64"/>
      <c r="L33" s="64"/>
      <c r="M33" s="64"/>
      <c r="N33" s="64"/>
      <c r="O33" s="64"/>
    </row>
    <row r="34" ht="20.25" customHeight="1" spans="1:15">
      <c r="A34" s="160" t="s">
        <v>106</v>
      </c>
      <c r="B34" s="160" t="str">
        <f>"        "&amp;"自然灾害救灾及恢复重建支出"</f>
        <v>        自然灾害救灾及恢复重建支出</v>
      </c>
      <c r="C34" s="64">
        <v>180000</v>
      </c>
      <c r="D34" s="64">
        <v>180000</v>
      </c>
      <c r="E34" s="64"/>
      <c r="F34" s="64">
        <v>180000</v>
      </c>
      <c r="G34" s="64"/>
      <c r="H34" s="64"/>
      <c r="I34" s="64"/>
      <c r="J34" s="64"/>
      <c r="K34" s="64"/>
      <c r="L34" s="64"/>
      <c r="M34" s="64"/>
      <c r="N34" s="64"/>
      <c r="O34" s="64"/>
    </row>
    <row r="35" ht="20.25" customHeight="1" spans="1:15">
      <c r="A35" s="161" t="s">
        <v>107</v>
      </c>
      <c r="B35" s="161" t="str">
        <f>"        "&amp;"自然灾害救灾补助"</f>
        <v>        自然灾害救灾补助</v>
      </c>
      <c r="C35" s="64">
        <v>180000</v>
      </c>
      <c r="D35" s="64">
        <v>180000</v>
      </c>
      <c r="E35" s="64"/>
      <c r="F35" s="64">
        <v>180000</v>
      </c>
      <c r="G35" s="64"/>
      <c r="H35" s="64"/>
      <c r="I35" s="64"/>
      <c r="J35" s="64"/>
      <c r="K35" s="64"/>
      <c r="L35" s="64"/>
      <c r="M35" s="64"/>
      <c r="N35" s="64"/>
      <c r="O35" s="64"/>
    </row>
    <row r="36" ht="20.25" customHeight="1" spans="1:15">
      <c r="A36" s="153" t="s">
        <v>108</v>
      </c>
      <c r="B36" s="153" t="str">
        <f>"        "&amp;"转移性支出"</f>
        <v>        转移性支出</v>
      </c>
      <c r="C36" s="64">
        <v>2120000</v>
      </c>
      <c r="D36" s="64">
        <v>2120000</v>
      </c>
      <c r="E36" s="64"/>
      <c r="F36" s="64">
        <v>2120000</v>
      </c>
      <c r="G36" s="64"/>
      <c r="H36" s="64"/>
      <c r="I36" s="64"/>
      <c r="J36" s="64"/>
      <c r="K36" s="64"/>
      <c r="L36" s="64"/>
      <c r="M36" s="64"/>
      <c r="N36" s="64"/>
      <c r="O36" s="64"/>
    </row>
    <row r="37" ht="20.25" customHeight="1" spans="1:15">
      <c r="A37" s="160" t="s">
        <v>109</v>
      </c>
      <c r="B37" s="160" t="str">
        <f>"        "&amp;"一般性转移支付"</f>
        <v>        一般性转移支付</v>
      </c>
      <c r="C37" s="64">
        <v>800000</v>
      </c>
      <c r="D37" s="64">
        <v>800000</v>
      </c>
      <c r="E37" s="64"/>
      <c r="F37" s="64">
        <v>800000</v>
      </c>
      <c r="G37" s="64"/>
      <c r="H37" s="64"/>
      <c r="I37" s="64"/>
      <c r="J37" s="64"/>
      <c r="K37" s="64"/>
      <c r="L37" s="64"/>
      <c r="M37" s="64"/>
      <c r="N37" s="64"/>
      <c r="O37" s="64"/>
    </row>
    <row r="38" ht="20.25" customHeight="1" spans="1:15">
      <c r="A38" s="161" t="s">
        <v>110</v>
      </c>
      <c r="B38" s="161" t="str">
        <f>"        "&amp;"灾害防治及应急管理共同财政事权转移支付支出"</f>
        <v>        灾害防治及应急管理共同财政事权转移支付支出</v>
      </c>
      <c r="C38" s="64">
        <v>800000</v>
      </c>
      <c r="D38" s="64">
        <v>800000</v>
      </c>
      <c r="E38" s="64"/>
      <c r="F38" s="64">
        <v>800000</v>
      </c>
      <c r="G38" s="64"/>
      <c r="H38" s="64"/>
      <c r="I38" s="64"/>
      <c r="J38" s="64"/>
      <c r="K38" s="64"/>
      <c r="L38" s="64"/>
      <c r="M38" s="64"/>
      <c r="N38" s="64"/>
      <c r="O38" s="64"/>
    </row>
    <row r="39" ht="20.25" customHeight="1" spans="1:15">
      <c r="A39" s="160" t="s">
        <v>111</v>
      </c>
      <c r="B39" s="160" t="str">
        <f>"        "&amp;"专项转移支付"</f>
        <v>        专项转移支付</v>
      </c>
      <c r="C39" s="64">
        <v>1320000</v>
      </c>
      <c r="D39" s="64">
        <v>1320000</v>
      </c>
      <c r="E39" s="64"/>
      <c r="F39" s="64">
        <v>1320000</v>
      </c>
      <c r="G39" s="64"/>
      <c r="H39" s="64"/>
      <c r="I39" s="64"/>
      <c r="J39" s="64"/>
      <c r="K39" s="64"/>
      <c r="L39" s="64"/>
      <c r="M39" s="64"/>
      <c r="N39" s="64"/>
      <c r="O39" s="64"/>
    </row>
    <row r="40" ht="20.25" customHeight="1" spans="1:15">
      <c r="A40" s="161" t="s">
        <v>112</v>
      </c>
      <c r="B40" s="161" t="str">
        <f>"        "&amp;"灾害防治及应急管理"</f>
        <v>        灾害防治及应急管理</v>
      </c>
      <c r="C40" s="64">
        <v>1320000</v>
      </c>
      <c r="D40" s="64">
        <v>1320000</v>
      </c>
      <c r="E40" s="64"/>
      <c r="F40" s="64">
        <v>1320000</v>
      </c>
      <c r="G40" s="64"/>
      <c r="H40" s="64"/>
      <c r="I40" s="64"/>
      <c r="J40" s="64"/>
      <c r="K40" s="64"/>
      <c r="L40" s="64"/>
      <c r="M40" s="64"/>
      <c r="N40" s="64"/>
      <c r="O40" s="64"/>
    </row>
    <row r="41" ht="20.25" customHeight="1" spans="1:15">
      <c r="A41" s="155" t="s">
        <v>30</v>
      </c>
      <c r="B41" s="153"/>
      <c r="C41" s="156">
        <v>68874981.09</v>
      </c>
      <c r="D41" s="156">
        <v>50928836.91</v>
      </c>
      <c r="E41" s="156">
        <v>22848256.81</v>
      </c>
      <c r="F41" s="156">
        <v>28080580.1</v>
      </c>
      <c r="G41" s="156"/>
      <c r="H41" s="156"/>
      <c r="I41" s="156"/>
      <c r="J41" s="156">
        <v>17946144.18</v>
      </c>
      <c r="K41" s="156"/>
      <c r="L41" s="156"/>
      <c r="M41" s="156"/>
      <c r="N41" s="156"/>
      <c r="O41" s="156">
        <v>17946144.18</v>
      </c>
    </row>
  </sheetData>
  <mergeCells count="12">
    <mergeCell ref="A1:O1"/>
    <mergeCell ref="A2:O2"/>
    <mergeCell ref="A3:N3"/>
    <mergeCell ref="D4:F4"/>
    <mergeCell ref="J4:O4"/>
    <mergeCell ref="A41:B41"/>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B11" sqref="B1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113</v>
      </c>
      <c r="B1" s="162"/>
      <c r="C1" s="162"/>
      <c r="D1" s="162"/>
    </row>
    <row r="2" ht="28.5" customHeight="1" spans="1:4">
      <c r="A2" s="163" t="s">
        <v>114</v>
      </c>
      <c r="B2" s="163"/>
      <c r="C2" s="163"/>
      <c r="D2" s="163"/>
    </row>
    <row r="3" ht="18.75" customHeight="1" spans="1:4">
      <c r="A3" s="153" t="str">
        <f>"单位名称："&amp;"玉溪市应急管理局"</f>
        <v>单位名称：玉溪市应急管理局</v>
      </c>
      <c r="B3" s="153"/>
      <c r="C3" s="153"/>
      <c r="D3" s="151" t="s">
        <v>2</v>
      </c>
    </row>
    <row r="4" ht="18.75" customHeight="1" spans="1:4">
      <c r="A4" s="59" t="s">
        <v>3</v>
      </c>
      <c r="B4" s="59"/>
      <c r="C4" s="59" t="s">
        <v>4</v>
      </c>
      <c r="D4" s="59"/>
    </row>
    <row r="5" ht="18.75" customHeight="1" spans="1:4">
      <c r="A5" s="59" t="s">
        <v>5</v>
      </c>
      <c r="B5" s="59" t="s">
        <v>6</v>
      </c>
      <c r="C5" s="59" t="s">
        <v>115</v>
      </c>
      <c r="D5" s="59" t="s">
        <v>6</v>
      </c>
    </row>
    <row r="6" ht="18.75" customHeight="1" spans="1:4">
      <c r="A6" s="164" t="s">
        <v>116</v>
      </c>
      <c r="B6" s="165"/>
      <c r="C6" s="166" t="s">
        <v>117</v>
      </c>
      <c r="D6" s="165"/>
    </row>
    <row r="7" ht="18.75" customHeight="1" spans="1:4">
      <c r="A7" s="153" t="s">
        <v>118</v>
      </c>
      <c r="B7" s="167">
        <v>26458044.81</v>
      </c>
      <c r="C7" s="168" t="str">
        <f>"（一）"&amp;"社会保障和就业支出"</f>
        <v>（一）社会保障和就业支出</v>
      </c>
      <c r="D7" s="167">
        <v>2762523.52</v>
      </c>
    </row>
    <row r="8" ht="18.75" customHeight="1" spans="1:4">
      <c r="A8" s="153" t="s">
        <v>119</v>
      </c>
      <c r="B8" s="167"/>
      <c r="C8" s="168" t="str">
        <f>"（二）"&amp;"卫生健康支出"</f>
        <v>（二）卫生健康支出</v>
      </c>
      <c r="D8" s="167">
        <v>1561519.67</v>
      </c>
    </row>
    <row r="9" ht="18.75" customHeight="1" spans="1:4">
      <c r="A9" s="153" t="s">
        <v>120</v>
      </c>
      <c r="B9" s="167"/>
      <c r="C9" s="168" t="str">
        <f>"（三）"&amp;"住房保障支出"</f>
        <v>（三）住房保障支出</v>
      </c>
      <c r="D9" s="167">
        <v>1746408</v>
      </c>
    </row>
    <row r="10" ht="18.75" customHeight="1" spans="1:4">
      <c r="A10" s="153" t="s">
        <v>121</v>
      </c>
      <c r="B10" s="167"/>
      <c r="C10" s="168" t="str">
        <f>"（四）"&amp;"灾害防治及应急管理支出"</f>
        <v>（四）灾害防治及应急管理支出</v>
      </c>
      <c r="D10" s="167">
        <v>42738385.72</v>
      </c>
    </row>
    <row r="11" ht="18.75" customHeight="1" spans="1:4">
      <c r="A11" s="61" t="s">
        <v>118</v>
      </c>
      <c r="B11" s="167">
        <v>24470792.1</v>
      </c>
      <c r="C11" s="168" t="str">
        <f>"（五）"&amp;"转移性支出"</f>
        <v>（五）转移性支出</v>
      </c>
      <c r="D11" s="167">
        <v>2120000</v>
      </c>
    </row>
    <row r="12" ht="18.75" customHeight="1" spans="1:4">
      <c r="A12" s="61" t="s">
        <v>119</v>
      </c>
      <c r="B12" s="167"/>
      <c r="C12" s="153"/>
      <c r="D12" s="153"/>
    </row>
    <row r="13" ht="18.75" customHeight="1" spans="1:4">
      <c r="A13" s="61" t="s">
        <v>120</v>
      </c>
      <c r="B13" s="167"/>
      <c r="C13" s="153"/>
      <c r="D13" s="153"/>
    </row>
    <row r="14" ht="18.75" customHeight="1" spans="1:4">
      <c r="A14" s="153"/>
      <c r="B14" s="153"/>
      <c r="C14" s="153" t="s">
        <v>122</v>
      </c>
      <c r="D14" s="153"/>
    </row>
    <row r="15" ht="18.75" customHeight="1" spans="1:4">
      <c r="A15" s="169" t="s">
        <v>24</v>
      </c>
      <c r="B15" s="167">
        <v>50928836.91</v>
      </c>
      <c r="C15" s="169" t="s">
        <v>25</v>
      </c>
      <c r="D15" s="167">
        <v>50928836.91</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selection activeCell="D10" sqref="D10"/>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8" t="s">
        <v>123</v>
      </c>
      <c r="B1" s="158"/>
      <c r="C1" s="158"/>
      <c r="D1" s="158"/>
      <c r="E1" s="158"/>
      <c r="F1" s="158"/>
      <c r="G1" s="158"/>
    </row>
    <row r="2" ht="28.5" customHeight="1" spans="1:7">
      <c r="A2" s="152" t="s">
        <v>124</v>
      </c>
      <c r="B2" s="152"/>
      <c r="C2" s="152"/>
      <c r="D2" s="152"/>
      <c r="E2" s="152"/>
      <c r="F2" s="152"/>
      <c r="G2" s="152"/>
    </row>
    <row r="3" ht="20.25" customHeight="1" spans="1:7">
      <c r="A3" s="153" t="str">
        <f>"单位名称："&amp;"玉溪市应急管理局"</f>
        <v>单位名称：玉溪市应急管理局</v>
      </c>
      <c r="B3" s="153"/>
      <c r="C3" s="153"/>
      <c r="D3" s="153"/>
      <c r="E3" s="153"/>
      <c r="F3" s="153"/>
      <c r="G3" s="159" t="s">
        <v>2</v>
      </c>
    </row>
    <row r="4" ht="27" customHeight="1" spans="1:7">
      <c r="A4" s="154" t="s">
        <v>125</v>
      </c>
      <c r="B4" s="154"/>
      <c r="C4" s="154" t="s">
        <v>30</v>
      </c>
      <c r="D4" s="154" t="s">
        <v>33</v>
      </c>
      <c r="E4" s="154"/>
      <c r="F4" s="154"/>
      <c r="G4" s="154" t="s">
        <v>73</v>
      </c>
    </row>
    <row r="5" ht="27" customHeight="1" spans="1:7">
      <c r="A5" s="154" t="s">
        <v>68</v>
      </c>
      <c r="B5" s="154" t="s">
        <v>69</v>
      </c>
      <c r="C5" s="154"/>
      <c r="D5" s="154" t="s">
        <v>32</v>
      </c>
      <c r="E5" s="154" t="s">
        <v>126</v>
      </c>
      <c r="F5" s="154" t="s">
        <v>127</v>
      </c>
      <c r="G5" s="154"/>
    </row>
    <row r="6" ht="20.25" customHeight="1" spans="1:7">
      <c r="A6" s="157" t="s">
        <v>44</v>
      </c>
      <c r="B6" s="157" t="s">
        <v>45</v>
      </c>
      <c r="C6" s="157" t="s">
        <v>46</v>
      </c>
      <c r="D6" s="157" t="s">
        <v>47</v>
      </c>
      <c r="E6" s="157" t="s">
        <v>48</v>
      </c>
      <c r="F6" s="157" t="s">
        <v>49</v>
      </c>
      <c r="G6" s="157">
        <v>7</v>
      </c>
    </row>
    <row r="7" ht="20.25" customHeight="1" spans="1:7">
      <c r="A7" s="153" t="s">
        <v>79</v>
      </c>
      <c r="B7" s="153" t="str">
        <f>"        "&amp;"社会保障和就业支出"</f>
        <v>        社会保障和就业支出</v>
      </c>
      <c r="C7" s="64">
        <v>2762523.52</v>
      </c>
      <c r="D7" s="156">
        <v>2742735.52</v>
      </c>
      <c r="E7" s="64">
        <v>2730135.52</v>
      </c>
      <c r="F7" s="64">
        <v>12600</v>
      </c>
      <c r="G7" s="64">
        <v>19788</v>
      </c>
    </row>
    <row r="8" ht="20.25" customHeight="1" spans="1:7">
      <c r="A8" s="160" t="s">
        <v>80</v>
      </c>
      <c r="B8" s="160" t="str">
        <f>"        "&amp;"行政事业单位养老支出"</f>
        <v>        行政事业单位养老支出</v>
      </c>
      <c r="C8" s="64">
        <v>2742735.52</v>
      </c>
      <c r="D8" s="156">
        <v>2742735.52</v>
      </c>
      <c r="E8" s="64">
        <v>2730135.52</v>
      </c>
      <c r="F8" s="64">
        <v>12600</v>
      </c>
      <c r="G8" s="64"/>
    </row>
    <row r="9" ht="20.25" customHeight="1" spans="1:7">
      <c r="A9" s="161" t="s">
        <v>81</v>
      </c>
      <c r="B9" s="161" t="str">
        <f>"        "&amp;"行政单位离退休"</f>
        <v>        行政单位离退休</v>
      </c>
      <c r="C9" s="64">
        <v>636000</v>
      </c>
      <c r="D9" s="156">
        <v>636000</v>
      </c>
      <c r="E9" s="64">
        <v>624000</v>
      </c>
      <c r="F9" s="64">
        <v>12000</v>
      </c>
      <c r="G9" s="64"/>
    </row>
    <row r="10" ht="20.25" customHeight="1" spans="1:7">
      <c r="A10" s="161" t="s">
        <v>82</v>
      </c>
      <c r="B10" s="161" t="str">
        <f>"        "&amp;"事业单位离退休"</f>
        <v>        事业单位离退休</v>
      </c>
      <c r="C10" s="64">
        <v>27000</v>
      </c>
      <c r="D10" s="156">
        <v>27000</v>
      </c>
      <c r="E10" s="64">
        <v>26400</v>
      </c>
      <c r="F10" s="64">
        <v>600</v>
      </c>
      <c r="G10" s="64"/>
    </row>
    <row r="11" ht="20.25" customHeight="1" spans="1:7">
      <c r="A11" s="161" t="s">
        <v>83</v>
      </c>
      <c r="B11" s="161" t="str">
        <f>"        "&amp;"机关事业单位基本养老保险缴费支出"</f>
        <v>        机关事业单位基本养老保险缴费支出</v>
      </c>
      <c r="C11" s="64">
        <v>1779735.52</v>
      </c>
      <c r="D11" s="156">
        <v>1779735.52</v>
      </c>
      <c r="E11" s="64">
        <v>1779735.52</v>
      </c>
      <c r="F11" s="64"/>
      <c r="G11" s="64"/>
    </row>
    <row r="12" ht="20.25" customHeight="1" spans="1:7">
      <c r="A12" s="161" t="s">
        <v>84</v>
      </c>
      <c r="B12" s="161" t="str">
        <f>"        "&amp;"机关事业单位职业年金缴费支出"</f>
        <v>        机关事业单位职业年金缴费支出</v>
      </c>
      <c r="C12" s="64">
        <v>300000</v>
      </c>
      <c r="D12" s="156">
        <v>300000</v>
      </c>
      <c r="E12" s="64">
        <v>300000</v>
      </c>
      <c r="F12" s="64"/>
      <c r="G12" s="64"/>
    </row>
    <row r="13" ht="20.25" customHeight="1" spans="1:7">
      <c r="A13" s="160" t="s">
        <v>85</v>
      </c>
      <c r="B13" s="160" t="str">
        <f>"        "&amp;"抚恤"</f>
        <v>        抚恤</v>
      </c>
      <c r="C13" s="64">
        <v>19788</v>
      </c>
      <c r="D13" s="156"/>
      <c r="E13" s="64"/>
      <c r="F13" s="64"/>
      <c r="G13" s="64">
        <v>19788</v>
      </c>
    </row>
    <row r="14" ht="20.25" customHeight="1" spans="1:7">
      <c r="A14" s="161" t="s">
        <v>86</v>
      </c>
      <c r="B14" s="161" t="str">
        <f>"        "&amp;"死亡抚恤"</f>
        <v>        死亡抚恤</v>
      </c>
      <c r="C14" s="64">
        <v>19788</v>
      </c>
      <c r="D14" s="156"/>
      <c r="E14" s="64"/>
      <c r="F14" s="64"/>
      <c r="G14" s="64">
        <v>19788</v>
      </c>
    </row>
    <row r="15" ht="20.25" customHeight="1" spans="1:7">
      <c r="A15" s="153" t="s">
        <v>87</v>
      </c>
      <c r="B15" s="153" t="str">
        <f>"        "&amp;"卫生健康支出"</f>
        <v>        卫生健康支出</v>
      </c>
      <c r="C15" s="64">
        <v>1561519.67</v>
      </c>
      <c r="D15" s="156">
        <v>1561519.67</v>
      </c>
      <c r="E15" s="64">
        <v>1561519.67</v>
      </c>
      <c r="F15" s="64"/>
      <c r="G15" s="64"/>
    </row>
    <row r="16" ht="20.25" customHeight="1" spans="1:7">
      <c r="A16" s="160" t="s">
        <v>88</v>
      </c>
      <c r="B16" s="160" t="str">
        <f>"        "&amp;"行政事业单位医疗"</f>
        <v>        行政事业单位医疗</v>
      </c>
      <c r="C16" s="64">
        <v>1561519.67</v>
      </c>
      <c r="D16" s="156">
        <v>1561519.67</v>
      </c>
      <c r="E16" s="64">
        <v>1561519.67</v>
      </c>
      <c r="F16" s="64"/>
      <c r="G16" s="64"/>
    </row>
    <row r="17" ht="20.25" customHeight="1" spans="1:7">
      <c r="A17" s="161" t="s">
        <v>89</v>
      </c>
      <c r="B17" s="161" t="str">
        <f>"        "&amp;"行政单位医疗"</f>
        <v>        行政单位医疗</v>
      </c>
      <c r="C17" s="64">
        <v>776180.39</v>
      </c>
      <c r="D17" s="156">
        <v>776180.39</v>
      </c>
      <c r="E17" s="64">
        <v>776180.39</v>
      </c>
      <c r="F17" s="64"/>
      <c r="G17" s="64"/>
    </row>
    <row r="18" ht="20.25" customHeight="1" spans="1:7">
      <c r="A18" s="161" t="s">
        <v>90</v>
      </c>
      <c r="B18" s="161" t="str">
        <f>"        "&amp;"事业单位医疗"</f>
        <v>        事业单位医疗</v>
      </c>
      <c r="C18" s="64">
        <v>147057.41</v>
      </c>
      <c r="D18" s="156">
        <v>147057.41</v>
      </c>
      <c r="E18" s="64">
        <v>147057.41</v>
      </c>
      <c r="F18" s="64"/>
      <c r="G18" s="64"/>
    </row>
    <row r="19" ht="20.25" customHeight="1" spans="1:7">
      <c r="A19" s="161" t="s">
        <v>91</v>
      </c>
      <c r="B19" s="161" t="str">
        <f>"        "&amp;"公务员医疗补助"</f>
        <v>        公务员医疗补助</v>
      </c>
      <c r="C19" s="64">
        <v>554492.15</v>
      </c>
      <c r="D19" s="156">
        <v>554492.15</v>
      </c>
      <c r="E19" s="64">
        <v>554492.15</v>
      </c>
      <c r="F19" s="64"/>
      <c r="G19" s="64"/>
    </row>
    <row r="20" ht="20.25" customHeight="1" spans="1:7">
      <c r="A20" s="161" t="s">
        <v>92</v>
      </c>
      <c r="B20" s="161" t="str">
        <f>"        "&amp;"其他行政事业单位医疗支出"</f>
        <v>        其他行政事业单位医疗支出</v>
      </c>
      <c r="C20" s="64">
        <v>83789.72</v>
      </c>
      <c r="D20" s="156">
        <v>83789.72</v>
      </c>
      <c r="E20" s="64">
        <v>83789.72</v>
      </c>
      <c r="F20" s="64"/>
      <c r="G20" s="64"/>
    </row>
    <row r="21" ht="20.25" customHeight="1" spans="1:7">
      <c r="A21" s="153" t="s">
        <v>93</v>
      </c>
      <c r="B21" s="153" t="str">
        <f>"        "&amp;"住房保障支出"</f>
        <v>        住房保障支出</v>
      </c>
      <c r="C21" s="64">
        <v>1746408</v>
      </c>
      <c r="D21" s="156">
        <v>1746408</v>
      </c>
      <c r="E21" s="64">
        <v>1746408</v>
      </c>
      <c r="F21" s="64"/>
      <c r="G21" s="64"/>
    </row>
    <row r="22" ht="20.25" customHeight="1" spans="1:7">
      <c r="A22" s="160" t="s">
        <v>94</v>
      </c>
      <c r="B22" s="160" t="str">
        <f>"        "&amp;"住房改革支出"</f>
        <v>        住房改革支出</v>
      </c>
      <c r="C22" s="64">
        <v>1746408</v>
      </c>
      <c r="D22" s="156">
        <v>1746408</v>
      </c>
      <c r="E22" s="64">
        <v>1746408</v>
      </c>
      <c r="F22" s="64"/>
      <c r="G22" s="64"/>
    </row>
    <row r="23" ht="20.25" customHeight="1" spans="1:7">
      <c r="A23" s="161" t="s">
        <v>95</v>
      </c>
      <c r="B23" s="161" t="str">
        <f>"        "&amp;"住房公积金"</f>
        <v>        住房公积金</v>
      </c>
      <c r="C23" s="64">
        <v>1641264</v>
      </c>
      <c r="D23" s="156">
        <v>1641264</v>
      </c>
      <c r="E23" s="64">
        <v>1641264</v>
      </c>
      <c r="F23" s="64"/>
      <c r="G23" s="64"/>
    </row>
    <row r="24" ht="20.25" customHeight="1" spans="1:7">
      <c r="A24" s="161" t="s">
        <v>96</v>
      </c>
      <c r="B24" s="161" t="str">
        <f>"        "&amp;"购房补贴"</f>
        <v>        购房补贴</v>
      </c>
      <c r="C24" s="64">
        <v>105144</v>
      </c>
      <c r="D24" s="156">
        <v>105144</v>
      </c>
      <c r="E24" s="64">
        <v>105144</v>
      </c>
      <c r="F24" s="64"/>
      <c r="G24" s="64"/>
    </row>
    <row r="25" ht="20.25" customHeight="1" spans="1:7">
      <c r="A25" s="153" t="s">
        <v>97</v>
      </c>
      <c r="B25" s="153" t="str">
        <f>"        "&amp;"灾害防治及应急管理支出"</f>
        <v>        灾害防治及应急管理支出</v>
      </c>
      <c r="C25" s="64">
        <v>42738385.72</v>
      </c>
      <c r="D25" s="156">
        <v>16797593.62</v>
      </c>
      <c r="E25" s="64">
        <v>13900671.94</v>
      </c>
      <c r="F25" s="64">
        <v>2896921.68</v>
      </c>
      <c r="G25" s="64">
        <v>25940792.1</v>
      </c>
    </row>
    <row r="26" ht="20.25" customHeight="1" spans="1:7">
      <c r="A26" s="160" t="s">
        <v>98</v>
      </c>
      <c r="B26" s="160" t="str">
        <f>"        "&amp;"应急管理事务"</f>
        <v>        应急管理事务</v>
      </c>
      <c r="C26" s="64">
        <v>42558385.72</v>
      </c>
      <c r="D26" s="156">
        <v>16797593.62</v>
      </c>
      <c r="E26" s="64">
        <v>13900671.94</v>
      </c>
      <c r="F26" s="64">
        <v>2896921.68</v>
      </c>
      <c r="G26" s="64">
        <v>25760792.1</v>
      </c>
    </row>
    <row r="27" ht="20.25" customHeight="1" spans="1:7">
      <c r="A27" s="161" t="s">
        <v>99</v>
      </c>
      <c r="B27" s="161" t="str">
        <f>"        "&amp;"行政运行"</f>
        <v>        行政运行</v>
      </c>
      <c r="C27" s="64">
        <v>13862138.1</v>
      </c>
      <c r="D27" s="156">
        <v>13832138.1</v>
      </c>
      <c r="E27" s="64">
        <v>11212902.9</v>
      </c>
      <c r="F27" s="64">
        <v>2619235.2</v>
      </c>
      <c r="G27" s="64">
        <v>30000</v>
      </c>
    </row>
    <row r="28" ht="20.25" customHeight="1" spans="1:7">
      <c r="A28" s="161" t="s">
        <v>100</v>
      </c>
      <c r="B28" s="161" t="str">
        <f>"        "&amp;"灾害风险防治"</f>
        <v>        灾害风险防治</v>
      </c>
      <c r="C28" s="64">
        <v>30000</v>
      </c>
      <c r="D28" s="156"/>
      <c r="E28" s="64"/>
      <c r="F28" s="64"/>
      <c r="G28" s="64">
        <v>30000</v>
      </c>
    </row>
    <row r="29" ht="20.25" customHeight="1" spans="1:7">
      <c r="A29" s="161" t="s">
        <v>101</v>
      </c>
      <c r="B29" s="161" t="str">
        <f>"        "&amp;"安全监管"</f>
        <v>        安全监管</v>
      </c>
      <c r="C29" s="64">
        <v>180000</v>
      </c>
      <c r="D29" s="156"/>
      <c r="E29" s="64"/>
      <c r="F29" s="64"/>
      <c r="G29" s="64">
        <v>180000</v>
      </c>
    </row>
    <row r="30" ht="20.25" customHeight="1" spans="1:7">
      <c r="A30" s="161" t="s">
        <v>102</v>
      </c>
      <c r="B30" s="161" t="str">
        <f>"        "&amp;"应急救援"</f>
        <v>        应急救援</v>
      </c>
      <c r="C30" s="64">
        <v>40000</v>
      </c>
      <c r="D30" s="156"/>
      <c r="E30" s="64"/>
      <c r="F30" s="64"/>
      <c r="G30" s="64">
        <v>40000</v>
      </c>
    </row>
    <row r="31" ht="20.25" customHeight="1" spans="1:7">
      <c r="A31" s="161" t="s">
        <v>103</v>
      </c>
      <c r="B31" s="161" t="str">
        <f>"        "&amp;"应急管理"</f>
        <v>        应急管理</v>
      </c>
      <c r="C31" s="64">
        <v>25360792.1</v>
      </c>
      <c r="D31" s="156"/>
      <c r="E31" s="64"/>
      <c r="F31" s="64"/>
      <c r="G31" s="64">
        <v>25360792.1</v>
      </c>
    </row>
    <row r="32" ht="20.25" customHeight="1" spans="1:7">
      <c r="A32" s="161" t="s">
        <v>104</v>
      </c>
      <c r="B32" s="161" t="str">
        <f>"        "&amp;"事业运行"</f>
        <v>        事业运行</v>
      </c>
      <c r="C32" s="64">
        <v>2965455.52</v>
      </c>
      <c r="D32" s="156">
        <v>2965455.52</v>
      </c>
      <c r="E32" s="64">
        <v>2687769.04</v>
      </c>
      <c r="F32" s="64">
        <v>277686.48</v>
      </c>
      <c r="G32" s="64"/>
    </row>
    <row r="33" ht="20.25" customHeight="1" spans="1:7">
      <c r="A33" s="161" t="s">
        <v>105</v>
      </c>
      <c r="B33" s="161" t="str">
        <f>"        "&amp;"其他应急管理支出"</f>
        <v>        其他应急管理支出</v>
      </c>
      <c r="C33" s="64">
        <v>120000</v>
      </c>
      <c r="D33" s="156"/>
      <c r="E33" s="64"/>
      <c r="F33" s="64"/>
      <c r="G33" s="64">
        <v>120000</v>
      </c>
    </row>
    <row r="34" ht="20.25" customHeight="1" spans="1:7">
      <c r="A34" s="160" t="s">
        <v>106</v>
      </c>
      <c r="B34" s="160" t="str">
        <f>"        "&amp;"自然灾害救灾及恢复重建支出"</f>
        <v>        自然灾害救灾及恢复重建支出</v>
      </c>
      <c r="C34" s="64">
        <v>180000</v>
      </c>
      <c r="D34" s="156"/>
      <c r="E34" s="64"/>
      <c r="F34" s="64"/>
      <c r="G34" s="64">
        <v>180000</v>
      </c>
    </row>
    <row r="35" ht="20.25" customHeight="1" spans="1:7">
      <c r="A35" s="161" t="s">
        <v>107</v>
      </c>
      <c r="B35" s="161" t="str">
        <f>"        "&amp;"自然灾害救灾补助"</f>
        <v>        自然灾害救灾补助</v>
      </c>
      <c r="C35" s="64">
        <v>180000</v>
      </c>
      <c r="D35" s="156"/>
      <c r="E35" s="64"/>
      <c r="F35" s="64"/>
      <c r="G35" s="64">
        <v>180000</v>
      </c>
    </row>
    <row r="36" ht="20.25" customHeight="1" spans="1:7">
      <c r="A36" s="153" t="s">
        <v>108</v>
      </c>
      <c r="B36" s="153" t="str">
        <f>"        "&amp;"转移性支出"</f>
        <v>        转移性支出</v>
      </c>
      <c r="C36" s="64">
        <v>2120000</v>
      </c>
      <c r="D36" s="156"/>
      <c r="E36" s="64"/>
      <c r="F36" s="64"/>
      <c r="G36" s="64">
        <v>2120000</v>
      </c>
    </row>
    <row r="37" ht="20.25" customHeight="1" spans="1:7">
      <c r="A37" s="160" t="s">
        <v>109</v>
      </c>
      <c r="B37" s="160" t="str">
        <f>"        "&amp;"一般性转移支付"</f>
        <v>        一般性转移支付</v>
      </c>
      <c r="C37" s="64">
        <v>800000</v>
      </c>
      <c r="D37" s="156"/>
      <c r="E37" s="64"/>
      <c r="F37" s="64"/>
      <c r="G37" s="64">
        <v>800000</v>
      </c>
    </row>
    <row r="38" ht="20.25" customHeight="1" spans="1:7">
      <c r="A38" s="161" t="s">
        <v>110</v>
      </c>
      <c r="B38" s="161" t="str">
        <f>"        "&amp;"灾害防治及应急管理共同财政事权转移支付支出"</f>
        <v>        灾害防治及应急管理共同财政事权转移支付支出</v>
      </c>
      <c r="C38" s="64">
        <v>800000</v>
      </c>
      <c r="D38" s="156"/>
      <c r="E38" s="64"/>
      <c r="F38" s="64"/>
      <c r="G38" s="64">
        <v>800000</v>
      </c>
    </row>
    <row r="39" ht="20.25" customHeight="1" spans="1:7">
      <c r="A39" s="160" t="s">
        <v>111</v>
      </c>
      <c r="B39" s="160" t="str">
        <f>"        "&amp;"专项转移支付"</f>
        <v>        专项转移支付</v>
      </c>
      <c r="C39" s="64">
        <v>1320000</v>
      </c>
      <c r="D39" s="156"/>
      <c r="E39" s="64"/>
      <c r="F39" s="64"/>
      <c r="G39" s="64">
        <v>1320000</v>
      </c>
    </row>
    <row r="40" ht="20.25" customHeight="1" spans="1:7">
      <c r="A40" s="161" t="s">
        <v>112</v>
      </c>
      <c r="B40" s="161" t="str">
        <f>"        "&amp;"灾害防治及应急管理"</f>
        <v>        灾害防治及应急管理</v>
      </c>
      <c r="C40" s="64">
        <v>1320000</v>
      </c>
      <c r="D40" s="156"/>
      <c r="E40" s="64"/>
      <c r="F40" s="64"/>
      <c r="G40" s="64">
        <v>1320000</v>
      </c>
    </row>
    <row r="41" ht="20.25" customHeight="1" spans="1:7">
      <c r="A41" s="155" t="s">
        <v>30</v>
      </c>
      <c r="B41" s="153"/>
      <c r="C41" s="156">
        <v>50928836.91</v>
      </c>
      <c r="D41" s="156">
        <v>22848256.81</v>
      </c>
      <c r="E41" s="156">
        <v>19938735.13</v>
      </c>
      <c r="F41" s="156">
        <v>2909521.68</v>
      </c>
      <c r="G41" s="156">
        <v>28080580.1</v>
      </c>
    </row>
  </sheetData>
  <mergeCells count="8">
    <mergeCell ref="A1:G1"/>
    <mergeCell ref="A2:G2"/>
    <mergeCell ref="A3:F3"/>
    <mergeCell ref="A4:B4"/>
    <mergeCell ref="D4:F4"/>
    <mergeCell ref="A41:B41"/>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0" sqref="D10"/>
    </sheetView>
  </sheetViews>
  <sheetFormatPr defaultColWidth="8.85" defaultRowHeight="15" customHeight="1" outlineLevelRow="6" outlineLevelCol="5"/>
  <cols>
    <col min="1" max="6" width="25.1333333333333" customWidth="1"/>
  </cols>
  <sheetData>
    <row r="1" customHeight="1" spans="1:6">
      <c r="A1" s="151" t="s">
        <v>128</v>
      </c>
      <c r="B1" s="151"/>
      <c r="C1" s="151"/>
      <c r="D1" s="151"/>
      <c r="E1" s="151"/>
      <c r="F1" s="151"/>
    </row>
    <row r="2" ht="28.5" customHeight="1" spans="1:6">
      <c r="A2" s="152" t="s">
        <v>129</v>
      </c>
      <c r="B2" s="152"/>
      <c r="C2" s="152"/>
      <c r="D2" s="152"/>
      <c r="E2" s="152"/>
      <c r="F2" s="152"/>
    </row>
    <row r="3" ht="20.25" customHeight="1" spans="1:6">
      <c r="A3" s="153" t="str">
        <f>"单位名称："&amp;"玉溪市应急管理局"</f>
        <v>单位名称：玉溪市应急管理局</v>
      </c>
      <c r="B3" s="153"/>
      <c r="C3" s="153"/>
      <c r="D3" s="153"/>
      <c r="E3" s="153"/>
      <c r="F3" s="151" t="s">
        <v>2</v>
      </c>
    </row>
    <row r="4" ht="20.25" customHeight="1" spans="1:6">
      <c r="A4" s="154" t="s">
        <v>130</v>
      </c>
      <c r="B4" s="154" t="s">
        <v>131</v>
      </c>
      <c r="C4" s="154" t="s">
        <v>132</v>
      </c>
      <c r="D4" s="154"/>
      <c r="E4" s="154"/>
      <c r="F4" s="154"/>
    </row>
    <row r="5" ht="35.25" customHeight="1" spans="1:6">
      <c r="A5" s="154"/>
      <c r="B5" s="154"/>
      <c r="C5" s="154" t="s">
        <v>32</v>
      </c>
      <c r="D5" s="154" t="s">
        <v>133</v>
      </c>
      <c r="E5" s="154" t="s">
        <v>134</v>
      </c>
      <c r="F5" s="154" t="s">
        <v>135</v>
      </c>
    </row>
    <row r="6" ht="20.25" customHeight="1" spans="1:6">
      <c r="A6" s="157" t="s">
        <v>44</v>
      </c>
      <c r="B6" s="157">
        <v>2</v>
      </c>
      <c r="C6" s="157">
        <v>3</v>
      </c>
      <c r="D6" s="157">
        <v>4</v>
      </c>
      <c r="E6" s="157">
        <v>5</v>
      </c>
      <c r="F6" s="157">
        <v>6</v>
      </c>
    </row>
    <row r="7" ht="20.25" customHeight="1" spans="1:6">
      <c r="A7" s="64">
        <v>362100</v>
      </c>
      <c r="B7" s="64"/>
      <c r="C7" s="64">
        <v>292100</v>
      </c>
      <c r="D7" s="64"/>
      <c r="E7" s="156">
        <v>292100</v>
      </c>
      <c r="F7" s="64">
        <v>70000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3"/>
  <sheetViews>
    <sheetView showZeros="0" workbookViewId="0">
      <selection activeCell="D10" sqref="D10"/>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1" t="s">
        <v>136</v>
      </c>
      <c r="B1" s="151"/>
      <c r="C1" s="151"/>
      <c r="D1" s="151"/>
      <c r="E1" s="151"/>
      <c r="F1" s="151"/>
      <c r="G1" s="151"/>
      <c r="H1" s="151"/>
      <c r="I1" s="151"/>
      <c r="J1" s="151"/>
      <c r="K1" s="151"/>
      <c r="L1" s="151"/>
      <c r="M1" s="151"/>
      <c r="N1" s="151"/>
      <c r="O1" s="151"/>
      <c r="P1" s="151"/>
      <c r="Q1" s="151"/>
      <c r="R1" s="151"/>
      <c r="S1" s="151"/>
      <c r="T1" s="151"/>
      <c r="U1" s="151"/>
      <c r="V1" s="151"/>
      <c r="W1" s="151"/>
    </row>
    <row r="2" ht="28.5" customHeight="1" spans="1:23">
      <c r="A2" s="152" t="s">
        <v>137</v>
      </c>
      <c r="B2" s="152"/>
      <c r="C2" s="152" t="s">
        <v>138</v>
      </c>
      <c r="D2" s="152"/>
      <c r="E2" s="152"/>
      <c r="F2" s="152"/>
      <c r="G2" s="152"/>
      <c r="H2" s="152"/>
      <c r="I2" s="152"/>
      <c r="J2" s="152"/>
      <c r="K2" s="152"/>
      <c r="L2" s="152"/>
      <c r="M2" s="152"/>
      <c r="N2" s="152"/>
      <c r="O2" s="152"/>
      <c r="P2" s="152"/>
      <c r="Q2" s="152"/>
      <c r="R2" s="152"/>
      <c r="S2" s="152"/>
      <c r="T2" s="152"/>
      <c r="U2" s="152"/>
      <c r="V2" s="152"/>
      <c r="W2" s="152"/>
    </row>
    <row r="3" ht="19.5" customHeight="1" spans="1:23">
      <c r="A3" s="153" t="str">
        <f>"单位名称："&amp;"玉溪市应急管理局"</f>
        <v>单位名称：玉溪市应急管理局</v>
      </c>
      <c r="B3" s="153"/>
      <c r="C3" s="153"/>
      <c r="D3" s="153"/>
      <c r="E3" s="153"/>
      <c r="F3" s="153"/>
      <c r="G3" s="153"/>
      <c r="H3" s="153"/>
      <c r="I3" s="153"/>
      <c r="J3" s="153"/>
      <c r="K3" s="153"/>
      <c r="L3" s="153"/>
      <c r="M3" s="153"/>
      <c r="N3" s="153"/>
      <c r="O3" s="153"/>
      <c r="P3" s="153"/>
      <c r="Q3" s="153"/>
      <c r="R3" s="151"/>
      <c r="S3" s="151"/>
      <c r="T3" s="151"/>
      <c r="U3" s="151"/>
      <c r="V3" s="151"/>
      <c r="W3" s="151" t="s">
        <v>2</v>
      </c>
    </row>
    <row r="4" ht="19.5" customHeight="1" spans="1:23">
      <c r="A4" s="154" t="s">
        <v>139</v>
      </c>
      <c r="B4" s="154" t="s">
        <v>140</v>
      </c>
      <c r="C4" s="154" t="s">
        <v>141</v>
      </c>
      <c r="D4" s="154" t="s">
        <v>142</v>
      </c>
      <c r="E4" s="154" t="s">
        <v>143</v>
      </c>
      <c r="F4" s="154" t="s">
        <v>144</v>
      </c>
      <c r="G4" s="154" t="s">
        <v>145</v>
      </c>
      <c r="H4" s="154" t="s">
        <v>146</v>
      </c>
      <c r="I4" s="154"/>
      <c r="J4" s="154"/>
      <c r="K4" s="154"/>
      <c r="L4" s="154"/>
      <c r="M4" s="154"/>
      <c r="N4" s="154"/>
      <c r="O4" s="154"/>
      <c r="P4" s="154"/>
      <c r="Q4" s="154"/>
      <c r="R4" s="154"/>
      <c r="S4" s="154"/>
      <c r="T4" s="154"/>
      <c r="U4" s="154"/>
      <c r="V4" s="154"/>
      <c r="W4" s="154"/>
    </row>
    <row r="5" ht="19.5" customHeight="1" spans="1:23">
      <c r="A5" s="154"/>
      <c r="B5" s="154"/>
      <c r="C5" s="154"/>
      <c r="D5" s="154"/>
      <c r="E5" s="154"/>
      <c r="F5" s="154"/>
      <c r="G5" s="154"/>
      <c r="H5" s="154" t="s">
        <v>30</v>
      </c>
      <c r="I5" s="154" t="s">
        <v>33</v>
      </c>
      <c r="J5" s="154"/>
      <c r="K5" s="154"/>
      <c r="L5" s="154"/>
      <c r="M5" s="154"/>
      <c r="N5" s="154" t="s">
        <v>147</v>
      </c>
      <c r="O5" s="154"/>
      <c r="P5" s="154"/>
      <c r="Q5" s="154" t="s">
        <v>36</v>
      </c>
      <c r="R5" s="154" t="s">
        <v>71</v>
      </c>
      <c r="S5" s="154"/>
      <c r="T5" s="154"/>
      <c r="U5" s="154"/>
      <c r="V5" s="154"/>
      <c r="W5" s="154"/>
    </row>
    <row r="6" ht="41.25" customHeight="1" spans="1:23">
      <c r="A6" s="154"/>
      <c r="B6" s="154"/>
      <c r="C6" s="154"/>
      <c r="D6" s="154"/>
      <c r="E6" s="154"/>
      <c r="F6" s="154"/>
      <c r="G6" s="154"/>
      <c r="H6" s="154"/>
      <c r="I6" s="154" t="s">
        <v>148</v>
      </c>
      <c r="J6" s="154" t="s">
        <v>149</v>
      </c>
      <c r="K6" s="154" t="s">
        <v>150</v>
      </c>
      <c r="L6" s="154" t="s">
        <v>151</v>
      </c>
      <c r="M6" s="154" t="s">
        <v>152</v>
      </c>
      <c r="N6" s="154" t="s">
        <v>33</v>
      </c>
      <c r="O6" s="154" t="s">
        <v>34</v>
      </c>
      <c r="P6" s="154" t="s">
        <v>35</v>
      </c>
      <c r="Q6" s="154"/>
      <c r="R6" s="154" t="s">
        <v>32</v>
      </c>
      <c r="S6" s="154" t="s">
        <v>39</v>
      </c>
      <c r="T6" s="154" t="s">
        <v>153</v>
      </c>
      <c r="U6" s="154" t="s">
        <v>41</v>
      </c>
      <c r="V6" s="154" t="s">
        <v>42</v>
      </c>
      <c r="W6" s="154" t="s">
        <v>43</v>
      </c>
    </row>
    <row r="7" ht="20.25" customHeight="1" spans="1:23">
      <c r="A7" s="155" t="s">
        <v>44</v>
      </c>
      <c r="B7" s="155" t="s">
        <v>45</v>
      </c>
      <c r="C7" s="155" t="s">
        <v>46</v>
      </c>
      <c r="D7" s="155" t="s">
        <v>47</v>
      </c>
      <c r="E7" s="155" t="s">
        <v>48</v>
      </c>
      <c r="F7" s="155" t="s">
        <v>49</v>
      </c>
      <c r="G7" s="155" t="s">
        <v>50</v>
      </c>
      <c r="H7" s="155" t="s">
        <v>51</v>
      </c>
      <c r="I7" s="155" t="s">
        <v>52</v>
      </c>
      <c r="J7" s="155" t="s">
        <v>53</v>
      </c>
      <c r="K7" s="155" t="s">
        <v>54</v>
      </c>
      <c r="L7" s="155" t="s">
        <v>55</v>
      </c>
      <c r="M7" s="155" t="s">
        <v>56</v>
      </c>
      <c r="N7" s="155" t="s">
        <v>57</v>
      </c>
      <c r="O7" s="155" t="s">
        <v>58</v>
      </c>
      <c r="P7" s="155" t="s">
        <v>59</v>
      </c>
      <c r="Q7" s="155" t="s">
        <v>60</v>
      </c>
      <c r="R7" s="155" t="s">
        <v>61</v>
      </c>
      <c r="S7" s="155" t="s">
        <v>62</v>
      </c>
      <c r="T7" s="155" t="s">
        <v>154</v>
      </c>
      <c r="U7" s="155" t="s">
        <v>155</v>
      </c>
      <c r="V7" s="155" t="s">
        <v>156</v>
      </c>
      <c r="W7" s="155" t="s">
        <v>157</v>
      </c>
    </row>
    <row r="8" ht="20.25" customHeight="1" spans="1:23">
      <c r="A8" t="s">
        <v>64</v>
      </c>
      <c r="C8" s="153"/>
      <c r="D8" s="153"/>
      <c r="E8" s="153"/>
      <c r="G8" s="153"/>
      <c r="H8" s="156">
        <v>22848256.81</v>
      </c>
      <c r="I8" s="64">
        <v>22848256.81</v>
      </c>
      <c r="J8" s="64">
        <v>8336549.79</v>
      </c>
      <c r="K8" s="64"/>
      <c r="L8" s="64">
        <v>14511707.02</v>
      </c>
      <c r="M8" s="64"/>
      <c r="N8" s="64"/>
      <c r="O8" s="64"/>
      <c r="P8" s="64"/>
      <c r="Q8" s="64"/>
      <c r="R8" s="64"/>
      <c r="S8" s="64"/>
      <c r="T8" s="64"/>
      <c r="U8" s="64"/>
      <c r="V8" s="64"/>
      <c r="W8" s="64"/>
    </row>
    <row r="9" ht="20.25" customHeight="1" spans="1:23">
      <c r="A9" t="s">
        <v>64</v>
      </c>
      <c r="B9" s="153"/>
      <c r="C9" s="153"/>
      <c r="D9" s="153"/>
      <c r="E9" s="153"/>
      <c r="F9" s="153"/>
      <c r="G9" s="153"/>
      <c r="H9" s="156">
        <v>22848256.81</v>
      </c>
      <c r="I9" s="64">
        <v>22848256.81</v>
      </c>
      <c r="J9" s="64">
        <v>8336549.79</v>
      </c>
      <c r="K9" s="64"/>
      <c r="L9" s="64">
        <v>14511707.02</v>
      </c>
      <c r="M9" s="64"/>
      <c r="N9" s="64"/>
      <c r="O9" s="64"/>
      <c r="P9" s="64"/>
      <c r="Q9" s="64"/>
      <c r="R9" s="64"/>
      <c r="S9" s="64"/>
      <c r="T9" s="64"/>
      <c r="U9" s="64"/>
      <c r="V9" s="64"/>
      <c r="W9" s="64"/>
    </row>
    <row r="10" ht="20.25" customHeight="1" spans="1:23">
      <c r="A10" s="153" t="str">
        <f t="shared" ref="A10:A62" si="0">"       "&amp;"玉溪市应急管理局"</f>
        <v>       玉溪市应急管理局</v>
      </c>
      <c r="B10" s="153" t="s">
        <v>158</v>
      </c>
      <c r="C10" s="153" t="s">
        <v>159</v>
      </c>
      <c r="D10" s="153" t="s">
        <v>96</v>
      </c>
      <c r="E10" s="153" t="s">
        <v>160</v>
      </c>
      <c r="F10" s="153" t="s">
        <v>161</v>
      </c>
      <c r="G10" s="153" t="s">
        <v>162</v>
      </c>
      <c r="H10" s="156">
        <v>67812</v>
      </c>
      <c r="I10" s="64">
        <v>67812</v>
      </c>
      <c r="J10" s="64"/>
      <c r="K10" s="153"/>
      <c r="L10" s="64">
        <v>67812</v>
      </c>
      <c r="M10" s="153"/>
      <c r="N10" s="64"/>
      <c r="O10" s="64"/>
      <c r="P10" s="153"/>
      <c r="Q10" s="64"/>
      <c r="R10" s="64"/>
      <c r="S10" s="64"/>
      <c r="T10" s="64"/>
      <c r="U10" s="64"/>
      <c r="V10" s="64"/>
      <c r="W10" s="64"/>
    </row>
    <row r="11" ht="20.25" customHeight="1" spans="1:23">
      <c r="A11" s="153" t="str">
        <f t="shared" si="0"/>
        <v>       玉溪市应急管理局</v>
      </c>
      <c r="B11" s="153" t="s">
        <v>158</v>
      </c>
      <c r="C11" s="153" t="s">
        <v>159</v>
      </c>
      <c r="D11" s="153" t="s">
        <v>99</v>
      </c>
      <c r="E11" s="153" t="s">
        <v>163</v>
      </c>
      <c r="F11" s="153" t="s">
        <v>164</v>
      </c>
      <c r="G11" s="153" t="s">
        <v>165</v>
      </c>
      <c r="H11" s="156">
        <v>3327348</v>
      </c>
      <c r="I11" s="64">
        <v>3327348</v>
      </c>
      <c r="J11" s="64">
        <v>1455714.75</v>
      </c>
      <c r="K11" s="153"/>
      <c r="L11" s="64">
        <v>1871633.25</v>
      </c>
      <c r="M11" s="153"/>
      <c r="N11" s="64"/>
      <c r="O11" s="64"/>
      <c r="P11" s="153"/>
      <c r="Q11" s="64"/>
      <c r="R11" s="64"/>
      <c r="S11" s="64"/>
      <c r="T11" s="64"/>
      <c r="U11" s="64"/>
      <c r="V11" s="64"/>
      <c r="W11" s="64"/>
    </row>
    <row r="12" ht="20.25" customHeight="1" spans="1:23">
      <c r="A12" s="153" t="str">
        <f t="shared" si="0"/>
        <v>       玉溪市应急管理局</v>
      </c>
      <c r="B12" s="153" t="s">
        <v>158</v>
      </c>
      <c r="C12" s="153" t="s">
        <v>159</v>
      </c>
      <c r="D12" s="153" t="s">
        <v>99</v>
      </c>
      <c r="E12" s="153" t="s">
        <v>163</v>
      </c>
      <c r="F12" s="153" t="s">
        <v>161</v>
      </c>
      <c r="G12" s="153" t="s">
        <v>162</v>
      </c>
      <c r="H12" s="156">
        <v>4764600</v>
      </c>
      <c r="I12" s="64">
        <v>4764600</v>
      </c>
      <c r="J12" s="64">
        <v>2084512.5</v>
      </c>
      <c r="K12" s="153"/>
      <c r="L12" s="64">
        <v>2680087.5</v>
      </c>
      <c r="M12" s="153"/>
      <c r="N12" s="64"/>
      <c r="O12" s="64"/>
      <c r="P12" s="153"/>
      <c r="Q12" s="64"/>
      <c r="R12" s="64"/>
      <c r="S12" s="64"/>
      <c r="T12" s="64"/>
      <c r="U12" s="64"/>
      <c r="V12" s="64"/>
      <c r="W12" s="64"/>
    </row>
    <row r="13" ht="20.25" customHeight="1" spans="1:23">
      <c r="A13" s="153" t="str">
        <f t="shared" si="0"/>
        <v>       玉溪市应急管理局</v>
      </c>
      <c r="B13" s="153" t="s">
        <v>166</v>
      </c>
      <c r="C13" s="153" t="s">
        <v>167</v>
      </c>
      <c r="D13" s="153" t="s">
        <v>96</v>
      </c>
      <c r="E13" s="153" t="s">
        <v>160</v>
      </c>
      <c r="F13" s="153" t="s">
        <v>161</v>
      </c>
      <c r="G13" s="153" t="s">
        <v>162</v>
      </c>
      <c r="H13" s="156">
        <v>37332</v>
      </c>
      <c r="I13" s="64">
        <v>37332</v>
      </c>
      <c r="J13" s="64"/>
      <c r="K13" s="153"/>
      <c r="L13" s="64">
        <v>37332</v>
      </c>
      <c r="M13" s="153"/>
      <c r="N13" s="64"/>
      <c r="O13" s="64"/>
      <c r="P13" s="153"/>
      <c r="Q13" s="64"/>
      <c r="R13" s="64"/>
      <c r="S13" s="64"/>
      <c r="T13" s="64"/>
      <c r="U13" s="64"/>
      <c r="V13" s="64"/>
      <c r="W13" s="64"/>
    </row>
    <row r="14" ht="20.25" customHeight="1" spans="1:23">
      <c r="A14" s="153" t="str">
        <f t="shared" si="0"/>
        <v>       玉溪市应急管理局</v>
      </c>
      <c r="B14" s="153" t="s">
        <v>166</v>
      </c>
      <c r="C14" s="153" t="s">
        <v>167</v>
      </c>
      <c r="D14" s="153" t="s">
        <v>104</v>
      </c>
      <c r="E14" s="153" t="s">
        <v>168</v>
      </c>
      <c r="F14" s="153" t="s">
        <v>164</v>
      </c>
      <c r="G14" s="153" t="s">
        <v>165</v>
      </c>
      <c r="H14" s="156">
        <v>786192</v>
      </c>
      <c r="I14" s="64">
        <v>786192</v>
      </c>
      <c r="J14" s="64">
        <v>343959</v>
      </c>
      <c r="K14" s="153"/>
      <c r="L14" s="64">
        <v>442233</v>
      </c>
      <c r="M14" s="153"/>
      <c r="N14" s="64"/>
      <c r="O14" s="64"/>
      <c r="P14" s="153"/>
      <c r="Q14" s="64"/>
      <c r="R14" s="64"/>
      <c r="S14" s="64"/>
      <c r="T14" s="64"/>
      <c r="U14" s="64"/>
      <c r="V14" s="64"/>
      <c r="W14" s="64"/>
    </row>
    <row r="15" ht="20.25" customHeight="1" spans="1:23">
      <c r="A15" s="153" t="str">
        <f t="shared" si="0"/>
        <v>       玉溪市应急管理局</v>
      </c>
      <c r="B15" s="153" t="s">
        <v>166</v>
      </c>
      <c r="C15" s="153" t="s">
        <v>167</v>
      </c>
      <c r="D15" s="153" t="s">
        <v>104</v>
      </c>
      <c r="E15" s="153" t="s">
        <v>168</v>
      </c>
      <c r="F15" s="153" t="s">
        <v>161</v>
      </c>
      <c r="G15" s="153" t="s">
        <v>162</v>
      </c>
      <c r="H15" s="156">
        <v>216</v>
      </c>
      <c r="I15" s="64">
        <v>216</v>
      </c>
      <c r="J15" s="64">
        <v>94.5</v>
      </c>
      <c r="K15" s="153"/>
      <c r="L15" s="64">
        <v>121.5</v>
      </c>
      <c r="M15" s="153"/>
      <c r="N15" s="64"/>
      <c r="O15" s="64"/>
      <c r="P15" s="153"/>
      <c r="Q15" s="64"/>
      <c r="R15" s="64"/>
      <c r="S15" s="64"/>
      <c r="T15" s="64"/>
      <c r="U15" s="64"/>
      <c r="V15" s="64"/>
      <c r="W15" s="64"/>
    </row>
    <row r="16" ht="20.25" customHeight="1" spans="1:23">
      <c r="A16" s="153" t="str">
        <f t="shared" si="0"/>
        <v>       玉溪市应急管理局</v>
      </c>
      <c r="B16" s="153" t="s">
        <v>166</v>
      </c>
      <c r="C16" s="153" t="s">
        <v>167</v>
      </c>
      <c r="D16" s="153" t="s">
        <v>104</v>
      </c>
      <c r="E16" s="153" t="s">
        <v>168</v>
      </c>
      <c r="F16" s="153" t="s">
        <v>169</v>
      </c>
      <c r="G16" s="153" t="s">
        <v>170</v>
      </c>
      <c r="H16" s="156">
        <v>326100</v>
      </c>
      <c r="I16" s="64">
        <v>326100</v>
      </c>
      <c r="J16" s="64">
        <v>142668.75</v>
      </c>
      <c r="K16" s="153"/>
      <c r="L16" s="64">
        <v>183431.25</v>
      </c>
      <c r="M16" s="153"/>
      <c r="N16" s="64"/>
      <c r="O16" s="64"/>
      <c r="P16" s="153"/>
      <c r="Q16" s="64"/>
      <c r="R16" s="64"/>
      <c r="S16" s="64"/>
      <c r="T16" s="64"/>
      <c r="U16" s="64"/>
      <c r="V16" s="64"/>
      <c r="W16" s="64"/>
    </row>
    <row r="17" ht="20.25" customHeight="1" spans="1:23">
      <c r="A17" s="153" t="str">
        <f t="shared" si="0"/>
        <v>       玉溪市应急管理局</v>
      </c>
      <c r="B17" s="153" t="s">
        <v>171</v>
      </c>
      <c r="C17" s="153" t="s">
        <v>172</v>
      </c>
      <c r="D17" s="153" t="s">
        <v>83</v>
      </c>
      <c r="E17" s="153" t="s">
        <v>173</v>
      </c>
      <c r="F17" s="153" t="s">
        <v>174</v>
      </c>
      <c r="G17" s="153" t="s">
        <v>175</v>
      </c>
      <c r="H17" s="156">
        <v>1779735.52</v>
      </c>
      <c r="I17" s="64">
        <v>1779735.52</v>
      </c>
      <c r="J17" s="64">
        <v>444933.88</v>
      </c>
      <c r="K17" s="153"/>
      <c r="L17" s="64">
        <v>1334801.64</v>
      </c>
      <c r="M17" s="153"/>
      <c r="N17" s="64"/>
      <c r="O17" s="64"/>
      <c r="P17" s="153"/>
      <c r="Q17" s="64"/>
      <c r="R17" s="64"/>
      <c r="S17" s="64"/>
      <c r="T17" s="64"/>
      <c r="U17" s="64"/>
      <c r="V17" s="64"/>
      <c r="W17" s="64"/>
    </row>
    <row r="18" ht="20.25" customHeight="1" spans="1:23">
      <c r="A18" s="153" t="str">
        <f t="shared" si="0"/>
        <v>       玉溪市应急管理局</v>
      </c>
      <c r="B18" s="153" t="s">
        <v>171</v>
      </c>
      <c r="C18" s="153" t="s">
        <v>172</v>
      </c>
      <c r="D18" s="153" t="s">
        <v>89</v>
      </c>
      <c r="E18" s="153" t="s">
        <v>176</v>
      </c>
      <c r="F18" s="153" t="s">
        <v>177</v>
      </c>
      <c r="G18" s="153" t="s">
        <v>178</v>
      </c>
      <c r="H18" s="156">
        <v>776180.39</v>
      </c>
      <c r="I18" s="64">
        <v>776180.39</v>
      </c>
      <c r="J18" s="64">
        <v>194045.1</v>
      </c>
      <c r="K18" s="153"/>
      <c r="L18" s="64">
        <v>582135.29</v>
      </c>
      <c r="M18" s="153"/>
      <c r="N18" s="64"/>
      <c r="O18" s="64"/>
      <c r="P18" s="153"/>
      <c r="Q18" s="64"/>
      <c r="R18" s="64"/>
      <c r="S18" s="64"/>
      <c r="T18" s="64"/>
      <c r="U18" s="64"/>
      <c r="V18" s="64"/>
      <c r="W18" s="64"/>
    </row>
    <row r="19" ht="20.25" customHeight="1" spans="1:23">
      <c r="A19" s="153" t="str">
        <f t="shared" si="0"/>
        <v>       玉溪市应急管理局</v>
      </c>
      <c r="B19" s="153" t="s">
        <v>171</v>
      </c>
      <c r="C19" s="153" t="s">
        <v>172</v>
      </c>
      <c r="D19" s="153" t="s">
        <v>90</v>
      </c>
      <c r="E19" s="153" t="s">
        <v>179</v>
      </c>
      <c r="F19" s="153" t="s">
        <v>177</v>
      </c>
      <c r="G19" s="153" t="s">
        <v>178</v>
      </c>
      <c r="H19" s="156">
        <v>147057.41</v>
      </c>
      <c r="I19" s="64">
        <v>147057.41</v>
      </c>
      <c r="J19" s="64">
        <v>36764.35</v>
      </c>
      <c r="K19" s="153"/>
      <c r="L19" s="64">
        <v>110293.06</v>
      </c>
      <c r="M19" s="153"/>
      <c r="N19" s="64"/>
      <c r="O19" s="64"/>
      <c r="P19" s="153"/>
      <c r="Q19" s="64"/>
      <c r="R19" s="64"/>
      <c r="S19" s="64"/>
      <c r="T19" s="64"/>
      <c r="U19" s="64"/>
      <c r="V19" s="64"/>
      <c r="W19" s="64"/>
    </row>
    <row r="20" ht="20.25" customHeight="1" spans="1:23">
      <c r="A20" s="153" t="str">
        <f t="shared" si="0"/>
        <v>       玉溪市应急管理局</v>
      </c>
      <c r="B20" s="153" t="s">
        <v>171</v>
      </c>
      <c r="C20" s="153" t="s">
        <v>172</v>
      </c>
      <c r="D20" s="153" t="s">
        <v>91</v>
      </c>
      <c r="E20" s="153" t="s">
        <v>180</v>
      </c>
      <c r="F20" s="153" t="s">
        <v>181</v>
      </c>
      <c r="G20" s="153" t="s">
        <v>182</v>
      </c>
      <c r="H20" s="156">
        <v>554492.15</v>
      </c>
      <c r="I20" s="64">
        <v>554492.15</v>
      </c>
      <c r="J20" s="64">
        <v>138623.04</v>
      </c>
      <c r="K20" s="153"/>
      <c r="L20" s="64">
        <v>415869.11</v>
      </c>
      <c r="M20" s="153"/>
      <c r="N20" s="64"/>
      <c r="O20" s="64"/>
      <c r="P20" s="153"/>
      <c r="Q20" s="64"/>
      <c r="R20" s="64"/>
      <c r="S20" s="64"/>
      <c r="T20" s="64"/>
      <c r="U20" s="64"/>
      <c r="V20" s="64"/>
      <c r="W20" s="64"/>
    </row>
    <row r="21" ht="20.25" customHeight="1" spans="1:23">
      <c r="A21" s="153" t="str">
        <f t="shared" si="0"/>
        <v>       玉溪市应急管理局</v>
      </c>
      <c r="B21" s="153" t="s">
        <v>171</v>
      </c>
      <c r="C21" s="153" t="s">
        <v>172</v>
      </c>
      <c r="D21" s="153" t="s">
        <v>92</v>
      </c>
      <c r="E21" s="153" t="s">
        <v>183</v>
      </c>
      <c r="F21" s="153" t="s">
        <v>184</v>
      </c>
      <c r="G21" s="153" t="s">
        <v>185</v>
      </c>
      <c r="H21" s="156">
        <v>83789.72</v>
      </c>
      <c r="I21" s="64">
        <v>83789.72</v>
      </c>
      <c r="J21" s="64">
        <v>49585.43</v>
      </c>
      <c r="K21" s="153"/>
      <c r="L21" s="64">
        <v>34204.29</v>
      </c>
      <c r="M21" s="153"/>
      <c r="N21" s="64"/>
      <c r="O21" s="64"/>
      <c r="P21" s="153"/>
      <c r="Q21" s="64"/>
      <c r="R21" s="64"/>
      <c r="S21" s="64"/>
      <c r="T21" s="64"/>
      <c r="U21" s="64"/>
      <c r="V21" s="64"/>
      <c r="W21" s="64"/>
    </row>
    <row r="22" ht="20.25" customHeight="1" spans="1:23">
      <c r="A22" s="153" t="str">
        <f t="shared" si="0"/>
        <v>       玉溪市应急管理局</v>
      </c>
      <c r="B22" s="153" t="s">
        <v>171</v>
      </c>
      <c r="C22" s="153" t="s">
        <v>172</v>
      </c>
      <c r="D22" s="153" t="s">
        <v>99</v>
      </c>
      <c r="E22" s="153" t="s">
        <v>163</v>
      </c>
      <c r="F22" s="153" t="s">
        <v>184</v>
      </c>
      <c r="G22" s="153" t="s">
        <v>185</v>
      </c>
      <c r="H22" s="156">
        <v>1351.9</v>
      </c>
      <c r="I22" s="64">
        <v>1351.9</v>
      </c>
      <c r="J22" s="64">
        <v>337.98</v>
      </c>
      <c r="K22" s="153"/>
      <c r="L22" s="64">
        <v>1013.92</v>
      </c>
      <c r="M22" s="153"/>
      <c r="N22" s="64"/>
      <c r="O22" s="64"/>
      <c r="P22" s="153"/>
      <c r="Q22" s="64"/>
      <c r="R22" s="64"/>
      <c r="S22" s="64"/>
      <c r="T22" s="64"/>
      <c r="U22" s="64"/>
      <c r="V22" s="64"/>
      <c r="W22" s="64"/>
    </row>
    <row r="23" ht="20.25" customHeight="1" spans="1:23">
      <c r="A23" s="153" t="str">
        <f t="shared" si="0"/>
        <v>       玉溪市应急管理局</v>
      </c>
      <c r="B23" s="153" t="s">
        <v>171</v>
      </c>
      <c r="C23" s="153" t="s">
        <v>172</v>
      </c>
      <c r="D23" s="153" t="s">
        <v>104</v>
      </c>
      <c r="E23" s="153" t="s">
        <v>168</v>
      </c>
      <c r="F23" s="153" t="s">
        <v>184</v>
      </c>
      <c r="G23" s="153" t="s">
        <v>185</v>
      </c>
      <c r="H23" s="156">
        <v>12861.04</v>
      </c>
      <c r="I23" s="64">
        <v>12861.04</v>
      </c>
      <c r="J23" s="64">
        <v>3215.26</v>
      </c>
      <c r="K23" s="153"/>
      <c r="L23" s="64">
        <v>9645.78</v>
      </c>
      <c r="M23" s="153"/>
      <c r="N23" s="64"/>
      <c r="O23" s="64"/>
      <c r="P23" s="153"/>
      <c r="Q23" s="64"/>
      <c r="R23" s="64"/>
      <c r="S23" s="64"/>
      <c r="T23" s="64"/>
      <c r="U23" s="64"/>
      <c r="V23" s="64"/>
      <c r="W23" s="64"/>
    </row>
    <row r="24" ht="20.25" customHeight="1" spans="1:23">
      <c r="A24" s="153" t="str">
        <f t="shared" si="0"/>
        <v>       玉溪市应急管理局</v>
      </c>
      <c r="B24" s="153" t="s">
        <v>186</v>
      </c>
      <c r="C24" s="153" t="s">
        <v>187</v>
      </c>
      <c r="D24" s="153" t="s">
        <v>95</v>
      </c>
      <c r="E24" s="153" t="s">
        <v>187</v>
      </c>
      <c r="F24" s="153" t="s">
        <v>188</v>
      </c>
      <c r="G24" s="153" t="s">
        <v>187</v>
      </c>
      <c r="H24" s="156">
        <v>1641264</v>
      </c>
      <c r="I24" s="64">
        <v>1641264</v>
      </c>
      <c r="J24" s="64">
        <v>410316</v>
      </c>
      <c r="K24" s="153"/>
      <c r="L24" s="64">
        <v>1230948</v>
      </c>
      <c r="M24" s="153"/>
      <c r="N24" s="64"/>
      <c r="O24" s="64"/>
      <c r="P24" s="153"/>
      <c r="Q24" s="64"/>
      <c r="R24" s="64"/>
      <c r="S24" s="64"/>
      <c r="T24" s="64"/>
      <c r="U24" s="64"/>
      <c r="V24" s="64"/>
      <c r="W24" s="64"/>
    </row>
    <row r="25" ht="20.25" customHeight="1" spans="1:23">
      <c r="A25" s="153" t="str">
        <f t="shared" si="0"/>
        <v>       玉溪市应急管理局</v>
      </c>
      <c r="B25" s="153" t="s">
        <v>189</v>
      </c>
      <c r="C25" s="153" t="s">
        <v>190</v>
      </c>
      <c r="D25" s="153" t="s">
        <v>81</v>
      </c>
      <c r="E25" s="153" t="s">
        <v>191</v>
      </c>
      <c r="F25" s="153" t="s">
        <v>192</v>
      </c>
      <c r="G25" s="153" t="s">
        <v>193</v>
      </c>
      <c r="H25" s="156">
        <v>624000</v>
      </c>
      <c r="I25" s="64">
        <v>624000</v>
      </c>
      <c r="J25" s="64">
        <v>624000</v>
      </c>
      <c r="K25" s="153"/>
      <c r="L25" s="64"/>
      <c r="M25" s="153"/>
      <c r="N25" s="64"/>
      <c r="O25" s="64"/>
      <c r="P25" s="153"/>
      <c r="Q25" s="64"/>
      <c r="R25" s="64"/>
      <c r="S25" s="64"/>
      <c r="T25" s="64"/>
      <c r="U25" s="64"/>
      <c r="V25" s="64"/>
      <c r="W25" s="64"/>
    </row>
    <row r="26" ht="20.25" customHeight="1" spans="1:23">
      <c r="A26" s="153" t="str">
        <f t="shared" si="0"/>
        <v>       玉溪市应急管理局</v>
      </c>
      <c r="B26" s="153" t="s">
        <v>189</v>
      </c>
      <c r="C26" s="153" t="s">
        <v>190</v>
      </c>
      <c r="D26" s="153" t="s">
        <v>82</v>
      </c>
      <c r="E26" s="153" t="s">
        <v>194</v>
      </c>
      <c r="F26" s="153" t="s">
        <v>192</v>
      </c>
      <c r="G26" s="153" t="s">
        <v>193</v>
      </c>
      <c r="H26" s="156">
        <v>26400</v>
      </c>
      <c r="I26" s="64">
        <v>26400</v>
      </c>
      <c r="J26" s="64">
        <v>26400</v>
      </c>
      <c r="K26" s="153"/>
      <c r="L26" s="64"/>
      <c r="M26" s="153"/>
      <c r="N26" s="64"/>
      <c r="O26" s="64"/>
      <c r="P26" s="153"/>
      <c r="Q26" s="64"/>
      <c r="R26" s="64"/>
      <c r="S26" s="64"/>
      <c r="T26" s="64"/>
      <c r="U26" s="64"/>
      <c r="V26" s="64"/>
      <c r="W26" s="64"/>
    </row>
    <row r="27" ht="20.25" customHeight="1" spans="1:23">
      <c r="A27" s="153" t="str">
        <f t="shared" si="0"/>
        <v>       玉溪市应急管理局</v>
      </c>
      <c r="B27" s="153" t="s">
        <v>195</v>
      </c>
      <c r="C27" s="153" t="s">
        <v>196</v>
      </c>
      <c r="D27" s="153" t="s">
        <v>99</v>
      </c>
      <c r="E27" s="153" t="s">
        <v>163</v>
      </c>
      <c r="F27" s="153" t="s">
        <v>197</v>
      </c>
      <c r="G27" s="153" t="s">
        <v>198</v>
      </c>
      <c r="H27" s="156">
        <v>2358324</v>
      </c>
      <c r="I27" s="64">
        <v>2358324</v>
      </c>
      <c r="J27" s="64">
        <v>676158</v>
      </c>
      <c r="K27" s="153"/>
      <c r="L27" s="64">
        <v>1682166</v>
      </c>
      <c r="M27" s="153"/>
      <c r="N27" s="64"/>
      <c r="O27" s="64"/>
      <c r="P27" s="153"/>
      <c r="Q27" s="64"/>
      <c r="R27" s="64"/>
      <c r="S27" s="64"/>
      <c r="T27" s="64"/>
      <c r="U27" s="64"/>
      <c r="V27" s="64"/>
      <c r="W27" s="64"/>
    </row>
    <row r="28" ht="20.25" customHeight="1" spans="1:23">
      <c r="A28" s="153" t="str">
        <f t="shared" si="0"/>
        <v>       玉溪市应急管理局</v>
      </c>
      <c r="B28" s="153" t="s">
        <v>199</v>
      </c>
      <c r="C28" s="153" t="s">
        <v>200</v>
      </c>
      <c r="D28" s="153" t="s">
        <v>99</v>
      </c>
      <c r="E28" s="153" t="s">
        <v>163</v>
      </c>
      <c r="F28" s="153" t="s">
        <v>201</v>
      </c>
      <c r="G28" s="153" t="s">
        <v>202</v>
      </c>
      <c r="H28" s="156">
        <v>292100</v>
      </c>
      <c r="I28" s="64">
        <v>292100</v>
      </c>
      <c r="J28" s="64"/>
      <c r="K28" s="153"/>
      <c r="L28" s="64">
        <v>292100</v>
      </c>
      <c r="M28" s="153"/>
      <c r="N28" s="64"/>
      <c r="O28" s="64"/>
      <c r="P28" s="153"/>
      <c r="Q28" s="64"/>
      <c r="R28" s="64"/>
      <c r="S28" s="64"/>
      <c r="T28" s="64"/>
      <c r="U28" s="64"/>
      <c r="V28" s="64"/>
      <c r="W28" s="64"/>
    </row>
    <row r="29" ht="20.25" customHeight="1" spans="1:23">
      <c r="A29" s="153" t="str">
        <f t="shared" si="0"/>
        <v>       玉溪市应急管理局</v>
      </c>
      <c r="B29" s="153" t="s">
        <v>203</v>
      </c>
      <c r="C29" s="153" t="s">
        <v>204</v>
      </c>
      <c r="D29" s="153" t="s">
        <v>99</v>
      </c>
      <c r="E29" s="153" t="s">
        <v>163</v>
      </c>
      <c r="F29" s="153" t="s">
        <v>205</v>
      </c>
      <c r="G29" s="153" t="s">
        <v>206</v>
      </c>
      <c r="H29" s="156">
        <v>683400</v>
      </c>
      <c r="I29" s="64">
        <v>683400</v>
      </c>
      <c r="J29" s="64">
        <v>298987.5</v>
      </c>
      <c r="K29" s="153"/>
      <c r="L29" s="64">
        <v>384412.5</v>
      </c>
      <c r="M29" s="153"/>
      <c r="N29" s="64"/>
      <c r="O29" s="64"/>
      <c r="P29" s="153"/>
      <c r="Q29" s="64"/>
      <c r="R29" s="64"/>
      <c r="S29" s="64"/>
      <c r="T29" s="64"/>
      <c r="U29" s="64"/>
      <c r="V29" s="64"/>
      <c r="W29" s="64"/>
    </row>
    <row r="30" ht="20.25" customHeight="1" spans="1:23">
      <c r="A30" s="153" t="str">
        <f t="shared" si="0"/>
        <v>       玉溪市应急管理局</v>
      </c>
      <c r="B30" s="153" t="s">
        <v>207</v>
      </c>
      <c r="C30" s="153" t="s">
        <v>208</v>
      </c>
      <c r="D30" s="153" t="s">
        <v>99</v>
      </c>
      <c r="E30" s="153" t="s">
        <v>163</v>
      </c>
      <c r="F30" s="153" t="s">
        <v>209</v>
      </c>
      <c r="G30" s="153" t="s">
        <v>208</v>
      </c>
      <c r="H30" s="156">
        <v>163195.2</v>
      </c>
      <c r="I30" s="64">
        <v>163195.2</v>
      </c>
      <c r="J30" s="64"/>
      <c r="K30" s="153"/>
      <c r="L30" s="64">
        <v>163195.2</v>
      </c>
      <c r="M30" s="153"/>
      <c r="N30" s="64"/>
      <c r="O30" s="64"/>
      <c r="P30" s="153"/>
      <c r="Q30" s="64"/>
      <c r="R30" s="64"/>
      <c r="S30" s="64"/>
      <c r="T30" s="64"/>
      <c r="U30" s="64"/>
      <c r="V30" s="64"/>
      <c r="W30" s="64"/>
    </row>
    <row r="31" ht="20.25" customHeight="1" spans="1:23">
      <c r="A31" s="153" t="str">
        <f t="shared" si="0"/>
        <v>       玉溪市应急管理局</v>
      </c>
      <c r="B31" s="153" t="s">
        <v>207</v>
      </c>
      <c r="C31" s="153" t="s">
        <v>208</v>
      </c>
      <c r="D31" s="153" t="s">
        <v>104</v>
      </c>
      <c r="E31" s="153" t="s">
        <v>168</v>
      </c>
      <c r="F31" s="153" t="s">
        <v>209</v>
      </c>
      <c r="G31" s="153" t="s">
        <v>208</v>
      </c>
      <c r="H31" s="156">
        <v>36186.48</v>
      </c>
      <c r="I31" s="64">
        <v>36186.48</v>
      </c>
      <c r="J31" s="64"/>
      <c r="K31" s="153"/>
      <c r="L31" s="64">
        <v>36186.48</v>
      </c>
      <c r="M31" s="153"/>
      <c r="N31" s="64"/>
      <c r="O31" s="64"/>
      <c r="P31" s="153"/>
      <c r="Q31" s="64"/>
      <c r="R31" s="64"/>
      <c r="S31" s="64"/>
      <c r="T31" s="64"/>
      <c r="U31" s="64"/>
      <c r="V31" s="64"/>
      <c r="W31" s="64"/>
    </row>
    <row r="32" ht="20.25" customHeight="1" spans="1:23">
      <c r="A32" s="153" t="str">
        <f t="shared" si="0"/>
        <v>       玉溪市应急管理局</v>
      </c>
      <c r="B32" s="153" t="s">
        <v>210</v>
      </c>
      <c r="C32" s="153" t="s">
        <v>211</v>
      </c>
      <c r="D32" s="153" t="s">
        <v>81</v>
      </c>
      <c r="E32" s="153" t="s">
        <v>191</v>
      </c>
      <c r="F32" s="153" t="s">
        <v>212</v>
      </c>
      <c r="G32" s="153" t="s">
        <v>213</v>
      </c>
      <c r="H32" s="156">
        <v>12000</v>
      </c>
      <c r="I32" s="64">
        <v>12000</v>
      </c>
      <c r="J32" s="64">
        <v>12000</v>
      </c>
      <c r="K32" s="153"/>
      <c r="L32" s="64"/>
      <c r="M32" s="153"/>
      <c r="N32" s="64"/>
      <c r="O32" s="64"/>
      <c r="P32" s="153"/>
      <c r="Q32" s="64"/>
      <c r="R32" s="64"/>
      <c r="S32" s="64"/>
      <c r="T32" s="64"/>
      <c r="U32" s="64"/>
      <c r="V32" s="64"/>
      <c r="W32" s="64"/>
    </row>
    <row r="33" ht="20.25" customHeight="1" spans="1:23">
      <c r="A33" s="153" t="str">
        <f t="shared" si="0"/>
        <v>       玉溪市应急管理局</v>
      </c>
      <c r="B33" s="153" t="s">
        <v>210</v>
      </c>
      <c r="C33" s="153" t="s">
        <v>211</v>
      </c>
      <c r="D33" s="153" t="s">
        <v>82</v>
      </c>
      <c r="E33" s="153" t="s">
        <v>194</v>
      </c>
      <c r="F33" s="153" t="s">
        <v>212</v>
      </c>
      <c r="G33" s="153" t="s">
        <v>213</v>
      </c>
      <c r="H33" s="156">
        <v>600</v>
      </c>
      <c r="I33" s="64">
        <v>600</v>
      </c>
      <c r="J33" s="64">
        <v>600</v>
      </c>
      <c r="K33" s="153"/>
      <c r="L33" s="64"/>
      <c r="M33" s="153"/>
      <c r="N33" s="64"/>
      <c r="O33" s="64"/>
      <c r="P33" s="153"/>
      <c r="Q33" s="64"/>
      <c r="R33" s="64"/>
      <c r="S33" s="64"/>
      <c r="T33" s="64"/>
      <c r="U33" s="64"/>
      <c r="V33" s="64"/>
      <c r="W33" s="64"/>
    </row>
    <row r="34" ht="20.25" customHeight="1" spans="1:23">
      <c r="A34" s="153" t="str">
        <f t="shared" si="0"/>
        <v>       玉溪市应急管理局</v>
      </c>
      <c r="B34" s="153" t="s">
        <v>210</v>
      </c>
      <c r="C34" s="153" t="s">
        <v>211</v>
      </c>
      <c r="D34" s="153" t="s">
        <v>99</v>
      </c>
      <c r="E34" s="153" t="s">
        <v>163</v>
      </c>
      <c r="F34" s="153" t="s">
        <v>214</v>
      </c>
      <c r="G34" s="153" t="s">
        <v>215</v>
      </c>
      <c r="H34" s="156">
        <v>101105</v>
      </c>
      <c r="I34" s="64">
        <v>101105</v>
      </c>
      <c r="J34" s="64">
        <v>7500</v>
      </c>
      <c r="K34" s="153"/>
      <c r="L34" s="64">
        <v>93605</v>
      </c>
      <c r="M34" s="153"/>
      <c r="N34" s="64"/>
      <c r="O34" s="64"/>
      <c r="P34" s="153"/>
      <c r="Q34" s="64"/>
      <c r="R34" s="64"/>
      <c r="S34" s="64"/>
      <c r="T34" s="64"/>
      <c r="U34" s="64"/>
      <c r="V34" s="64"/>
      <c r="W34" s="64"/>
    </row>
    <row r="35" ht="20.25" customHeight="1" spans="1:23">
      <c r="A35" s="153" t="str">
        <f t="shared" si="0"/>
        <v>       玉溪市应急管理局</v>
      </c>
      <c r="B35" s="153" t="s">
        <v>210</v>
      </c>
      <c r="C35" s="153" t="s">
        <v>211</v>
      </c>
      <c r="D35" s="153" t="s">
        <v>99</v>
      </c>
      <c r="E35" s="153" t="s">
        <v>163</v>
      </c>
      <c r="F35" s="153" t="s">
        <v>216</v>
      </c>
      <c r="G35" s="153" t="s">
        <v>217</v>
      </c>
      <c r="H35" s="156">
        <v>30000</v>
      </c>
      <c r="I35" s="64">
        <v>30000</v>
      </c>
      <c r="J35" s="64"/>
      <c r="K35" s="153"/>
      <c r="L35" s="64">
        <v>30000</v>
      </c>
      <c r="M35" s="153"/>
      <c r="N35" s="64"/>
      <c r="O35" s="64"/>
      <c r="P35" s="153"/>
      <c r="Q35" s="64"/>
      <c r="R35" s="64"/>
      <c r="S35" s="64"/>
      <c r="T35" s="64"/>
      <c r="U35" s="64"/>
      <c r="V35" s="64"/>
      <c r="W35" s="64"/>
    </row>
    <row r="36" ht="20.25" customHeight="1" spans="1:23">
      <c r="A36" s="153" t="str">
        <f t="shared" si="0"/>
        <v>       玉溪市应急管理局</v>
      </c>
      <c r="B36" s="153" t="s">
        <v>210</v>
      </c>
      <c r="C36" s="153" t="s">
        <v>211</v>
      </c>
      <c r="D36" s="153" t="s">
        <v>99</v>
      </c>
      <c r="E36" s="153" t="s">
        <v>163</v>
      </c>
      <c r="F36" s="153" t="s">
        <v>218</v>
      </c>
      <c r="G36" s="153" t="s">
        <v>219</v>
      </c>
      <c r="H36" s="156">
        <v>22000</v>
      </c>
      <c r="I36" s="64">
        <v>22000</v>
      </c>
      <c r="J36" s="64">
        <v>5500</v>
      </c>
      <c r="K36" s="153"/>
      <c r="L36" s="64">
        <v>16500</v>
      </c>
      <c r="M36" s="153"/>
      <c r="N36" s="64"/>
      <c r="O36" s="64"/>
      <c r="P36" s="153"/>
      <c r="Q36" s="64"/>
      <c r="R36" s="64"/>
      <c r="S36" s="64"/>
      <c r="T36" s="64"/>
      <c r="U36" s="64"/>
      <c r="V36" s="64"/>
      <c r="W36" s="64"/>
    </row>
    <row r="37" ht="20.25" customHeight="1" spans="1:23">
      <c r="A37" s="153" t="str">
        <f t="shared" si="0"/>
        <v>       玉溪市应急管理局</v>
      </c>
      <c r="B37" s="153" t="s">
        <v>210</v>
      </c>
      <c r="C37" s="153" t="s">
        <v>211</v>
      </c>
      <c r="D37" s="153" t="s">
        <v>99</v>
      </c>
      <c r="E37" s="153" t="s">
        <v>163</v>
      </c>
      <c r="F37" s="153" t="s">
        <v>220</v>
      </c>
      <c r="G37" s="153" t="s">
        <v>221</v>
      </c>
      <c r="H37" s="156">
        <v>70000</v>
      </c>
      <c r="I37" s="64">
        <v>70000</v>
      </c>
      <c r="J37" s="64">
        <v>17500</v>
      </c>
      <c r="K37" s="153"/>
      <c r="L37" s="64">
        <v>52500</v>
      </c>
      <c r="M37" s="153"/>
      <c r="N37" s="64"/>
      <c r="O37" s="64"/>
      <c r="P37" s="153"/>
      <c r="Q37" s="64"/>
      <c r="R37" s="64"/>
      <c r="S37" s="64"/>
      <c r="T37" s="64"/>
      <c r="U37" s="64"/>
      <c r="V37" s="64"/>
      <c r="W37" s="64"/>
    </row>
    <row r="38" ht="20.25" customHeight="1" spans="1:23">
      <c r="A38" s="153" t="str">
        <f t="shared" si="0"/>
        <v>       玉溪市应急管理局</v>
      </c>
      <c r="B38" s="153" t="s">
        <v>210</v>
      </c>
      <c r="C38" s="153" t="s">
        <v>211</v>
      </c>
      <c r="D38" s="153" t="s">
        <v>99</v>
      </c>
      <c r="E38" s="153" t="s">
        <v>163</v>
      </c>
      <c r="F38" s="153" t="s">
        <v>222</v>
      </c>
      <c r="G38" s="153" t="s">
        <v>223</v>
      </c>
      <c r="H38" s="156">
        <v>24595</v>
      </c>
      <c r="I38" s="64">
        <v>24595</v>
      </c>
      <c r="J38" s="64">
        <v>6148.75</v>
      </c>
      <c r="K38" s="153"/>
      <c r="L38" s="64">
        <v>18446.25</v>
      </c>
      <c r="M38" s="153"/>
      <c r="N38" s="64"/>
      <c r="O38" s="64"/>
      <c r="P38" s="153"/>
      <c r="Q38" s="64"/>
      <c r="R38" s="64"/>
      <c r="S38" s="64"/>
      <c r="T38" s="64"/>
      <c r="U38" s="64"/>
      <c r="V38" s="64"/>
      <c r="W38" s="64"/>
    </row>
    <row r="39" ht="20.25" customHeight="1" spans="1:23">
      <c r="A39" s="153" t="str">
        <f t="shared" si="0"/>
        <v>       玉溪市应急管理局</v>
      </c>
      <c r="B39" s="153" t="s">
        <v>210</v>
      </c>
      <c r="C39" s="153" t="s">
        <v>211</v>
      </c>
      <c r="D39" s="153" t="s">
        <v>99</v>
      </c>
      <c r="E39" s="153" t="s">
        <v>163</v>
      </c>
      <c r="F39" s="153" t="s">
        <v>224</v>
      </c>
      <c r="G39" s="153" t="s">
        <v>225</v>
      </c>
      <c r="H39" s="156">
        <v>111200</v>
      </c>
      <c r="I39" s="64">
        <v>111200</v>
      </c>
      <c r="J39" s="64">
        <v>27800</v>
      </c>
      <c r="K39" s="153"/>
      <c r="L39" s="64">
        <v>83400</v>
      </c>
      <c r="M39" s="153"/>
      <c r="N39" s="64"/>
      <c r="O39" s="64"/>
      <c r="P39" s="153"/>
      <c r="Q39" s="64"/>
      <c r="R39" s="64"/>
      <c r="S39" s="64"/>
      <c r="T39" s="64"/>
      <c r="U39" s="64"/>
      <c r="V39" s="64"/>
      <c r="W39" s="64"/>
    </row>
    <row r="40" ht="20.25" customHeight="1" spans="1:23">
      <c r="A40" s="153" t="str">
        <f t="shared" si="0"/>
        <v>       玉溪市应急管理局</v>
      </c>
      <c r="B40" s="153" t="s">
        <v>210</v>
      </c>
      <c r="C40" s="153" t="s">
        <v>211</v>
      </c>
      <c r="D40" s="153" t="s">
        <v>99</v>
      </c>
      <c r="E40" s="153" t="s">
        <v>163</v>
      </c>
      <c r="F40" s="153" t="s">
        <v>226</v>
      </c>
      <c r="G40" s="153" t="s">
        <v>227</v>
      </c>
      <c r="H40" s="156">
        <v>20300</v>
      </c>
      <c r="I40" s="64">
        <v>20300</v>
      </c>
      <c r="J40" s="64">
        <v>5075</v>
      </c>
      <c r="K40" s="153"/>
      <c r="L40" s="64">
        <v>15225</v>
      </c>
      <c r="M40" s="153"/>
      <c r="N40" s="64"/>
      <c r="O40" s="64"/>
      <c r="P40" s="153"/>
      <c r="Q40" s="64"/>
      <c r="R40" s="64"/>
      <c r="S40" s="64"/>
      <c r="T40" s="64"/>
      <c r="U40" s="64"/>
      <c r="V40" s="64"/>
      <c r="W40" s="64"/>
    </row>
    <row r="41" ht="20.25" customHeight="1" spans="1:23">
      <c r="A41" s="153" t="str">
        <f t="shared" si="0"/>
        <v>       玉溪市应急管理局</v>
      </c>
      <c r="B41" s="153" t="s">
        <v>210</v>
      </c>
      <c r="C41" s="153" t="s">
        <v>211</v>
      </c>
      <c r="D41" s="153" t="s">
        <v>99</v>
      </c>
      <c r="E41" s="153" t="s">
        <v>163</v>
      </c>
      <c r="F41" s="153" t="s">
        <v>228</v>
      </c>
      <c r="G41" s="153" t="s">
        <v>229</v>
      </c>
      <c r="H41" s="156">
        <v>144000</v>
      </c>
      <c r="I41" s="64">
        <v>144000</v>
      </c>
      <c r="J41" s="64">
        <v>36000</v>
      </c>
      <c r="K41" s="153"/>
      <c r="L41" s="64">
        <v>108000</v>
      </c>
      <c r="M41" s="153"/>
      <c r="N41" s="64"/>
      <c r="O41" s="64"/>
      <c r="P41" s="153"/>
      <c r="Q41" s="64"/>
      <c r="R41" s="64"/>
      <c r="S41" s="64"/>
      <c r="T41" s="64"/>
      <c r="U41" s="64"/>
      <c r="V41" s="64"/>
      <c r="W41" s="64"/>
    </row>
    <row r="42" ht="20.25" customHeight="1" spans="1:23">
      <c r="A42" s="153" t="str">
        <f t="shared" si="0"/>
        <v>       玉溪市应急管理局</v>
      </c>
      <c r="B42" s="153" t="s">
        <v>210</v>
      </c>
      <c r="C42" s="153" t="s">
        <v>211</v>
      </c>
      <c r="D42" s="153" t="s">
        <v>99</v>
      </c>
      <c r="E42" s="153" t="s">
        <v>163</v>
      </c>
      <c r="F42" s="153" t="s">
        <v>230</v>
      </c>
      <c r="G42" s="153" t="s">
        <v>231</v>
      </c>
      <c r="H42" s="156">
        <v>69000</v>
      </c>
      <c r="I42" s="64">
        <v>69000</v>
      </c>
      <c r="J42" s="64">
        <v>17250</v>
      </c>
      <c r="K42" s="153"/>
      <c r="L42" s="64">
        <v>51750</v>
      </c>
      <c r="M42" s="153"/>
      <c r="N42" s="64"/>
      <c r="O42" s="64"/>
      <c r="P42" s="153"/>
      <c r="Q42" s="64"/>
      <c r="R42" s="64"/>
      <c r="S42" s="64"/>
      <c r="T42" s="64"/>
      <c r="U42" s="64"/>
      <c r="V42" s="64"/>
      <c r="W42" s="64"/>
    </row>
    <row r="43" ht="20.25" customHeight="1" spans="1:23">
      <c r="A43" s="153" t="str">
        <f t="shared" si="0"/>
        <v>       玉溪市应急管理局</v>
      </c>
      <c r="B43" s="153" t="s">
        <v>210</v>
      </c>
      <c r="C43" s="153" t="s">
        <v>211</v>
      </c>
      <c r="D43" s="153" t="s">
        <v>99</v>
      </c>
      <c r="E43" s="153" t="s">
        <v>163</v>
      </c>
      <c r="F43" s="153" t="s">
        <v>205</v>
      </c>
      <c r="G43" s="153" t="s">
        <v>206</v>
      </c>
      <c r="H43" s="156">
        <v>68340</v>
      </c>
      <c r="I43" s="64">
        <v>68340</v>
      </c>
      <c r="J43" s="64">
        <v>17085</v>
      </c>
      <c r="K43" s="153"/>
      <c r="L43" s="64">
        <v>51255</v>
      </c>
      <c r="M43" s="153"/>
      <c r="N43" s="64"/>
      <c r="O43" s="64"/>
      <c r="P43" s="153"/>
      <c r="Q43" s="64"/>
      <c r="R43" s="64"/>
      <c r="S43" s="64"/>
      <c r="T43" s="64"/>
      <c r="U43" s="64"/>
      <c r="V43" s="64"/>
      <c r="W43" s="64"/>
    </row>
    <row r="44" ht="20.25" customHeight="1" spans="1:23">
      <c r="A44" s="153" t="str">
        <f t="shared" si="0"/>
        <v>       玉溪市应急管理局</v>
      </c>
      <c r="B44" s="153" t="s">
        <v>210</v>
      </c>
      <c r="C44" s="153" t="s">
        <v>211</v>
      </c>
      <c r="D44" s="153" t="s">
        <v>99</v>
      </c>
      <c r="E44" s="153" t="s">
        <v>163</v>
      </c>
      <c r="F44" s="153" t="s">
        <v>212</v>
      </c>
      <c r="G44" s="153" t="s">
        <v>213</v>
      </c>
      <c r="H44" s="156">
        <v>240000</v>
      </c>
      <c r="I44" s="64">
        <v>240000</v>
      </c>
      <c r="J44" s="64">
        <v>60000</v>
      </c>
      <c r="K44" s="153"/>
      <c r="L44" s="64">
        <v>180000</v>
      </c>
      <c r="M44" s="153"/>
      <c r="N44" s="64"/>
      <c r="O44" s="64"/>
      <c r="P44" s="153"/>
      <c r="Q44" s="64"/>
      <c r="R44" s="64"/>
      <c r="S44" s="64"/>
      <c r="T44" s="64"/>
      <c r="U44" s="64"/>
      <c r="V44" s="64"/>
      <c r="W44" s="64"/>
    </row>
    <row r="45" ht="20.25" customHeight="1" spans="1:23">
      <c r="A45" s="153" t="str">
        <f t="shared" si="0"/>
        <v>       玉溪市应急管理局</v>
      </c>
      <c r="B45" s="153" t="s">
        <v>210</v>
      </c>
      <c r="C45" s="153" t="s">
        <v>211</v>
      </c>
      <c r="D45" s="153" t="s">
        <v>104</v>
      </c>
      <c r="E45" s="153" t="s">
        <v>168</v>
      </c>
      <c r="F45" s="153" t="s">
        <v>224</v>
      </c>
      <c r="G45" s="153" t="s">
        <v>225</v>
      </c>
      <c r="H45" s="156">
        <v>88800</v>
      </c>
      <c r="I45" s="64">
        <v>88800</v>
      </c>
      <c r="J45" s="64">
        <v>22200</v>
      </c>
      <c r="K45" s="153"/>
      <c r="L45" s="64">
        <v>66600</v>
      </c>
      <c r="M45" s="153"/>
      <c r="N45" s="64"/>
      <c r="O45" s="64"/>
      <c r="P45" s="153"/>
      <c r="Q45" s="64"/>
      <c r="R45" s="64"/>
      <c r="S45" s="64"/>
      <c r="T45" s="64"/>
      <c r="U45" s="64"/>
      <c r="V45" s="64"/>
      <c r="W45" s="64"/>
    </row>
    <row r="46" ht="20.25" customHeight="1" spans="1:23">
      <c r="A46" s="153" t="str">
        <f t="shared" si="0"/>
        <v>       玉溪市应急管理局</v>
      </c>
      <c r="B46" s="153" t="s">
        <v>210</v>
      </c>
      <c r="C46" s="153" t="s">
        <v>211</v>
      </c>
      <c r="D46" s="153" t="s">
        <v>104</v>
      </c>
      <c r="E46" s="153" t="s">
        <v>168</v>
      </c>
      <c r="F46" s="153" t="s">
        <v>230</v>
      </c>
      <c r="G46" s="153" t="s">
        <v>231</v>
      </c>
      <c r="H46" s="156">
        <v>21000</v>
      </c>
      <c r="I46" s="64">
        <v>21000</v>
      </c>
      <c r="J46" s="64">
        <v>5250</v>
      </c>
      <c r="K46" s="153"/>
      <c r="L46" s="64">
        <v>15750</v>
      </c>
      <c r="M46" s="153"/>
      <c r="N46" s="64"/>
      <c r="O46" s="64"/>
      <c r="P46" s="153"/>
      <c r="Q46" s="64"/>
      <c r="R46" s="64"/>
      <c r="S46" s="64"/>
      <c r="T46" s="64"/>
      <c r="U46" s="64"/>
      <c r="V46" s="64"/>
      <c r="W46" s="64"/>
    </row>
    <row r="47" ht="20.25" customHeight="1" spans="1:23">
      <c r="A47" s="153" t="str">
        <f t="shared" si="0"/>
        <v>       玉溪市应急管理局</v>
      </c>
      <c r="B47" s="153" t="s">
        <v>210</v>
      </c>
      <c r="C47" s="153" t="s">
        <v>211</v>
      </c>
      <c r="D47" s="153" t="s">
        <v>104</v>
      </c>
      <c r="E47" s="153" t="s">
        <v>168</v>
      </c>
      <c r="F47" s="153" t="s">
        <v>205</v>
      </c>
      <c r="G47" s="153" t="s">
        <v>206</v>
      </c>
      <c r="H47" s="156">
        <v>131700</v>
      </c>
      <c r="I47" s="64">
        <v>131700</v>
      </c>
      <c r="J47" s="64">
        <v>32925</v>
      </c>
      <c r="K47" s="153"/>
      <c r="L47" s="64">
        <v>98775</v>
      </c>
      <c r="M47" s="153"/>
      <c r="N47" s="64"/>
      <c r="O47" s="64"/>
      <c r="P47" s="153"/>
      <c r="Q47" s="64"/>
      <c r="R47" s="64"/>
      <c r="S47" s="64"/>
      <c r="T47" s="64"/>
      <c r="U47" s="64"/>
      <c r="V47" s="64"/>
      <c r="W47" s="64"/>
    </row>
    <row r="48" ht="20.25" customHeight="1" spans="1:23">
      <c r="A48" s="153" t="str">
        <f t="shared" si="0"/>
        <v>       玉溪市应急管理局</v>
      </c>
      <c r="B48" s="153" t="s">
        <v>232</v>
      </c>
      <c r="C48" s="153" t="s">
        <v>135</v>
      </c>
      <c r="D48" s="153" t="s">
        <v>99</v>
      </c>
      <c r="E48" s="153" t="s">
        <v>163</v>
      </c>
      <c r="F48" s="153" t="s">
        <v>233</v>
      </c>
      <c r="G48" s="153" t="s">
        <v>135</v>
      </c>
      <c r="H48" s="156">
        <v>70000</v>
      </c>
      <c r="I48" s="64">
        <v>70000</v>
      </c>
      <c r="J48" s="64"/>
      <c r="K48" s="153"/>
      <c r="L48" s="64">
        <v>70000</v>
      </c>
      <c r="M48" s="153"/>
      <c r="N48" s="64"/>
      <c r="O48" s="64"/>
      <c r="P48" s="153"/>
      <c r="Q48" s="64"/>
      <c r="R48" s="64"/>
      <c r="S48" s="64"/>
      <c r="T48" s="64"/>
      <c r="U48" s="64"/>
      <c r="V48" s="64"/>
      <c r="W48" s="64"/>
    </row>
    <row r="49" ht="20.25" customHeight="1" spans="1:23">
      <c r="A49" s="153" t="str">
        <f t="shared" si="0"/>
        <v>       玉溪市应急管理局</v>
      </c>
      <c r="B49" s="153" t="s">
        <v>234</v>
      </c>
      <c r="C49" s="153" t="s">
        <v>235</v>
      </c>
      <c r="D49" s="153" t="s">
        <v>99</v>
      </c>
      <c r="E49" s="153" t="s">
        <v>163</v>
      </c>
      <c r="F49" s="153" t="s">
        <v>197</v>
      </c>
      <c r="G49" s="153" t="s">
        <v>198</v>
      </c>
      <c r="H49" s="156">
        <v>277279</v>
      </c>
      <c r="I49" s="64">
        <v>277279</v>
      </c>
      <c r="J49" s="64"/>
      <c r="K49" s="153"/>
      <c r="L49" s="64">
        <v>277279</v>
      </c>
      <c r="M49" s="153"/>
      <c r="N49" s="64"/>
      <c r="O49" s="64"/>
      <c r="P49" s="153"/>
      <c r="Q49" s="64"/>
      <c r="R49" s="64"/>
      <c r="S49" s="64"/>
      <c r="T49" s="64"/>
      <c r="U49" s="64"/>
      <c r="V49" s="64"/>
      <c r="W49" s="64"/>
    </row>
    <row r="50" ht="20.25" customHeight="1" spans="1:23">
      <c r="A50" s="153" t="str">
        <f t="shared" si="0"/>
        <v>       玉溪市应急管理局</v>
      </c>
      <c r="B50" s="153" t="s">
        <v>236</v>
      </c>
      <c r="C50" s="153" t="s">
        <v>237</v>
      </c>
      <c r="D50" s="153" t="s">
        <v>104</v>
      </c>
      <c r="E50" s="153" t="s">
        <v>168</v>
      </c>
      <c r="F50" s="153" t="s">
        <v>169</v>
      </c>
      <c r="G50" s="153" t="s">
        <v>170</v>
      </c>
      <c r="H50" s="156">
        <v>1037400</v>
      </c>
      <c r="I50" s="64">
        <v>1037400</v>
      </c>
      <c r="J50" s="64">
        <v>1037400</v>
      </c>
      <c r="K50" s="153"/>
      <c r="L50" s="64"/>
      <c r="M50" s="153"/>
      <c r="N50" s="64"/>
      <c r="O50" s="64"/>
      <c r="P50" s="153"/>
      <c r="Q50" s="64"/>
      <c r="R50" s="64"/>
      <c r="S50" s="64"/>
      <c r="T50" s="64"/>
      <c r="U50" s="64"/>
      <c r="V50" s="64"/>
      <c r="W50" s="64"/>
    </row>
    <row r="51" ht="20.25" customHeight="1" spans="1:23">
      <c r="A51" s="153" t="str">
        <f t="shared" si="0"/>
        <v>       玉溪市应急管理局</v>
      </c>
      <c r="B51" s="153" t="s">
        <v>238</v>
      </c>
      <c r="C51" s="153" t="s">
        <v>239</v>
      </c>
      <c r="D51" s="153" t="s">
        <v>104</v>
      </c>
      <c r="E51" s="153" t="s">
        <v>168</v>
      </c>
      <c r="F51" s="153" t="s">
        <v>169</v>
      </c>
      <c r="G51" s="153" t="s">
        <v>170</v>
      </c>
      <c r="H51" s="156">
        <v>525000</v>
      </c>
      <c r="I51" s="64">
        <v>525000</v>
      </c>
      <c r="J51" s="64"/>
      <c r="K51" s="153"/>
      <c r="L51" s="64">
        <v>525000</v>
      </c>
      <c r="M51" s="153"/>
      <c r="N51" s="64"/>
      <c r="O51" s="64"/>
      <c r="P51" s="153"/>
      <c r="Q51" s="64"/>
      <c r="R51" s="64"/>
      <c r="S51" s="64"/>
      <c r="T51" s="64"/>
      <c r="U51" s="64"/>
      <c r="V51" s="64"/>
      <c r="W51" s="64"/>
    </row>
    <row r="52" ht="20.25" customHeight="1" spans="1:23">
      <c r="A52" s="153" t="str">
        <f t="shared" si="0"/>
        <v>       玉溪市应急管理局</v>
      </c>
      <c r="B52" s="153" t="s">
        <v>240</v>
      </c>
      <c r="C52" s="153" t="s">
        <v>241</v>
      </c>
      <c r="D52" s="153" t="s">
        <v>99</v>
      </c>
      <c r="E52" s="153" t="s">
        <v>163</v>
      </c>
      <c r="F52" s="153" t="s">
        <v>216</v>
      </c>
      <c r="G52" s="153" t="s">
        <v>217</v>
      </c>
      <c r="H52" s="156">
        <v>20000</v>
      </c>
      <c r="I52" s="64">
        <v>20000</v>
      </c>
      <c r="J52" s="64"/>
      <c r="K52" s="153"/>
      <c r="L52" s="64">
        <v>20000</v>
      </c>
      <c r="M52" s="153"/>
      <c r="N52" s="64"/>
      <c r="O52" s="64"/>
      <c r="P52" s="153"/>
      <c r="Q52" s="64"/>
      <c r="R52" s="64"/>
      <c r="S52" s="64"/>
      <c r="T52" s="64"/>
      <c r="U52" s="64"/>
      <c r="V52" s="64"/>
      <c r="W52" s="64"/>
    </row>
    <row r="53" ht="20.25" customHeight="1" spans="1:23">
      <c r="A53" s="153" t="str">
        <f t="shared" si="0"/>
        <v>       玉溪市应急管理局</v>
      </c>
      <c r="B53" s="153" t="s">
        <v>240</v>
      </c>
      <c r="C53" s="153" t="s">
        <v>241</v>
      </c>
      <c r="D53" s="153" t="s">
        <v>99</v>
      </c>
      <c r="E53" s="153" t="s">
        <v>163</v>
      </c>
      <c r="F53" s="153" t="s">
        <v>224</v>
      </c>
      <c r="G53" s="153" t="s">
        <v>225</v>
      </c>
      <c r="H53" s="156">
        <v>48800</v>
      </c>
      <c r="I53" s="64">
        <v>48800</v>
      </c>
      <c r="J53" s="64"/>
      <c r="K53" s="153"/>
      <c r="L53" s="64">
        <v>48800</v>
      </c>
      <c r="M53" s="153"/>
      <c r="N53" s="64"/>
      <c r="O53" s="64"/>
      <c r="P53" s="153"/>
      <c r="Q53" s="64"/>
      <c r="R53" s="64"/>
      <c r="S53" s="64"/>
      <c r="T53" s="64"/>
      <c r="U53" s="64"/>
      <c r="V53" s="64"/>
      <c r="W53" s="64"/>
    </row>
    <row r="54" ht="20.25" customHeight="1" spans="1:23">
      <c r="A54" s="153" t="str">
        <f t="shared" si="0"/>
        <v>       玉溪市应急管理局</v>
      </c>
      <c r="B54" s="153" t="s">
        <v>240</v>
      </c>
      <c r="C54" s="153" t="s">
        <v>241</v>
      </c>
      <c r="D54" s="153" t="s">
        <v>99</v>
      </c>
      <c r="E54" s="153" t="s">
        <v>163</v>
      </c>
      <c r="F54" s="153" t="s">
        <v>242</v>
      </c>
      <c r="G54" s="153" t="s">
        <v>243</v>
      </c>
      <c r="H54" s="156">
        <v>10000</v>
      </c>
      <c r="I54" s="64">
        <v>10000</v>
      </c>
      <c r="J54" s="64"/>
      <c r="K54" s="153"/>
      <c r="L54" s="64">
        <v>10000</v>
      </c>
      <c r="M54" s="153"/>
      <c r="N54" s="64"/>
      <c r="O54" s="64"/>
      <c r="P54" s="153"/>
      <c r="Q54" s="64"/>
      <c r="R54" s="64"/>
      <c r="S54" s="64"/>
      <c r="T54" s="64"/>
      <c r="U54" s="64"/>
      <c r="V54" s="64"/>
      <c r="W54" s="64"/>
    </row>
    <row r="55" ht="20.25" customHeight="1" spans="1:23">
      <c r="A55" s="153" t="str">
        <f t="shared" si="0"/>
        <v>       玉溪市应急管理局</v>
      </c>
      <c r="B55" s="153" t="s">
        <v>240</v>
      </c>
      <c r="C55" s="153" t="s">
        <v>241</v>
      </c>
      <c r="D55" s="153" t="s">
        <v>99</v>
      </c>
      <c r="E55" s="153" t="s">
        <v>163</v>
      </c>
      <c r="F55" s="153" t="s">
        <v>244</v>
      </c>
      <c r="G55" s="153" t="s">
        <v>245</v>
      </c>
      <c r="H55" s="156">
        <v>20000</v>
      </c>
      <c r="I55" s="64">
        <v>20000</v>
      </c>
      <c r="J55" s="64"/>
      <c r="K55" s="153"/>
      <c r="L55" s="64">
        <v>20000</v>
      </c>
      <c r="M55" s="153"/>
      <c r="N55" s="64"/>
      <c r="O55" s="64"/>
      <c r="P55" s="153"/>
      <c r="Q55" s="64"/>
      <c r="R55" s="64"/>
      <c r="S55" s="64"/>
      <c r="T55" s="64"/>
      <c r="U55" s="64"/>
      <c r="V55" s="64"/>
      <c r="W55" s="64"/>
    </row>
    <row r="56" ht="20.25" customHeight="1" spans="1:23">
      <c r="A56" s="153" t="str">
        <f t="shared" si="0"/>
        <v>       玉溪市应急管理局</v>
      </c>
      <c r="B56" s="153" t="s">
        <v>240</v>
      </c>
      <c r="C56" s="153" t="s">
        <v>241</v>
      </c>
      <c r="D56" s="153" t="s">
        <v>99</v>
      </c>
      <c r="E56" s="153" t="s">
        <v>163</v>
      </c>
      <c r="F56" s="153" t="s">
        <v>228</v>
      </c>
      <c r="G56" s="153" t="s">
        <v>229</v>
      </c>
      <c r="H56" s="156">
        <v>26400</v>
      </c>
      <c r="I56" s="64">
        <v>26400</v>
      </c>
      <c r="J56" s="64"/>
      <c r="K56" s="153"/>
      <c r="L56" s="64">
        <v>26400</v>
      </c>
      <c r="M56" s="153"/>
      <c r="N56" s="64"/>
      <c r="O56" s="64"/>
      <c r="P56" s="153"/>
      <c r="Q56" s="64"/>
      <c r="R56" s="64"/>
      <c r="S56" s="64"/>
      <c r="T56" s="64"/>
      <c r="U56" s="64"/>
      <c r="V56" s="64"/>
      <c r="W56" s="64"/>
    </row>
    <row r="57" ht="20.25" customHeight="1" spans="1:23">
      <c r="A57" s="153" t="str">
        <f t="shared" si="0"/>
        <v>       玉溪市应急管理局</v>
      </c>
      <c r="B57" s="153" t="s">
        <v>240</v>
      </c>
      <c r="C57" s="153" t="s">
        <v>241</v>
      </c>
      <c r="D57" s="153" t="s">
        <v>99</v>
      </c>
      <c r="E57" s="153" t="s">
        <v>163</v>
      </c>
      <c r="F57" s="153" t="s">
        <v>246</v>
      </c>
      <c r="G57" s="153" t="s">
        <v>247</v>
      </c>
      <c r="H57" s="156">
        <v>32000</v>
      </c>
      <c r="I57" s="64">
        <v>32000</v>
      </c>
      <c r="J57" s="64"/>
      <c r="K57" s="153"/>
      <c r="L57" s="64">
        <v>32000</v>
      </c>
      <c r="M57" s="153"/>
      <c r="N57" s="64"/>
      <c r="O57" s="64"/>
      <c r="P57" s="153"/>
      <c r="Q57" s="64"/>
      <c r="R57" s="64"/>
      <c r="S57" s="64"/>
      <c r="T57" s="64"/>
      <c r="U57" s="64"/>
      <c r="V57" s="64"/>
      <c r="W57" s="64"/>
    </row>
    <row r="58" ht="20.25" customHeight="1" spans="1:23">
      <c r="A58" s="153" t="str">
        <f t="shared" si="0"/>
        <v>       玉溪市应急管理局</v>
      </c>
      <c r="B58" s="153" t="s">
        <v>240</v>
      </c>
      <c r="C58" s="153" t="s">
        <v>241</v>
      </c>
      <c r="D58" s="153" t="s">
        <v>99</v>
      </c>
      <c r="E58" s="153" t="s">
        <v>163</v>
      </c>
      <c r="F58" s="153" t="s">
        <v>212</v>
      </c>
      <c r="G58" s="153" t="s">
        <v>213</v>
      </c>
      <c r="H58" s="156">
        <v>329700</v>
      </c>
      <c r="I58" s="64">
        <v>329700</v>
      </c>
      <c r="J58" s="64"/>
      <c r="K58" s="153"/>
      <c r="L58" s="64">
        <v>329700</v>
      </c>
      <c r="M58" s="153"/>
      <c r="N58" s="64"/>
      <c r="O58" s="64"/>
      <c r="P58" s="153"/>
      <c r="Q58" s="64"/>
      <c r="R58" s="64"/>
      <c r="S58" s="64"/>
      <c r="T58" s="64"/>
      <c r="U58" s="64"/>
      <c r="V58" s="64"/>
      <c r="W58" s="64"/>
    </row>
    <row r="59" ht="20.25" customHeight="1" spans="1:23">
      <c r="A59" s="153" t="str">
        <f t="shared" si="0"/>
        <v>       玉溪市应急管理局</v>
      </c>
      <c r="B59" s="153" t="s">
        <v>240</v>
      </c>
      <c r="C59" s="153" t="s">
        <v>241</v>
      </c>
      <c r="D59" s="153" t="s">
        <v>99</v>
      </c>
      <c r="E59" s="153" t="s">
        <v>163</v>
      </c>
      <c r="F59" s="153" t="s">
        <v>248</v>
      </c>
      <c r="G59" s="153" t="s">
        <v>249</v>
      </c>
      <c r="H59" s="156">
        <v>23100</v>
      </c>
      <c r="I59" s="64">
        <v>23100</v>
      </c>
      <c r="J59" s="64"/>
      <c r="K59" s="153"/>
      <c r="L59" s="64">
        <v>23100</v>
      </c>
      <c r="M59" s="153"/>
      <c r="N59" s="64"/>
      <c r="O59" s="64"/>
      <c r="P59" s="153"/>
      <c r="Q59" s="64"/>
      <c r="R59" s="64"/>
      <c r="S59" s="64"/>
      <c r="T59" s="64"/>
      <c r="U59" s="64"/>
      <c r="V59" s="64"/>
      <c r="W59" s="64"/>
    </row>
    <row r="60" ht="20.25" customHeight="1" spans="1:23">
      <c r="A60" s="153" t="str">
        <f t="shared" si="0"/>
        <v>       玉溪市应急管理局</v>
      </c>
      <c r="B60" s="153" t="s">
        <v>250</v>
      </c>
      <c r="C60" s="153" t="s">
        <v>251</v>
      </c>
      <c r="D60" s="153" t="s">
        <v>84</v>
      </c>
      <c r="E60" s="153" t="s">
        <v>252</v>
      </c>
      <c r="F60" s="153" t="s">
        <v>253</v>
      </c>
      <c r="G60" s="153" t="s">
        <v>254</v>
      </c>
      <c r="H60" s="156">
        <v>300000</v>
      </c>
      <c r="I60" s="64">
        <v>300000</v>
      </c>
      <c r="J60" s="64"/>
      <c r="K60" s="153"/>
      <c r="L60" s="64">
        <v>300000</v>
      </c>
      <c r="M60" s="153"/>
      <c r="N60" s="64"/>
      <c r="O60" s="64"/>
      <c r="P60" s="153"/>
      <c r="Q60" s="64"/>
      <c r="R60" s="64"/>
      <c r="S60" s="64"/>
      <c r="T60" s="64"/>
      <c r="U60" s="64"/>
      <c r="V60" s="64"/>
      <c r="W60" s="64"/>
    </row>
    <row r="61" ht="20.25" customHeight="1" spans="1:23">
      <c r="A61" s="153" t="str">
        <f t="shared" si="0"/>
        <v>       玉溪市应急管理局</v>
      </c>
      <c r="B61" s="153" t="s">
        <v>255</v>
      </c>
      <c r="C61" s="153" t="s">
        <v>256</v>
      </c>
      <c r="D61" s="153" t="s">
        <v>99</v>
      </c>
      <c r="E61" s="153" t="s">
        <v>163</v>
      </c>
      <c r="F61" s="153" t="s">
        <v>257</v>
      </c>
      <c r="G61" s="153" t="s">
        <v>196</v>
      </c>
      <c r="H61" s="156">
        <v>384000</v>
      </c>
      <c r="I61" s="64">
        <v>384000</v>
      </c>
      <c r="J61" s="64">
        <v>96000</v>
      </c>
      <c r="K61" s="153"/>
      <c r="L61" s="64">
        <v>288000</v>
      </c>
      <c r="M61" s="153"/>
      <c r="N61" s="64"/>
      <c r="O61" s="64"/>
      <c r="P61" s="153"/>
      <c r="Q61" s="64"/>
      <c r="R61" s="64"/>
      <c r="S61" s="64"/>
      <c r="T61" s="64"/>
      <c r="U61" s="64"/>
      <c r="V61" s="64"/>
      <c r="W61" s="64"/>
    </row>
    <row r="62" ht="20.25" customHeight="1" spans="1:23">
      <c r="A62" s="153" t="str">
        <f t="shared" si="0"/>
        <v>       玉溪市应急管理局</v>
      </c>
      <c r="B62" s="153" t="s">
        <v>258</v>
      </c>
      <c r="C62" s="153" t="s">
        <v>259</v>
      </c>
      <c r="D62" s="153" t="s">
        <v>99</v>
      </c>
      <c r="E62" s="153" t="s">
        <v>163</v>
      </c>
      <c r="F62" s="153" t="s">
        <v>161</v>
      </c>
      <c r="G62" s="153" t="s">
        <v>162</v>
      </c>
      <c r="H62" s="156">
        <v>100000</v>
      </c>
      <c r="I62" s="64">
        <v>100000</v>
      </c>
      <c r="J62" s="64"/>
      <c r="K62" s="153"/>
      <c r="L62" s="64">
        <v>100000</v>
      </c>
      <c r="M62" s="153"/>
      <c r="N62" s="64"/>
      <c r="O62" s="64"/>
      <c r="P62" s="153"/>
      <c r="Q62" s="64"/>
      <c r="R62" s="64"/>
      <c r="S62" s="64"/>
      <c r="T62" s="64"/>
      <c r="U62" s="64"/>
      <c r="V62" s="64"/>
      <c r="W62" s="64"/>
    </row>
    <row r="63" ht="20.25" customHeight="1" spans="1:23">
      <c r="A63" s="155" t="s">
        <v>30</v>
      </c>
      <c r="B63" s="155"/>
      <c r="C63" s="155"/>
      <c r="D63" s="155"/>
      <c r="E63" s="155"/>
      <c r="F63" s="155"/>
      <c r="G63" s="155"/>
      <c r="H63" s="64">
        <v>22848256.81</v>
      </c>
      <c r="I63" s="64">
        <v>22848256.81</v>
      </c>
      <c r="J63" s="64">
        <v>8336549.79</v>
      </c>
      <c r="K63" s="64"/>
      <c r="L63" s="64">
        <v>14511707.02</v>
      </c>
      <c r="M63" s="64"/>
      <c r="N63" s="64"/>
      <c r="O63" s="64"/>
      <c r="P63" s="64"/>
      <c r="Q63" s="64"/>
      <c r="R63" s="64"/>
      <c r="S63" s="64"/>
      <c r="T63" s="64"/>
      <c r="U63" s="64"/>
      <c r="V63" s="64"/>
      <c r="W63" s="64"/>
    </row>
  </sheetData>
  <mergeCells count="17">
    <mergeCell ref="A1:W1"/>
    <mergeCell ref="A2:W2"/>
    <mergeCell ref="A3:V3"/>
    <mergeCell ref="H4:W4"/>
    <mergeCell ref="I5:M5"/>
    <mergeCell ref="N5:P5"/>
    <mergeCell ref="R5:W5"/>
    <mergeCell ref="A63:G63"/>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topLeftCell="F1" workbookViewId="0">
      <selection activeCell="D10" sqref="D10"/>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5"/>
      <c r="E1" s="145"/>
      <c r="F1" s="145"/>
      <c r="G1" s="145"/>
      <c r="H1" s="145"/>
      <c r="K1" s="135"/>
      <c r="N1" s="135"/>
      <c r="O1" s="135"/>
      <c r="P1" s="135"/>
      <c r="U1" s="150"/>
      <c r="W1" s="136" t="s">
        <v>260</v>
      </c>
    </row>
    <row r="2" ht="27.75" customHeight="1" spans="1:23">
      <c r="A2" s="33" t="s">
        <v>261</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"单位名称："&amp;"玉溪市应急管理局"</f>
        <v>单位名称：玉溪市应急管理局</v>
      </c>
      <c r="B3" s="146" t="str">
        <f>"单位名称："&amp;"玉溪市应急管理局"</f>
        <v>单位名称：玉溪市应急管理局</v>
      </c>
      <c r="C3" s="146"/>
      <c r="D3" s="146"/>
      <c r="E3" s="146"/>
      <c r="F3" s="146"/>
      <c r="G3" s="146"/>
      <c r="H3" s="146"/>
      <c r="I3" s="146"/>
      <c r="J3" s="7"/>
      <c r="K3" s="7"/>
      <c r="L3" s="7"/>
      <c r="M3" s="7"/>
      <c r="N3" s="7"/>
      <c r="O3" s="7"/>
      <c r="P3" s="7"/>
      <c r="Q3" s="7"/>
      <c r="U3" s="150"/>
      <c r="W3" s="139" t="s">
        <v>2</v>
      </c>
    </row>
    <row r="4" ht="21.75" customHeight="1" spans="1:23">
      <c r="A4" s="9" t="s">
        <v>262</v>
      </c>
      <c r="B4" s="9" t="s">
        <v>140</v>
      </c>
      <c r="C4" s="9" t="s">
        <v>141</v>
      </c>
      <c r="D4" s="9" t="s">
        <v>263</v>
      </c>
      <c r="E4" s="10" t="s">
        <v>142</v>
      </c>
      <c r="F4" s="10" t="s">
        <v>143</v>
      </c>
      <c r="G4" s="10" t="s">
        <v>144</v>
      </c>
      <c r="H4" s="10" t="s">
        <v>145</v>
      </c>
      <c r="I4" s="20" t="s">
        <v>30</v>
      </c>
      <c r="J4" s="20" t="s">
        <v>264</v>
      </c>
      <c r="K4" s="20"/>
      <c r="L4" s="20"/>
      <c r="M4" s="20"/>
      <c r="N4" s="20" t="s">
        <v>147</v>
      </c>
      <c r="O4" s="20"/>
      <c r="P4" s="20"/>
      <c r="Q4" s="10" t="s">
        <v>36</v>
      </c>
      <c r="R4" s="11" t="s">
        <v>265</v>
      </c>
      <c r="S4" s="12"/>
      <c r="T4" s="12"/>
      <c r="U4" s="12"/>
      <c r="V4" s="12"/>
      <c r="W4" s="13"/>
    </row>
    <row r="5" ht="21.75" customHeight="1" spans="1:23">
      <c r="A5" s="14"/>
      <c r="B5" s="14"/>
      <c r="C5" s="14"/>
      <c r="D5" s="14"/>
      <c r="E5" s="15"/>
      <c r="F5" s="15"/>
      <c r="G5" s="15"/>
      <c r="H5" s="15"/>
      <c r="I5" s="20"/>
      <c r="J5" s="149" t="s">
        <v>33</v>
      </c>
      <c r="K5" s="149"/>
      <c r="L5" s="149" t="s">
        <v>34</v>
      </c>
      <c r="M5" s="149" t="s">
        <v>35</v>
      </c>
      <c r="N5" s="10" t="s">
        <v>33</v>
      </c>
      <c r="O5" s="10" t="s">
        <v>34</v>
      </c>
      <c r="P5" s="10" t="s">
        <v>35</v>
      </c>
      <c r="Q5" s="15"/>
      <c r="R5" s="10" t="s">
        <v>32</v>
      </c>
      <c r="S5" s="10" t="s">
        <v>39</v>
      </c>
      <c r="T5" s="10" t="s">
        <v>153</v>
      </c>
      <c r="U5" s="10" t="s">
        <v>41</v>
      </c>
      <c r="V5" s="10" t="s">
        <v>42</v>
      </c>
      <c r="W5" s="10" t="s">
        <v>43</v>
      </c>
    </row>
    <row r="6" ht="40.5" customHeight="1" spans="1:23">
      <c r="A6" s="17"/>
      <c r="B6" s="17"/>
      <c r="C6" s="17"/>
      <c r="D6" s="17"/>
      <c r="E6" s="18"/>
      <c r="F6" s="18"/>
      <c r="G6" s="18"/>
      <c r="H6" s="18"/>
      <c r="I6" s="20"/>
      <c r="J6" s="149" t="s">
        <v>32</v>
      </c>
      <c r="K6" s="149" t="s">
        <v>266</v>
      </c>
      <c r="L6" s="149"/>
      <c r="M6" s="149"/>
      <c r="N6" s="18"/>
      <c r="O6" s="18"/>
      <c r="P6" s="18"/>
      <c r="Q6" s="18"/>
      <c r="R6" s="18"/>
      <c r="S6" s="18"/>
      <c r="T6" s="18"/>
      <c r="U6" s="19"/>
      <c r="V6" s="18"/>
      <c r="W6" s="18"/>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customHeight="1" spans="1:23">
      <c r="A8" s="27"/>
      <c r="B8" s="148"/>
      <c r="C8" s="27" t="s">
        <v>267</v>
      </c>
      <c r="D8" s="27"/>
      <c r="E8" s="27"/>
      <c r="F8" s="27"/>
      <c r="G8" s="27"/>
      <c r="H8" s="27"/>
      <c r="I8" s="46">
        <v>30000</v>
      </c>
      <c r="J8" s="46">
        <v>30000</v>
      </c>
      <c r="K8" s="46">
        <v>30000</v>
      </c>
      <c r="L8" s="46"/>
      <c r="M8" s="46"/>
      <c r="N8" s="46"/>
      <c r="O8" s="46"/>
      <c r="P8" s="46"/>
      <c r="Q8" s="46"/>
      <c r="R8" s="46"/>
      <c r="S8" s="46"/>
      <c r="T8" s="46"/>
      <c r="U8" s="46"/>
      <c r="V8" s="46"/>
      <c r="W8" s="46"/>
    </row>
    <row r="9" ht="32.9" customHeight="1" spans="1:23">
      <c r="A9" s="27" t="s">
        <v>268</v>
      </c>
      <c r="B9" s="148" t="s">
        <v>269</v>
      </c>
      <c r="C9" s="27" t="s">
        <v>267</v>
      </c>
      <c r="D9" s="27" t="s">
        <v>64</v>
      </c>
      <c r="E9" s="27" t="s">
        <v>100</v>
      </c>
      <c r="F9" s="27" t="s">
        <v>270</v>
      </c>
      <c r="G9" s="27" t="s">
        <v>244</v>
      </c>
      <c r="H9" s="27" t="s">
        <v>245</v>
      </c>
      <c r="I9" s="46">
        <v>30000</v>
      </c>
      <c r="J9" s="46">
        <v>30000</v>
      </c>
      <c r="K9" s="46">
        <v>30000</v>
      </c>
      <c r="L9" s="46"/>
      <c r="M9" s="46"/>
      <c r="N9" s="46"/>
      <c r="O9" s="46"/>
      <c r="P9" s="46"/>
      <c r="Q9" s="46"/>
      <c r="R9" s="46"/>
      <c r="S9" s="46"/>
      <c r="T9" s="46"/>
      <c r="U9" s="46"/>
      <c r="V9" s="46"/>
      <c r="W9" s="46"/>
    </row>
    <row r="10" ht="32.9" customHeight="1" spans="1:23">
      <c r="A10" s="27"/>
      <c r="B10" s="27"/>
      <c r="C10" s="27" t="s">
        <v>271</v>
      </c>
      <c r="D10" s="27"/>
      <c r="E10" s="27"/>
      <c r="F10" s="27"/>
      <c r="G10" s="27"/>
      <c r="H10" s="27"/>
      <c r="I10" s="46">
        <v>180000</v>
      </c>
      <c r="J10" s="46">
        <v>180000</v>
      </c>
      <c r="K10" s="46">
        <v>180000</v>
      </c>
      <c r="L10" s="46"/>
      <c r="M10" s="46"/>
      <c r="N10" s="46"/>
      <c r="O10" s="46"/>
      <c r="P10" s="46"/>
      <c r="Q10" s="46"/>
      <c r="R10" s="46"/>
      <c r="S10" s="46"/>
      <c r="T10" s="46"/>
      <c r="U10" s="46"/>
      <c r="V10" s="46"/>
      <c r="W10" s="46"/>
    </row>
    <row r="11" ht="32.9" customHeight="1" spans="1:23">
      <c r="A11" s="27" t="s">
        <v>272</v>
      </c>
      <c r="B11" s="148" t="s">
        <v>273</v>
      </c>
      <c r="C11" s="27" t="s">
        <v>271</v>
      </c>
      <c r="D11" s="27" t="s">
        <v>64</v>
      </c>
      <c r="E11" s="27" t="s">
        <v>107</v>
      </c>
      <c r="F11" s="27" t="s">
        <v>274</v>
      </c>
      <c r="G11" s="27" t="s">
        <v>275</v>
      </c>
      <c r="H11" s="27" t="s">
        <v>78</v>
      </c>
      <c r="I11" s="46">
        <v>180000</v>
      </c>
      <c r="J11" s="46">
        <v>180000</v>
      </c>
      <c r="K11" s="46">
        <v>180000</v>
      </c>
      <c r="L11" s="46"/>
      <c r="M11" s="46"/>
      <c r="N11" s="46"/>
      <c r="O11" s="46"/>
      <c r="P11" s="46"/>
      <c r="Q11" s="46"/>
      <c r="R11" s="46"/>
      <c r="S11" s="46"/>
      <c r="T11" s="46"/>
      <c r="U11" s="46"/>
      <c r="V11" s="46"/>
      <c r="W11" s="46"/>
    </row>
    <row r="12" ht="32.9" customHeight="1" spans="1:23">
      <c r="A12" s="27"/>
      <c r="B12" s="27"/>
      <c r="C12" s="27" t="s">
        <v>276</v>
      </c>
      <c r="D12" s="27"/>
      <c r="E12" s="27"/>
      <c r="F12" s="27"/>
      <c r="G12" s="27"/>
      <c r="H12" s="27"/>
      <c r="I12" s="46">
        <v>179000</v>
      </c>
      <c r="J12" s="46">
        <v>179000</v>
      </c>
      <c r="K12" s="46">
        <v>179000</v>
      </c>
      <c r="L12" s="46"/>
      <c r="M12" s="46"/>
      <c r="N12" s="46"/>
      <c r="O12" s="46"/>
      <c r="P12" s="46"/>
      <c r="Q12" s="46"/>
      <c r="R12" s="46"/>
      <c r="S12" s="46"/>
      <c r="T12" s="46"/>
      <c r="U12" s="46"/>
      <c r="V12" s="46"/>
      <c r="W12" s="46"/>
    </row>
    <row r="13" ht="32.9" customHeight="1" spans="1:23">
      <c r="A13" s="27" t="s">
        <v>268</v>
      </c>
      <c r="B13" s="148" t="s">
        <v>277</v>
      </c>
      <c r="C13" s="27" t="s">
        <v>276</v>
      </c>
      <c r="D13" s="27" t="s">
        <v>64</v>
      </c>
      <c r="E13" s="27" t="s">
        <v>103</v>
      </c>
      <c r="F13" s="27" t="s">
        <v>278</v>
      </c>
      <c r="G13" s="27" t="s">
        <v>226</v>
      </c>
      <c r="H13" s="27" t="s">
        <v>227</v>
      </c>
      <c r="I13" s="46">
        <v>179000</v>
      </c>
      <c r="J13" s="46">
        <v>179000</v>
      </c>
      <c r="K13" s="46">
        <v>179000</v>
      </c>
      <c r="L13" s="46"/>
      <c r="M13" s="46"/>
      <c r="N13" s="46"/>
      <c r="O13" s="46"/>
      <c r="P13" s="46"/>
      <c r="Q13" s="46"/>
      <c r="R13" s="46"/>
      <c r="S13" s="46"/>
      <c r="T13" s="46"/>
      <c r="U13" s="46"/>
      <c r="V13" s="46"/>
      <c r="W13" s="46"/>
    </row>
    <row r="14" ht="32.9" customHeight="1" spans="1:23">
      <c r="A14" s="27"/>
      <c r="B14" s="27"/>
      <c r="C14" s="27" t="s">
        <v>279</v>
      </c>
      <c r="D14" s="27"/>
      <c r="E14" s="27"/>
      <c r="F14" s="27"/>
      <c r="G14" s="27"/>
      <c r="H14" s="27"/>
      <c r="I14" s="46">
        <v>4300</v>
      </c>
      <c r="J14" s="46"/>
      <c r="K14" s="46"/>
      <c r="L14" s="46"/>
      <c r="M14" s="46"/>
      <c r="N14" s="46">
        <v>4300</v>
      </c>
      <c r="O14" s="46"/>
      <c r="P14" s="46"/>
      <c r="Q14" s="46"/>
      <c r="R14" s="46"/>
      <c r="S14" s="46"/>
      <c r="T14" s="46"/>
      <c r="U14" s="46"/>
      <c r="V14" s="46"/>
      <c r="W14" s="46"/>
    </row>
    <row r="15" ht="32.9" customHeight="1" spans="1:23">
      <c r="A15" s="27" t="s">
        <v>280</v>
      </c>
      <c r="B15" s="148" t="s">
        <v>281</v>
      </c>
      <c r="C15" s="27" t="s">
        <v>279</v>
      </c>
      <c r="D15" s="27" t="s">
        <v>64</v>
      </c>
      <c r="E15" s="27" t="s">
        <v>103</v>
      </c>
      <c r="F15" s="27" t="s">
        <v>278</v>
      </c>
      <c r="G15" s="27" t="s">
        <v>246</v>
      </c>
      <c r="H15" s="27" t="s">
        <v>247</v>
      </c>
      <c r="I15" s="46">
        <v>4300</v>
      </c>
      <c r="J15" s="46"/>
      <c r="K15" s="46"/>
      <c r="L15" s="46"/>
      <c r="M15" s="46"/>
      <c r="N15" s="46">
        <v>4300</v>
      </c>
      <c r="O15" s="46"/>
      <c r="P15" s="46"/>
      <c r="Q15" s="46"/>
      <c r="R15" s="46"/>
      <c r="S15" s="46"/>
      <c r="T15" s="46"/>
      <c r="U15" s="46"/>
      <c r="V15" s="46"/>
      <c r="W15" s="46"/>
    </row>
    <row r="16" ht="32.9" customHeight="1" spans="1:23">
      <c r="A16" s="27"/>
      <c r="B16" s="27"/>
      <c r="C16" s="27" t="s">
        <v>282</v>
      </c>
      <c r="D16" s="27"/>
      <c r="E16" s="27"/>
      <c r="F16" s="27"/>
      <c r="G16" s="27"/>
      <c r="H16" s="27"/>
      <c r="I16" s="46">
        <v>5970</v>
      </c>
      <c r="J16" s="46"/>
      <c r="K16" s="46"/>
      <c r="L16" s="46"/>
      <c r="M16" s="46"/>
      <c r="N16" s="46">
        <v>5970</v>
      </c>
      <c r="O16" s="46"/>
      <c r="P16" s="46"/>
      <c r="Q16" s="46"/>
      <c r="R16" s="46"/>
      <c r="S16" s="46"/>
      <c r="T16" s="46"/>
      <c r="U16" s="46"/>
      <c r="V16" s="46"/>
      <c r="W16" s="46"/>
    </row>
    <row r="17" ht="32.9" customHeight="1" spans="1:23">
      <c r="A17" s="27" t="s">
        <v>280</v>
      </c>
      <c r="B17" s="148" t="s">
        <v>283</v>
      </c>
      <c r="C17" s="27" t="s">
        <v>282</v>
      </c>
      <c r="D17" s="27" t="s">
        <v>64</v>
      </c>
      <c r="E17" s="27" t="s">
        <v>103</v>
      </c>
      <c r="F17" s="27" t="s">
        <v>278</v>
      </c>
      <c r="G17" s="27" t="s">
        <v>244</v>
      </c>
      <c r="H17" s="27" t="s">
        <v>245</v>
      </c>
      <c r="I17" s="46">
        <v>5020</v>
      </c>
      <c r="J17" s="46"/>
      <c r="K17" s="46"/>
      <c r="L17" s="46"/>
      <c r="M17" s="46"/>
      <c r="N17" s="46">
        <v>5020</v>
      </c>
      <c r="O17" s="46"/>
      <c r="P17" s="46"/>
      <c r="Q17" s="46"/>
      <c r="R17" s="46"/>
      <c r="S17" s="46"/>
      <c r="T17" s="46"/>
      <c r="U17" s="46"/>
      <c r="V17" s="46"/>
      <c r="W17" s="46"/>
    </row>
    <row r="18" ht="32.9" customHeight="1" spans="1:23">
      <c r="A18" s="27" t="s">
        <v>280</v>
      </c>
      <c r="B18" s="148" t="s">
        <v>283</v>
      </c>
      <c r="C18" s="27" t="s">
        <v>282</v>
      </c>
      <c r="D18" s="27" t="s">
        <v>64</v>
      </c>
      <c r="E18" s="27" t="s">
        <v>103</v>
      </c>
      <c r="F18" s="27" t="s">
        <v>278</v>
      </c>
      <c r="G18" s="27" t="s">
        <v>246</v>
      </c>
      <c r="H18" s="27" t="s">
        <v>247</v>
      </c>
      <c r="I18" s="46">
        <v>950</v>
      </c>
      <c r="J18" s="46"/>
      <c r="K18" s="46"/>
      <c r="L18" s="46"/>
      <c r="M18" s="46"/>
      <c r="N18" s="46">
        <v>950</v>
      </c>
      <c r="O18" s="46"/>
      <c r="P18" s="46"/>
      <c r="Q18" s="46"/>
      <c r="R18" s="46"/>
      <c r="S18" s="46"/>
      <c r="T18" s="46"/>
      <c r="U18" s="46"/>
      <c r="V18" s="46"/>
      <c r="W18" s="46"/>
    </row>
    <row r="19" ht="32.9" customHeight="1" spans="1:23">
      <c r="A19" s="27"/>
      <c r="B19" s="27"/>
      <c r="C19" s="27" t="s">
        <v>284</v>
      </c>
      <c r="D19" s="27"/>
      <c r="E19" s="27"/>
      <c r="F19" s="27"/>
      <c r="G19" s="27"/>
      <c r="H19" s="27"/>
      <c r="I19" s="46">
        <v>126.1</v>
      </c>
      <c r="J19" s="46"/>
      <c r="K19" s="46"/>
      <c r="L19" s="46"/>
      <c r="M19" s="46"/>
      <c r="N19" s="46">
        <v>126.1</v>
      </c>
      <c r="O19" s="46"/>
      <c r="P19" s="46"/>
      <c r="Q19" s="46"/>
      <c r="R19" s="46"/>
      <c r="S19" s="46"/>
      <c r="T19" s="46"/>
      <c r="U19" s="46"/>
      <c r="V19" s="46"/>
      <c r="W19" s="46"/>
    </row>
    <row r="20" ht="32.9" customHeight="1" spans="1:23">
      <c r="A20" s="27" t="s">
        <v>268</v>
      </c>
      <c r="B20" s="148" t="s">
        <v>285</v>
      </c>
      <c r="C20" s="27" t="s">
        <v>284</v>
      </c>
      <c r="D20" s="27" t="s">
        <v>64</v>
      </c>
      <c r="E20" s="27" t="s">
        <v>103</v>
      </c>
      <c r="F20" s="27" t="s">
        <v>278</v>
      </c>
      <c r="G20" s="27" t="s">
        <v>244</v>
      </c>
      <c r="H20" s="27" t="s">
        <v>245</v>
      </c>
      <c r="I20" s="46">
        <v>86.1</v>
      </c>
      <c r="J20" s="46"/>
      <c r="K20" s="46"/>
      <c r="L20" s="46"/>
      <c r="M20" s="46"/>
      <c r="N20" s="46">
        <v>86.1</v>
      </c>
      <c r="O20" s="46"/>
      <c r="P20" s="46"/>
      <c r="Q20" s="46"/>
      <c r="R20" s="46"/>
      <c r="S20" s="46"/>
      <c r="T20" s="46"/>
      <c r="U20" s="46"/>
      <c r="V20" s="46"/>
      <c r="W20" s="46"/>
    </row>
    <row r="21" ht="32.9" customHeight="1" spans="1:23">
      <c r="A21" s="27" t="s">
        <v>268</v>
      </c>
      <c r="B21" s="148" t="s">
        <v>285</v>
      </c>
      <c r="C21" s="27" t="s">
        <v>284</v>
      </c>
      <c r="D21" s="27" t="s">
        <v>64</v>
      </c>
      <c r="E21" s="27" t="s">
        <v>103</v>
      </c>
      <c r="F21" s="27" t="s">
        <v>278</v>
      </c>
      <c r="G21" s="27" t="s">
        <v>228</v>
      </c>
      <c r="H21" s="27" t="s">
        <v>229</v>
      </c>
      <c r="I21" s="46">
        <v>40</v>
      </c>
      <c r="J21" s="46"/>
      <c r="K21" s="46"/>
      <c r="L21" s="46"/>
      <c r="M21" s="46"/>
      <c r="N21" s="46">
        <v>40</v>
      </c>
      <c r="O21" s="46"/>
      <c r="P21" s="46"/>
      <c r="Q21" s="46"/>
      <c r="R21" s="46"/>
      <c r="S21" s="46"/>
      <c r="T21" s="46"/>
      <c r="U21" s="46"/>
      <c r="V21" s="46"/>
      <c r="W21" s="46"/>
    </row>
    <row r="22" ht="32.9" customHeight="1" spans="1:23">
      <c r="A22" s="27"/>
      <c r="B22" s="27"/>
      <c r="C22" s="27" t="s">
        <v>286</v>
      </c>
      <c r="D22" s="27"/>
      <c r="E22" s="27"/>
      <c r="F22" s="27"/>
      <c r="G22" s="27"/>
      <c r="H22" s="27"/>
      <c r="I22" s="46">
        <v>441</v>
      </c>
      <c r="J22" s="46"/>
      <c r="K22" s="46"/>
      <c r="L22" s="46"/>
      <c r="M22" s="46"/>
      <c r="N22" s="46">
        <v>441</v>
      </c>
      <c r="O22" s="46"/>
      <c r="P22" s="46"/>
      <c r="Q22" s="46"/>
      <c r="R22" s="46"/>
      <c r="S22" s="46"/>
      <c r="T22" s="46"/>
      <c r="U22" s="46"/>
      <c r="V22" s="46"/>
      <c r="W22" s="46"/>
    </row>
    <row r="23" ht="32.9" customHeight="1" spans="1:23">
      <c r="A23" s="27" t="s">
        <v>268</v>
      </c>
      <c r="B23" s="148" t="s">
        <v>287</v>
      </c>
      <c r="C23" s="27" t="s">
        <v>286</v>
      </c>
      <c r="D23" s="27" t="s">
        <v>64</v>
      </c>
      <c r="E23" s="27" t="s">
        <v>103</v>
      </c>
      <c r="F23" s="27" t="s">
        <v>278</v>
      </c>
      <c r="G23" s="27" t="s">
        <v>244</v>
      </c>
      <c r="H23" s="27" t="s">
        <v>245</v>
      </c>
      <c r="I23" s="46">
        <v>441</v>
      </c>
      <c r="J23" s="46"/>
      <c r="K23" s="46"/>
      <c r="L23" s="46"/>
      <c r="M23" s="46"/>
      <c r="N23" s="46">
        <v>441</v>
      </c>
      <c r="O23" s="46"/>
      <c r="P23" s="46"/>
      <c r="Q23" s="46"/>
      <c r="R23" s="46"/>
      <c r="S23" s="46"/>
      <c r="T23" s="46"/>
      <c r="U23" s="46"/>
      <c r="V23" s="46"/>
      <c r="W23" s="46"/>
    </row>
    <row r="24" ht="32.9" customHeight="1" spans="1:23">
      <c r="A24" s="27"/>
      <c r="B24" s="27"/>
      <c r="C24" s="27" t="s">
        <v>288</v>
      </c>
      <c r="D24" s="27"/>
      <c r="E24" s="27"/>
      <c r="F24" s="27"/>
      <c r="G24" s="27"/>
      <c r="H24" s="27"/>
      <c r="I24" s="46">
        <v>75950</v>
      </c>
      <c r="J24" s="46"/>
      <c r="K24" s="46"/>
      <c r="L24" s="46"/>
      <c r="M24" s="46"/>
      <c r="N24" s="46">
        <v>75950</v>
      </c>
      <c r="O24" s="46"/>
      <c r="P24" s="46"/>
      <c r="Q24" s="46"/>
      <c r="R24" s="46"/>
      <c r="S24" s="46"/>
      <c r="T24" s="46"/>
      <c r="U24" s="46"/>
      <c r="V24" s="46"/>
      <c r="W24" s="46"/>
    </row>
    <row r="25" ht="32.9" customHeight="1" spans="1:23">
      <c r="A25" s="27" t="s">
        <v>280</v>
      </c>
      <c r="B25" s="148" t="s">
        <v>289</v>
      </c>
      <c r="C25" s="27" t="s">
        <v>288</v>
      </c>
      <c r="D25" s="27" t="s">
        <v>64</v>
      </c>
      <c r="E25" s="27" t="s">
        <v>103</v>
      </c>
      <c r="F25" s="27" t="s">
        <v>278</v>
      </c>
      <c r="G25" s="27" t="s">
        <v>246</v>
      </c>
      <c r="H25" s="27" t="s">
        <v>247</v>
      </c>
      <c r="I25" s="46">
        <v>75950</v>
      </c>
      <c r="J25" s="46"/>
      <c r="K25" s="46"/>
      <c r="L25" s="46"/>
      <c r="M25" s="46"/>
      <c r="N25" s="46">
        <v>75950</v>
      </c>
      <c r="O25" s="46"/>
      <c r="P25" s="46"/>
      <c r="Q25" s="46"/>
      <c r="R25" s="46"/>
      <c r="S25" s="46"/>
      <c r="T25" s="46"/>
      <c r="U25" s="46"/>
      <c r="V25" s="46"/>
      <c r="W25" s="46"/>
    </row>
    <row r="26" ht="32.9" customHeight="1" spans="1:23">
      <c r="A26" s="27"/>
      <c r="B26" s="27"/>
      <c r="C26" s="27" t="s">
        <v>290</v>
      </c>
      <c r="D26" s="27"/>
      <c r="E26" s="27"/>
      <c r="F26" s="27"/>
      <c r="G26" s="27"/>
      <c r="H26" s="27"/>
      <c r="I26" s="46">
        <v>80000</v>
      </c>
      <c r="J26" s="46"/>
      <c r="K26" s="46"/>
      <c r="L26" s="46"/>
      <c r="M26" s="46"/>
      <c r="N26" s="46">
        <v>80000</v>
      </c>
      <c r="O26" s="46"/>
      <c r="P26" s="46"/>
      <c r="Q26" s="46"/>
      <c r="R26" s="46"/>
      <c r="S26" s="46"/>
      <c r="T26" s="46"/>
      <c r="U26" s="46"/>
      <c r="V26" s="46"/>
      <c r="W26" s="46"/>
    </row>
    <row r="27" ht="32.9" customHeight="1" spans="1:23">
      <c r="A27" s="27" t="s">
        <v>280</v>
      </c>
      <c r="B27" s="148" t="s">
        <v>291</v>
      </c>
      <c r="C27" s="27" t="s">
        <v>290</v>
      </c>
      <c r="D27" s="27" t="s">
        <v>64</v>
      </c>
      <c r="E27" s="27" t="s">
        <v>103</v>
      </c>
      <c r="F27" s="27" t="s">
        <v>278</v>
      </c>
      <c r="G27" s="27" t="s">
        <v>246</v>
      </c>
      <c r="H27" s="27" t="s">
        <v>247</v>
      </c>
      <c r="I27" s="46">
        <v>80000</v>
      </c>
      <c r="J27" s="46"/>
      <c r="K27" s="46"/>
      <c r="L27" s="46"/>
      <c r="M27" s="46"/>
      <c r="N27" s="46">
        <v>80000</v>
      </c>
      <c r="O27" s="46"/>
      <c r="P27" s="46"/>
      <c r="Q27" s="46"/>
      <c r="R27" s="46"/>
      <c r="S27" s="46"/>
      <c r="T27" s="46"/>
      <c r="U27" s="46"/>
      <c r="V27" s="46"/>
      <c r="W27" s="46"/>
    </row>
    <row r="28" ht="32.9" customHeight="1" spans="1:23">
      <c r="A28" s="27"/>
      <c r="B28" s="27"/>
      <c r="C28" s="27" t="s">
        <v>292</v>
      </c>
      <c r="D28" s="27"/>
      <c r="E28" s="27"/>
      <c r="F28" s="27"/>
      <c r="G28" s="27"/>
      <c r="H28" s="27"/>
      <c r="I28" s="46">
        <v>24259305</v>
      </c>
      <c r="J28" s="46"/>
      <c r="K28" s="46"/>
      <c r="L28" s="46"/>
      <c r="M28" s="46"/>
      <c r="N28" s="46">
        <v>24259305</v>
      </c>
      <c r="O28" s="46"/>
      <c r="P28" s="46"/>
      <c r="Q28" s="46"/>
      <c r="R28" s="46"/>
      <c r="S28" s="46"/>
      <c r="T28" s="46"/>
      <c r="U28" s="46"/>
      <c r="V28" s="46"/>
      <c r="W28" s="46"/>
    </row>
    <row r="29" ht="32.9" customHeight="1" spans="1:23">
      <c r="A29" s="27" t="s">
        <v>280</v>
      </c>
      <c r="B29" s="148" t="s">
        <v>293</v>
      </c>
      <c r="C29" s="27" t="s">
        <v>292</v>
      </c>
      <c r="D29" s="27" t="s">
        <v>64</v>
      </c>
      <c r="E29" s="27" t="s">
        <v>103</v>
      </c>
      <c r="F29" s="27" t="s">
        <v>278</v>
      </c>
      <c r="G29" s="27" t="s">
        <v>294</v>
      </c>
      <c r="H29" s="27" t="s">
        <v>295</v>
      </c>
      <c r="I29" s="46">
        <v>24259305</v>
      </c>
      <c r="J29" s="46"/>
      <c r="K29" s="46"/>
      <c r="L29" s="46"/>
      <c r="M29" s="46"/>
      <c r="N29" s="46">
        <v>24259305</v>
      </c>
      <c r="O29" s="46"/>
      <c r="P29" s="46"/>
      <c r="Q29" s="46"/>
      <c r="R29" s="46"/>
      <c r="S29" s="46"/>
      <c r="T29" s="46"/>
      <c r="U29" s="46"/>
      <c r="V29" s="46"/>
      <c r="W29" s="46"/>
    </row>
    <row r="30" ht="32.9" customHeight="1" spans="1:23">
      <c r="A30" s="27"/>
      <c r="B30" s="27"/>
      <c r="C30" s="27" t="s">
        <v>296</v>
      </c>
      <c r="D30" s="27"/>
      <c r="E30" s="27"/>
      <c r="F30" s="27"/>
      <c r="G30" s="27"/>
      <c r="H30" s="27"/>
      <c r="I30" s="46">
        <v>4700</v>
      </c>
      <c r="J30" s="46"/>
      <c r="K30" s="46"/>
      <c r="L30" s="46"/>
      <c r="M30" s="46"/>
      <c r="N30" s="46">
        <v>4700</v>
      </c>
      <c r="O30" s="46"/>
      <c r="P30" s="46"/>
      <c r="Q30" s="46"/>
      <c r="R30" s="46"/>
      <c r="S30" s="46"/>
      <c r="T30" s="46"/>
      <c r="U30" s="46"/>
      <c r="V30" s="46"/>
      <c r="W30" s="46"/>
    </row>
    <row r="31" ht="32.9" customHeight="1" spans="1:23">
      <c r="A31" s="27" t="s">
        <v>280</v>
      </c>
      <c r="B31" s="148" t="s">
        <v>297</v>
      </c>
      <c r="C31" s="27" t="s">
        <v>296</v>
      </c>
      <c r="D31" s="27" t="s">
        <v>64</v>
      </c>
      <c r="E31" s="27" t="s">
        <v>103</v>
      </c>
      <c r="F31" s="27" t="s">
        <v>278</v>
      </c>
      <c r="G31" s="27" t="s">
        <v>246</v>
      </c>
      <c r="H31" s="27" t="s">
        <v>247</v>
      </c>
      <c r="I31" s="46">
        <v>4700</v>
      </c>
      <c r="J31" s="46"/>
      <c r="K31" s="46"/>
      <c r="L31" s="46"/>
      <c r="M31" s="46"/>
      <c r="N31" s="46">
        <v>4700</v>
      </c>
      <c r="O31" s="46"/>
      <c r="P31" s="46"/>
      <c r="Q31" s="46"/>
      <c r="R31" s="46"/>
      <c r="S31" s="46"/>
      <c r="T31" s="46"/>
      <c r="U31" s="46"/>
      <c r="V31" s="46"/>
      <c r="W31" s="46"/>
    </row>
    <row r="32" ht="32.9" customHeight="1" spans="1:23">
      <c r="A32" s="27"/>
      <c r="B32" s="27"/>
      <c r="C32" s="27" t="s">
        <v>298</v>
      </c>
      <c r="D32" s="27"/>
      <c r="E32" s="27"/>
      <c r="F32" s="27"/>
      <c r="G32" s="27"/>
      <c r="H32" s="27"/>
      <c r="I32" s="46">
        <v>40000</v>
      </c>
      <c r="J32" s="46"/>
      <c r="K32" s="46"/>
      <c r="L32" s="46"/>
      <c r="M32" s="46"/>
      <c r="N32" s="46">
        <v>40000</v>
      </c>
      <c r="O32" s="46"/>
      <c r="P32" s="46"/>
      <c r="Q32" s="46"/>
      <c r="R32" s="46"/>
      <c r="S32" s="46"/>
      <c r="T32" s="46"/>
      <c r="U32" s="46"/>
      <c r="V32" s="46"/>
      <c r="W32" s="46"/>
    </row>
    <row r="33" ht="32.9" customHeight="1" spans="1:23">
      <c r="A33" s="27" t="s">
        <v>280</v>
      </c>
      <c r="B33" s="148" t="s">
        <v>299</v>
      </c>
      <c r="C33" s="27" t="s">
        <v>298</v>
      </c>
      <c r="D33" s="27" t="s">
        <v>64</v>
      </c>
      <c r="E33" s="27" t="s">
        <v>103</v>
      </c>
      <c r="F33" s="27" t="s">
        <v>278</v>
      </c>
      <c r="G33" s="27" t="s">
        <v>244</v>
      </c>
      <c r="H33" s="27" t="s">
        <v>245</v>
      </c>
      <c r="I33" s="46">
        <v>40000</v>
      </c>
      <c r="J33" s="46"/>
      <c r="K33" s="46"/>
      <c r="L33" s="46"/>
      <c r="M33" s="46"/>
      <c r="N33" s="46">
        <v>40000</v>
      </c>
      <c r="O33" s="46"/>
      <c r="P33" s="46"/>
      <c r="Q33" s="46"/>
      <c r="R33" s="46"/>
      <c r="S33" s="46"/>
      <c r="T33" s="46"/>
      <c r="U33" s="46"/>
      <c r="V33" s="46"/>
      <c r="W33" s="46"/>
    </row>
    <row r="34" ht="32.9" customHeight="1" spans="1:23">
      <c r="A34" s="27"/>
      <c r="B34" s="27"/>
      <c r="C34" s="27" t="s">
        <v>300</v>
      </c>
      <c r="D34" s="27"/>
      <c r="E34" s="27"/>
      <c r="F34" s="27"/>
      <c r="G34" s="27"/>
      <c r="H34" s="27"/>
      <c r="I34" s="46">
        <v>20000</v>
      </c>
      <c r="J34" s="46">
        <v>20000</v>
      </c>
      <c r="K34" s="46">
        <v>20000</v>
      </c>
      <c r="L34" s="46"/>
      <c r="M34" s="46"/>
      <c r="N34" s="46"/>
      <c r="O34" s="46"/>
      <c r="P34" s="46"/>
      <c r="Q34" s="46"/>
      <c r="R34" s="46"/>
      <c r="S34" s="46"/>
      <c r="T34" s="46"/>
      <c r="U34" s="46"/>
      <c r="V34" s="46"/>
      <c r="W34" s="46"/>
    </row>
    <row r="35" ht="32.9" customHeight="1" spans="1:23">
      <c r="A35" s="27" t="s">
        <v>280</v>
      </c>
      <c r="B35" s="148" t="s">
        <v>301</v>
      </c>
      <c r="C35" s="27" t="s">
        <v>300</v>
      </c>
      <c r="D35" s="27" t="s">
        <v>64</v>
      </c>
      <c r="E35" s="27" t="s">
        <v>103</v>
      </c>
      <c r="F35" s="27" t="s">
        <v>278</v>
      </c>
      <c r="G35" s="27" t="s">
        <v>244</v>
      </c>
      <c r="H35" s="27" t="s">
        <v>245</v>
      </c>
      <c r="I35" s="46">
        <v>20000</v>
      </c>
      <c r="J35" s="46">
        <v>20000</v>
      </c>
      <c r="K35" s="46">
        <v>20000</v>
      </c>
      <c r="L35" s="46"/>
      <c r="M35" s="46"/>
      <c r="N35" s="46"/>
      <c r="O35" s="46"/>
      <c r="P35" s="46"/>
      <c r="Q35" s="46"/>
      <c r="R35" s="46"/>
      <c r="S35" s="46"/>
      <c r="T35" s="46"/>
      <c r="U35" s="46"/>
      <c r="V35" s="46"/>
      <c r="W35" s="46"/>
    </row>
    <row r="36" ht="32.9" customHeight="1" spans="1:23">
      <c r="A36" s="27"/>
      <c r="B36" s="27"/>
      <c r="C36" s="27" t="s">
        <v>302</v>
      </c>
      <c r="D36" s="27"/>
      <c r="E36" s="27"/>
      <c r="F36" s="27"/>
      <c r="G36" s="27"/>
      <c r="H36" s="27"/>
      <c r="I36" s="46">
        <v>19788</v>
      </c>
      <c r="J36" s="46">
        <v>19788</v>
      </c>
      <c r="K36" s="46">
        <v>19788</v>
      </c>
      <c r="L36" s="46"/>
      <c r="M36" s="46"/>
      <c r="N36" s="46"/>
      <c r="O36" s="46"/>
      <c r="P36" s="46"/>
      <c r="Q36" s="46"/>
      <c r="R36" s="46"/>
      <c r="S36" s="46"/>
      <c r="T36" s="46"/>
      <c r="U36" s="46"/>
      <c r="V36" s="46"/>
      <c r="W36" s="46"/>
    </row>
    <row r="37" ht="32.9" customHeight="1" spans="1:23">
      <c r="A37" s="27" t="s">
        <v>272</v>
      </c>
      <c r="B37" s="148" t="s">
        <v>303</v>
      </c>
      <c r="C37" s="27" t="s">
        <v>302</v>
      </c>
      <c r="D37" s="27" t="s">
        <v>64</v>
      </c>
      <c r="E37" s="27" t="s">
        <v>86</v>
      </c>
      <c r="F37" s="27" t="s">
        <v>304</v>
      </c>
      <c r="G37" s="27" t="s">
        <v>192</v>
      </c>
      <c r="H37" s="27" t="s">
        <v>193</v>
      </c>
      <c r="I37" s="46">
        <v>19788</v>
      </c>
      <c r="J37" s="46">
        <v>19788</v>
      </c>
      <c r="K37" s="46">
        <v>19788</v>
      </c>
      <c r="L37" s="46"/>
      <c r="M37" s="46"/>
      <c r="N37" s="46"/>
      <c r="O37" s="46"/>
      <c r="P37" s="46"/>
      <c r="Q37" s="46"/>
      <c r="R37" s="46"/>
      <c r="S37" s="46"/>
      <c r="T37" s="46"/>
      <c r="U37" s="46"/>
      <c r="V37" s="46"/>
      <c r="W37" s="46"/>
    </row>
    <row r="38" ht="32.9" customHeight="1" spans="1:23">
      <c r="A38" s="27"/>
      <c r="B38" s="27"/>
      <c r="C38" s="27" t="s">
        <v>305</v>
      </c>
      <c r="D38" s="27"/>
      <c r="E38" s="27"/>
      <c r="F38" s="27"/>
      <c r="G38" s="27"/>
      <c r="H38" s="27"/>
      <c r="I38" s="46">
        <v>180000</v>
      </c>
      <c r="J38" s="46">
        <v>180000</v>
      </c>
      <c r="K38" s="46">
        <v>180000</v>
      </c>
      <c r="L38" s="46"/>
      <c r="M38" s="46"/>
      <c r="N38" s="46"/>
      <c r="O38" s="46"/>
      <c r="P38" s="46"/>
      <c r="Q38" s="46"/>
      <c r="R38" s="46"/>
      <c r="S38" s="46"/>
      <c r="T38" s="46"/>
      <c r="U38" s="46"/>
      <c r="V38" s="46"/>
      <c r="W38" s="46"/>
    </row>
    <row r="39" ht="32.9" customHeight="1" spans="1:23">
      <c r="A39" s="27" t="s">
        <v>280</v>
      </c>
      <c r="B39" s="148" t="s">
        <v>306</v>
      </c>
      <c r="C39" s="27" t="s">
        <v>305</v>
      </c>
      <c r="D39" s="27" t="s">
        <v>64</v>
      </c>
      <c r="E39" s="27" t="s">
        <v>101</v>
      </c>
      <c r="F39" s="27" t="s">
        <v>307</v>
      </c>
      <c r="G39" s="27" t="s">
        <v>246</v>
      </c>
      <c r="H39" s="27" t="s">
        <v>247</v>
      </c>
      <c r="I39" s="46">
        <v>30000</v>
      </c>
      <c r="J39" s="46">
        <v>30000</v>
      </c>
      <c r="K39" s="46">
        <v>30000</v>
      </c>
      <c r="L39" s="46"/>
      <c r="M39" s="46"/>
      <c r="N39" s="46"/>
      <c r="O39" s="46"/>
      <c r="P39" s="46"/>
      <c r="Q39" s="46"/>
      <c r="R39" s="46"/>
      <c r="S39" s="46"/>
      <c r="T39" s="46"/>
      <c r="U39" s="46"/>
      <c r="V39" s="46"/>
      <c r="W39" s="46"/>
    </row>
    <row r="40" ht="32.9" customHeight="1" spans="1:23">
      <c r="A40" s="27" t="s">
        <v>280</v>
      </c>
      <c r="B40" s="148" t="s">
        <v>306</v>
      </c>
      <c r="C40" s="27" t="s">
        <v>305</v>
      </c>
      <c r="D40" s="27" t="s">
        <v>64</v>
      </c>
      <c r="E40" s="27" t="s">
        <v>101</v>
      </c>
      <c r="F40" s="27" t="s">
        <v>307</v>
      </c>
      <c r="G40" s="27" t="s">
        <v>205</v>
      </c>
      <c r="H40" s="27" t="s">
        <v>206</v>
      </c>
      <c r="I40" s="46">
        <v>150000</v>
      </c>
      <c r="J40" s="46">
        <v>150000</v>
      </c>
      <c r="K40" s="46">
        <v>150000</v>
      </c>
      <c r="L40" s="46"/>
      <c r="M40" s="46"/>
      <c r="N40" s="46"/>
      <c r="O40" s="46"/>
      <c r="P40" s="46"/>
      <c r="Q40" s="46"/>
      <c r="R40" s="46"/>
      <c r="S40" s="46"/>
      <c r="T40" s="46"/>
      <c r="U40" s="46"/>
      <c r="V40" s="46"/>
      <c r="W40" s="46"/>
    </row>
    <row r="41" ht="32.9" customHeight="1" spans="1:23">
      <c r="A41" s="27"/>
      <c r="B41" s="27"/>
      <c r="C41" s="27" t="s">
        <v>308</v>
      </c>
      <c r="D41" s="27"/>
      <c r="E41" s="27"/>
      <c r="F41" s="27"/>
      <c r="G41" s="27"/>
      <c r="H41" s="27"/>
      <c r="I41" s="46">
        <v>60000</v>
      </c>
      <c r="J41" s="46">
        <v>60000</v>
      </c>
      <c r="K41" s="46">
        <v>60000</v>
      </c>
      <c r="L41" s="46"/>
      <c r="M41" s="46"/>
      <c r="N41" s="46"/>
      <c r="O41" s="46"/>
      <c r="P41" s="46"/>
      <c r="Q41" s="46"/>
      <c r="R41" s="46"/>
      <c r="S41" s="46"/>
      <c r="T41" s="46"/>
      <c r="U41" s="46"/>
      <c r="V41" s="46"/>
      <c r="W41" s="46"/>
    </row>
    <row r="42" ht="32.9" customHeight="1" spans="1:23">
      <c r="A42" s="27" t="s">
        <v>280</v>
      </c>
      <c r="B42" s="148" t="s">
        <v>309</v>
      </c>
      <c r="C42" s="27" t="s">
        <v>308</v>
      </c>
      <c r="D42" s="27" t="s">
        <v>64</v>
      </c>
      <c r="E42" s="27" t="s">
        <v>103</v>
      </c>
      <c r="F42" s="27" t="s">
        <v>278</v>
      </c>
      <c r="G42" s="27" t="s">
        <v>244</v>
      </c>
      <c r="H42" s="27" t="s">
        <v>245</v>
      </c>
      <c r="I42" s="46">
        <v>30000</v>
      </c>
      <c r="J42" s="46">
        <v>30000</v>
      </c>
      <c r="K42" s="46">
        <v>30000</v>
      </c>
      <c r="L42" s="46"/>
      <c r="M42" s="46"/>
      <c r="N42" s="46"/>
      <c r="O42" s="46"/>
      <c r="P42" s="46"/>
      <c r="Q42" s="46"/>
      <c r="R42" s="46"/>
      <c r="S42" s="46"/>
      <c r="T42" s="46"/>
      <c r="U42" s="46"/>
      <c r="V42" s="46"/>
      <c r="W42" s="46"/>
    </row>
    <row r="43" ht="32.9" customHeight="1" spans="1:23">
      <c r="A43" s="27" t="s">
        <v>280</v>
      </c>
      <c r="B43" s="148" t="s">
        <v>309</v>
      </c>
      <c r="C43" s="27" t="s">
        <v>308</v>
      </c>
      <c r="D43" s="27" t="s">
        <v>64</v>
      </c>
      <c r="E43" s="27" t="s">
        <v>103</v>
      </c>
      <c r="F43" s="27" t="s">
        <v>278</v>
      </c>
      <c r="G43" s="27" t="s">
        <v>246</v>
      </c>
      <c r="H43" s="27" t="s">
        <v>247</v>
      </c>
      <c r="I43" s="46">
        <v>30000</v>
      </c>
      <c r="J43" s="46">
        <v>30000</v>
      </c>
      <c r="K43" s="46">
        <v>30000</v>
      </c>
      <c r="L43" s="46"/>
      <c r="M43" s="46"/>
      <c r="N43" s="46"/>
      <c r="O43" s="46"/>
      <c r="P43" s="46"/>
      <c r="Q43" s="46"/>
      <c r="R43" s="46"/>
      <c r="S43" s="46"/>
      <c r="T43" s="46"/>
      <c r="U43" s="46"/>
      <c r="V43" s="46"/>
      <c r="W43" s="46"/>
    </row>
    <row r="44" ht="32.9" customHeight="1" spans="1:23">
      <c r="A44" s="27"/>
      <c r="B44" s="27"/>
      <c r="C44" s="27" t="s">
        <v>310</v>
      </c>
      <c r="D44" s="27"/>
      <c r="E44" s="27"/>
      <c r="F44" s="27"/>
      <c r="G44" s="27"/>
      <c r="H44" s="27"/>
      <c r="I44" s="46">
        <v>30000</v>
      </c>
      <c r="J44" s="46">
        <v>30000</v>
      </c>
      <c r="K44" s="46">
        <v>30000</v>
      </c>
      <c r="L44" s="46"/>
      <c r="M44" s="46"/>
      <c r="N44" s="46"/>
      <c r="O44" s="46"/>
      <c r="P44" s="46"/>
      <c r="Q44" s="46"/>
      <c r="R44" s="46"/>
      <c r="S44" s="46"/>
      <c r="T44" s="46"/>
      <c r="U44" s="46"/>
      <c r="V44" s="46"/>
      <c r="W44" s="46"/>
    </row>
    <row r="45" ht="32.9" customHeight="1" spans="1:23">
      <c r="A45" s="27" t="s">
        <v>280</v>
      </c>
      <c r="B45" s="148" t="s">
        <v>311</v>
      </c>
      <c r="C45" s="27" t="s">
        <v>310</v>
      </c>
      <c r="D45" s="27" t="s">
        <v>64</v>
      </c>
      <c r="E45" s="27" t="s">
        <v>99</v>
      </c>
      <c r="F45" s="27" t="s">
        <v>163</v>
      </c>
      <c r="G45" s="27" t="s">
        <v>214</v>
      </c>
      <c r="H45" s="27" t="s">
        <v>215</v>
      </c>
      <c r="I45" s="46">
        <v>9300</v>
      </c>
      <c r="J45" s="46">
        <v>9300</v>
      </c>
      <c r="K45" s="46">
        <v>9300</v>
      </c>
      <c r="L45" s="46"/>
      <c r="M45" s="46"/>
      <c r="N45" s="46"/>
      <c r="O45" s="46"/>
      <c r="P45" s="46"/>
      <c r="Q45" s="46"/>
      <c r="R45" s="46"/>
      <c r="S45" s="46"/>
      <c r="T45" s="46"/>
      <c r="U45" s="46"/>
      <c r="V45" s="46"/>
      <c r="W45" s="46"/>
    </row>
    <row r="46" ht="32.9" customHeight="1" spans="1:23">
      <c r="A46" s="27" t="s">
        <v>280</v>
      </c>
      <c r="B46" s="148" t="s">
        <v>311</v>
      </c>
      <c r="C46" s="27" t="s">
        <v>310</v>
      </c>
      <c r="D46" s="27" t="s">
        <v>64</v>
      </c>
      <c r="E46" s="27" t="s">
        <v>99</v>
      </c>
      <c r="F46" s="27" t="s">
        <v>163</v>
      </c>
      <c r="G46" s="27" t="s">
        <v>205</v>
      </c>
      <c r="H46" s="27" t="s">
        <v>206</v>
      </c>
      <c r="I46" s="46">
        <v>20700</v>
      </c>
      <c r="J46" s="46">
        <v>20700</v>
      </c>
      <c r="K46" s="46">
        <v>20700</v>
      </c>
      <c r="L46" s="46"/>
      <c r="M46" s="46"/>
      <c r="N46" s="46"/>
      <c r="O46" s="46"/>
      <c r="P46" s="46"/>
      <c r="Q46" s="46"/>
      <c r="R46" s="46"/>
      <c r="S46" s="46"/>
      <c r="T46" s="46"/>
      <c r="U46" s="46"/>
      <c r="V46" s="46"/>
      <c r="W46" s="46"/>
    </row>
    <row r="47" ht="32.9" customHeight="1" spans="1:23">
      <c r="A47" s="27"/>
      <c r="B47" s="27"/>
      <c r="C47" s="27" t="s">
        <v>312</v>
      </c>
      <c r="D47" s="27"/>
      <c r="E47" s="27"/>
      <c r="F47" s="27"/>
      <c r="G47" s="27"/>
      <c r="H47" s="27"/>
      <c r="I47" s="46">
        <v>600000</v>
      </c>
      <c r="J47" s="46">
        <v>600000</v>
      </c>
      <c r="K47" s="46">
        <v>600000</v>
      </c>
      <c r="L47" s="46"/>
      <c r="M47" s="46"/>
      <c r="N47" s="46"/>
      <c r="O47" s="46"/>
      <c r="P47" s="46"/>
      <c r="Q47" s="46"/>
      <c r="R47" s="46"/>
      <c r="S47" s="46"/>
      <c r="T47" s="46"/>
      <c r="U47" s="46"/>
      <c r="V47" s="46"/>
      <c r="W47" s="46"/>
    </row>
    <row r="48" ht="32.9" customHeight="1" spans="1:23">
      <c r="A48" s="27" t="s">
        <v>268</v>
      </c>
      <c r="B48" s="148" t="s">
        <v>313</v>
      </c>
      <c r="C48" s="27" t="s">
        <v>312</v>
      </c>
      <c r="D48" s="27" t="s">
        <v>64</v>
      </c>
      <c r="E48" s="27" t="s">
        <v>103</v>
      </c>
      <c r="F48" s="27" t="s">
        <v>278</v>
      </c>
      <c r="G48" s="27" t="s">
        <v>246</v>
      </c>
      <c r="H48" s="27" t="s">
        <v>247</v>
      </c>
      <c r="I48" s="46">
        <v>600000</v>
      </c>
      <c r="J48" s="46">
        <v>600000</v>
      </c>
      <c r="K48" s="46">
        <v>600000</v>
      </c>
      <c r="L48" s="46"/>
      <c r="M48" s="46"/>
      <c r="N48" s="46"/>
      <c r="O48" s="46"/>
      <c r="P48" s="46"/>
      <c r="Q48" s="46"/>
      <c r="R48" s="46"/>
      <c r="S48" s="46"/>
      <c r="T48" s="46"/>
      <c r="U48" s="46"/>
      <c r="V48" s="46"/>
      <c r="W48" s="46"/>
    </row>
    <row r="49" ht="32.9" customHeight="1" spans="1:23">
      <c r="A49" s="27"/>
      <c r="B49" s="27"/>
      <c r="C49" s="27" t="s">
        <v>314</v>
      </c>
      <c r="D49" s="27"/>
      <c r="E49" s="27"/>
      <c r="F49" s="27"/>
      <c r="G49" s="27"/>
      <c r="H49" s="27"/>
      <c r="I49" s="46">
        <v>60000</v>
      </c>
      <c r="J49" s="46">
        <v>60000</v>
      </c>
      <c r="K49" s="46">
        <v>60000</v>
      </c>
      <c r="L49" s="46"/>
      <c r="M49" s="46"/>
      <c r="N49" s="46"/>
      <c r="O49" s="46"/>
      <c r="P49" s="46"/>
      <c r="Q49" s="46"/>
      <c r="R49" s="46"/>
      <c r="S49" s="46"/>
      <c r="T49" s="46"/>
      <c r="U49" s="46"/>
      <c r="V49" s="46"/>
      <c r="W49" s="46"/>
    </row>
    <row r="50" ht="32.9" customHeight="1" spans="1:23">
      <c r="A50" s="27" t="s">
        <v>280</v>
      </c>
      <c r="B50" s="148" t="s">
        <v>315</v>
      </c>
      <c r="C50" s="27" t="s">
        <v>314</v>
      </c>
      <c r="D50" s="27" t="s">
        <v>64</v>
      </c>
      <c r="E50" s="27" t="s">
        <v>105</v>
      </c>
      <c r="F50" s="27" t="s">
        <v>316</v>
      </c>
      <c r="G50" s="27" t="s">
        <v>244</v>
      </c>
      <c r="H50" s="27" t="s">
        <v>245</v>
      </c>
      <c r="I50" s="46">
        <v>60000</v>
      </c>
      <c r="J50" s="46">
        <v>60000</v>
      </c>
      <c r="K50" s="46">
        <v>60000</v>
      </c>
      <c r="L50" s="46"/>
      <c r="M50" s="46"/>
      <c r="N50" s="46"/>
      <c r="O50" s="46"/>
      <c r="P50" s="46"/>
      <c r="Q50" s="46"/>
      <c r="R50" s="46"/>
      <c r="S50" s="46"/>
      <c r="T50" s="46"/>
      <c r="U50" s="46"/>
      <c r="V50" s="46"/>
      <c r="W50" s="46"/>
    </row>
    <row r="51" ht="32.9" customHeight="1" spans="1:23">
      <c r="A51" s="27"/>
      <c r="B51" s="27"/>
      <c r="C51" s="27" t="s">
        <v>317</v>
      </c>
      <c r="D51" s="27"/>
      <c r="E51" s="27"/>
      <c r="F51" s="27"/>
      <c r="G51" s="27"/>
      <c r="H51" s="27"/>
      <c r="I51" s="46">
        <v>60000</v>
      </c>
      <c r="J51" s="46">
        <v>60000</v>
      </c>
      <c r="K51" s="46">
        <v>60000</v>
      </c>
      <c r="L51" s="46"/>
      <c r="M51" s="46"/>
      <c r="N51" s="46"/>
      <c r="O51" s="46"/>
      <c r="P51" s="46"/>
      <c r="Q51" s="46"/>
      <c r="R51" s="46"/>
      <c r="S51" s="46"/>
      <c r="T51" s="46"/>
      <c r="U51" s="46"/>
      <c r="V51" s="46"/>
      <c r="W51" s="46"/>
    </row>
    <row r="52" ht="32.9" customHeight="1" spans="1:23">
      <c r="A52" s="27" t="s">
        <v>280</v>
      </c>
      <c r="B52" s="148" t="s">
        <v>318</v>
      </c>
      <c r="C52" s="27" t="s">
        <v>317</v>
      </c>
      <c r="D52" s="27" t="s">
        <v>64</v>
      </c>
      <c r="E52" s="27" t="s">
        <v>105</v>
      </c>
      <c r="F52" s="27" t="s">
        <v>316</v>
      </c>
      <c r="G52" s="27" t="s">
        <v>246</v>
      </c>
      <c r="H52" s="27" t="s">
        <v>247</v>
      </c>
      <c r="I52" s="46">
        <v>60000</v>
      </c>
      <c r="J52" s="46">
        <v>60000</v>
      </c>
      <c r="K52" s="46">
        <v>60000</v>
      </c>
      <c r="L52" s="46"/>
      <c r="M52" s="46"/>
      <c r="N52" s="46"/>
      <c r="O52" s="46"/>
      <c r="P52" s="46"/>
      <c r="Q52" s="46"/>
      <c r="R52" s="46"/>
      <c r="S52" s="46"/>
      <c r="T52" s="46"/>
      <c r="U52" s="46"/>
      <c r="V52" s="46"/>
      <c r="W52" s="46"/>
    </row>
    <row r="53" ht="32.9" customHeight="1" spans="1:23">
      <c r="A53" s="27"/>
      <c r="B53" s="27"/>
      <c r="C53" s="27" t="s">
        <v>319</v>
      </c>
      <c r="D53" s="27"/>
      <c r="E53" s="27"/>
      <c r="F53" s="27"/>
      <c r="G53" s="27"/>
      <c r="H53" s="27"/>
      <c r="I53" s="46">
        <v>31000</v>
      </c>
      <c r="J53" s="46">
        <v>31000</v>
      </c>
      <c r="K53" s="46">
        <v>31000</v>
      </c>
      <c r="L53" s="46"/>
      <c r="M53" s="46"/>
      <c r="N53" s="46"/>
      <c r="O53" s="46"/>
      <c r="P53" s="46"/>
      <c r="Q53" s="46"/>
      <c r="R53" s="46"/>
      <c r="S53" s="46"/>
      <c r="T53" s="46"/>
      <c r="U53" s="46"/>
      <c r="V53" s="46"/>
      <c r="W53" s="46"/>
    </row>
    <row r="54" ht="32.9" customHeight="1" spans="1:23">
      <c r="A54" s="27" t="s">
        <v>280</v>
      </c>
      <c r="B54" s="148" t="s">
        <v>320</v>
      </c>
      <c r="C54" s="27" t="s">
        <v>319</v>
      </c>
      <c r="D54" s="27" t="s">
        <v>64</v>
      </c>
      <c r="E54" s="27" t="s">
        <v>103</v>
      </c>
      <c r="F54" s="27" t="s">
        <v>278</v>
      </c>
      <c r="G54" s="27" t="s">
        <v>244</v>
      </c>
      <c r="H54" s="27" t="s">
        <v>245</v>
      </c>
      <c r="I54" s="46">
        <v>31000</v>
      </c>
      <c r="J54" s="46">
        <v>31000</v>
      </c>
      <c r="K54" s="46">
        <v>31000</v>
      </c>
      <c r="L54" s="46"/>
      <c r="M54" s="46"/>
      <c r="N54" s="46"/>
      <c r="O54" s="46"/>
      <c r="P54" s="46"/>
      <c r="Q54" s="46"/>
      <c r="R54" s="46"/>
      <c r="S54" s="46"/>
      <c r="T54" s="46"/>
      <c r="U54" s="46"/>
      <c r="V54" s="46"/>
      <c r="W54" s="46"/>
    </row>
    <row r="55" ht="32.9" customHeight="1" spans="1:23">
      <c r="A55" s="27"/>
      <c r="B55" s="27"/>
      <c r="C55" s="27" t="s">
        <v>321</v>
      </c>
      <c r="D55" s="27"/>
      <c r="E55" s="27"/>
      <c r="F55" s="27"/>
      <c r="G55" s="27"/>
      <c r="H55" s="27"/>
      <c r="I55" s="46">
        <v>40000</v>
      </c>
      <c r="J55" s="46">
        <v>40000</v>
      </c>
      <c r="K55" s="46">
        <v>40000</v>
      </c>
      <c r="L55" s="46"/>
      <c r="M55" s="46"/>
      <c r="N55" s="46"/>
      <c r="O55" s="46"/>
      <c r="P55" s="46"/>
      <c r="Q55" s="46"/>
      <c r="R55" s="46"/>
      <c r="S55" s="46"/>
      <c r="T55" s="46"/>
      <c r="U55" s="46"/>
      <c r="V55" s="46"/>
      <c r="W55" s="46"/>
    </row>
    <row r="56" ht="32.9" customHeight="1" spans="1:23">
      <c r="A56" s="27" t="s">
        <v>280</v>
      </c>
      <c r="B56" s="148" t="s">
        <v>322</v>
      </c>
      <c r="C56" s="27" t="s">
        <v>321</v>
      </c>
      <c r="D56" s="27" t="s">
        <v>64</v>
      </c>
      <c r="E56" s="27" t="s">
        <v>102</v>
      </c>
      <c r="F56" s="27" t="s">
        <v>323</v>
      </c>
      <c r="G56" s="27" t="s">
        <v>214</v>
      </c>
      <c r="H56" s="27" t="s">
        <v>215</v>
      </c>
      <c r="I56" s="46">
        <v>20000</v>
      </c>
      <c r="J56" s="46">
        <v>20000</v>
      </c>
      <c r="K56" s="46">
        <v>20000</v>
      </c>
      <c r="L56" s="46"/>
      <c r="M56" s="46"/>
      <c r="N56" s="46"/>
      <c r="O56" s="46"/>
      <c r="P56" s="46"/>
      <c r="Q56" s="46"/>
      <c r="R56" s="46"/>
      <c r="S56" s="46"/>
      <c r="T56" s="46"/>
      <c r="U56" s="46"/>
      <c r="V56" s="46"/>
      <c r="W56" s="46"/>
    </row>
    <row r="57" ht="32.9" customHeight="1" spans="1:23">
      <c r="A57" s="27" t="s">
        <v>280</v>
      </c>
      <c r="B57" s="148" t="s">
        <v>322</v>
      </c>
      <c r="C57" s="27" t="s">
        <v>321</v>
      </c>
      <c r="D57" s="27" t="s">
        <v>64</v>
      </c>
      <c r="E57" s="27" t="s">
        <v>102</v>
      </c>
      <c r="F57" s="27" t="s">
        <v>323</v>
      </c>
      <c r="G57" s="27" t="s">
        <v>246</v>
      </c>
      <c r="H57" s="27" t="s">
        <v>247</v>
      </c>
      <c r="I57" s="46">
        <v>20000</v>
      </c>
      <c r="J57" s="46">
        <v>20000</v>
      </c>
      <c r="K57" s="46">
        <v>20000</v>
      </c>
      <c r="L57" s="46"/>
      <c r="M57" s="46"/>
      <c r="N57" s="46"/>
      <c r="O57" s="46"/>
      <c r="P57" s="46"/>
      <c r="Q57" s="46"/>
      <c r="R57" s="46"/>
      <c r="S57" s="46"/>
      <c r="T57" s="46"/>
      <c r="U57" s="46"/>
      <c r="V57" s="46"/>
      <c r="W57" s="46"/>
    </row>
    <row r="58" ht="32.9" customHeight="1" spans="1:23">
      <c r="A58" s="27"/>
      <c r="B58" s="27"/>
      <c r="C58" s="27" t="s">
        <v>324</v>
      </c>
      <c r="D58" s="27"/>
      <c r="E58" s="27"/>
      <c r="F58" s="27"/>
      <c r="G58" s="27"/>
      <c r="H58" s="27"/>
      <c r="I58" s="46">
        <v>480000</v>
      </c>
      <c r="J58" s="46"/>
      <c r="K58" s="46"/>
      <c r="L58" s="46"/>
      <c r="M58" s="46"/>
      <c r="N58" s="46"/>
      <c r="O58" s="46"/>
      <c r="P58" s="46"/>
      <c r="Q58" s="46"/>
      <c r="R58" s="46">
        <v>480000</v>
      </c>
      <c r="S58" s="46"/>
      <c r="T58" s="46"/>
      <c r="U58" s="46"/>
      <c r="V58" s="46"/>
      <c r="W58" s="46">
        <v>480000</v>
      </c>
    </row>
    <row r="59" ht="32.9" customHeight="1" spans="1:23">
      <c r="A59" s="27" t="s">
        <v>280</v>
      </c>
      <c r="B59" s="148" t="s">
        <v>325</v>
      </c>
      <c r="C59" s="27" t="s">
        <v>324</v>
      </c>
      <c r="D59" s="27" t="s">
        <v>64</v>
      </c>
      <c r="E59" s="27" t="s">
        <v>99</v>
      </c>
      <c r="F59" s="27" t="s">
        <v>163</v>
      </c>
      <c r="G59" s="27" t="s">
        <v>228</v>
      </c>
      <c r="H59" s="27" t="s">
        <v>229</v>
      </c>
      <c r="I59" s="46">
        <v>480000</v>
      </c>
      <c r="J59" s="46"/>
      <c r="K59" s="46"/>
      <c r="L59" s="46"/>
      <c r="M59" s="46"/>
      <c r="N59" s="46"/>
      <c r="O59" s="46"/>
      <c r="P59" s="46"/>
      <c r="Q59" s="46"/>
      <c r="R59" s="46">
        <v>480000</v>
      </c>
      <c r="S59" s="46"/>
      <c r="T59" s="46"/>
      <c r="U59" s="46"/>
      <c r="V59" s="46"/>
      <c r="W59" s="46">
        <v>480000</v>
      </c>
    </row>
    <row r="60" ht="32.9" customHeight="1" spans="1:23">
      <c r="A60" s="27"/>
      <c r="B60" s="27"/>
      <c r="C60" s="27" t="s">
        <v>326</v>
      </c>
      <c r="D60" s="27"/>
      <c r="E60" s="27"/>
      <c r="F60" s="27"/>
      <c r="G60" s="27"/>
      <c r="H60" s="27"/>
      <c r="I60" s="46">
        <v>11743000</v>
      </c>
      <c r="J60" s="46"/>
      <c r="K60" s="46"/>
      <c r="L60" s="46"/>
      <c r="M60" s="46"/>
      <c r="N60" s="46"/>
      <c r="O60" s="46"/>
      <c r="P60" s="46"/>
      <c r="Q60" s="46"/>
      <c r="R60" s="46">
        <v>11743000</v>
      </c>
      <c r="S60" s="46"/>
      <c r="T60" s="46"/>
      <c r="U60" s="46"/>
      <c r="V60" s="46"/>
      <c r="W60" s="46">
        <v>11743000</v>
      </c>
    </row>
    <row r="61" ht="32.9" customHeight="1" spans="1:23">
      <c r="A61" s="27" t="s">
        <v>280</v>
      </c>
      <c r="B61" s="148" t="s">
        <v>327</v>
      </c>
      <c r="C61" s="27" t="s">
        <v>326</v>
      </c>
      <c r="D61" s="27" t="s">
        <v>64</v>
      </c>
      <c r="E61" s="27" t="s">
        <v>103</v>
      </c>
      <c r="F61" s="27" t="s">
        <v>278</v>
      </c>
      <c r="G61" s="27" t="s">
        <v>294</v>
      </c>
      <c r="H61" s="27" t="s">
        <v>295</v>
      </c>
      <c r="I61" s="46">
        <v>11743000</v>
      </c>
      <c r="J61" s="46"/>
      <c r="K61" s="46"/>
      <c r="L61" s="46"/>
      <c r="M61" s="46"/>
      <c r="N61" s="46"/>
      <c r="O61" s="46"/>
      <c r="P61" s="46"/>
      <c r="Q61" s="46"/>
      <c r="R61" s="46">
        <v>11743000</v>
      </c>
      <c r="S61" s="46"/>
      <c r="T61" s="46"/>
      <c r="U61" s="46"/>
      <c r="V61" s="46"/>
      <c r="W61" s="46">
        <v>11743000</v>
      </c>
    </row>
    <row r="62" ht="32.9" customHeight="1" spans="1:23">
      <c r="A62" s="27"/>
      <c r="B62" s="27"/>
      <c r="C62" s="27" t="s">
        <v>328</v>
      </c>
      <c r="D62" s="27"/>
      <c r="E62" s="27"/>
      <c r="F62" s="27"/>
      <c r="G62" s="27"/>
      <c r="H62" s="27"/>
      <c r="I62" s="46">
        <v>800000</v>
      </c>
      <c r="J62" s="46">
        <v>800000</v>
      </c>
      <c r="K62" s="46">
        <v>800000</v>
      </c>
      <c r="L62" s="46"/>
      <c r="M62" s="46"/>
      <c r="N62" s="46"/>
      <c r="O62" s="46"/>
      <c r="P62" s="46"/>
      <c r="Q62" s="46"/>
      <c r="R62" s="46"/>
      <c r="S62" s="46"/>
      <c r="T62" s="46"/>
      <c r="U62" s="46"/>
      <c r="V62" s="46"/>
      <c r="W62" s="46"/>
    </row>
    <row r="63" ht="32.9" customHeight="1" spans="1:23">
      <c r="A63" s="27" t="s">
        <v>280</v>
      </c>
      <c r="B63" s="148" t="s">
        <v>329</v>
      </c>
      <c r="C63" s="27" t="s">
        <v>328</v>
      </c>
      <c r="D63" s="27" t="s">
        <v>64</v>
      </c>
      <c r="E63" s="27" t="s">
        <v>110</v>
      </c>
      <c r="F63" s="27" t="s">
        <v>330</v>
      </c>
      <c r="G63" s="27" t="s">
        <v>275</v>
      </c>
      <c r="H63" s="27" t="s">
        <v>78</v>
      </c>
      <c r="I63" s="46">
        <v>800000</v>
      </c>
      <c r="J63" s="46">
        <v>800000</v>
      </c>
      <c r="K63" s="46">
        <v>800000</v>
      </c>
      <c r="L63" s="46"/>
      <c r="M63" s="46"/>
      <c r="N63" s="46"/>
      <c r="O63" s="46"/>
      <c r="P63" s="46"/>
      <c r="Q63" s="46"/>
      <c r="R63" s="46"/>
      <c r="S63" s="46"/>
      <c r="T63" s="46"/>
      <c r="U63" s="46"/>
      <c r="V63" s="46"/>
      <c r="W63" s="46"/>
    </row>
    <row r="64" ht="32.9" customHeight="1" spans="1:23">
      <c r="A64" s="27"/>
      <c r="B64" s="27"/>
      <c r="C64" s="27" t="s">
        <v>331</v>
      </c>
      <c r="D64" s="27"/>
      <c r="E64" s="27"/>
      <c r="F64" s="27"/>
      <c r="G64" s="27"/>
      <c r="H64" s="27"/>
      <c r="I64" s="46">
        <v>1320000</v>
      </c>
      <c r="J64" s="46">
        <v>1320000</v>
      </c>
      <c r="K64" s="46">
        <v>1320000</v>
      </c>
      <c r="L64" s="46"/>
      <c r="M64" s="46"/>
      <c r="N64" s="46"/>
      <c r="O64" s="46"/>
      <c r="P64" s="46"/>
      <c r="Q64" s="46"/>
      <c r="R64" s="46"/>
      <c r="S64" s="46"/>
      <c r="T64" s="46"/>
      <c r="U64" s="46"/>
      <c r="V64" s="46"/>
      <c r="W64" s="46"/>
    </row>
    <row r="65" ht="32.9" customHeight="1" spans="1:23">
      <c r="A65" s="27" t="s">
        <v>272</v>
      </c>
      <c r="B65" s="148" t="s">
        <v>332</v>
      </c>
      <c r="C65" s="27" t="s">
        <v>331</v>
      </c>
      <c r="D65" s="27" t="s">
        <v>64</v>
      </c>
      <c r="E65" s="27" t="s">
        <v>112</v>
      </c>
      <c r="F65" s="27" t="s">
        <v>333</v>
      </c>
      <c r="G65" s="27" t="s">
        <v>275</v>
      </c>
      <c r="H65" s="27" t="s">
        <v>78</v>
      </c>
      <c r="I65" s="46">
        <v>1320000</v>
      </c>
      <c r="J65" s="46">
        <v>1320000</v>
      </c>
      <c r="K65" s="46">
        <v>1320000</v>
      </c>
      <c r="L65" s="46"/>
      <c r="M65" s="46"/>
      <c r="N65" s="46"/>
      <c r="O65" s="46"/>
      <c r="P65" s="46"/>
      <c r="Q65" s="46"/>
      <c r="R65" s="46"/>
      <c r="S65" s="46"/>
      <c r="T65" s="46"/>
      <c r="U65" s="46"/>
      <c r="V65" s="46"/>
      <c r="W65" s="46"/>
    </row>
    <row r="66" ht="18.75" customHeight="1" spans="1:23">
      <c r="A66" s="47" t="s">
        <v>334</v>
      </c>
      <c r="B66" s="48"/>
      <c r="C66" s="48"/>
      <c r="D66" s="48"/>
      <c r="E66" s="48"/>
      <c r="F66" s="48"/>
      <c r="G66" s="48"/>
      <c r="H66" s="49"/>
      <c r="I66" s="46">
        <v>40303580.1</v>
      </c>
      <c r="J66" s="46">
        <v>3609788</v>
      </c>
      <c r="K66" s="46">
        <v>3609788</v>
      </c>
      <c r="L66" s="46"/>
      <c r="M66" s="46"/>
      <c r="N66" s="46">
        <v>24470792.1</v>
      </c>
      <c r="O66" s="46"/>
      <c r="P66" s="46"/>
      <c r="Q66" s="46"/>
      <c r="R66" s="46">
        <v>12223000</v>
      </c>
      <c r="S66" s="46"/>
      <c r="T66" s="46"/>
      <c r="U66" s="46"/>
      <c r="V66" s="46"/>
      <c r="W66" s="46">
        <v>12223000</v>
      </c>
    </row>
  </sheetData>
  <mergeCells count="28">
    <mergeCell ref="A2:W2"/>
    <mergeCell ref="A3:I3"/>
    <mergeCell ref="J4:M4"/>
    <mergeCell ref="N4:P4"/>
    <mergeCell ref="R4:W4"/>
    <mergeCell ref="J5:K5"/>
    <mergeCell ref="A66:H6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1"/>
  <sheetViews>
    <sheetView showZeros="0" tabSelected="1" topLeftCell="A48" workbookViewId="0">
      <selection activeCell="B51" sqref="B51:B55"/>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4" t="s">
        <v>335</v>
      </c>
    </row>
    <row r="2" ht="28.5" customHeight="1" spans="1:10">
      <c r="A2" s="143" t="s">
        <v>336</v>
      </c>
      <c r="B2" s="33"/>
      <c r="C2" s="33"/>
      <c r="D2" s="33"/>
      <c r="E2" s="33"/>
      <c r="F2" s="104"/>
      <c r="G2" s="33"/>
      <c r="H2" s="104"/>
      <c r="I2" s="104"/>
      <c r="J2" s="33"/>
    </row>
    <row r="3" ht="15" customHeight="1" spans="1:1">
      <c r="A3" s="5" t="str">
        <f>"单位名称："&amp;"玉溪市应急管理局"</f>
        <v>单位名称：玉溪市应急管理局</v>
      </c>
    </row>
    <row r="4" ht="14.25" customHeight="1" spans="1:10">
      <c r="A4" s="69" t="s">
        <v>337</v>
      </c>
      <c r="B4" s="69" t="s">
        <v>338</v>
      </c>
      <c r="C4" s="69" t="s">
        <v>339</v>
      </c>
      <c r="D4" s="69" t="s">
        <v>340</v>
      </c>
      <c r="E4" s="69" t="s">
        <v>341</v>
      </c>
      <c r="F4" s="55" t="s">
        <v>342</v>
      </c>
      <c r="G4" s="69" t="s">
        <v>343</v>
      </c>
      <c r="H4" s="55" t="s">
        <v>344</v>
      </c>
      <c r="I4" s="55" t="s">
        <v>345</v>
      </c>
      <c r="J4" s="69" t="s">
        <v>346</v>
      </c>
    </row>
    <row r="5" ht="14.25" customHeight="1" spans="1:10">
      <c r="A5" s="69">
        <v>1</v>
      </c>
      <c r="B5" s="69">
        <v>2</v>
      </c>
      <c r="C5" s="69">
        <v>3</v>
      </c>
      <c r="D5" s="69">
        <v>4</v>
      </c>
      <c r="E5" s="69">
        <v>5</v>
      </c>
      <c r="F5" s="55">
        <v>6</v>
      </c>
      <c r="G5" s="69">
        <v>7</v>
      </c>
      <c r="H5" s="55">
        <v>8</v>
      </c>
      <c r="I5" s="55">
        <v>9</v>
      </c>
      <c r="J5" s="69">
        <v>10</v>
      </c>
    </row>
    <row r="6" ht="15" customHeight="1" spans="1:10">
      <c r="A6" s="27" t="s">
        <v>64</v>
      </c>
      <c r="B6" s="70"/>
      <c r="C6" s="70"/>
      <c r="D6" s="70"/>
      <c r="E6" s="71"/>
      <c r="F6" s="72"/>
      <c r="G6" s="71"/>
      <c r="H6" s="72"/>
      <c r="I6" s="72"/>
      <c r="J6" s="71"/>
    </row>
    <row r="7" ht="33.75" customHeight="1" spans="1:10">
      <c r="A7" s="73" t="s">
        <v>64</v>
      </c>
      <c r="B7" s="27"/>
      <c r="C7" s="27"/>
      <c r="D7" s="27"/>
      <c r="E7" s="27"/>
      <c r="F7" s="27"/>
      <c r="G7" s="44"/>
      <c r="H7" s="27"/>
      <c r="I7" s="27"/>
      <c r="J7" s="27"/>
    </row>
    <row r="8" ht="33.75" customHeight="1" spans="1:10">
      <c r="A8" s="27" t="s">
        <v>267</v>
      </c>
      <c r="B8" s="27" t="s">
        <v>347</v>
      </c>
      <c r="C8" s="27" t="s">
        <v>348</v>
      </c>
      <c r="D8" s="27" t="s">
        <v>349</v>
      </c>
      <c r="E8" s="27" t="s">
        <v>350</v>
      </c>
      <c r="F8" s="27" t="s">
        <v>351</v>
      </c>
      <c r="G8" s="44" t="s">
        <v>46</v>
      </c>
      <c r="H8" s="27" t="s">
        <v>352</v>
      </c>
      <c r="I8" s="27" t="s">
        <v>353</v>
      </c>
      <c r="J8" s="27" t="s">
        <v>354</v>
      </c>
    </row>
    <row r="9" ht="33.75" customHeight="1" spans="1:10">
      <c r="A9" s="27" t="s">
        <v>267</v>
      </c>
      <c r="B9" s="27" t="s">
        <v>347</v>
      </c>
      <c r="C9" s="27" t="s">
        <v>348</v>
      </c>
      <c r="D9" s="27" t="s">
        <v>349</v>
      </c>
      <c r="E9" s="27" t="s">
        <v>355</v>
      </c>
      <c r="F9" s="27" t="s">
        <v>351</v>
      </c>
      <c r="G9" s="44" t="s">
        <v>356</v>
      </c>
      <c r="H9" s="27" t="s">
        <v>357</v>
      </c>
      <c r="I9" s="27" t="s">
        <v>353</v>
      </c>
      <c r="J9" s="27" t="s">
        <v>358</v>
      </c>
    </row>
    <row r="10" ht="33.75" customHeight="1" spans="1:10">
      <c r="A10" s="27" t="s">
        <v>267</v>
      </c>
      <c r="B10" s="27" t="s">
        <v>347</v>
      </c>
      <c r="C10" s="27" t="s">
        <v>348</v>
      </c>
      <c r="D10" s="27" t="s">
        <v>359</v>
      </c>
      <c r="E10" s="27" t="s">
        <v>360</v>
      </c>
      <c r="F10" s="27" t="s">
        <v>351</v>
      </c>
      <c r="G10" s="44" t="s">
        <v>361</v>
      </c>
      <c r="H10" s="27" t="s">
        <v>362</v>
      </c>
      <c r="I10" s="27" t="s">
        <v>353</v>
      </c>
      <c r="J10" s="27" t="s">
        <v>363</v>
      </c>
    </row>
    <row r="11" ht="33.75" customHeight="1" spans="1:10">
      <c r="A11" s="27" t="s">
        <v>267</v>
      </c>
      <c r="B11" s="27" t="s">
        <v>347</v>
      </c>
      <c r="C11" s="27" t="s">
        <v>348</v>
      </c>
      <c r="D11" s="27" t="s">
        <v>364</v>
      </c>
      <c r="E11" s="27" t="s">
        <v>365</v>
      </c>
      <c r="F11" s="27" t="s">
        <v>366</v>
      </c>
      <c r="G11" s="44" t="s">
        <v>367</v>
      </c>
      <c r="H11" s="27" t="s">
        <v>368</v>
      </c>
      <c r="I11" s="27" t="s">
        <v>353</v>
      </c>
      <c r="J11" s="27" t="s">
        <v>369</v>
      </c>
    </row>
    <row r="12" ht="33.75" customHeight="1" spans="1:10">
      <c r="A12" s="27" t="s">
        <v>267</v>
      </c>
      <c r="B12" s="27" t="s">
        <v>347</v>
      </c>
      <c r="C12" s="27" t="s">
        <v>370</v>
      </c>
      <c r="D12" s="27" t="s">
        <v>371</v>
      </c>
      <c r="E12" s="27" t="s">
        <v>372</v>
      </c>
      <c r="F12" s="27" t="s">
        <v>366</v>
      </c>
      <c r="G12" s="44" t="s">
        <v>53</v>
      </c>
      <c r="H12" s="27" t="s">
        <v>362</v>
      </c>
      <c r="I12" s="27" t="s">
        <v>353</v>
      </c>
      <c r="J12" s="27" t="s">
        <v>373</v>
      </c>
    </row>
    <row r="13" ht="33.75" customHeight="1" spans="1:10">
      <c r="A13" s="27" t="s">
        <v>267</v>
      </c>
      <c r="B13" s="27" t="s">
        <v>347</v>
      </c>
      <c r="C13" s="27" t="s">
        <v>374</v>
      </c>
      <c r="D13" s="27" t="s">
        <v>375</v>
      </c>
      <c r="E13" s="27" t="s">
        <v>376</v>
      </c>
      <c r="F13" s="27" t="s">
        <v>351</v>
      </c>
      <c r="G13" s="44" t="s">
        <v>361</v>
      </c>
      <c r="H13" s="27" t="s">
        <v>362</v>
      </c>
      <c r="I13" s="27" t="s">
        <v>353</v>
      </c>
      <c r="J13" s="27" t="s">
        <v>377</v>
      </c>
    </row>
    <row r="14" ht="33.75" customHeight="1" spans="1:10">
      <c r="A14" s="27" t="s">
        <v>326</v>
      </c>
      <c r="B14" s="27" t="s">
        <v>378</v>
      </c>
      <c r="C14" s="27" t="s">
        <v>348</v>
      </c>
      <c r="D14" s="27" t="s">
        <v>349</v>
      </c>
      <c r="E14" s="27" t="s">
        <v>379</v>
      </c>
      <c r="F14" s="27" t="s">
        <v>380</v>
      </c>
      <c r="G14" s="44" t="s">
        <v>381</v>
      </c>
      <c r="H14" s="27" t="s">
        <v>382</v>
      </c>
      <c r="I14" s="27" t="s">
        <v>353</v>
      </c>
      <c r="J14" s="27" t="s">
        <v>383</v>
      </c>
    </row>
    <row r="15" ht="33.75" customHeight="1" spans="1:10">
      <c r="A15" s="27" t="s">
        <v>326</v>
      </c>
      <c r="B15" s="27" t="s">
        <v>378</v>
      </c>
      <c r="C15" s="27" t="s">
        <v>348</v>
      </c>
      <c r="D15" s="27" t="s">
        <v>359</v>
      </c>
      <c r="E15" s="27" t="s">
        <v>384</v>
      </c>
      <c r="F15" s="27" t="s">
        <v>380</v>
      </c>
      <c r="G15" s="44" t="s">
        <v>356</v>
      </c>
      <c r="H15" s="27" t="s">
        <v>362</v>
      </c>
      <c r="I15" s="27" t="s">
        <v>353</v>
      </c>
      <c r="J15" s="27" t="s">
        <v>385</v>
      </c>
    </row>
    <row r="16" ht="33.75" customHeight="1" spans="1:10">
      <c r="A16" s="27" t="s">
        <v>326</v>
      </c>
      <c r="B16" s="27" t="s">
        <v>378</v>
      </c>
      <c r="C16" s="27" t="s">
        <v>370</v>
      </c>
      <c r="D16" s="27" t="s">
        <v>371</v>
      </c>
      <c r="E16" s="27" t="s">
        <v>386</v>
      </c>
      <c r="F16" s="27" t="s">
        <v>380</v>
      </c>
      <c r="G16" s="44" t="s">
        <v>387</v>
      </c>
      <c r="H16" s="27" t="s">
        <v>388</v>
      </c>
      <c r="I16" s="27" t="s">
        <v>389</v>
      </c>
      <c r="J16" s="27" t="s">
        <v>390</v>
      </c>
    </row>
    <row r="17" ht="33.75" customHeight="1" spans="1:10">
      <c r="A17" s="27" t="s">
        <v>326</v>
      </c>
      <c r="B17" s="27" t="s">
        <v>378</v>
      </c>
      <c r="C17" s="27" t="s">
        <v>370</v>
      </c>
      <c r="D17" s="27" t="s">
        <v>391</v>
      </c>
      <c r="E17" s="27" t="s">
        <v>392</v>
      </c>
      <c r="F17" s="27" t="s">
        <v>351</v>
      </c>
      <c r="G17" s="44" t="s">
        <v>48</v>
      </c>
      <c r="H17" s="27" t="s">
        <v>393</v>
      </c>
      <c r="I17" s="27" t="s">
        <v>353</v>
      </c>
      <c r="J17" s="27" t="s">
        <v>394</v>
      </c>
    </row>
    <row r="18" ht="33.75" customHeight="1" spans="1:10">
      <c r="A18" s="27" t="s">
        <v>326</v>
      </c>
      <c r="B18" s="27" t="s">
        <v>378</v>
      </c>
      <c r="C18" s="27" t="s">
        <v>374</v>
      </c>
      <c r="D18" s="27" t="s">
        <v>375</v>
      </c>
      <c r="E18" s="27" t="s">
        <v>395</v>
      </c>
      <c r="F18" s="27" t="s">
        <v>351</v>
      </c>
      <c r="G18" s="44" t="s">
        <v>396</v>
      </c>
      <c r="H18" s="27" t="s">
        <v>362</v>
      </c>
      <c r="I18" s="27" t="s">
        <v>353</v>
      </c>
      <c r="J18" s="27" t="s">
        <v>397</v>
      </c>
    </row>
    <row r="19" ht="33.75" customHeight="1" spans="1:10">
      <c r="A19" s="27" t="s">
        <v>314</v>
      </c>
      <c r="B19" s="27" t="s">
        <v>398</v>
      </c>
      <c r="C19" s="27" t="s">
        <v>348</v>
      </c>
      <c r="D19" s="27" t="s">
        <v>349</v>
      </c>
      <c r="E19" s="27" t="s">
        <v>399</v>
      </c>
      <c r="F19" s="27" t="s">
        <v>351</v>
      </c>
      <c r="G19" s="44" t="s">
        <v>381</v>
      </c>
      <c r="H19" s="27" t="s">
        <v>400</v>
      </c>
      <c r="I19" s="27" t="s">
        <v>353</v>
      </c>
      <c r="J19" s="27" t="s">
        <v>401</v>
      </c>
    </row>
    <row r="20" ht="33.75" customHeight="1" spans="1:10">
      <c r="A20" s="27" t="s">
        <v>314</v>
      </c>
      <c r="B20" s="27" t="s">
        <v>398</v>
      </c>
      <c r="C20" s="27" t="s">
        <v>348</v>
      </c>
      <c r="D20" s="27" t="s">
        <v>349</v>
      </c>
      <c r="E20" s="27" t="s">
        <v>402</v>
      </c>
      <c r="F20" s="27" t="s">
        <v>351</v>
      </c>
      <c r="G20" s="44" t="s">
        <v>403</v>
      </c>
      <c r="H20" s="27" t="s">
        <v>404</v>
      </c>
      <c r="I20" s="27" t="s">
        <v>353</v>
      </c>
      <c r="J20" s="27" t="s">
        <v>405</v>
      </c>
    </row>
    <row r="21" ht="33.75" customHeight="1" spans="1:10">
      <c r="A21" s="27" t="s">
        <v>314</v>
      </c>
      <c r="B21" s="27" t="s">
        <v>398</v>
      </c>
      <c r="C21" s="27" t="s">
        <v>348</v>
      </c>
      <c r="D21" s="27" t="s">
        <v>359</v>
      </c>
      <c r="E21" s="27" t="s">
        <v>406</v>
      </c>
      <c r="F21" s="27" t="s">
        <v>351</v>
      </c>
      <c r="G21" s="44" t="s">
        <v>361</v>
      </c>
      <c r="H21" s="27" t="s">
        <v>362</v>
      </c>
      <c r="I21" s="27" t="s">
        <v>353</v>
      </c>
      <c r="J21" s="27" t="s">
        <v>407</v>
      </c>
    </row>
    <row r="22" ht="33.75" customHeight="1" spans="1:10">
      <c r="A22" s="27" t="s">
        <v>314</v>
      </c>
      <c r="B22" s="27" t="s">
        <v>398</v>
      </c>
      <c r="C22" s="27" t="s">
        <v>348</v>
      </c>
      <c r="D22" s="27" t="s">
        <v>364</v>
      </c>
      <c r="E22" s="27" t="s">
        <v>365</v>
      </c>
      <c r="F22" s="27" t="s">
        <v>380</v>
      </c>
      <c r="G22" s="44" t="s">
        <v>408</v>
      </c>
      <c r="H22" s="27" t="s">
        <v>368</v>
      </c>
      <c r="I22" s="27" t="s">
        <v>353</v>
      </c>
      <c r="J22" s="27" t="s">
        <v>409</v>
      </c>
    </row>
    <row r="23" ht="33.75" customHeight="1" spans="1:10">
      <c r="A23" s="27" t="s">
        <v>314</v>
      </c>
      <c r="B23" s="27" t="s">
        <v>398</v>
      </c>
      <c r="C23" s="27" t="s">
        <v>370</v>
      </c>
      <c r="D23" s="27" t="s">
        <v>371</v>
      </c>
      <c r="E23" s="27" t="s">
        <v>410</v>
      </c>
      <c r="F23" s="27" t="s">
        <v>380</v>
      </c>
      <c r="G23" s="44" t="s">
        <v>410</v>
      </c>
      <c r="H23" s="27"/>
      <c r="I23" s="27" t="s">
        <v>389</v>
      </c>
      <c r="J23" s="27" t="s">
        <v>410</v>
      </c>
    </row>
    <row r="24" ht="33.75" customHeight="1" spans="1:10">
      <c r="A24" s="27" t="s">
        <v>314</v>
      </c>
      <c r="B24" s="27" t="s">
        <v>398</v>
      </c>
      <c r="C24" s="27" t="s">
        <v>370</v>
      </c>
      <c r="D24" s="27" t="s">
        <v>411</v>
      </c>
      <c r="E24" s="27" t="s">
        <v>412</v>
      </c>
      <c r="F24" s="27" t="s">
        <v>366</v>
      </c>
      <c r="G24" s="44" t="s">
        <v>413</v>
      </c>
      <c r="H24" s="27" t="s">
        <v>362</v>
      </c>
      <c r="I24" s="27" t="s">
        <v>353</v>
      </c>
      <c r="J24" s="27" t="s">
        <v>414</v>
      </c>
    </row>
    <row r="25" ht="33.75" customHeight="1" spans="1:10">
      <c r="A25" s="27" t="s">
        <v>314</v>
      </c>
      <c r="B25" s="27" t="s">
        <v>398</v>
      </c>
      <c r="C25" s="27" t="s">
        <v>374</v>
      </c>
      <c r="D25" s="27" t="s">
        <v>375</v>
      </c>
      <c r="E25" s="27" t="s">
        <v>376</v>
      </c>
      <c r="F25" s="27" t="s">
        <v>351</v>
      </c>
      <c r="G25" s="44" t="s">
        <v>396</v>
      </c>
      <c r="H25" s="27" t="s">
        <v>362</v>
      </c>
      <c r="I25" s="27" t="s">
        <v>353</v>
      </c>
      <c r="J25" s="27" t="s">
        <v>377</v>
      </c>
    </row>
    <row r="26" ht="33.75" customHeight="1" spans="1:10">
      <c r="A26" s="27" t="s">
        <v>302</v>
      </c>
      <c r="B26" s="27" t="s">
        <v>415</v>
      </c>
      <c r="C26" s="27" t="s">
        <v>348</v>
      </c>
      <c r="D26" s="27" t="s">
        <v>349</v>
      </c>
      <c r="E26" s="27" t="s">
        <v>416</v>
      </c>
      <c r="F26" s="27" t="s">
        <v>380</v>
      </c>
      <c r="G26" s="44" t="s">
        <v>45</v>
      </c>
      <c r="H26" s="27" t="s">
        <v>357</v>
      </c>
      <c r="I26" s="27" t="s">
        <v>353</v>
      </c>
      <c r="J26" s="27" t="s">
        <v>417</v>
      </c>
    </row>
    <row r="27" ht="33.75" customHeight="1" spans="1:10">
      <c r="A27" s="27" t="s">
        <v>302</v>
      </c>
      <c r="B27" s="27" t="s">
        <v>415</v>
      </c>
      <c r="C27" s="27" t="s">
        <v>348</v>
      </c>
      <c r="D27" s="27" t="s">
        <v>364</v>
      </c>
      <c r="E27" s="27" t="s">
        <v>418</v>
      </c>
      <c r="F27" s="27" t="s">
        <v>380</v>
      </c>
      <c r="G27" s="44" t="s">
        <v>45</v>
      </c>
      <c r="H27" s="27" t="s">
        <v>400</v>
      </c>
      <c r="I27" s="27" t="s">
        <v>353</v>
      </c>
      <c r="J27" s="27" t="s">
        <v>419</v>
      </c>
    </row>
    <row r="28" ht="33.75" customHeight="1" spans="1:10">
      <c r="A28" s="27" t="s">
        <v>302</v>
      </c>
      <c r="B28" s="27" t="s">
        <v>415</v>
      </c>
      <c r="C28" s="27" t="s">
        <v>370</v>
      </c>
      <c r="D28" s="27" t="s">
        <v>371</v>
      </c>
      <c r="E28" s="27" t="s">
        <v>420</v>
      </c>
      <c r="F28" s="27" t="s">
        <v>380</v>
      </c>
      <c r="G28" s="44" t="s">
        <v>421</v>
      </c>
      <c r="H28" s="27" t="s">
        <v>388</v>
      </c>
      <c r="I28" s="27" t="s">
        <v>389</v>
      </c>
      <c r="J28" s="27" t="s">
        <v>422</v>
      </c>
    </row>
    <row r="29" ht="33.75" customHeight="1" spans="1:10">
      <c r="A29" s="27" t="s">
        <v>302</v>
      </c>
      <c r="B29" s="27" t="s">
        <v>415</v>
      </c>
      <c r="C29" s="27" t="s">
        <v>370</v>
      </c>
      <c r="D29" s="27" t="s">
        <v>391</v>
      </c>
      <c r="E29" s="27" t="s">
        <v>423</v>
      </c>
      <c r="F29" s="27" t="s">
        <v>380</v>
      </c>
      <c r="G29" s="44" t="s">
        <v>55</v>
      </c>
      <c r="H29" s="27" t="s">
        <v>424</v>
      </c>
      <c r="I29" s="27" t="s">
        <v>353</v>
      </c>
      <c r="J29" s="27" t="s">
        <v>425</v>
      </c>
    </row>
    <row r="30" ht="33.75" customHeight="1" spans="1:10">
      <c r="A30" s="27" t="s">
        <v>302</v>
      </c>
      <c r="B30" s="27" t="s">
        <v>415</v>
      </c>
      <c r="C30" s="27" t="s">
        <v>374</v>
      </c>
      <c r="D30" s="27" t="s">
        <v>375</v>
      </c>
      <c r="E30" s="27" t="s">
        <v>426</v>
      </c>
      <c r="F30" s="27" t="s">
        <v>351</v>
      </c>
      <c r="G30" s="44" t="s">
        <v>361</v>
      </c>
      <c r="H30" s="27" t="s">
        <v>362</v>
      </c>
      <c r="I30" s="27" t="s">
        <v>353</v>
      </c>
      <c r="J30" s="27" t="s">
        <v>427</v>
      </c>
    </row>
    <row r="31" ht="33.75" customHeight="1" spans="1:10">
      <c r="A31" s="27" t="s">
        <v>331</v>
      </c>
      <c r="B31" s="27" t="s">
        <v>428</v>
      </c>
      <c r="C31" s="27" t="s">
        <v>348</v>
      </c>
      <c r="D31" s="27" t="s">
        <v>349</v>
      </c>
      <c r="E31" s="27" t="s">
        <v>429</v>
      </c>
      <c r="F31" s="27" t="s">
        <v>351</v>
      </c>
      <c r="G31" s="44" t="s">
        <v>430</v>
      </c>
      <c r="H31" s="27" t="s">
        <v>404</v>
      </c>
      <c r="I31" s="27" t="s">
        <v>353</v>
      </c>
      <c r="J31" s="27" t="s">
        <v>431</v>
      </c>
    </row>
    <row r="32" ht="33.75" customHeight="1" spans="1:10">
      <c r="A32" s="27" t="s">
        <v>331</v>
      </c>
      <c r="B32" s="27" t="s">
        <v>428</v>
      </c>
      <c r="C32" s="27" t="s">
        <v>348</v>
      </c>
      <c r="D32" s="27" t="s">
        <v>359</v>
      </c>
      <c r="E32" s="27" t="s">
        <v>432</v>
      </c>
      <c r="F32" s="27" t="s">
        <v>380</v>
      </c>
      <c r="G32" s="44" t="s">
        <v>356</v>
      </c>
      <c r="H32" s="27" t="s">
        <v>362</v>
      </c>
      <c r="I32" s="27" t="s">
        <v>353</v>
      </c>
      <c r="J32" s="27" t="s">
        <v>433</v>
      </c>
    </row>
    <row r="33" ht="33.75" customHeight="1" spans="1:10">
      <c r="A33" s="27" t="s">
        <v>331</v>
      </c>
      <c r="B33" s="27" t="s">
        <v>428</v>
      </c>
      <c r="C33" s="27" t="s">
        <v>348</v>
      </c>
      <c r="D33" s="27" t="s">
        <v>359</v>
      </c>
      <c r="E33" s="27" t="s">
        <v>434</v>
      </c>
      <c r="F33" s="27" t="s">
        <v>380</v>
      </c>
      <c r="G33" s="44" t="s">
        <v>356</v>
      </c>
      <c r="H33" s="27" t="s">
        <v>362</v>
      </c>
      <c r="I33" s="27" t="s">
        <v>353</v>
      </c>
      <c r="J33" s="27" t="s">
        <v>435</v>
      </c>
    </row>
    <row r="34" ht="33.75" customHeight="1" spans="1:10">
      <c r="A34" s="27" t="s">
        <v>331</v>
      </c>
      <c r="B34" s="27" t="s">
        <v>428</v>
      </c>
      <c r="C34" s="27" t="s">
        <v>348</v>
      </c>
      <c r="D34" s="27" t="s">
        <v>359</v>
      </c>
      <c r="E34" s="27" t="s">
        <v>436</v>
      </c>
      <c r="F34" s="27" t="s">
        <v>380</v>
      </c>
      <c r="G34" s="44" t="s">
        <v>437</v>
      </c>
      <c r="H34" s="27" t="s">
        <v>438</v>
      </c>
      <c r="I34" s="27" t="s">
        <v>353</v>
      </c>
      <c r="J34" s="27" t="s">
        <v>437</v>
      </c>
    </row>
    <row r="35" ht="33.75" customHeight="1" spans="1:10">
      <c r="A35" s="27" t="s">
        <v>331</v>
      </c>
      <c r="B35" s="27" t="s">
        <v>428</v>
      </c>
      <c r="C35" s="27" t="s">
        <v>348</v>
      </c>
      <c r="D35" s="27" t="s">
        <v>364</v>
      </c>
      <c r="E35" s="27" t="s">
        <v>439</v>
      </c>
      <c r="F35" s="27" t="s">
        <v>366</v>
      </c>
      <c r="G35" s="44" t="s">
        <v>440</v>
      </c>
      <c r="H35" s="27" t="s">
        <v>368</v>
      </c>
      <c r="I35" s="27" t="s">
        <v>353</v>
      </c>
      <c r="J35" s="27" t="s">
        <v>439</v>
      </c>
    </row>
    <row r="36" ht="33.75" customHeight="1" spans="1:10">
      <c r="A36" s="27" t="s">
        <v>331</v>
      </c>
      <c r="B36" s="27" t="s">
        <v>428</v>
      </c>
      <c r="C36" s="27" t="s">
        <v>370</v>
      </c>
      <c r="D36" s="27" t="s">
        <v>371</v>
      </c>
      <c r="E36" s="27" t="s">
        <v>441</v>
      </c>
      <c r="F36" s="27" t="s">
        <v>380</v>
      </c>
      <c r="G36" s="44" t="s">
        <v>442</v>
      </c>
      <c r="H36" s="27" t="s">
        <v>404</v>
      </c>
      <c r="I36" s="27" t="s">
        <v>353</v>
      </c>
      <c r="J36" s="27" t="s">
        <v>443</v>
      </c>
    </row>
    <row r="37" ht="33.75" customHeight="1" spans="1:10">
      <c r="A37" s="27" t="s">
        <v>331</v>
      </c>
      <c r="B37" s="27" t="s">
        <v>428</v>
      </c>
      <c r="C37" s="27" t="s">
        <v>370</v>
      </c>
      <c r="D37" s="27" t="s">
        <v>371</v>
      </c>
      <c r="E37" s="27" t="s">
        <v>444</v>
      </c>
      <c r="F37" s="27" t="s">
        <v>366</v>
      </c>
      <c r="G37" s="44" t="s">
        <v>48</v>
      </c>
      <c r="H37" s="27" t="s">
        <v>400</v>
      </c>
      <c r="I37" s="27" t="s">
        <v>353</v>
      </c>
      <c r="J37" s="27" t="s">
        <v>444</v>
      </c>
    </row>
    <row r="38" ht="33.75" customHeight="1" spans="1:10">
      <c r="A38" s="27" t="s">
        <v>331</v>
      </c>
      <c r="B38" s="27" t="s">
        <v>428</v>
      </c>
      <c r="C38" s="27" t="s">
        <v>374</v>
      </c>
      <c r="D38" s="27" t="s">
        <v>375</v>
      </c>
      <c r="E38" s="27" t="s">
        <v>445</v>
      </c>
      <c r="F38" s="27" t="s">
        <v>351</v>
      </c>
      <c r="G38" s="44" t="s">
        <v>396</v>
      </c>
      <c r="H38" s="27" t="s">
        <v>362</v>
      </c>
      <c r="I38" s="27" t="s">
        <v>353</v>
      </c>
      <c r="J38" s="27" t="s">
        <v>446</v>
      </c>
    </row>
    <row r="39" ht="33.75" customHeight="1" spans="1:10">
      <c r="A39" s="27" t="s">
        <v>319</v>
      </c>
      <c r="B39" s="27" t="s">
        <v>447</v>
      </c>
      <c r="C39" s="27" t="s">
        <v>348</v>
      </c>
      <c r="D39" s="27" t="s">
        <v>349</v>
      </c>
      <c r="E39" s="27" t="s">
        <v>448</v>
      </c>
      <c r="F39" s="27" t="s">
        <v>351</v>
      </c>
      <c r="G39" s="44" t="s">
        <v>381</v>
      </c>
      <c r="H39" s="27" t="s">
        <v>400</v>
      </c>
      <c r="I39" s="27" t="s">
        <v>353</v>
      </c>
      <c r="J39" s="27" t="s">
        <v>449</v>
      </c>
    </row>
    <row r="40" ht="33.75" customHeight="1" spans="1:10">
      <c r="A40" s="27" t="s">
        <v>319</v>
      </c>
      <c r="B40" s="27" t="s">
        <v>447</v>
      </c>
      <c r="C40" s="27" t="s">
        <v>348</v>
      </c>
      <c r="D40" s="27" t="s">
        <v>349</v>
      </c>
      <c r="E40" s="27" t="s">
        <v>402</v>
      </c>
      <c r="F40" s="27" t="s">
        <v>351</v>
      </c>
      <c r="G40" s="44" t="s">
        <v>356</v>
      </c>
      <c r="H40" s="27" t="s">
        <v>404</v>
      </c>
      <c r="I40" s="27" t="s">
        <v>353</v>
      </c>
      <c r="J40" s="27" t="s">
        <v>450</v>
      </c>
    </row>
    <row r="41" ht="33.75" customHeight="1" spans="1:10">
      <c r="A41" s="27" t="s">
        <v>319</v>
      </c>
      <c r="B41" s="27" t="s">
        <v>447</v>
      </c>
      <c r="C41" s="27" t="s">
        <v>348</v>
      </c>
      <c r="D41" s="27" t="s">
        <v>359</v>
      </c>
      <c r="E41" s="27" t="s">
        <v>451</v>
      </c>
      <c r="F41" s="27" t="s">
        <v>351</v>
      </c>
      <c r="G41" s="44" t="s">
        <v>361</v>
      </c>
      <c r="H41" s="27" t="s">
        <v>362</v>
      </c>
      <c r="I41" s="27" t="s">
        <v>389</v>
      </c>
      <c r="J41" s="27" t="s">
        <v>452</v>
      </c>
    </row>
    <row r="42" ht="33.75" customHeight="1" spans="1:10">
      <c r="A42" s="27" t="s">
        <v>319</v>
      </c>
      <c r="B42" s="27" t="s">
        <v>447</v>
      </c>
      <c r="C42" s="27" t="s">
        <v>348</v>
      </c>
      <c r="D42" s="27" t="s">
        <v>359</v>
      </c>
      <c r="E42" s="27" t="s">
        <v>453</v>
      </c>
      <c r="F42" s="27" t="s">
        <v>351</v>
      </c>
      <c r="G42" s="44" t="s">
        <v>361</v>
      </c>
      <c r="H42" s="27" t="s">
        <v>362</v>
      </c>
      <c r="I42" s="27" t="s">
        <v>353</v>
      </c>
      <c r="J42" s="27" t="s">
        <v>454</v>
      </c>
    </row>
    <row r="43" ht="33.75" customHeight="1" spans="1:10">
      <c r="A43" s="27" t="s">
        <v>319</v>
      </c>
      <c r="B43" s="27" t="s">
        <v>447</v>
      </c>
      <c r="C43" s="27" t="s">
        <v>370</v>
      </c>
      <c r="D43" s="27" t="s">
        <v>391</v>
      </c>
      <c r="E43" s="27" t="s">
        <v>455</v>
      </c>
      <c r="F43" s="27" t="s">
        <v>380</v>
      </c>
      <c r="G43" s="44" t="s">
        <v>456</v>
      </c>
      <c r="H43" s="27" t="s">
        <v>362</v>
      </c>
      <c r="I43" s="27" t="s">
        <v>389</v>
      </c>
      <c r="J43" s="27" t="s">
        <v>457</v>
      </c>
    </row>
    <row r="44" ht="33.75" customHeight="1" spans="1:10">
      <c r="A44" s="27" t="s">
        <v>319</v>
      </c>
      <c r="B44" s="27" t="s">
        <v>447</v>
      </c>
      <c r="C44" s="27" t="s">
        <v>374</v>
      </c>
      <c r="D44" s="27" t="s">
        <v>375</v>
      </c>
      <c r="E44" s="27" t="s">
        <v>376</v>
      </c>
      <c r="F44" s="27" t="s">
        <v>351</v>
      </c>
      <c r="G44" s="44" t="s">
        <v>361</v>
      </c>
      <c r="H44" s="27" t="s">
        <v>362</v>
      </c>
      <c r="I44" s="27" t="s">
        <v>389</v>
      </c>
      <c r="J44" s="27" t="s">
        <v>458</v>
      </c>
    </row>
    <row r="45" ht="33.75" customHeight="1" spans="1:10">
      <c r="A45" s="27" t="s">
        <v>310</v>
      </c>
      <c r="B45" s="27" t="s">
        <v>459</v>
      </c>
      <c r="C45" s="27" t="s">
        <v>348</v>
      </c>
      <c r="D45" s="27" t="s">
        <v>349</v>
      </c>
      <c r="E45" s="27" t="s">
        <v>460</v>
      </c>
      <c r="F45" s="27" t="s">
        <v>351</v>
      </c>
      <c r="G45" s="44" t="s">
        <v>154</v>
      </c>
      <c r="H45" s="27" t="s">
        <v>400</v>
      </c>
      <c r="I45" s="27" t="s">
        <v>353</v>
      </c>
      <c r="J45" s="27" t="s">
        <v>461</v>
      </c>
    </row>
    <row r="46" ht="33.75" customHeight="1" spans="1:10">
      <c r="A46" s="27" t="s">
        <v>310</v>
      </c>
      <c r="B46" s="27" t="s">
        <v>459</v>
      </c>
      <c r="C46" s="27" t="s">
        <v>348</v>
      </c>
      <c r="D46" s="27" t="s">
        <v>349</v>
      </c>
      <c r="E46" s="27" t="s">
        <v>462</v>
      </c>
      <c r="F46" s="27" t="s">
        <v>351</v>
      </c>
      <c r="G46" s="44" t="s">
        <v>463</v>
      </c>
      <c r="H46" s="27" t="s">
        <v>400</v>
      </c>
      <c r="I46" s="27" t="s">
        <v>353</v>
      </c>
      <c r="J46" s="27" t="s">
        <v>464</v>
      </c>
    </row>
    <row r="47" ht="33.75" customHeight="1" spans="1:10">
      <c r="A47" s="27" t="s">
        <v>310</v>
      </c>
      <c r="B47" s="27" t="s">
        <v>459</v>
      </c>
      <c r="C47" s="27" t="s">
        <v>348</v>
      </c>
      <c r="D47" s="27" t="s">
        <v>359</v>
      </c>
      <c r="E47" s="27" t="s">
        <v>465</v>
      </c>
      <c r="F47" s="27" t="s">
        <v>380</v>
      </c>
      <c r="G47" s="44" t="s">
        <v>421</v>
      </c>
      <c r="H47" s="27" t="s">
        <v>388</v>
      </c>
      <c r="I47" s="27" t="s">
        <v>389</v>
      </c>
      <c r="J47" s="27" t="s">
        <v>466</v>
      </c>
    </row>
    <row r="48" ht="33.75" customHeight="1" spans="1:10">
      <c r="A48" s="27" t="s">
        <v>310</v>
      </c>
      <c r="B48" s="27" t="s">
        <v>459</v>
      </c>
      <c r="C48" s="27" t="s">
        <v>370</v>
      </c>
      <c r="D48" s="27" t="s">
        <v>371</v>
      </c>
      <c r="E48" s="27" t="s">
        <v>467</v>
      </c>
      <c r="F48" s="27" t="s">
        <v>380</v>
      </c>
      <c r="G48" s="44" t="s">
        <v>468</v>
      </c>
      <c r="H48" s="27" t="s">
        <v>388</v>
      </c>
      <c r="I48" s="27" t="s">
        <v>389</v>
      </c>
      <c r="J48" s="27" t="s">
        <v>469</v>
      </c>
    </row>
    <row r="49" ht="33.75" customHeight="1" spans="1:10">
      <c r="A49" s="27" t="s">
        <v>310</v>
      </c>
      <c r="B49" s="27" t="s">
        <v>459</v>
      </c>
      <c r="C49" s="27" t="s">
        <v>370</v>
      </c>
      <c r="D49" s="27" t="s">
        <v>391</v>
      </c>
      <c r="E49" s="27" t="s">
        <v>470</v>
      </c>
      <c r="F49" s="27" t="s">
        <v>380</v>
      </c>
      <c r="G49" s="44" t="s">
        <v>456</v>
      </c>
      <c r="H49" s="27" t="s">
        <v>471</v>
      </c>
      <c r="I49" s="27" t="s">
        <v>389</v>
      </c>
      <c r="J49" s="27" t="s">
        <v>472</v>
      </c>
    </row>
    <row r="50" ht="33.75" customHeight="1" spans="1:10">
      <c r="A50" s="27" t="s">
        <v>310</v>
      </c>
      <c r="B50" s="27" t="s">
        <v>459</v>
      </c>
      <c r="C50" s="27" t="s">
        <v>374</v>
      </c>
      <c r="D50" s="27" t="s">
        <v>375</v>
      </c>
      <c r="E50" s="27" t="s">
        <v>473</v>
      </c>
      <c r="F50" s="27" t="s">
        <v>351</v>
      </c>
      <c r="G50" s="44" t="s">
        <v>361</v>
      </c>
      <c r="H50" s="27" t="s">
        <v>362</v>
      </c>
      <c r="I50" s="27" t="s">
        <v>353</v>
      </c>
      <c r="J50" s="27" t="s">
        <v>474</v>
      </c>
    </row>
    <row r="51" ht="33.75" customHeight="1" spans="1:10">
      <c r="A51" s="27" t="s">
        <v>308</v>
      </c>
      <c r="B51" s="27" t="s">
        <v>475</v>
      </c>
      <c r="C51" s="27" t="s">
        <v>348</v>
      </c>
      <c r="D51" s="27" t="s">
        <v>349</v>
      </c>
      <c r="E51" s="27" t="s">
        <v>448</v>
      </c>
      <c r="F51" s="27" t="s">
        <v>351</v>
      </c>
      <c r="G51" s="44" t="s">
        <v>45</v>
      </c>
      <c r="H51" s="27" t="s">
        <v>400</v>
      </c>
      <c r="I51" s="27" t="s">
        <v>353</v>
      </c>
      <c r="J51" s="27" t="s">
        <v>476</v>
      </c>
    </row>
    <row r="52" ht="33.75" customHeight="1" spans="1:10">
      <c r="A52" s="27" t="s">
        <v>308</v>
      </c>
      <c r="B52" s="27" t="s">
        <v>477</v>
      </c>
      <c r="C52" s="27" t="s">
        <v>348</v>
      </c>
      <c r="D52" s="27" t="s">
        <v>349</v>
      </c>
      <c r="E52" s="27" t="s">
        <v>402</v>
      </c>
      <c r="F52" s="27" t="s">
        <v>351</v>
      </c>
      <c r="G52" s="44" t="s">
        <v>478</v>
      </c>
      <c r="H52" s="27" t="s">
        <v>404</v>
      </c>
      <c r="I52" s="27" t="s">
        <v>353</v>
      </c>
      <c r="J52" s="27" t="s">
        <v>479</v>
      </c>
    </row>
    <row r="53" ht="33.75" customHeight="1" spans="1:10">
      <c r="A53" s="27" t="s">
        <v>308</v>
      </c>
      <c r="B53" s="27" t="s">
        <v>477</v>
      </c>
      <c r="C53" s="27" t="s">
        <v>348</v>
      </c>
      <c r="D53" s="27" t="s">
        <v>359</v>
      </c>
      <c r="E53" s="27" t="s">
        <v>360</v>
      </c>
      <c r="F53" s="27" t="s">
        <v>351</v>
      </c>
      <c r="G53" s="44" t="s">
        <v>361</v>
      </c>
      <c r="H53" s="27" t="s">
        <v>362</v>
      </c>
      <c r="I53" s="27" t="s">
        <v>353</v>
      </c>
      <c r="J53" s="27" t="s">
        <v>480</v>
      </c>
    </row>
    <row r="54" ht="33.75" customHeight="1" spans="1:10">
      <c r="A54" s="27" t="s">
        <v>308</v>
      </c>
      <c r="B54" s="27" t="s">
        <v>477</v>
      </c>
      <c r="C54" s="27" t="s">
        <v>370</v>
      </c>
      <c r="D54" s="27" t="s">
        <v>371</v>
      </c>
      <c r="E54" s="27" t="s">
        <v>481</v>
      </c>
      <c r="F54" s="27" t="s">
        <v>351</v>
      </c>
      <c r="G54" s="44" t="s">
        <v>58</v>
      </c>
      <c r="H54" s="27" t="s">
        <v>482</v>
      </c>
      <c r="I54" s="27" t="s">
        <v>353</v>
      </c>
      <c r="J54" s="27" t="s">
        <v>483</v>
      </c>
    </row>
    <row r="55" ht="33.75" customHeight="1" spans="1:10">
      <c r="A55" s="27" t="s">
        <v>308</v>
      </c>
      <c r="B55" s="27" t="s">
        <v>477</v>
      </c>
      <c r="C55" s="27" t="s">
        <v>374</v>
      </c>
      <c r="D55" s="27" t="s">
        <v>375</v>
      </c>
      <c r="E55" s="27" t="s">
        <v>376</v>
      </c>
      <c r="F55" s="27" t="s">
        <v>366</v>
      </c>
      <c r="G55" s="44" t="s">
        <v>48</v>
      </c>
      <c r="H55" s="27" t="s">
        <v>362</v>
      </c>
      <c r="I55" s="27" t="s">
        <v>353</v>
      </c>
      <c r="J55" s="27" t="s">
        <v>484</v>
      </c>
    </row>
    <row r="56" ht="33.75" customHeight="1" spans="1:10">
      <c r="A56" s="27" t="s">
        <v>321</v>
      </c>
      <c r="B56" s="27" t="s">
        <v>485</v>
      </c>
      <c r="C56" s="27" t="s">
        <v>348</v>
      </c>
      <c r="D56" s="27" t="s">
        <v>349</v>
      </c>
      <c r="E56" s="27" t="s">
        <v>486</v>
      </c>
      <c r="F56" s="27" t="s">
        <v>351</v>
      </c>
      <c r="G56" s="44" t="s">
        <v>53</v>
      </c>
      <c r="H56" s="27" t="s">
        <v>487</v>
      </c>
      <c r="I56" s="27" t="s">
        <v>353</v>
      </c>
      <c r="J56" s="27" t="s">
        <v>486</v>
      </c>
    </row>
    <row r="57" ht="33.75" customHeight="1" spans="1:10">
      <c r="A57" s="27" t="s">
        <v>321</v>
      </c>
      <c r="B57" s="27" t="s">
        <v>485</v>
      </c>
      <c r="C57" s="27" t="s">
        <v>348</v>
      </c>
      <c r="D57" s="27" t="s">
        <v>364</v>
      </c>
      <c r="E57" s="27" t="s">
        <v>488</v>
      </c>
      <c r="F57" s="27" t="s">
        <v>380</v>
      </c>
      <c r="G57" s="44" t="s">
        <v>489</v>
      </c>
      <c r="H57" s="27" t="s">
        <v>490</v>
      </c>
      <c r="I57" s="27" t="s">
        <v>353</v>
      </c>
      <c r="J57" s="27" t="s">
        <v>491</v>
      </c>
    </row>
    <row r="58" ht="33.75" customHeight="1" spans="1:10">
      <c r="A58" s="27" t="s">
        <v>321</v>
      </c>
      <c r="B58" s="27" t="s">
        <v>485</v>
      </c>
      <c r="C58" s="27" t="s">
        <v>370</v>
      </c>
      <c r="D58" s="27" t="s">
        <v>371</v>
      </c>
      <c r="E58" s="27" t="s">
        <v>492</v>
      </c>
      <c r="F58" s="27" t="s">
        <v>380</v>
      </c>
      <c r="G58" s="44" t="s">
        <v>493</v>
      </c>
      <c r="H58" s="27" t="s">
        <v>388</v>
      </c>
      <c r="I58" s="27" t="s">
        <v>389</v>
      </c>
      <c r="J58" s="27" t="s">
        <v>494</v>
      </c>
    </row>
    <row r="59" ht="33.75" customHeight="1" spans="1:10">
      <c r="A59" s="27" t="s">
        <v>321</v>
      </c>
      <c r="B59" s="27" t="s">
        <v>485</v>
      </c>
      <c r="C59" s="27" t="s">
        <v>370</v>
      </c>
      <c r="D59" s="27" t="s">
        <v>391</v>
      </c>
      <c r="E59" s="27" t="s">
        <v>495</v>
      </c>
      <c r="F59" s="27" t="s">
        <v>351</v>
      </c>
      <c r="G59" s="44" t="s">
        <v>381</v>
      </c>
      <c r="H59" s="27" t="s">
        <v>362</v>
      </c>
      <c r="I59" s="27" t="s">
        <v>389</v>
      </c>
      <c r="J59" s="27" t="s">
        <v>496</v>
      </c>
    </row>
    <row r="60" ht="33.75" customHeight="1" spans="1:10">
      <c r="A60" s="27" t="s">
        <v>321</v>
      </c>
      <c r="B60" s="27" t="s">
        <v>485</v>
      </c>
      <c r="C60" s="27" t="s">
        <v>374</v>
      </c>
      <c r="D60" s="27" t="s">
        <v>375</v>
      </c>
      <c r="E60" s="27" t="s">
        <v>492</v>
      </c>
      <c r="F60" s="27" t="s">
        <v>351</v>
      </c>
      <c r="G60" s="44" t="s">
        <v>361</v>
      </c>
      <c r="H60" s="27" t="s">
        <v>362</v>
      </c>
      <c r="I60" s="27" t="s">
        <v>353</v>
      </c>
      <c r="J60" s="27" t="s">
        <v>497</v>
      </c>
    </row>
    <row r="61" ht="33.75" customHeight="1" spans="1:10">
      <c r="A61" s="27" t="s">
        <v>317</v>
      </c>
      <c r="B61" s="27" t="s">
        <v>498</v>
      </c>
      <c r="C61" s="27" t="s">
        <v>348</v>
      </c>
      <c r="D61" s="27" t="s">
        <v>349</v>
      </c>
      <c r="E61" s="27" t="s">
        <v>499</v>
      </c>
      <c r="F61" s="27" t="s">
        <v>380</v>
      </c>
      <c r="G61" s="44" t="s">
        <v>381</v>
      </c>
      <c r="H61" s="27" t="s">
        <v>400</v>
      </c>
      <c r="I61" s="27" t="s">
        <v>353</v>
      </c>
      <c r="J61" s="27" t="s">
        <v>500</v>
      </c>
    </row>
    <row r="62" ht="33.75" customHeight="1" spans="1:10">
      <c r="A62" s="27" t="s">
        <v>317</v>
      </c>
      <c r="B62" s="27" t="s">
        <v>498</v>
      </c>
      <c r="C62" s="27" t="s">
        <v>370</v>
      </c>
      <c r="D62" s="27" t="s">
        <v>371</v>
      </c>
      <c r="E62" s="27" t="s">
        <v>501</v>
      </c>
      <c r="F62" s="27" t="s">
        <v>380</v>
      </c>
      <c r="G62" s="44" t="s">
        <v>502</v>
      </c>
      <c r="H62" s="27" t="s">
        <v>362</v>
      </c>
      <c r="I62" s="27" t="s">
        <v>389</v>
      </c>
      <c r="J62" s="27" t="s">
        <v>502</v>
      </c>
    </row>
    <row r="63" ht="33.75" customHeight="1" spans="1:10">
      <c r="A63" s="27" t="s">
        <v>317</v>
      </c>
      <c r="B63" s="27" t="s">
        <v>498</v>
      </c>
      <c r="C63" s="27" t="s">
        <v>370</v>
      </c>
      <c r="D63" s="27" t="s">
        <v>411</v>
      </c>
      <c r="E63" s="27" t="s">
        <v>503</v>
      </c>
      <c r="F63" s="27" t="s">
        <v>366</v>
      </c>
      <c r="G63" s="44" t="s">
        <v>413</v>
      </c>
      <c r="H63" s="27" t="s">
        <v>362</v>
      </c>
      <c r="I63" s="27" t="s">
        <v>353</v>
      </c>
      <c r="J63" s="27" t="s">
        <v>504</v>
      </c>
    </row>
    <row r="64" ht="33.75" customHeight="1" spans="1:10">
      <c r="A64" s="27" t="s">
        <v>317</v>
      </c>
      <c r="B64" s="27" t="s">
        <v>498</v>
      </c>
      <c r="C64" s="27" t="s">
        <v>370</v>
      </c>
      <c r="D64" s="27" t="s">
        <v>391</v>
      </c>
      <c r="E64" s="27" t="s">
        <v>505</v>
      </c>
      <c r="F64" s="27" t="s">
        <v>380</v>
      </c>
      <c r="G64" s="44" t="s">
        <v>506</v>
      </c>
      <c r="H64" s="27" t="s">
        <v>357</v>
      </c>
      <c r="I64" s="27" t="s">
        <v>389</v>
      </c>
      <c r="J64" s="27" t="s">
        <v>506</v>
      </c>
    </row>
    <row r="65" ht="33.75" customHeight="1" spans="1:10">
      <c r="A65" s="27" t="s">
        <v>317</v>
      </c>
      <c r="B65" s="27" t="s">
        <v>498</v>
      </c>
      <c r="C65" s="27" t="s">
        <v>374</v>
      </c>
      <c r="D65" s="27" t="s">
        <v>375</v>
      </c>
      <c r="E65" s="27" t="s">
        <v>507</v>
      </c>
      <c r="F65" s="27" t="s">
        <v>351</v>
      </c>
      <c r="G65" s="44" t="s">
        <v>396</v>
      </c>
      <c r="H65" s="27" t="s">
        <v>362</v>
      </c>
      <c r="I65" s="27" t="s">
        <v>353</v>
      </c>
      <c r="J65" s="27" t="s">
        <v>507</v>
      </c>
    </row>
    <row r="66" ht="33.75" customHeight="1" spans="1:10">
      <c r="A66" s="27" t="s">
        <v>305</v>
      </c>
      <c r="B66" s="27" t="s">
        <v>508</v>
      </c>
      <c r="C66" s="27" t="s">
        <v>348</v>
      </c>
      <c r="D66" s="27" t="s">
        <v>349</v>
      </c>
      <c r="E66" s="27" t="s">
        <v>509</v>
      </c>
      <c r="F66" s="27" t="s">
        <v>366</v>
      </c>
      <c r="G66" s="44" t="s">
        <v>510</v>
      </c>
      <c r="H66" s="27" t="s">
        <v>404</v>
      </c>
      <c r="I66" s="27" t="s">
        <v>353</v>
      </c>
      <c r="J66" s="27" t="s">
        <v>511</v>
      </c>
    </row>
    <row r="67" ht="33.75" customHeight="1" spans="1:10">
      <c r="A67" s="27" t="s">
        <v>305</v>
      </c>
      <c r="B67" s="27" t="s">
        <v>508</v>
      </c>
      <c r="C67" s="27" t="s">
        <v>348</v>
      </c>
      <c r="D67" s="27" t="s">
        <v>349</v>
      </c>
      <c r="E67" s="27" t="s">
        <v>512</v>
      </c>
      <c r="F67" s="27" t="s">
        <v>380</v>
      </c>
      <c r="G67" s="44" t="s">
        <v>513</v>
      </c>
      <c r="H67" s="27" t="s">
        <v>393</v>
      </c>
      <c r="I67" s="27" t="s">
        <v>353</v>
      </c>
      <c r="J67" s="27" t="s">
        <v>514</v>
      </c>
    </row>
    <row r="68" ht="33.75" customHeight="1" spans="1:10">
      <c r="A68" s="27" t="s">
        <v>305</v>
      </c>
      <c r="B68" s="27" t="s">
        <v>508</v>
      </c>
      <c r="C68" s="27" t="s">
        <v>348</v>
      </c>
      <c r="D68" s="27" t="s">
        <v>515</v>
      </c>
      <c r="E68" s="27" t="s">
        <v>516</v>
      </c>
      <c r="F68" s="27" t="s">
        <v>380</v>
      </c>
      <c r="G68" s="44" t="s">
        <v>356</v>
      </c>
      <c r="H68" s="27" t="s">
        <v>517</v>
      </c>
      <c r="I68" s="27" t="s">
        <v>353</v>
      </c>
      <c r="J68" s="27" t="s">
        <v>518</v>
      </c>
    </row>
    <row r="69" ht="33.75" customHeight="1" spans="1:10">
      <c r="A69" s="27" t="s">
        <v>305</v>
      </c>
      <c r="B69" s="27" t="s">
        <v>508</v>
      </c>
      <c r="C69" s="27" t="s">
        <v>370</v>
      </c>
      <c r="D69" s="27" t="s">
        <v>391</v>
      </c>
      <c r="E69" s="27" t="s">
        <v>519</v>
      </c>
      <c r="F69" s="27" t="s">
        <v>351</v>
      </c>
      <c r="G69" s="44" t="s">
        <v>46</v>
      </c>
      <c r="H69" s="27" t="s">
        <v>424</v>
      </c>
      <c r="I69" s="27" t="s">
        <v>353</v>
      </c>
      <c r="J69" s="27" t="s">
        <v>520</v>
      </c>
    </row>
    <row r="70" ht="33.75" customHeight="1" spans="1:10">
      <c r="A70" s="27" t="s">
        <v>305</v>
      </c>
      <c r="B70" s="27" t="s">
        <v>508</v>
      </c>
      <c r="C70" s="27" t="s">
        <v>374</v>
      </c>
      <c r="D70" s="27" t="s">
        <v>375</v>
      </c>
      <c r="E70" s="27" t="s">
        <v>375</v>
      </c>
      <c r="F70" s="27" t="s">
        <v>351</v>
      </c>
      <c r="G70" s="44" t="s">
        <v>361</v>
      </c>
      <c r="H70" s="27" t="s">
        <v>362</v>
      </c>
      <c r="I70" s="27" t="s">
        <v>353</v>
      </c>
      <c r="J70" s="27" t="s">
        <v>521</v>
      </c>
    </row>
    <row r="71" ht="33.75" customHeight="1" spans="1:10">
      <c r="A71" s="27" t="s">
        <v>312</v>
      </c>
      <c r="B71" s="27" t="s">
        <v>522</v>
      </c>
      <c r="C71" s="27" t="s">
        <v>348</v>
      </c>
      <c r="D71" s="27" t="s">
        <v>349</v>
      </c>
      <c r="E71" s="27" t="s">
        <v>523</v>
      </c>
      <c r="F71" s="27" t="s">
        <v>351</v>
      </c>
      <c r="G71" s="44" t="s">
        <v>154</v>
      </c>
      <c r="H71" s="27" t="s">
        <v>400</v>
      </c>
      <c r="I71" s="27" t="s">
        <v>353</v>
      </c>
      <c r="J71" s="27" t="s">
        <v>524</v>
      </c>
    </row>
    <row r="72" ht="33.75" customHeight="1" spans="1:10">
      <c r="A72" s="27" t="s">
        <v>312</v>
      </c>
      <c r="B72" s="27" t="s">
        <v>525</v>
      </c>
      <c r="C72" s="27" t="s">
        <v>348</v>
      </c>
      <c r="D72" s="27" t="s">
        <v>349</v>
      </c>
      <c r="E72" s="27" t="s">
        <v>526</v>
      </c>
      <c r="F72" s="27" t="s">
        <v>351</v>
      </c>
      <c r="G72" s="44" t="s">
        <v>356</v>
      </c>
      <c r="H72" s="27" t="s">
        <v>527</v>
      </c>
      <c r="I72" s="27" t="s">
        <v>353</v>
      </c>
      <c r="J72" s="27" t="s">
        <v>528</v>
      </c>
    </row>
    <row r="73" ht="33.75" customHeight="1" spans="1:10">
      <c r="A73" s="27" t="s">
        <v>312</v>
      </c>
      <c r="B73" s="27" t="s">
        <v>525</v>
      </c>
      <c r="C73" s="27" t="s">
        <v>348</v>
      </c>
      <c r="D73" s="27" t="s">
        <v>349</v>
      </c>
      <c r="E73" s="27" t="s">
        <v>529</v>
      </c>
      <c r="F73" s="27" t="s">
        <v>380</v>
      </c>
      <c r="G73" s="44" t="s">
        <v>530</v>
      </c>
      <c r="H73" s="27" t="s">
        <v>531</v>
      </c>
      <c r="I73" s="27" t="s">
        <v>353</v>
      </c>
      <c r="J73" s="27" t="s">
        <v>532</v>
      </c>
    </row>
    <row r="74" ht="33.75" customHeight="1" spans="1:10">
      <c r="A74" s="27" t="s">
        <v>312</v>
      </c>
      <c r="B74" s="27" t="s">
        <v>525</v>
      </c>
      <c r="C74" s="27" t="s">
        <v>348</v>
      </c>
      <c r="D74" s="27" t="s">
        <v>359</v>
      </c>
      <c r="E74" s="27" t="s">
        <v>533</v>
      </c>
      <c r="F74" s="27" t="s">
        <v>380</v>
      </c>
      <c r="G74" s="44" t="s">
        <v>534</v>
      </c>
      <c r="H74" s="27" t="s">
        <v>388</v>
      </c>
      <c r="I74" s="27" t="s">
        <v>353</v>
      </c>
      <c r="J74" s="27" t="s">
        <v>535</v>
      </c>
    </row>
    <row r="75" ht="33.75" customHeight="1" spans="1:10">
      <c r="A75" s="27" t="s">
        <v>312</v>
      </c>
      <c r="B75" s="27" t="s">
        <v>525</v>
      </c>
      <c r="C75" s="27" t="s">
        <v>348</v>
      </c>
      <c r="D75" s="27" t="s">
        <v>364</v>
      </c>
      <c r="E75" s="27" t="s">
        <v>536</v>
      </c>
      <c r="F75" s="27" t="s">
        <v>380</v>
      </c>
      <c r="G75" s="44" t="s">
        <v>381</v>
      </c>
      <c r="H75" s="27" t="s">
        <v>393</v>
      </c>
      <c r="I75" s="27" t="s">
        <v>353</v>
      </c>
      <c r="J75" s="27" t="s">
        <v>537</v>
      </c>
    </row>
    <row r="76" ht="33.75" customHeight="1" spans="1:10">
      <c r="A76" s="27" t="s">
        <v>312</v>
      </c>
      <c r="B76" s="27" t="s">
        <v>525</v>
      </c>
      <c r="C76" s="27" t="s">
        <v>370</v>
      </c>
      <c r="D76" s="27" t="s">
        <v>411</v>
      </c>
      <c r="E76" s="27" t="s">
        <v>538</v>
      </c>
      <c r="F76" s="27" t="s">
        <v>366</v>
      </c>
      <c r="G76" s="44" t="s">
        <v>539</v>
      </c>
      <c r="H76" s="27" t="s">
        <v>540</v>
      </c>
      <c r="I76" s="27" t="s">
        <v>353</v>
      </c>
      <c r="J76" s="27" t="s">
        <v>541</v>
      </c>
    </row>
    <row r="77" ht="33.75" customHeight="1" spans="1:10">
      <c r="A77" s="27" t="s">
        <v>312</v>
      </c>
      <c r="B77" s="27" t="s">
        <v>525</v>
      </c>
      <c r="C77" s="27" t="s">
        <v>370</v>
      </c>
      <c r="D77" s="27" t="s">
        <v>391</v>
      </c>
      <c r="E77" s="27" t="s">
        <v>542</v>
      </c>
      <c r="F77" s="27" t="s">
        <v>380</v>
      </c>
      <c r="G77" s="44" t="s">
        <v>543</v>
      </c>
      <c r="H77" s="27" t="s">
        <v>544</v>
      </c>
      <c r="I77" s="27" t="s">
        <v>353</v>
      </c>
      <c r="J77" s="27" t="s">
        <v>545</v>
      </c>
    </row>
    <row r="78" ht="33.75" customHeight="1" spans="1:10">
      <c r="A78" s="27" t="s">
        <v>312</v>
      </c>
      <c r="B78" s="27" t="s">
        <v>525</v>
      </c>
      <c r="C78" s="27" t="s">
        <v>374</v>
      </c>
      <c r="D78" s="27" t="s">
        <v>375</v>
      </c>
      <c r="E78" s="27" t="s">
        <v>473</v>
      </c>
      <c r="F78" s="27" t="s">
        <v>351</v>
      </c>
      <c r="G78" s="44" t="s">
        <v>396</v>
      </c>
      <c r="H78" s="27" t="s">
        <v>362</v>
      </c>
      <c r="I78" s="27" t="s">
        <v>353</v>
      </c>
      <c r="J78" s="27" t="s">
        <v>546</v>
      </c>
    </row>
    <row r="79" ht="33.75" customHeight="1" spans="1:10">
      <c r="A79" s="27" t="s">
        <v>324</v>
      </c>
      <c r="B79" s="27" t="s">
        <v>547</v>
      </c>
      <c r="C79" s="27" t="s">
        <v>348</v>
      </c>
      <c r="D79" s="27" t="s">
        <v>349</v>
      </c>
      <c r="E79" s="27" t="s">
        <v>548</v>
      </c>
      <c r="F79" s="27" t="s">
        <v>380</v>
      </c>
      <c r="G79" s="44" t="s">
        <v>51</v>
      </c>
      <c r="H79" s="27" t="s">
        <v>357</v>
      </c>
      <c r="I79" s="27" t="s">
        <v>353</v>
      </c>
      <c r="J79" s="27" t="s">
        <v>549</v>
      </c>
    </row>
    <row r="80" ht="33.75" customHeight="1" spans="1:10">
      <c r="A80" s="27" t="s">
        <v>324</v>
      </c>
      <c r="B80" s="27" t="s">
        <v>547</v>
      </c>
      <c r="C80" s="27" t="s">
        <v>348</v>
      </c>
      <c r="D80" s="27" t="s">
        <v>364</v>
      </c>
      <c r="E80" s="27" t="s">
        <v>550</v>
      </c>
      <c r="F80" s="27" t="s">
        <v>380</v>
      </c>
      <c r="G80" s="44" t="s">
        <v>55</v>
      </c>
      <c r="H80" s="27" t="s">
        <v>424</v>
      </c>
      <c r="I80" s="27" t="s">
        <v>353</v>
      </c>
      <c r="J80" s="27" t="s">
        <v>551</v>
      </c>
    </row>
    <row r="81" ht="33.75" customHeight="1" spans="1:10">
      <c r="A81" s="27" t="s">
        <v>324</v>
      </c>
      <c r="B81" s="27" t="s">
        <v>547</v>
      </c>
      <c r="C81" s="27" t="s">
        <v>370</v>
      </c>
      <c r="D81" s="27" t="s">
        <v>371</v>
      </c>
      <c r="E81" s="27" t="s">
        <v>552</v>
      </c>
      <c r="F81" s="27" t="s">
        <v>380</v>
      </c>
      <c r="G81" s="44" t="s">
        <v>553</v>
      </c>
      <c r="H81" s="27" t="s">
        <v>553</v>
      </c>
      <c r="I81" s="27" t="s">
        <v>389</v>
      </c>
      <c r="J81" s="27" t="s">
        <v>554</v>
      </c>
    </row>
    <row r="82" ht="33.75" customHeight="1" spans="1:10">
      <c r="A82" s="27" t="s">
        <v>324</v>
      </c>
      <c r="B82" s="27" t="s">
        <v>547</v>
      </c>
      <c r="C82" s="27" t="s">
        <v>370</v>
      </c>
      <c r="D82" s="27" t="s">
        <v>391</v>
      </c>
      <c r="E82" s="27" t="s">
        <v>555</v>
      </c>
      <c r="F82" s="27" t="s">
        <v>380</v>
      </c>
      <c r="G82" s="44" t="s">
        <v>356</v>
      </c>
      <c r="H82" s="27" t="s">
        <v>362</v>
      </c>
      <c r="I82" s="27" t="s">
        <v>353</v>
      </c>
      <c r="J82" s="27" t="s">
        <v>556</v>
      </c>
    </row>
    <row r="83" ht="33.75" customHeight="1" spans="1:10">
      <c r="A83" s="27" t="s">
        <v>324</v>
      </c>
      <c r="B83" s="27" t="s">
        <v>547</v>
      </c>
      <c r="C83" s="27" t="s">
        <v>374</v>
      </c>
      <c r="D83" s="27" t="s">
        <v>375</v>
      </c>
      <c r="E83" s="27" t="s">
        <v>557</v>
      </c>
      <c r="F83" s="27" t="s">
        <v>351</v>
      </c>
      <c r="G83" s="44" t="s">
        <v>396</v>
      </c>
      <c r="H83" s="27" t="s">
        <v>362</v>
      </c>
      <c r="I83" s="27" t="s">
        <v>353</v>
      </c>
      <c r="J83" s="27" t="s">
        <v>558</v>
      </c>
    </row>
    <row r="84" ht="33.75" customHeight="1" spans="1:10">
      <c r="A84" s="27" t="s">
        <v>300</v>
      </c>
      <c r="B84" s="27" t="s">
        <v>559</v>
      </c>
      <c r="C84" s="27" t="s">
        <v>348</v>
      </c>
      <c r="D84" s="27" t="s">
        <v>349</v>
      </c>
      <c r="E84" s="27" t="s">
        <v>448</v>
      </c>
      <c r="F84" s="27" t="s">
        <v>351</v>
      </c>
      <c r="G84" s="44" t="s">
        <v>381</v>
      </c>
      <c r="H84" s="27" t="s">
        <v>400</v>
      </c>
      <c r="I84" s="27" t="s">
        <v>353</v>
      </c>
      <c r="J84" s="27" t="s">
        <v>560</v>
      </c>
    </row>
    <row r="85" ht="33.75" customHeight="1" spans="1:10">
      <c r="A85" s="27" t="s">
        <v>300</v>
      </c>
      <c r="B85" s="27" t="s">
        <v>559</v>
      </c>
      <c r="C85" s="27" t="s">
        <v>348</v>
      </c>
      <c r="D85" s="27" t="s">
        <v>349</v>
      </c>
      <c r="E85" s="27" t="s">
        <v>402</v>
      </c>
      <c r="F85" s="27" t="s">
        <v>351</v>
      </c>
      <c r="G85" s="44" t="s">
        <v>561</v>
      </c>
      <c r="H85" s="27" t="s">
        <v>404</v>
      </c>
      <c r="I85" s="27" t="s">
        <v>353</v>
      </c>
      <c r="J85" s="27" t="s">
        <v>562</v>
      </c>
    </row>
    <row r="86" ht="33.75" customHeight="1" spans="1:10">
      <c r="A86" s="27" t="s">
        <v>300</v>
      </c>
      <c r="B86" s="27" t="s">
        <v>559</v>
      </c>
      <c r="C86" s="27" t="s">
        <v>348</v>
      </c>
      <c r="D86" s="27" t="s">
        <v>359</v>
      </c>
      <c r="E86" s="27" t="s">
        <v>451</v>
      </c>
      <c r="F86" s="27" t="s">
        <v>351</v>
      </c>
      <c r="G86" s="44" t="s">
        <v>396</v>
      </c>
      <c r="H86" s="27" t="s">
        <v>362</v>
      </c>
      <c r="I86" s="27" t="s">
        <v>353</v>
      </c>
      <c r="J86" s="27" t="s">
        <v>563</v>
      </c>
    </row>
    <row r="87" ht="33.75" customHeight="1" spans="1:10">
      <c r="A87" s="27" t="s">
        <v>300</v>
      </c>
      <c r="B87" s="27" t="s">
        <v>559</v>
      </c>
      <c r="C87" s="27" t="s">
        <v>370</v>
      </c>
      <c r="D87" s="27" t="s">
        <v>371</v>
      </c>
      <c r="E87" s="27" t="s">
        <v>564</v>
      </c>
      <c r="F87" s="27" t="s">
        <v>366</v>
      </c>
      <c r="G87" s="44" t="s">
        <v>381</v>
      </c>
      <c r="H87" s="27" t="s">
        <v>565</v>
      </c>
      <c r="I87" s="27" t="s">
        <v>353</v>
      </c>
      <c r="J87" s="27" t="s">
        <v>566</v>
      </c>
    </row>
    <row r="88" ht="33.75" customHeight="1" spans="1:10">
      <c r="A88" s="27" t="s">
        <v>300</v>
      </c>
      <c r="B88" s="27" t="s">
        <v>559</v>
      </c>
      <c r="C88" s="27" t="s">
        <v>374</v>
      </c>
      <c r="D88" s="27" t="s">
        <v>375</v>
      </c>
      <c r="E88" s="27" t="s">
        <v>376</v>
      </c>
      <c r="F88" s="27" t="s">
        <v>366</v>
      </c>
      <c r="G88" s="44" t="s">
        <v>48</v>
      </c>
      <c r="H88" s="27" t="s">
        <v>362</v>
      </c>
      <c r="I88" s="27" t="s">
        <v>353</v>
      </c>
      <c r="J88" s="27" t="s">
        <v>567</v>
      </c>
    </row>
    <row r="89" ht="33.75" customHeight="1" spans="1:10">
      <c r="A89" s="27" t="s">
        <v>328</v>
      </c>
      <c r="B89" s="27" t="s">
        <v>568</v>
      </c>
      <c r="C89" s="27" t="s">
        <v>348</v>
      </c>
      <c r="D89" s="27" t="s">
        <v>349</v>
      </c>
      <c r="E89" s="27" t="s">
        <v>569</v>
      </c>
      <c r="F89" s="27" t="s">
        <v>380</v>
      </c>
      <c r="G89" s="44" t="s">
        <v>381</v>
      </c>
      <c r="H89" s="27" t="s">
        <v>570</v>
      </c>
      <c r="I89" s="27" t="s">
        <v>353</v>
      </c>
      <c r="J89" s="27" t="s">
        <v>571</v>
      </c>
    </row>
    <row r="90" ht="33.75" customHeight="1" spans="1:10">
      <c r="A90" s="27" t="s">
        <v>328</v>
      </c>
      <c r="B90" s="27" t="s">
        <v>568</v>
      </c>
      <c r="C90" s="27" t="s">
        <v>348</v>
      </c>
      <c r="D90" s="27" t="s">
        <v>359</v>
      </c>
      <c r="E90" s="27" t="s">
        <v>572</v>
      </c>
      <c r="F90" s="27" t="s">
        <v>380</v>
      </c>
      <c r="G90" s="44" t="s">
        <v>356</v>
      </c>
      <c r="H90" s="27" t="s">
        <v>362</v>
      </c>
      <c r="I90" s="27" t="s">
        <v>353</v>
      </c>
      <c r="J90" s="27" t="s">
        <v>573</v>
      </c>
    </row>
    <row r="91" ht="33.75" customHeight="1" spans="1:10">
      <c r="A91" s="27" t="s">
        <v>328</v>
      </c>
      <c r="B91" s="27" t="s">
        <v>568</v>
      </c>
      <c r="C91" s="27" t="s">
        <v>348</v>
      </c>
      <c r="D91" s="27" t="s">
        <v>359</v>
      </c>
      <c r="E91" s="27" t="s">
        <v>574</v>
      </c>
      <c r="F91" s="27" t="s">
        <v>380</v>
      </c>
      <c r="G91" s="44" t="s">
        <v>356</v>
      </c>
      <c r="H91" s="27" t="s">
        <v>362</v>
      </c>
      <c r="I91" s="27" t="s">
        <v>353</v>
      </c>
      <c r="J91" s="27" t="s">
        <v>575</v>
      </c>
    </row>
    <row r="92" ht="33.75" customHeight="1" spans="1:10">
      <c r="A92" s="27" t="s">
        <v>328</v>
      </c>
      <c r="B92" s="27" t="s">
        <v>568</v>
      </c>
      <c r="C92" s="27" t="s">
        <v>348</v>
      </c>
      <c r="D92" s="27" t="s">
        <v>364</v>
      </c>
      <c r="E92" s="27" t="s">
        <v>576</v>
      </c>
      <c r="F92" s="27" t="s">
        <v>380</v>
      </c>
      <c r="G92" s="44" t="s">
        <v>356</v>
      </c>
      <c r="H92" s="27" t="s">
        <v>362</v>
      </c>
      <c r="I92" s="27" t="s">
        <v>353</v>
      </c>
      <c r="J92" s="27" t="s">
        <v>577</v>
      </c>
    </row>
    <row r="93" ht="33.75" customHeight="1" spans="1:10">
      <c r="A93" s="27" t="s">
        <v>328</v>
      </c>
      <c r="B93" s="27" t="s">
        <v>568</v>
      </c>
      <c r="C93" s="27" t="s">
        <v>370</v>
      </c>
      <c r="D93" s="27" t="s">
        <v>371</v>
      </c>
      <c r="E93" s="27" t="s">
        <v>578</v>
      </c>
      <c r="F93" s="27" t="s">
        <v>579</v>
      </c>
      <c r="G93" s="44" t="s">
        <v>387</v>
      </c>
      <c r="H93" s="27" t="s">
        <v>580</v>
      </c>
      <c r="I93" s="27" t="s">
        <v>389</v>
      </c>
      <c r="J93" s="27" t="s">
        <v>581</v>
      </c>
    </row>
    <row r="94" ht="33.75" customHeight="1" spans="1:10">
      <c r="A94" s="27" t="s">
        <v>328</v>
      </c>
      <c r="B94" s="27" t="s">
        <v>568</v>
      </c>
      <c r="C94" s="27" t="s">
        <v>370</v>
      </c>
      <c r="D94" s="27" t="s">
        <v>391</v>
      </c>
      <c r="E94" s="27" t="s">
        <v>582</v>
      </c>
      <c r="F94" s="27" t="s">
        <v>579</v>
      </c>
      <c r="G94" s="44" t="s">
        <v>387</v>
      </c>
      <c r="H94" s="27" t="s">
        <v>580</v>
      </c>
      <c r="I94" s="27" t="s">
        <v>389</v>
      </c>
      <c r="J94" s="27" t="s">
        <v>583</v>
      </c>
    </row>
    <row r="95" ht="33.75" customHeight="1" spans="1:10">
      <c r="A95" s="27" t="s">
        <v>328</v>
      </c>
      <c r="B95" s="27" t="s">
        <v>568</v>
      </c>
      <c r="C95" s="27" t="s">
        <v>374</v>
      </c>
      <c r="D95" s="27" t="s">
        <v>375</v>
      </c>
      <c r="E95" s="27" t="s">
        <v>473</v>
      </c>
      <c r="F95" s="27" t="s">
        <v>351</v>
      </c>
      <c r="G95" s="44" t="s">
        <v>396</v>
      </c>
      <c r="H95" s="27" t="s">
        <v>362</v>
      </c>
      <c r="I95" s="27" t="s">
        <v>353</v>
      </c>
      <c r="J95" s="27" t="s">
        <v>474</v>
      </c>
    </row>
    <row r="96" ht="33.75" customHeight="1" spans="1:10">
      <c r="A96" s="27" t="s">
        <v>271</v>
      </c>
      <c r="B96" s="27" t="s">
        <v>584</v>
      </c>
      <c r="C96" s="27" t="s">
        <v>348</v>
      </c>
      <c r="D96" s="27" t="s">
        <v>349</v>
      </c>
      <c r="E96" s="27" t="s">
        <v>585</v>
      </c>
      <c r="F96" s="27" t="s">
        <v>351</v>
      </c>
      <c r="G96" s="44" t="s">
        <v>586</v>
      </c>
      <c r="H96" s="27" t="s">
        <v>404</v>
      </c>
      <c r="I96" s="27" t="s">
        <v>353</v>
      </c>
      <c r="J96" s="27" t="s">
        <v>587</v>
      </c>
    </row>
    <row r="97" ht="33.75" customHeight="1" spans="1:10">
      <c r="A97" s="27" t="s">
        <v>271</v>
      </c>
      <c r="B97" s="27" t="s">
        <v>584</v>
      </c>
      <c r="C97" s="27" t="s">
        <v>348</v>
      </c>
      <c r="D97" s="27" t="s">
        <v>359</v>
      </c>
      <c r="E97" s="27" t="s">
        <v>588</v>
      </c>
      <c r="F97" s="27" t="s">
        <v>351</v>
      </c>
      <c r="G97" s="44" t="s">
        <v>361</v>
      </c>
      <c r="H97" s="27" t="s">
        <v>362</v>
      </c>
      <c r="I97" s="27" t="s">
        <v>353</v>
      </c>
      <c r="J97" s="27" t="s">
        <v>589</v>
      </c>
    </row>
    <row r="98" ht="33.75" customHeight="1" spans="1:10">
      <c r="A98" s="27" t="s">
        <v>271</v>
      </c>
      <c r="B98" s="27" t="s">
        <v>584</v>
      </c>
      <c r="C98" s="27" t="s">
        <v>348</v>
      </c>
      <c r="D98" s="27" t="s">
        <v>359</v>
      </c>
      <c r="E98" s="27" t="s">
        <v>590</v>
      </c>
      <c r="F98" s="27" t="s">
        <v>351</v>
      </c>
      <c r="G98" s="44" t="s">
        <v>361</v>
      </c>
      <c r="H98" s="27" t="s">
        <v>362</v>
      </c>
      <c r="I98" s="27" t="s">
        <v>353</v>
      </c>
      <c r="J98" s="27" t="s">
        <v>591</v>
      </c>
    </row>
    <row r="99" ht="33.75" customHeight="1" spans="1:10">
      <c r="A99" s="27" t="s">
        <v>271</v>
      </c>
      <c r="B99" s="27" t="s">
        <v>584</v>
      </c>
      <c r="C99" s="27" t="s">
        <v>348</v>
      </c>
      <c r="D99" s="27" t="s">
        <v>359</v>
      </c>
      <c r="E99" s="27" t="s">
        <v>592</v>
      </c>
      <c r="F99" s="27" t="s">
        <v>351</v>
      </c>
      <c r="G99" s="44" t="s">
        <v>361</v>
      </c>
      <c r="H99" s="27" t="s">
        <v>362</v>
      </c>
      <c r="I99" s="27" t="s">
        <v>353</v>
      </c>
      <c r="J99" s="27" t="s">
        <v>593</v>
      </c>
    </row>
    <row r="100" ht="33.75" customHeight="1" spans="1:10">
      <c r="A100" s="27" t="s">
        <v>271</v>
      </c>
      <c r="B100" s="27" t="s">
        <v>584</v>
      </c>
      <c r="C100" s="27" t="s">
        <v>348</v>
      </c>
      <c r="D100" s="27" t="s">
        <v>364</v>
      </c>
      <c r="E100" s="27" t="s">
        <v>594</v>
      </c>
      <c r="F100" s="27" t="s">
        <v>366</v>
      </c>
      <c r="G100" s="44" t="s">
        <v>595</v>
      </c>
      <c r="H100" s="27" t="s">
        <v>596</v>
      </c>
      <c r="I100" s="27" t="s">
        <v>353</v>
      </c>
      <c r="J100" s="27" t="s">
        <v>597</v>
      </c>
    </row>
    <row r="101" ht="33.75" customHeight="1" spans="1:10">
      <c r="A101" s="27" t="s">
        <v>271</v>
      </c>
      <c r="B101" s="27" t="s">
        <v>584</v>
      </c>
      <c r="C101" s="27" t="s">
        <v>370</v>
      </c>
      <c r="D101" s="27" t="s">
        <v>371</v>
      </c>
      <c r="E101" s="27" t="s">
        <v>598</v>
      </c>
      <c r="F101" s="27" t="s">
        <v>380</v>
      </c>
      <c r="G101" s="44" t="s">
        <v>598</v>
      </c>
      <c r="H101" s="27" t="s">
        <v>362</v>
      </c>
      <c r="I101" s="27" t="s">
        <v>389</v>
      </c>
      <c r="J101" s="27" t="s">
        <v>599</v>
      </c>
    </row>
    <row r="102" ht="33.75" customHeight="1" spans="1:10">
      <c r="A102" s="27" t="s">
        <v>271</v>
      </c>
      <c r="B102" s="27" t="s">
        <v>584</v>
      </c>
      <c r="C102" s="27" t="s">
        <v>374</v>
      </c>
      <c r="D102" s="27" t="s">
        <v>375</v>
      </c>
      <c r="E102" s="27" t="s">
        <v>600</v>
      </c>
      <c r="F102" s="27" t="s">
        <v>351</v>
      </c>
      <c r="G102" s="44" t="s">
        <v>561</v>
      </c>
      <c r="H102" s="27" t="s">
        <v>362</v>
      </c>
      <c r="I102" s="27" t="s">
        <v>353</v>
      </c>
      <c r="J102" s="27" t="s">
        <v>446</v>
      </c>
    </row>
    <row r="103" ht="33.75" customHeight="1" spans="1:10">
      <c r="A103" s="27" t="s">
        <v>276</v>
      </c>
      <c r="B103" s="27" t="s">
        <v>601</v>
      </c>
      <c r="C103" s="27" t="s">
        <v>348</v>
      </c>
      <c r="D103" s="27" t="s">
        <v>349</v>
      </c>
      <c r="E103" s="27" t="s">
        <v>602</v>
      </c>
      <c r="F103" s="27" t="s">
        <v>351</v>
      </c>
      <c r="G103" s="44" t="s">
        <v>47</v>
      </c>
      <c r="H103" s="27" t="s">
        <v>570</v>
      </c>
      <c r="I103" s="27" t="s">
        <v>353</v>
      </c>
      <c r="J103" s="27" t="s">
        <v>603</v>
      </c>
    </row>
    <row r="104" ht="33.75" customHeight="1" spans="1:10">
      <c r="A104" s="27" t="s">
        <v>276</v>
      </c>
      <c r="B104" s="27" t="s">
        <v>604</v>
      </c>
      <c r="C104" s="27" t="s">
        <v>348</v>
      </c>
      <c r="D104" s="27" t="s">
        <v>359</v>
      </c>
      <c r="E104" s="27" t="s">
        <v>605</v>
      </c>
      <c r="F104" s="27" t="s">
        <v>351</v>
      </c>
      <c r="G104" s="44" t="s">
        <v>356</v>
      </c>
      <c r="H104" s="27" t="s">
        <v>362</v>
      </c>
      <c r="I104" s="27" t="s">
        <v>353</v>
      </c>
      <c r="J104" s="27" t="s">
        <v>606</v>
      </c>
    </row>
    <row r="105" ht="33.75" customHeight="1" spans="1:10">
      <c r="A105" s="27" t="s">
        <v>276</v>
      </c>
      <c r="B105" s="27" t="s">
        <v>604</v>
      </c>
      <c r="C105" s="27" t="s">
        <v>348</v>
      </c>
      <c r="D105" s="27" t="s">
        <v>364</v>
      </c>
      <c r="E105" s="27" t="s">
        <v>607</v>
      </c>
      <c r="F105" s="27" t="s">
        <v>380</v>
      </c>
      <c r="G105" s="44" t="s">
        <v>44</v>
      </c>
      <c r="H105" s="27" t="s">
        <v>393</v>
      </c>
      <c r="I105" s="27" t="s">
        <v>353</v>
      </c>
      <c r="J105" s="27" t="s">
        <v>608</v>
      </c>
    </row>
    <row r="106" ht="33.75" customHeight="1" spans="1:10">
      <c r="A106" s="27" t="s">
        <v>276</v>
      </c>
      <c r="B106" s="27" t="s">
        <v>604</v>
      </c>
      <c r="C106" s="27" t="s">
        <v>370</v>
      </c>
      <c r="D106" s="27" t="s">
        <v>609</v>
      </c>
      <c r="E106" s="27" t="s">
        <v>610</v>
      </c>
      <c r="F106" s="27" t="s">
        <v>366</v>
      </c>
      <c r="G106" s="44" t="s">
        <v>44</v>
      </c>
      <c r="H106" s="27" t="s">
        <v>362</v>
      </c>
      <c r="I106" s="27" t="s">
        <v>353</v>
      </c>
      <c r="J106" s="27" t="s">
        <v>610</v>
      </c>
    </row>
    <row r="107" ht="33.75" customHeight="1" spans="1:10">
      <c r="A107" s="27" t="s">
        <v>276</v>
      </c>
      <c r="B107" s="27" t="s">
        <v>604</v>
      </c>
      <c r="C107" s="27" t="s">
        <v>370</v>
      </c>
      <c r="D107" s="27" t="s">
        <v>371</v>
      </c>
      <c r="E107" s="27" t="s">
        <v>611</v>
      </c>
      <c r="F107" s="27" t="s">
        <v>351</v>
      </c>
      <c r="G107" s="44" t="s">
        <v>356</v>
      </c>
      <c r="H107" s="27" t="s">
        <v>362</v>
      </c>
      <c r="I107" s="27" t="s">
        <v>353</v>
      </c>
      <c r="J107" s="27" t="s">
        <v>611</v>
      </c>
    </row>
    <row r="108" ht="33.75" customHeight="1" spans="1:10">
      <c r="A108" s="27" t="s">
        <v>276</v>
      </c>
      <c r="B108" s="27" t="s">
        <v>604</v>
      </c>
      <c r="C108" s="27" t="s">
        <v>370</v>
      </c>
      <c r="D108" s="27" t="s">
        <v>371</v>
      </c>
      <c r="E108" s="27" t="s">
        <v>612</v>
      </c>
      <c r="F108" s="27" t="s">
        <v>351</v>
      </c>
      <c r="G108" s="44" t="s">
        <v>361</v>
      </c>
      <c r="H108" s="27" t="s">
        <v>362</v>
      </c>
      <c r="I108" s="27" t="s">
        <v>353</v>
      </c>
      <c r="J108" s="27" t="s">
        <v>612</v>
      </c>
    </row>
    <row r="109" ht="33.75" customHeight="1" spans="1:10">
      <c r="A109" s="27" t="s">
        <v>276</v>
      </c>
      <c r="B109" s="27" t="s">
        <v>604</v>
      </c>
      <c r="C109" s="27" t="s">
        <v>370</v>
      </c>
      <c r="D109" s="27" t="s">
        <v>371</v>
      </c>
      <c r="E109" s="27" t="s">
        <v>613</v>
      </c>
      <c r="F109" s="27" t="s">
        <v>351</v>
      </c>
      <c r="G109" s="44" t="s">
        <v>356</v>
      </c>
      <c r="H109" s="27" t="s">
        <v>362</v>
      </c>
      <c r="I109" s="27" t="s">
        <v>353</v>
      </c>
      <c r="J109" s="27" t="s">
        <v>613</v>
      </c>
    </row>
    <row r="110" ht="33.75" customHeight="1" spans="1:10">
      <c r="A110" s="27" t="s">
        <v>276</v>
      </c>
      <c r="B110" s="27" t="s">
        <v>604</v>
      </c>
      <c r="C110" s="27" t="s">
        <v>370</v>
      </c>
      <c r="D110" s="27" t="s">
        <v>391</v>
      </c>
      <c r="E110" s="27" t="s">
        <v>614</v>
      </c>
      <c r="F110" s="27" t="s">
        <v>351</v>
      </c>
      <c r="G110" s="44" t="s">
        <v>615</v>
      </c>
      <c r="H110" s="27" t="s">
        <v>362</v>
      </c>
      <c r="I110" s="27" t="s">
        <v>353</v>
      </c>
      <c r="J110" s="27" t="s">
        <v>616</v>
      </c>
    </row>
    <row r="111" ht="33.75" customHeight="1" spans="1:10">
      <c r="A111" s="27" t="s">
        <v>276</v>
      </c>
      <c r="B111" s="27" t="s">
        <v>604</v>
      </c>
      <c r="C111" s="27" t="s">
        <v>374</v>
      </c>
      <c r="D111" s="27" t="s">
        <v>375</v>
      </c>
      <c r="E111" s="27" t="s">
        <v>617</v>
      </c>
      <c r="F111" s="27" t="s">
        <v>351</v>
      </c>
      <c r="G111" s="44" t="s">
        <v>361</v>
      </c>
      <c r="H111" s="27" t="s">
        <v>362</v>
      </c>
      <c r="I111" s="27" t="s">
        <v>353</v>
      </c>
      <c r="J111" s="27" t="s">
        <v>617</v>
      </c>
    </row>
  </sheetData>
  <mergeCells count="36">
    <mergeCell ref="A2:J2"/>
    <mergeCell ref="A3:H3"/>
    <mergeCell ref="A8:A13"/>
    <mergeCell ref="A14:A18"/>
    <mergeCell ref="A19:A25"/>
    <mergeCell ref="A26:A30"/>
    <mergeCell ref="A31:A38"/>
    <mergeCell ref="A39:A44"/>
    <mergeCell ref="A45:A50"/>
    <mergeCell ref="A51:A55"/>
    <mergeCell ref="A56:A60"/>
    <mergeCell ref="A61:A65"/>
    <mergeCell ref="A66:A70"/>
    <mergeCell ref="A71:A78"/>
    <mergeCell ref="A79:A83"/>
    <mergeCell ref="A84:A88"/>
    <mergeCell ref="A89:A95"/>
    <mergeCell ref="A96:A102"/>
    <mergeCell ref="A103:A111"/>
    <mergeCell ref="B8:B13"/>
    <mergeCell ref="B14:B18"/>
    <mergeCell ref="B19:B25"/>
    <mergeCell ref="B26:B30"/>
    <mergeCell ref="B31:B38"/>
    <mergeCell ref="B39:B44"/>
    <mergeCell ref="B45:B50"/>
    <mergeCell ref="B51:B55"/>
    <mergeCell ref="B56:B60"/>
    <mergeCell ref="B61:B65"/>
    <mergeCell ref="B66:B70"/>
    <mergeCell ref="B71:B78"/>
    <mergeCell ref="B79:B83"/>
    <mergeCell ref="B84:B88"/>
    <mergeCell ref="B89:B95"/>
    <mergeCell ref="B96:B102"/>
    <mergeCell ref="B103:B1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ギ 妖 。</cp:lastModifiedBy>
  <dcterms:created xsi:type="dcterms:W3CDTF">2025-02-17T03:03:00Z</dcterms:created>
  <dcterms:modified xsi:type="dcterms:W3CDTF">2025-06-10T08:39:12Z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E2D79C284530401B994B28D41CF4761A_12</vt:lpwstr>
  </property>
</Properties>
</file>