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三公”经费支出预算表03" sheetId="6" r:id="rId5"/>
    <sheet name="一般公共预算支出预算表02-2" sheetId="5"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<sst xmlns="http://schemas.openxmlformats.org/spreadsheetml/2006/main" count="4072" uniqueCount="857">
  <si>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</si>
  <si>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</si>
  <si>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</si>
  <si>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</si>
  <si>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</si>
  <si>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</si>
  <si>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</si>
  <si>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</si>
  <si>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</si>
  <si>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</si>
  <si>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</si>
  <si>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</si>
  <si>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</si>
  <si>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</si>
  <si>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</si>
  <si>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</si>
  <si>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</si>
  <si>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</si>
  <si>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</si>
  <si>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</si>
  <si>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</si>
  <si>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</si>
  <si>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</si>
  <si>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</si>
  <si>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</si>
  <si>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</si>
  <si>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</si>
  <si>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</si>
  <si>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</si>
  <si>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</si>
  <si>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</si>
  <si>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</si>
  <si>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</si>
  <si>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</si>
  <si>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</si>
  <si>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</si>
  <si>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</si>
  <si>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</si>
  <si>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</si>
  <si>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</si>
  <si>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</si>
  <si>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</si>
  <si>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</si>
  <si>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</si>
  <si>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</si>
  <si>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</si>
  <si>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</si>
  <si>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</si>
  <si>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</si>
  <si>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</si>
  <si>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</si>
  <si>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</si>
  <si>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</si>
  <si>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</si>
  <si>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</si>
  <si>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</si>
  <si>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</si>
  <si>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</si>
  <si>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</si>
  <si>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</si>
  <si>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</si>
  <si>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</si>
  <si>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</si>
  <si>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117</t>
  </si>
  <si>
    <t>玉溪市人力资源和社会保障局</t>
  </si>
  <si>
    <t>117001</t>
  </si>
  <si>
    <t>玉溪市人力资源和社会保障局（本级）</t>
  </si>
  <si>
    <t>117004</t>
  </si>
  <si>
    <t>玉溪市公共就业和人才服务中心</t>
  </si>
  <si>
    <t>117005</t>
  </si>
  <si>
    <t>玉溪市社会保险中心</t>
  </si>
  <si>
    <t>117008</t>
  </si>
  <si>
    <t>玉溪市人事考试院</t>
  </si>
  <si>
    <t>117009</t>
  </si>
  <si>
    <t>玉溪市人力资源社会保障信息中心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</si>
  <si>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</si>
  <si>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</si>
  <si>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</si>
  <si>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</si>
  <si>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</si>
  <si>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</si>
  <si>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</si>
  <si>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</si>
  <si>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</si>
  <si>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</si>
  <si>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</si>
  <si>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</si>
  <si>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</si>
  <si>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</si>
  <si>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20503</t>
  </si>
  <si>
    <t>2050399</t>
  </si>
  <si>
    <t>20599</t>
  </si>
  <si>
    <t>2059999</t>
  </si>
  <si>
    <t>208</t>
  </si>
  <si>
    <t>20801</t>
  </si>
  <si>
    <t>2080101</t>
  </si>
  <si>
    <t>2080102</t>
  </si>
  <si>
    <t>2080106</t>
  </si>
  <si>
    <t>2080109</t>
  </si>
  <si>
    <t>2080150</t>
  </si>
  <si>
    <t>2080199</t>
  </si>
  <si>
    <t>20805</t>
  </si>
  <si>
    <t>2080501</t>
  </si>
  <si>
    <t>2080502</t>
  </si>
  <si>
    <t>2080505</t>
  </si>
  <si>
    <t>2080506</t>
  </si>
  <si>
    <t>2080599</t>
  </si>
  <si>
    <t>20807</t>
  </si>
  <si>
    <t>2080712</t>
  </si>
  <si>
    <t>2080799</t>
  </si>
  <si>
    <t>20808</t>
  </si>
  <si>
    <t>2080801</t>
  </si>
  <si>
    <t>20899</t>
  </si>
  <si>
    <t>2089999</t>
  </si>
  <si>
    <t>210</t>
  </si>
  <si>
    <t>21011</t>
  </si>
  <si>
    <t>2101101</t>
  </si>
  <si>
    <t>2101102</t>
  </si>
  <si>
    <t>2101103</t>
  </si>
  <si>
    <t>2101199</t>
  </si>
  <si>
    <t>213</t>
  </si>
  <si>
    <t>21308</t>
  </si>
  <si>
    <t>2130804</t>
  </si>
  <si>
    <t>2130899</t>
  </si>
  <si>
    <t>221</t>
  </si>
  <si>
    <t>22102</t>
  </si>
  <si>
    <t>2210201</t>
  </si>
  <si>
    <t>2210203</t>
  </si>
  <si>
    <t>230</t>
  </si>
  <si>
    <t>23002</t>
  </si>
  <si>
    <t>2300208</t>
  </si>
  <si>
    <t>2300248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</si>
  <si>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</si>
  <si>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</si>
  <si>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</si>
  <si>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</si>
  <si>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</si>
  <si>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</si>
  <si>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</si>
  <si>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</si>
  <si>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</si>
  <si>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</si>
  <si>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预算03表</t>
  </si>
  <si>
    <t>2025年一般公共预算“三公”经费支出预算表</t>
  </si>
  <si>
    <t>“三公”经费合计</t>
  </si>
  <si>
    <t>因公出国（境）费</t>
  </si>
  <si>
    <t>公务用车购置及运行费</t>
  </si>
  <si>
    <t>公务用车购置</t>
  </si>
  <si>
    <t>公务用车运行费</t>
  </si>
  <si>
    <t>公务接待费</t>
  </si>
  <si>
    <t>预算02-2表</t>
  </si>
  <si>
    <t>2025年一般公共预算支出预算表（按功能科目分类）</t>
  </si>
  <si>
    <t>部门预算支出功能分类科目</t>
  </si>
  <si>
    <t>人员经费</t>
  </si>
  <si>
    <t>公用经费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</si>
  <si>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</si>
  <si>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</si>
  <si>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</si>
  <si>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</si>
  <si>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</si>
  <si>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</si>
  <si>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</si>
  <si>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</si>
  <si>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</si>
  <si>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</si>
  <si>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</si>
  <si>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</si>
  <si>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</si>
  <si>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</si>
  <si>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</si>
  <si>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</si>
  <si>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</si>
  <si>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</si>
  <si>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</si>
  <si>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</si>
  <si>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</si>
  <si>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</si>
  <si>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530400210000000629086</t>
  </si>
  <si>
    <t>行政人员工资支出</t>
  </si>
  <si>
    <t>行政运行</t>
  </si>
  <si>
    <t>30101</t>
  </si>
  <si>
    <t>基本工资</t>
  </si>
  <si>
    <t>30102</t>
  </si>
  <si>
    <t>津贴补贴</t>
  </si>
  <si>
    <t>购房补贴</t>
  </si>
  <si>
    <t>530400210000000629088</t>
  </si>
  <si>
    <t>社会保障缴费</t>
  </si>
  <si>
    <t>30112</t>
  </si>
  <si>
    <t>其他社会保障缴费</t>
  </si>
  <si>
    <t>事业运行</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</si>
  <si>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</si>
  <si>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</si>
  <si>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</si>
  <si>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</si>
  <si>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</si>
  <si>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</si>
  <si>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</si>
  <si>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</si>
  <si>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</si>
  <si>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</si>
  <si>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</si>
  <si>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</si>
  <si>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</si>
  <si>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530400210000000629089</t>
  </si>
  <si>
    <t>住房公积金</t>
  </si>
  <si>
    <t>30113</t>
  </si>
  <si>
    <t>530400210000000629090</t>
  </si>
  <si>
    <t>对个人和家庭的补助</t>
  </si>
  <si>
    <t>行政单位离退休</t>
  </si>
  <si>
    <t>30301</t>
  </si>
  <si>
    <t>离休费</t>
  </si>
  <si>
    <t>30305</t>
  </si>
  <si>
    <t>生活补助</t>
  </si>
  <si>
    <t>530400210000000629091</t>
  </si>
  <si>
    <t>其他工资福利支出</t>
  </si>
  <si>
    <t>30103</t>
  </si>
  <si>
    <t>奖金</t>
  </si>
  <si>
    <t>530400210000000629093</t>
  </si>
  <si>
    <t>公车购置及运维费</t>
  </si>
  <si>
    <t>30231</t>
  </si>
  <si>
    <t>公务用车运行维护费</t>
  </si>
  <si>
    <t>530400210000000629094</t>
  </si>
  <si>
    <t>行政人员公务交通补贴</t>
  </si>
  <si>
    <t>30239</t>
  </si>
  <si>
    <t>其他交通费用</t>
  </si>
  <si>
    <t>530400210000000629095</t>
  </si>
  <si>
    <t>工会经费</t>
  </si>
  <si>
    <t>30228</t>
  </si>
  <si>
    <t>530400210000000629097</t>
  </si>
  <si>
    <t>一般公用经费</t>
  </si>
  <si>
    <t>30201</t>
  </si>
  <si>
    <t>办公费</t>
  </si>
  <si>
    <t>30207</t>
  </si>
  <si>
    <t>邮电费</t>
  </si>
  <si>
    <t>30211</t>
  </si>
  <si>
    <t>差旅费</t>
  </si>
  <si>
    <t>30215</t>
  </si>
  <si>
    <t>会议费</t>
  </si>
  <si>
    <t>30216</t>
  </si>
  <si>
    <t>培训费</t>
  </si>
  <si>
    <t>30226</t>
  </si>
  <si>
    <t>劳务费</t>
  </si>
  <si>
    <t>30229</t>
  </si>
  <si>
    <t>福利费</t>
  </si>
  <si>
    <t>30299</t>
  </si>
  <si>
    <t>其他商品和服务支出</t>
  </si>
  <si>
    <t>31002</t>
  </si>
  <si>
    <t>办公设备购置</t>
  </si>
  <si>
    <t>31007</t>
  </si>
  <si>
    <t>信息网络及软件购置更新</t>
  </si>
  <si>
    <t>530400221100000568008</t>
  </si>
  <si>
    <t>30217</t>
  </si>
  <si>
    <t>530400241100002358005</t>
  </si>
  <si>
    <t>年终一次性奖金</t>
  </si>
  <si>
    <t>530400241100002358412</t>
  </si>
  <si>
    <t>工作业务经费</t>
  </si>
  <si>
    <t>一般行政管理事务</t>
  </si>
  <si>
    <t>30202</t>
  </si>
  <si>
    <t>印刷费</t>
  </si>
  <si>
    <t>30205</t>
  </si>
  <si>
    <t>水费</t>
  </si>
  <si>
    <t>30206</t>
  </si>
  <si>
    <t>电费</t>
  </si>
  <si>
    <t>30227</t>
  </si>
  <si>
    <t>委托业务费</t>
  </si>
  <si>
    <t>530400241100002358569</t>
  </si>
  <si>
    <t>编外临聘人员经费</t>
  </si>
  <si>
    <t>30199</t>
  </si>
  <si>
    <t>530400241100002391724</t>
  </si>
  <si>
    <t>事业人员工资支出</t>
  </si>
  <si>
    <t>30107</t>
  </si>
  <si>
    <t>绩效工资</t>
  </si>
  <si>
    <t>530400241100003123466</t>
  </si>
  <si>
    <t>遗属生活困难补助资金</t>
  </si>
  <si>
    <t>死亡抚恤</t>
  </si>
  <si>
    <t>530400251100003638996</t>
  </si>
  <si>
    <t>职业年金记实经费</t>
  </si>
  <si>
    <t>机关事业单位职业年金缴费支出</t>
  </si>
  <si>
    <t>30109</t>
  </si>
  <si>
    <t>职业年金缴费</t>
  </si>
  <si>
    <t>530400251100003834833</t>
  </si>
  <si>
    <t>奖励性绩效工资（工资部分）经费</t>
  </si>
  <si>
    <t>530400251100003838081</t>
  </si>
  <si>
    <t>奖励性绩效工资（高于部分）经费</t>
  </si>
  <si>
    <t>530400210000000628248</t>
  </si>
  <si>
    <t>530400210000000628251</t>
  </si>
  <si>
    <t>530400210000000628252</t>
  </si>
  <si>
    <t>530400210000000628253</t>
  </si>
  <si>
    <t>530400210000000628254</t>
  </si>
  <si>
    <t>530400210000000628283</t>
  </si>
  <si>
    <t>530400210000000628284</t>
  </si>
  <si>
    <t>530400210000000628286</t>
  </si>
  <si>
    <t>530400221100000570243</t>
  </si>
  <si>
    <t>530400241100002368568</t>
  </si>
  <si>
    <t>530400241100002370119</t>
  </si>
  <si>
    <t>就业管理事务</t>
  </si>
  <si>
    <t>30213</t>
  </si>
  <si>
    <t>维修（护）费</t>
  </si>
  <si>
    <t>530400241100002385920</t>
  </si>
  <si>
    <t>机关后勤购买服务经费</t>
  </si>
  <si>
    <t>530400241100002391676</t>
  </si>
  <si>
    <t>530400251100003639444</t>
  </si>
  <si>
    <t>530400251100003842634</t>
  </si>
  <si>
    <t>物业管理费</t>
  </si>
  <si>
    <t>30209</t>
  </si>
  <si>
    <t>530400210000000630738</t>
  </si>
  <si>
    <t>530400210000000630740</t>
  </si>
  <si>
    <t>530400210000000630741</t>
  </si>
  <si>
    <t>530400210000000630742</t>
  </si>
  <si>
    <t>530400210000000630743</t>
  </si>
  <si>
    <t>530400210000000630745</t>
  </si>
  <si>
    <t>530400210000000630746</t>
  </si>
  <si>
    <t>530400210000000630748</t>
  </si>
  <si>
    <t>530400221100000581874</t>
  </si>
  <si>
    <t>530400241100002388274</t>
  </si>
  <si>
    <t>530400251100003634492</t>
  </si>
  <si>
    <t>530400251100003634629</t>
  </si>
  <si>
    <t>530400251100003634991</t>
  </si>
  <si>
    <t>社会保险经办机构</t>
  </si>
  <si>
    <t>530400251100003637881</t>
  </si>
  <si>
    <t>530400251100003843691</t>
  </si>
  <si>
    <t>530400210000000628341</t>
  </si>
  <si>
    <t>530400210000000628342</t>
  </si>
  <si>
    <t>530400210000000628343</t>
  </si>
  <si>
    <t>530400210000000628345</t>
  </si>
  <si>
    <t>530400210000000628347</t>
  </si>
  <si>
    <t>530400221100000570241</t>
  </si>
  <si>
    <t>530400241100002386238</t>
  </si>
  <si>
    <t>530400241100002386339</t>
  </si>
  <si>
    <t>530400241100002387984</t>
  </si>
  <si>
    <t>530400241100003008168</t>
  </si>
  <si>
    <t>奖励性绩效工资（倾斜部分）资金</t>
  </si>
  <si>
    <t>530400251100003843935</t>
  </si>
  <si>
    <t>530400210000000629109</t>
  </si>
  <si>
    <t>530400210000000629110</t>
  </si>
  <si>
    <t>530400210000000629111</t>
  </si>
  <si>
    <t>530400210000000629112</t>
  </si>
  <si>
    <t>事业单位离退休</t>
  </si>
  <si>
    <t>530400210000000629114</t>
  </si>
  <si>
    <t>530400210000000629115</t>
  </si>
  <si>
    <t>530400221100000570747</t>
  </si>
  <si>
    <t>530400241100002107075</t>
  </si>
  <si>
    <t>530400241100002107138</t>
  </si>
  <si>
    <t>530400251100003797178</t>
  </si>
  <si>
    <t>遗属生活困难补助经费</t>
  </si>
  <si>
    <t>预算05-1表</t>
  </si>
  <si>
    <t>2025年部门项目支出预算表</t>
  </si>
  <si>
    <t>项目分类</t>
  </si>
  <si>
    <t>项目单位</t>
  </si>
  <si>
    <t>本年拨款</t>
  </si>
  <si>
    <t>单位资金</t>
  </si>
  <si>
    <t>其中：本次下达</t>
  </si>
  <si>
    <t>公共实训基地建设配套专项资金</t>
  </si>
  <si>
    <t>事业发展类</t>
  </si>
  <si>
    <t>530400200000000000022</t>
  </si>
  <si>
    <t>其他职业教育支出</t>
  </si>
  <si>
    <t>30903</t>
  </si>
  <si>
    <t>专用设备购置</t>
  </si>
  <si>
    <t>市本级春节送温暖活动慰问专项经费</t>
  </si>
  <si>
    <t>民生类</t>
  </si>
  <si>
    <t>530400200000000000585</t>
  </si>
  <si>
    <t>其他人力资源和社会保障管理事务支出</t>
  </si>
  <si>
    <t>县（市、区）春节送温暖活动专项经费</t>
  </si>
  <si>
    <t>530400200000000001116</t>
  </si>
  <si>
    <t>39999</t>
  </si>
  <si>
    <t>高校毕业生“三支一扶”计划市级补助资金</t>
  </si>
  <si>
    <t>530400200000000001210</t>
  </si>
  <si>
    <t>玉溪市省级人力资源服务产业园建设专项经费</t>
  </si>
  <si>
    <t>530400200000000001422</t>
  </si>
  <si>
    <t>高校毕业生“三支一扶”计划中央补助资金</t>
  </si>
  <si>
    <t>530400210000000631361</t>
  </si>
  <si>
    <t>结算补助支出</t>
  </si>
  <si>
    <t>“兴玉英才支持计划”专项资金</t>
  </si>
  <si>
    <t>专项业务类</t>
  </si>
  <si>
    <t>530400231100001122325</t>
  </si>
  <si>
    <t>其他教育支出</t>
  </si>
  <si>
    <t>30309</t>
  </si>
  <si>
    <t>奖励金</t>
  </si>
  <si>
    <t>（市本级）社会保险基金预决算管理补助经费</t>
  </si>
  <si>
    <t>530400231100002410525</t>
  </si>
  <si>
    <t>其他社会保障和就业支出</t>
  </si>
  <si>
    <t>（市本级）高校毕业生“三支一扶”计划中央补助资金</t>
  </si>
  <si>
    <t>530400241100002479927</t>
  </si>
  <si>
    <t>职业能力建设专项资金</t>
  </si>
  <si>
    <t>530400241100003099951</t>
  </si>
  <si>
    <t>高技能人才培养补助</t>
  </si>
  <si>
    <t>就业补助专项资金</t>
  </si>
  <si>
    <t>530400200000000001611</t>
  </si>
  <si>
    <t>其他就业补助支出</t>
  </si>
  <si>
    <t>上级补助就业资金</t>
  </si>
  <si>
    <t>530400210000000631364</t>
  </si>
  <si>
    <t>社会保障和就业共同财政事权转移支付支出</t>
  </si>
  <si>
    <t>小额贷款贴息奖补经费</t>
  </si>
  <si>
    <t>530400211100000110785</t>
  </si>
  <si>
    <t>创业担保贷款贴息及奖补</t>
  </si>
  <si>
    <t>其他普惠金融发展支出</t>
  </si>
  <si>
    <t>本地优秀学子奖励补助资金</t>
  </si>
  <si>
    <t>530400231100001121167</t>
  </si>
  <si>
    <t>“青年人才弘扬爱国奋斗精神、建功立业新时代”—走进澄江、江川服务基层活动项目经费</t>
  </si>
  <si>
    <t>530400231100002138923</t>
  </si>
  <si>
    <t>“兴玉英才支持计划”部分人才项目经费</t>
  </si>
  <si>
    <t>530400241100002101627</t>
  </si>
  <si>
    <t>市本级企业退休人员一次性生活补助资金</t>
  </si>
  <si>
    <t>530400200000000000099</t>
  </si>
  <si>
    <t>其他行政事业单位养老支出</t>
  </si>
  <si>
    <t>市本级企业退休人员独生子女费补助资金</t>
  </si>
  <si>
    <t>530400200000000000358</t>
  </si>
  <si>
    <t>县区企业退休人员一次性生活补助资金</t>
  </si>
  <si>
    <t>530400200000000000640</t>
  </si>
  <si>
    <t>企业退休、内退人员住院护理费补助资金</t>
  </si>
  <si>
    <t>530400200000000001106</t>
  </si>
  <si>
    <t>国有企业办中小学及职教幼教退休教师待遇差补助资金</t>
  </si>
  <si>
    <t>530400200000000001304</t>
  </si>
  <si>
    <t>30302</t>
  </si>
  <si>
    <t>退休费</t>
  </si>
  <si>
    <t>机关事业单位养老保险制度改革中央补助资金（对下）</t>
  </si>
  <si>
    <t>530400210000000631388</t>
  </si>
  <si>
    <t>江川隔河管理所退休人员待遇补助专项资金</t>
  </si>
  <si>
    <t>530400241100002719573</t>
  </si>
  <si>
    <t>人事考试业务经费</t>
  </si>
  <si>
    <t>530400200000000000659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</si>
  <si>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</si>
  <si>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</si>
  <si>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</si>
  <si>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</si>
  <si>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</si>
  <si>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</si>
  <si>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</si>
  <si>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</si>
  <si>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</si>
  <si>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</si>
  <si>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</si>
  <si>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</si>
  <si>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</si>
  <si>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按照市委、市政府统一部署，各县（市、区）由分管领导带队，在春节前完成各县（市、区）负责的部分企业在岗特困职工、去产能安置及下岗失业人员、1-4级工伤人员及工亡职工遗属、特困企业退休人员、特困农民工等五类困难群众的春节送温暖慰问。各市县（市、区）慰问特殊困难群众2983户，按每户500元的标准测算，2025年需安排专项资金149.15万元。领导干部在参与慰问的过程中，广泛听取群众意见，了解社会保障政策的落实情况，同时做好社会保险扩面宣传工作，密切党群干群关系，营造良好的节日氛围，让困难群众过个好年，维护社会和谐稳定。</t>
  </si>
  <si>
    <t>产出指标</t>
  </si>
  <si>
    <t>数量指标</t>
  </si>
  <si>
    <t>春节送温暖慰问户数</t>
  </si>
  <si>
    <t>=</t>
  </si>
  <si>
    <t>2977</t>
  </si>
  <si>
    <t>户</t>
  </si>
  <si>
    <t>定量指标</t>
  </si>
  <si>
    <t>①反映由各县（市、区）人社部门负责执行慰问的总户数。
②完成率=实际完成值/目标值×100%。</t>
  </si>
  <si>
    <t>质量指标</t>
  </si>
  <si>
    <t>春节送温暖慰问准确率</t>
  </si>
  <si>
    <t>100</t>
  </si>
  <si>
    <t>%</t>
  </si>
  <si>
    <t>①慰问对象按照预定名单进行慰问。
②准确率=抽检符合慰问条件人数/抽检人数×100%。</t>
  </si>
  <si>
    <t>时效指标</t>
  </si>
  <si>
    <t>春节送温暖慰问活动完成时限</t>
  </si>
  <si>
    <t>&lt;=</t>
  </si>
  <si>
    <t>天</t>
  </si>
  <si>
    <t>慰问活动在2024年春节前（2024年2月9日）完成，具体开展时间为2024年1月25日至2月8日，工作日共计11天。</t>
  </si>
  <si>
    <t>效益指标</t>
  </si>
  <si>
    <t>社会效益</t>
  </si>
  <si>
    <t>各类平台报道数量</t>
  </si>
  <si>
    <t>&gt;=</t>
  </si>
  <si>
    <t>条</t>
  </si>
  <si>
    <t>反映春节送温暖慰问活动的新闻宣传情况。</t>
  </si>
  <si>
    <t>政策宣传覆盖率</t>
  </si>
  <si>
    <t>①反映对慰问对象的政策宣传情况。
②覆盖率=实际宣传户数/应宣传户数×100%。</t>
  </si>
  <si>
    <t>满意度指标</t>
  </si>
  <si>
    <t>服务对象满意度</t>
  </si>
  <si>
    <t>受益人群满意度</t>
  </si>
  <si>
    <t>90</t>
  </si>
  <si>
    <t>①反映受益困难群众满意度。
②满意度=调查满意人数/调查人数×100%。</t>
  </si>
  <si>
    <t>按照“三支一扶”大学生在职人数，及时发放生活补助，全面落实“三支一扶”大学生待遇，保障“三支一扶”大学生权益。</t>
  </si>
  <si>
    <t>获补对象数</t>
  </si>
  <si>
    <t>人</t>
  </si>
  <si>
    <t>反映获补助人员。</t>
  </si>
  <si>
    <t>获补覆盖率</t>
  </si>
  <si>
    <t>获补覆盖率=实际获得补助人数/申请符合标准人数*100%</t>
  </si>
  <si>
    <t>工作生活补贴按时发放</t>
  </si>
  <si>
    <t>次/月</t>
  </si>
  <si>
    <t>反映生活补助发放情况</t>
  </si>
  <si>
    <t>在岗“三支一扶”工作生活补贴中央补助足额发放</t>
  </si>
  <si>
    <t>实发补助/应发补助</t>
  </si>
  <si>
    <t>受益对象满意度</t>
  </si>
  <si>
    <t>反映获补助受益对象的满意程度。</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</si>
  <si>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的人力资源服务机构营业收入8亿元，支持推进人力资源服务产业园聚集发展，全力推动全市工业经济发展。</t>
  </si>
  <si>
    <t>受补助省级人力资源服务产业园数量</t>
  </si>
  <si>
    <t>反映受补助省级人力资源产业园数量情况。</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</si>
  <si>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人力资源服务机构营业收入8亿元，支持推进人力资源服务产业园聚集发展，全力推动全市工业经济发展。</t>
  </si>
  <si>
    <t>入驻产业园的经营性人力资源服务机构数量</t>
  </si>
  <si>
    <t>25</t>
  </si>
  <si>
    <t>家</t>
  </si>
  <si>
    <t>反映省级人力资源服务产业园入驻的经营性人力资源服务机构数量情况。</t>
  </si>
  <si>
    <t>补助对象准确率</t>
  </si>
  <si>
    <t>①反映补助对象符合政策规定的情况。
②准确率=准确补助对象/应补助对象×100%</t>
  </si>
  <si>
    <t>考核（自评）合格率</t>
  </si>
  <si>
    <t>①反映省级人力资源服务产业园考核（自评）合格情况。
②合格率=考核（自评）合格户数/考核（自评）户数×100%。</t>
  </si>
  <si>
    <t>经济效益</t>
  </si>
  <si>
    <t>入驻人力资源服务机构营业收入</t>
  </si>
  <si>
    <t>亿元</t>
  </si>
  <si>
    <t>反映入驻人力资源服务机构营业收入情况。</t>
  </si>
  <si>
    <t>完善产业园服务功能</t>
  </si>
  <si>
    <t>&gt;</t>
  </si>
  <si>
    <t>项</t>
  </si>
  <si>
    <t>反映人力资源服务产业园功能完善情况。除招商、物业管理服务以外，是否整合了其他法务、财务、金融、培训等功能。</t>
  </si>
  <si>
    <t>组织开展各类人力资源服务活动</t>
  </si>
  <si>
    <t>30</t>
  </si>
  <si>
    <t>次/年</t>
  </si>
  <si>
    <t>①反映产业园开展各类人力资源服务活动情况。
②活动开展率=实际开展活动次数/30×100%。</t>
  </si>
  <si>
    <t>人力资源服务产业园服务对象满意度</t>
  </si>
  <si>
    <t>80</t>
  </si>
  <si>
    <t>①反映人力资源服务产业园服务对象满意程度。
②满意度=调查满意单位数/调查单位数×100%。</t>
  </si>
  <si>
    <t>2025年按照市委、市政府统一部署，在春节前完成对人社部门本级负责的1-4级工伤人员及工亡职工遗属、特困企业退休人员等2类群体共计40户困难群众的春节送温暖慰问，项目预计发放慰问金20000元，标准为每户500元。让参与慰问的领导干部听取群众意见，了解社会保障政策的落实情况，同时做好社会保险扩面宣传工作，密切党群干群关系，营造良好的节日氛围，让困难群众过个好年，维护社会和谐稳定。</t>
  </si>
  <si>
    <t>市级春节送温暖慰问户数</t>
  </si>
  <si>
    <t>40</t>
  </si>
  <si>
    <t>①反映由市本级负责执行慰问的总户数。
②完成率=实际完成值/目标值×100%。</t>
  </si>
  <si>
    <t>慰问准确率</t>
  </si>
  <si>
    <t>慰问活动在2025年春节前（2025年1月27日）完成，具体开展时间为2025年1月13日至1月27日，工作日共计11天。</t>
  </si>
  <si>
    <t>2025年为做好我市高校毕业生到农村基层从事支教、支农、支医和帮扶乡村振兴（简称“三支一扶”工作计划）工作，需要市、县两级财政共同承担“三支一扶”大学生应该缴纳的社会保险费（各分担50%）。经过测算，2025年市级财政需要承担84.21万元。项目资金用于为115名“三支一扶”大学生（包括：2023年招募56名、2024年招募34名、2025年计划招募25名）缴纳社会保险费，全面落实“三支一扶”大学生待遇，保障其合法权益。项目的实施，有助于引导和鼓励高校毕业生到基层干事创业，努力造就一支扎根基层、奉献基层的青年人才队伍。</t>
  </si>
  <si>
    <t>补助县（市、区）数量</t>
  </si>
  <si>
    <t>个</t>
  </si>
  <si>
    <t>①反映实际补助县（市、区）数量。
②覆盖率=实际补助县（市、区）数/县（市、区）总数×100%。</t>
  </si>
  <si>
    <t>补助“三支一扶”大学生人数</t>
  </si>
  <si>
    <t>115</t>
  </si>
  <si>
    <t>①反映实际受补助的“三支一扶”大学生人数。 ②覆盖率=实际补助人数/应补助人数×100%。</t>
  </si>
  <si>
    <t>①反映补助人员的准确情况。
②准确率=补助准确人数/应补助人数×100%。</t>
  </si>
  <si>
    <t>补助及时率</t>
  </si>
  <si>
    <t>反映补助及时率情况</t>
  </si>
  <si>
    <t>政策知晓率</t>
  </si>
  <si>
    <t>①反映“三支一扶”大学生对政策的知晓程度。
②知晓率=抽检知晓人数/抽检人数×100%。</t>
  </si>
  <si>
    <t>为基层输送青年人才</t>
  </si>
  <si>
    <t>50</t>
  </si>
  <si>
    <t>①反映当年招募的“三支一扶”大学生上岗情况。 ②上岗率=实际上岗人数/当期招募人数×100%。</t>
  </si>
  <si>
    <t>用人单位对“三支一扶”大学生的满意度</t>
  </si>
  <si>
    <t>①反映用人单位对“三支一扶”大学生工作情况的满意度。
②满意度=考核合格（含优秀）人数/考核人数×100%。</t>
  </si>
  <si>
    <t>2023年12月，采用课堂教学与现场教学相结合的方式，对约80名“三支一扶”人员开展培训。通过形式多样、内容丰富的培训内容，为各县（市、区）“三支一扶”人员学习交流提供机会，帮助“三支一扶”人员进一步提高政治素质、能力本领、担当作为，尽快转换新角色、融入新岗位、适应新环境，拼搏扎根、提升成长、奉献发光在基层一线，把青春奋斗融入伟大复兴新篇章。</t>
  </si>
  <si>
    <t>开设课程门数</t>
  </si>
  <si>
    <t>门</t>
  </si>
  <si>
    <t>反映组织培训开设课程的数量。</t>
  </si>
  <si>
    <t>组织培训天数</t>
  </si>
  <si>
    <t>反映组织培训的天数。</t>
  </si>
  <si>
    <t>培训参加人数</t>
  </si>
  <si>
    <t>反映组织开展培训的人数。</t>
  </si>
  <si>
    <t>培训人员合格率</t>
  </si>
  <si>
    <t>反映组织开展培训的质量。
培训人员合格率=（合格的学员数量/培训总学员数量）*100%。</t>
  </si>
  <si>
    <t>培训出勤率</t>
  </si>
  <si>
    <t>反映组织开展各类培训中参训人员的出勤情况。
培训出勤率=（实际出勤学员数量/参加培训学员数量）*100%。</t>
  </si>
  <si>
    <t>培训完成时间</t>
  </si>
  <si>
    <t>月</t>
  </si>
  <si>
    <t>反映组织开展培训的完成时间。</t>
  </si>
  <si>
    <t>经济成本指标</t>
  </si>
  <si>
    <t>3000</t>
  </si>
  <si>
    <t>元/人</t>
  </si>
  <si>
    <t>反映人均培训费用的标准情况。</t>
  </si>
  <si>
    <t>可持续影响</t>
  </si>
  <si>
    <t>促进培训工作发展</t>
  </si>
  <si>
    <t>完善提高</t>
  </si>
  <si>
    <t>定性指标</t>
  </si>
  <si>
    <t>反映培训组织单位对培训工作的改进情况。</t>
  </si>
  <si>
    <t>参训人员满意度</t>
  </si>
  <si>
    <t>反映参训人员对培训内容、讲师授课、课程设置和培训效果等的满意度。
参训人员满意度=（对培训整体满意的参训人数/参训总人数）*100%</t>
  </si>
  <si>
    <t>根据《玉溪市“兴玉英才支持计划”实施办法》（玉党人才〔2022〕1号）第6条、第12条、第13条人才支持政策，2025年开展以下工作：1.对1名入站博士后给予一次性生活补贴；2.对取得高级专业技术职称的54名非公组织人员进行奖励。通过项目的实施，把市委、市政府对人才的关心关爱落到实处，更好地发挥人才支持和引领作用，推动玉溪人才强市战略的实施。</t>
  </si>
  <si>
    <t>入站博士后补贴人数</t>
  </si>
  <si>
    <t>1.00</t>
  </si>
  <si>
    <t>反映应发放补贴的入站博士后情况。</t>
  </si>
  <si>
    <t>非公组织人员取得高级专业技术职称奖励</t>
  </si>
  <si>
    <t>54</t>
  </si>
  <si>
    <t>反映非公组织人员取得高级专业技术职称情况。</t>
  </si>
  <si>
    <t>奖励兑现准确率</t>
  </si>
  <si>
    <t>①反映奖励资金准确发放的情况。
②准确率=准确发放人数/实际发放人数×100%。</t>
  </si>
  <si>
    <t>补助对象认定准确率</t>
  </si>
  <si>
    <t>①反映受奖励人员的资格认定结果符合政策标准情况。
②准确率=抽检认定准确人数/抽检人数×100%。</t>
  </si>
  <si>
    <t>推动玉溪人才强市战略实施</t>
  </si>
  <si>
    <t>反映保障推动玉溪人才强市战略实施情况。</t>
  </si>
  <si>
    <t>促进人才引进培育工作支持期限</t>
  </si>
  <si>
    <t>60</t>
  </si>
  <si>
    <t>①反映人才引进工作的时限情况。
②完成率=政策实际执行月数/60×100%。</t>
  </si>
  <si>
    <t>评审结果社会认可度</t>
  </si>
  <si>
    <t>①反映评审结果社会认可情况。
②认可度=抽查认可人数/抽查人数×100%。</t>
  </si>
  <si>
    <t>1.为帮助就业困难群体实现就业，完成城镇零就业家庭动态清零的任务，结合省、市政府下达的公益性岗位开发任务指标，2025年，市本级计划开发公益性岗位150个，安置150名就业困难人员就业。通过开发公益性岗位安置就业困难群体就业这项托底政策措施的实施，帮助部分特殊困难群体就业，消除这类群体因就业问题产生的集体上访等影响社会稳定的隐患，保持社会和谐稳定。2.为切实贯彻落实国家、省、市“稳就业”系列政策，2025年，市级将对市直高校（含中职院校）的2500余名困难毕业生审核支付求职创业补贴，加强对困难应届毕业生开展就业援助，促进高校毕业生就业。</t>
  </si>
  <si>
    <t>开发公益性岗位</t>
  </si>
  <si>
    <t>150</t>
  </si>
  <si>
    <t>①考核开发公益性岗位的完成情况；
②完成率=开发公益性岗位/150×100%。</t>
  </si>
  <si>
    <t>1.为帮助就业困难群体实现就业，完成城镇零就业家庭动态清零的任务，结合省、市政府下达的公益性岗位开发任务指标，2025年，市本级计划开发公益性岗位150个，安置150名就业困难人员就业。通过开发公益性岗位安置就业困难群体就业这项托底政策措施的实施，帮助部份特殊困难群体就业，消除这类群体因就业问题产生的集体上访等影响社会稳定的隐患，保持社会和谐稳定。  2.为切实贯彻落实国家、省、市“稳就业”系列政策，2025年，市级将对市直高校（含中职院校）的2500余名困难毕业生审核支付求职创业补贴，加强对困难应届毕业生开展就业援助，促进高校毕业生就业。</t>
  </si>
  <si>
    <t>发放高校毕业生求职补贴</t>
  </si>
  <si>
    <t>2500</t>
  </si>
  <si>
    <t>①考核发放毕业年度困难学生求职创业补贴人数的完成情况；
②完成率=发放高校毕业生求职补贴人数/3000×100%。</t>
  </si>
  <si>
    <t>城镇公益性岗位补贴发放准确率</t>
  </si>
  <si>
    <t>95</t>
  </si>
  <si>
    <t>①考核城镇公益性岗位补贴资金发放准确率的情况；
②发放准确率=（发放准确数量÷应发放数量）×100%。</t>
  </si>
  <si>
    <t>高校毕业生求职补贴发放准确率</t>
  </si>
  <si>
    <t>①考核高校毕业生求职补贴发放准确率的情况；
②发放准确率=（发放准确数量÷应发放数量）×100%。</t>
  </si>
  <si>
    <t>职业培训补贴发放准确率</t>
  </si>
  <si>
    <t>①考核城镇职业培训补贴发放准确率的情况；
②发放准确率=（发放准确数量÷应发放数量）×100%。</t>
  </si>
  <si>
    <t>接受职业培训后取得职业资格证书（或专项职业能力证书、培训合格证书）人员的比例</t>
  </si>
  <si>
    <t>85</t>
  </si>
  <si>
    <t>考核接受职业培训后取得职业资格证书（或专项职业能力证书、培训合格证书）人员的情况。</t>
  </si>
  <si>
    <t>补贴资金在规定时间内支付到位率</t>
  </si>
  <si>
    <t>考核发放单位及时发放补助资金的情况。</t>
  </si>
  <si>
    <t>零就业家庭帮扶率</t>
  </si>
  <si>
    <t>考核零就业家庭帮扶的情况。</t>
  </si>
  <si>
    <t>因就业问题发生重大群体性事件数量</t>
  </si>
  <si>
    <t>0</t>
  </si>
  <si>
    <t>次</t>
  </si>
  <si>
    <t>反映因就业问题发生重大群体性事件的情况。</t>
  </si>
  <si>
    <t>公共就业服务满意度</t>
  </si>
  <si>
    <t>①反映公共就业服务对象满意程度；
②满意度=调查满意人数/受调查人数×100%。</t>
  </si>
  <si>
    <t>就业扶持政策经办服务满意度</t>
  </si>
  <si>
    <t>①反映就业扶持政策经办服务对象满意程度；
②满意度=调查满意人数/受调查人数×100%。</t>
  </si>
  <si>
    <t>1.为帮助就业困难群体实现就业，完成城镇零就业家庭动态清零的任务，结合省、市政府下达的公益性岗位开发任务指标，2025年，全市计划开发公益性岗位900个，开发乡村公益性岗位1600个安置就业困难人员就业，开展职业培训10000人次。通过开发公益性岗位安置就业困难群体就业这项托底政策措施的实施，帮助部分特殊困难群体就业，消除这类群体因就业问题产生的集体上访等影响社会稳定的隐患，保持社会和谐稳定。2.为切实贯彻落实国家、省、市“稳就业”系列政策，2025年，市级将对市直高校（含中职院校）的2500余名困难毕业生审核支付求职创业补贴，加强对困难应届毕业生开展就业援助，促进高校毕业生就业。</t>
  </si>
  <si>
    <t>享受城镇公益性岗位补贴人员数量</t>
  </si>
  <si>
    <t>900</t>
  </si>
  <si>
    <t>①考核享受公益性岗位补贴人数的完成情况；
②完成率=享受公益性岗位补贴人数/900×100%。</t>
  </si>
  <si>
    <t>1.为帮助就业困难群体实现就业，完成城镇零就业家庭动态清零的任务，结合省、市政府下达的公益性岗位开发任务指标，2025年，全市计划开发公益性岗位900，开发乡村公益性岗位1600个安置就业困难人员就业，开展职业培训10000人次。通过开发公益性岗位安置就业困难群体就业这项托底政策措施的实施，帮助部份特殊困难群体就业，消除这类群体因就业问题产生的集体上访等影响社会稳定的隐患，保持社会和谐稳定。      2.为切实贯彻落实国家、省、市“稳就业”系列政策，2025年，市级将对市直高校（含中职院校）的2500余名困难毕业生审核支付求职创业补贴，加强对困难应届毕业生开展就业援助，促进高校毕业生就业。</t>
  </si>
  <si>
    <t>享受高校毕业生求职补贴人员数量</t>
  </si>
  <si>
    <t>①考核发放毕业年度困难学生求职创业补贴人数的完成情况；
②完成率=发放高校毕业生求职补贴人数/2500×100%。</t>
  </si>
  <si>
    <t>享受职业培训补贴人员数量</t>
  </si>
  <si>
    <t>10000</t>
  </si>
  <si>
    <t>人次</t>
  </si>
  <si>
    <t>①考核开展职业培训人次数的完成情况；
②完成率=开展职业培训人次数/10000×100%。</t>
  </si>
  <si>
    <t>享受灵活就业社会保险补贴人数员数量</t>
  </si>
  <si>
    <t>5500</t>
  </si>
  <si>
    <t>①考核享受灵活就业社会保险补贴人数的完成情况；
②完成率=享受灵活就业社会保险补贴人数/5500×100%。</t>
  </si>
  <si>
    <t>享受乡村公益性岗位补贴人数员数量</t>
  </si>
  <si>
    <t>1600</t>
  </si>
  <si>
    <t>①考核享受乡村公益性岗位补贴人数的完成情况；
②完成率=享受乡村公益性岗位补贴人数/1600×100%。</t>
  </si>
  <si>
    <t>灵活就业社会保险补贴发放准确率</t>
  </si>
  <si>
    <t>①考核灵活就业社会保险补贴发放准确率的情况；
②发放准确率=（发放准确数量÷应发放数量）×100%。</t>
  </si>
  <si>
    <t>①考核城镇公益性岗位补贴发放准确率的情况；
②发放准确率=（发放准确数量÷应发放数量）×100%。</t>
  </si>
  <si>
    <t>乡村公益性岗位补贴发放准确率</t>
  </si>
  <si>
    <t>①考核乡村公益性岗位补贴发放准确率的情况；
②发放准确率=（发放准确数量÷应发放数量）×100%。</t>
  </si>
  <si>
    <t>因就业问题发生重大群体性事件数量
城镇登记失业率</t>
  </si>
  <si>
    <t>2025年玉溪市公共就业和人才服务中心将严格按照玉溪市“兴玉英才支持计划”补助标准和预算资金管理使用的要求，扎实做好项目评审、资金年度预算及兑付工作。在项目资金下达后，严格执行单位资金管理使用规定，加强财务管理，认真收集核对各入选单位及个人的账户信息，及时足额兑付2022年入选的人才项目经费215万元。其中：“兴玉技能大师”11人，兑付资金55万元；市级技能人才培训基地5个，兑付资金40万元；市级技能大赛集训基地1个，兑付资金8万元；元；获得省级以上大赛前3名6人，兑付资金12万元；市级专家基层科研工作站10个，兑付资金100万元。及时将市委、市政府对人才的关心关爱，激发各类人才服务创新驱动，不断推动玉溪人才强市战略的实施，为玉溪经济社会建设提供强有力的人才支撑和智力支持。</t>
  </si>
  <si>
    <t>兴玉技能大师补助人数</t>
  </si>
  <si>
    <t>①反映对兴玉技能大师的补助情况。
②完成率=兴玉技能大师补助人数/11×100%。</t>
  </si>
  <si>
    <t>2025年玉溪市公共就业和人才服务中心将严格按照玉溪市“兴玉英才支持计划”补助标准和预算资金管理使用的要求，扎实做好项目评审、资金年度预算及兑付工作。在项目资金下达后，严格执行单位资金管理使用规定，加强财务管理，认真收集核对各入选单位及个人的账户信息，及时足额兑付2022年入选的人才项目经费215万元。其中：“兴玉技能大师”11人，兑付资金55万元；市级技能人才培训基地5个，兑付资金40万元；市级技能大赛集训基地1个，兑付资金8万元；元；获得省级以上大赛前3名6人，兑付资金12万元；市级专家基层科研工作站10个，兑付资金100万元。及时将市委、政府对人才的关心关爱，激发各类人才服务创新驱动，不断推动玉溪人才强市战略的实施，为玉溪经济社会建设提供强有力的人才支撑和智力支持。</t>
  </si>
  <si>
    <t>市级技能人才培训基地补助个数</t>
  </si>
  <si>
    <t>①反映对市级技能人才培训基地经费补助情况。
②完成率=市级技能人才培训基地补助个数/6×100%。</t>
  </si>
  <si>
    <t>市级技能大赛集训基地补助个数</t>
  </si>
  <si>
    <t>反映补助市级技能大赛集训基地的数量。</t>
  </si>
  <si>
    <t>省级以上技能大赛获奖人数</t>
  </si>
  <si>
    <t>①反映对获得省级以上技能大赛前三名人员奖励情况。
②完成率=省级以上技能大赛获奖人数/6×100%。</t>
  </si>
  <si>
    <t>市级专家基层科研工作站补助个数</t>
  </si>
  <si>
    <t>①反映对市级专家基层科研工作站的补助个数情况。
②完成率=市级专家基层科研工作站的补助个数/27×100%。</t>
  </si>
  <si>
    <t>补助及奖励对象兑付准确率</t>
  </si>
  <si>
    <t>①反映补助及奖励对象准确率的情况。
②准确率=实际发放数/应发放数×100%。</t>
  </si>
  <si>
    <t>补助兑付及时率</t>
  </si>
  <si>
    <t>反映补助兑付及时率情况。</t>
  </si>
  <si>
    <t>①反映补助及奖励人员对该项政策的知晓程度；
②政策知晓率=调查中政策知晓人数/调查总人数×100%。</t>
  </si>
  <si>
    <t>提升社会化服务管理水平</t>
  </si>
  <si>
    <t>提升</t>
  </si>
  <si>
    <t>完成率=100%得满分；2、完成率介于60%（含）至100%之间，完成率×指标分值；3、完成率＜60%，不得分。 完成率=实际完成值/目标值*100%</t>
  </si>
  <si>
    <t>①反映获补助及奖励对象的满意程度。
②满意度=调查满意人数/受调查人数×100%。</t>
  </si>
  <si>
    <t>2025年项目年度绩效目标：依据《关于实施玉溪市“百千万人才计划”的若干意见》，2024年对本地56名优秀学子进行奖励，其中国外留学毕业生1名，奖金标准为每人20000元，共20000元;本科及以上学历毕业生37名，奖金标准为每人10000元，共370000元;专科学历毕业生18名，奖金标准为每人5000元，共90000元。合计56人奖励48万元。充分调动全市各级各部门各行业和人民群众的积极性，激发市场主体活力，促进市场主体倍增，提高市场资源要素配置效率，推动产业高质量发展。</t>
  </si>
  <si>
    <t>本地优秀学子奖励人数</t>
  </si>
  <si>
    <t>56</t>
  </si>
  <si>
    <t>①考核对本地优秀学子的奖励情况；
②完成率=奖励人数/56×100%。</t>
  </si>
  <si>
    <t>2025年项目年度绩效目标：依据《关于实施玉溪市“百千万人才计划”的若干意见》，2024年对本地56名优秀学子进行奖励，其中国外留学毕业1名，奖金标准为每人20000元，共20000元;本科及以上学历毕业生37名，奖金标准为每人10000元，共370000元;专科学历毕业生18名，奖金标准为每人 5000 元，共 90000元。合计56人奖励48万元。充分调动全市各级各部门各行业和人民群众的积极性，激发市场主体活力，促进市场主体倍增，提高市场资源要素配置效率，推动产业高质量发展。</t>
  </si>
  <si>
    <t>奖励事项公示度</t>
  </si>
  <si>
    <t>反映奖励事项在特定渠道按规定进行公示的情况。</t>
  </si>
  <si>
    <t>奖励对象兑付准确率</t>
  </si>
  <si>
    <t>反映补助兑付及时率情况</t>
  </si>
  <si>
    <t>城镇新增就业</t>
  </si>
  <si>
    <t>2.27</t>
  </si>
  <si>
    <t>万人</t>
  </si>
  <si>
    <t>①反映城镇新增就业人数。
②完成率=城镇新增就业人数/2.27×100%。</t>
  </si>
  <si>
    <t>奖励的本地优秀学子满意度</t>
  </si>
  <si>
    <t>反映被奖励的本地优秀学子满意度情况</t>
  </si>
  <si>
    <t>2025年项目年度绩效目标：根据《关于切实解决好困难群众生产生活问题的意见》文件相关要求，在每年春节前将县区企业退休人员一次性生活补助落实兑现，2024年预计发放生活补助17593人，金额527.79万元，市级财政承担金额257.78万元。补助县区数量9个，补助人数17593人，保障企业退休人员过一个愉快、祥和的春节，增加人民幸福感，促进社会和谐稳定。</t>
  </si>
  <si>
    <t>补助县区数量</t>
  </si>
  <si>
    <t>反映补助县区情况</t>
  </si>
  <si>
    <t>2025年项目年度绩效目标：根据《关于切实解决好困难群众生产生活问题的意见》文件相关要求，在每年春节前将县区企业退休人员一次性生活补助落实兑现，2024年预计发放生活补助17593人，金额527.79万元，市级财政承担金额257.78万元。补助县区数量9个，补助人数17593人，保证企业退休人员过一个愉快、祥和的春节，增加人民幸福感，促进社会和谐稳定。</t>
  </si>
  <si>
    <t>补助人数</t>
  </si>
  <si>
    <t>17593</t>
  </si>
  <si>
    <t>反映补助人数情况</t>
  </si>
  <si>
    <t>补助准确率</t>
  </si>
  <si>
    <t>补助对象人均300元</t>
  </si>
  <si>
    <t>反映发放单位及时发放补助资金的情况。</t>
  </si>
  <si>
    <t>反映补助对象政策知晓度情况</t>
  </si>
  <si>
    <t>增加人民幸福感</t>
  </si>
  <si>
    <t>反映增加人民幸福感的情况</t>
  </si>
  <si>
    <t>2025年项目年度绩效目标：根据玉溪市委、市政府出台《关于切实解决好困难群众生产生活问题的意见》，决定在春节前开展送温暖活动，对困难群众进行慰问，并形成了解决困难群众生产生活问题的长效机制，文件中明确了要对企业退休人员给予相应的生活补助。,对国有、城镇集体企业退休职工每人每年给予一次性生活补助300元，对中华人民共和国成立前参加革命工作的退休工人，每人每年再增加一次性生活补助100元，2025年，预计发放生活补助5845人（其中退休待遇领取人数5844人，1-4级伤残待遇领取人数1人），金额共计1753500元，在每年春节前将企业退休人员5844人一次性生活补助落实兑现。保障企业退休人员过一个愉快、祥和的春节，增加人民幸福感，促进社会和谐稳定，减少上访率。</t>
  </si>
  <si>
    <t>春节慰问企业退休人员人数</t>
  </si>
  <si>
    <t>5845</t>
  </si>
  <si>
    <t>反映补助人数情况。</t>
  </si>
  <si>
    <t>2025年项目年度绩效目标：根据玉溪市委、市政府出台《关于切实解决好困难群众生产生活问题的意见》，决定在春节前开展送温暖活动，对困难群众进行慰问，并形成了解决困难群众生产生活问题的长效机制，文件中明确了要对企业退休人员给予相应的生活补助。,对国有、城镇集体企业退休职工每人每年给予一次性生活补助300元，对建国前参加革命工作的退休工人，每人每年再增加一次性生活补助100元，2025年，预计发放生活补助5845人（其中退休待遇领取人数5844人，1-4级伤残待遇领取人数1人），金额共计1753500元，在每年春节前将企业退休人员5844人一次性生活补助落实兑现。保证企业退休人员过一个愉快、祥和的春节，增加人民幸福感，促进社会和谐稳定，减少上访率。</t>
  </si>
  <si>
    <t>补助对象人均300元，中华人民共和国成立前的工人增加100元</t>
  </si>
  <si>
    <t>按时足额发放机关事业单位退休人员养老保险金，维持社会稳定，保障参保人员合法权益。</t>
  </si>
  <si>
    <t>退休人数</t>
  </si>
  <si>
    <t>34000</t>
  </si>
  <si>
    <t>反映符合退休领取待遇条件人数。</t>
  </si>
  <si>
    <t>按时足额发放机关事业单位退休人员养老保险金，维持社会稳定，保证参保人员合法权益。</t>
  </si>
  <si>
    <t>调整待遇时间</t>
  </si>
  <si>
    <t>反映每年调标文件出台后调整完成情况。</t>
  </si>
  <si>
    <t>每月发放时间</t>
  </si>
  <si>
    <t>日</t>
  </si>
  <si>
    <t>每月8日前发放，节假日顺延。</t>
  </si>
  <si>
    <t>建立公平、持续的养老保险制度</t>
  </si>
  <si>
    <t>促进</t>
  </si>
  <si>
    <t>反映是否按照政策文件执行制度。</t>
  </si>
  <si>
    <t>机关事业单位退休人员满意率</t>
  </si>
  <si>
    <t>2025年项目年度绩效目标：根据《云南省人口与计划生育条例》第24条规定，领取《独生子女父母光荣证》并享受退休待遇的企业退休人员，自批准退休次月起每月发给上年度全省月平均养老金5%的计划生育奖励金。按照政策规定，对领取《独生子女父母光荣证》并享受退休待遇的企业退休人员，准确计算计划生育奖励金，2025年预计发放独生子女费补助5678人，金额743.9万元（省级承担定额部分239万元，市级需承担504.9万元）；发放其他统筹外待遇45.6万元。项目总共需要市级财政安排资金550.5万元，通过每月按时足额发放待遇，保障退休人员权益，维持社会稳定，增强人民群众幸福感。</t>
  </si>
  <si>
    <t>独生子女费领取人数</t>
  </si>
  <si>
    <t>5678</t>
  </si>
  <si>
    <t>反映符合独生子女费待遇领取人员数量情况。</t>
  </si>
  <si>
    <t>2025年项目年度绩效目标：根据《云南省人口与计划生育条例》第24条规定，领取《独生子女父母光荣证》并享受退休待遇的企业退休人员，自批准退休次月起每月发给上年度全省月平均养老金5%的计划生育奖励金。按照政策规定，对领取《独生子女父母光荣证》并享受退休待遇的企业退休人员，准确计算计划生育奖励金，2025年预计发放独生子女费补助5678人，金额743.9万元（省级承担定额部分239万元，市级需承担504.9万元）；二、预计发放其他统筹外待遇45.6万元。项目总共需要市级财政安排资金550.5万元，通过每月按时足额发放待遇，保证退休人员权益，维持社会稳定，增强人民群众幸福感。</t>
  </si>
  <si>
    <t>补助金额准确率</t>
  </si>
  <si>
    <t>①反映发放独生子女费及其他统筹外补助资金的准确率，按政策计发独生子女费及统筹外项目金额情况。
②准确率=抽检准确人数/抽检人数*100%。</t>
  </si>
  <si>
    <t>独生子女费发放时间</t>
  </si>
  <si>
    <t>反映每月发放频率情况。</t>
  </si>
  <si>
    <t>①反映新增退休人员对该项目补助政策的知晓情况。
②政策知晓率=调查中补助政策知晓人数/调查符合享受政策总人数*100%。</t>
  </si>
  <si>
    <t>独生子女费发放标准增长率</t>
  </si>
  <si>
    <t>①反映新增退休人员独生子女费发放标准增长情况。
②增长率=（当年发放标准-上年度发放标准）/上年度发放标准*100%。</t>
  </si>
  <si>
    <t>①反映服务受益对象的满意程度。
②满意度=抽检满意人数/抽检人数*100%。</t>
  </si>
  <si>
    <t>2024年项目年度绩效目标：依据《关于妥善解决国有企业职教幼教退休教师待遇问题的通知》（国资发分配〔2011〕63号）、《关于印发中央财政解决国有企业职教幼教退休教师待遇专项补助资金管理办法的通知》（玉财行〔2011〕255号）、《国务院办公厅关于妥善解决国有企业办中小学退休教师待遇问题的通知（国办发〔2004〕9号）》、《云南省人民政府办公厅印发关于妥善解决国有企业办中小学退休教师待遇问题实施意见的通知》（云政办发〔2005〕88号）等文件要求，2024年及时发放云南玉溪交通运输集团公司、玉溪矿业有限公司59名国有企业办中小学及职教幼教退休教师待遇补助。通过项目资金的合规使用，落实国有企业办中小学及职教幼教退休教师补助政策，2025年预计发放待遇补助人数58人，其中：职教幼教47人（玉交集团26人、云铜集团21人）、中小学教师11人（玉交集团）；金额共计281.83万元。保障退休人员合法权益，提高他们的生活质量，让国有企业办中小学及职教幼教退休教师安度晚年，维持社会稳定，增强退休人员幸福感，确保受益对象满意度达到90%以上。</t>
  </si>
  <si>
    <t>玉交集团符合领取职教幼教退休教师待遇补差资格条件的人数</t>
  </si>
  <si>
    <t>26</t>
  </si>
  <si>
    <t>反映玉交集团符合领取待遇补差资格条件的人数情况</t>
  </si>
  <si>
    <t>玉交集团符合领取中小学退休人数</t>
  </si>
  <si>
    <t>反映玉交集团符合领取中小学退休人数情况</t>
  </si>
  <si>
    <t>云铜集团符合领取职教幼教退休人数</t>
  </si>
  <si>
    <t>反映云铜集团符合领取职教幼教退休人数情况。</t>
  </si>
  <si>
    <t>反映补助准确率情况。补助准确率=实际补助人数/应补助人数*100%</t>
  </si>
  <si>
    <t>预防和减少信访冲突问题及群体性事件</t>
  </si>
  <si>
    <t>反映预防和减少信访冲突问题及群体性事件情况</t>
  </si>
  <si>
    <t>反映受益对象满意度情况；满意度=抽检满意人数/抽检人数*100%</t>
  </si>
  <si>
    <t>2025年项目年度绩效目标：根据玉溪市委办、市政府办发布《关于加快推进企业退休人员社会化管理服务工作的通知》，设立企业退休人员管理服务中心，对企业退休人员实行社会化管理服务。2010年玉溪市委、市政府发布《关于继续做好落实国有企业改制政策工作的通知》，提出加强对社会保险配套补贴、补助企业退休、内退人员住院补助资金。2025年住院就医率大约是40%，即770人，平均住院天数为10天，护理费标准为每天10元/天，另有生活不能自理的人员1人，按照每月250元的标准发放护理费，总计项目金额估算80000元。资金来源全部为市级财政安排。做好企业退休人员管理服务工作，对交由市本级管理的企业退休、内退人员，按照规定进行住院护理费补助，按时足额发放护理费，保障退休人员合法权益，切实把市委、市政府对广大企业退休、内退人员的关心、关怀落到实处，确保社会和谐稳定。</t>
  </si>
  <si>
    <t>退休人员领取生病住院护理费的人数</t>
  </si>
  <si>
    <t>770</t>
  </si>
  <si>
    <t>反映待遇领取人员的数量情况。</t>
  </si>
  <si>
    <t>2025年项目年度绩效目标：根据玉溪市委办、市政府办发布《关于加快推进企业退休人员社会化管理服务工作的通知》，设立企业退休人员管理服务中心，对企业退休人员实行社会化管理服务。2010年玉溪市委、市政府发布《关于继续做好落实国有企业改制政策工作的通知》，提出加强对社会保险配套补贴、补助企业退休、内退人员住院补助资金。2025年住院就医率大约是40%，即770人，平均住院天数10天/人，护理费标准为每天10元/天，另有生活不能自理1人，按照每月250元的标准发放护理费，总计项目金额估算80000元。资金来源全部为市级财政安排。做好企业退休人员管理服务工作，对交由市本级管理的企业退休、内退人员，按照规定进行住院护理费补助，按时足额发放护理费，保障退休人员合法权益，切实把市委、市政府对广大企业退休、内退人员的关心、关怀落到实处，确保社会和谐稳定。</t>
  </si>
  <si>
    <t>反映护理费兑现标准准确率（准确率=补助资金兑现标准准确数/补助资金兑现总数）</t>
  </si>
  <si>
    <t>反映企业退休、内退人员政策知晓率情况</t>
  </si>
  <si>
    <t>反映服务对象的满意程度。（满意度=抽检满意人数/抽检人数）</t>
  </si>
  <si>
    <t>按时足额发放江川隔河管理所5名退休人员的退休待遇、丧葬抚恤费、遗属生活补助费，2025年预计需要资金41.49万元。使退休职工老有所养，促进社会稳定，提升退休人员幸福感。</t>
  </si>
  <si>
    <t>补助资金领取人数</t>
  </si>
  <si>
    <t>按照玉溪市人民政府第56期《江川县隔河管理所有关问题处理意见会议纪要》精神，按时足额发放江川隔河管理所5名退休人员的退休待遇、丧葬抚恤费、遗属生活补助费，2025年预计需要资金41.49万元。使退休职工老有所养，促进社会稳定，提升退休人员幸福感。</t>
  </si>
  <si>
    <t>补助资金发放足额率</t>
  </si>
  <si>
    <t>反映待遇补助资金是否足额发放（足额率=实际发放待遇金额/应发放待遇金额）</t>
  </si>
  <si>
    <t>补助资金发放及时性</t>
  </si>
  <si>
    <t>反映补助资金发放及时性情况，确保按月支付。</t>
  </si>
  <si>
    <t>反映江川隔河管理所退休人员政策知晓率情况。</t>
  </si>
  <si>
    <t>提升退休人员幸福感</t>
  </si>
  <si>
    <t>反映提升退休人员幸福感情况</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</si>
  <si>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备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t>
  </si>
  <si>
    <t>参加考试人数</t>
  </si>
  <si>
    <t>100000</t>
  </si>
  <si>
    <t>①考核参加考试的考生人数。②完成率=参加考试人数/100000×100%。</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</si>
  <si>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务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为奋力推进中国式现代化玉溪实践提供人才保障。</t>
  </si>
  <si>
    <t>完成考试场次</t>
  </si>
  <si>
    <t>场</t>
  </si>
  <si>
    <t>①考核完成考试场次。②完成率=完成考试场次/10×100%。</t>
  </si>
  <si>
    <t>发放考务费人次</t>
  </si>
  <si>
    <t>①发放考务费人次。②完成率=发放考务费人次/10000×100%。</t>
  </si>
  <si>
    <t>保障考试公平公正率</t>
  </si>
  <si>
    <t>反映考试工作公平公正情况。考试公平公正率=（考试场次-考试被投诉违背公平公正次数）/考试场次*100%</t>
  </si>
  <si>
    <t>保障考试安全率</t>
  </si>
  <si>
    <t>反映考试工作安全性。考试安全率=（考试场次-考试安全事故次数）/考试场次*100%</t>
  </si>
  <si>
    <t>完成及时率</t>
  </si>
  <si>
    <t>反映完成及时率情况</t>
  </si>
  <si>
    <t>反映政策知晓率情况。政策知晓率=调查中政策知晓人数/调查总人数*100%</t>
  </si>
  <si>
    <t>促进就业岗位数</t>
  </si>
  <si>
    <t>①考试工作促进就业岗位情况。②完成率=实际完成值/50*100%</t>
  </si>
  <si>
    <t>应聘人员满意度</t>
  </si>
  <si>
    <t>①反映参考考生满意情况。②满意率=调查满意人数/受调查人数×100%。</t>
  </si>
  <si>
    <t>招聘单位满意度</t>
  </si>
  <si>
    <t>①反映招聘满意情况。②满意率=调查满意人数/受调查人数×100%。</t>
  </si>
  <si>
    <t>预算06表</t>
  </si>
  <si>
    <t>2025年部门政府性基金预算支出预算表</t>
  </si>
  <si>
    <t>单位:元</t>
  </si>
  <si>
    <t>政府性基金预算支出</t>
  </si>
  <si>
    <t>备注：本部门无此事项。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</si>
  <si>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</si>
  <si>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</si>
  <si>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</si>
  <si>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</si>
  <si>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</si>
  <si>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</si>
  <si>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</si>
  <si>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</si>
  <si>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</si>
  <si>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</si>
  <si>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</si>
  <si>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</si>
  <si>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公务用车保险费</t>
  </si>
  <si>
    <t>年</t>
  </si>
  <si>
    <t>办公家具</t>
  </si>
  <si>
    <t>张</t>
  </si>
  <si>
    <t>办公设备</t>
  </si>
  <si>
    <t>台</t>
  </si>
  <si>
    <t>组</t>
  </si>
  <si>
    <t>复印纸（彩色）</t>
  </si>
  <si>
    <t>包</t>
  </si>
  <si>
    <t>采购碎纸机</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</si>
  <si>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</si>
  <si>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</si>
  <si>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</si>
  <si>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</si>
  <si>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</si>
  <si>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</si>
  <si>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</si>
  <si>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</si>
  <si>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</si>
  <si>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</si>
  <si>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</si>
  <si>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</si>
  <si>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</si>
  <si>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</si>
  <si>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</si>
  <si>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</si>
  <si>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</si>
  <si>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</si>
  <si>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</si>
  <si>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</si>
  <si>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</si>
  <si>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①考核开展职业培训人次数的完成情况；
②完成率=开展职业培训人次数/10000×100%。
=已经领取补贴资金额/审核后应付补贴资金额</t>
  </si>
  <si>
    <t>预算10表</t>
  </si>
  <si>
    <t>2025年新增资产配置表</t>
  </si>
  <si>
    <t>资产类别</t>
  </si>
  <si>
    <t>资产分类代码.名称</t>
  </si>
  <si>
    <t>资产名称</t>
  </si>
  <si>
    <t>计量单位</t>
  </si>
  <si>
    <t>财政部门批复数（元）</t>
  </si>
  <si>
    <t>单价</t>
  </si>
  <si>
    <t>金额</t>
  </si>
  <si>
    <t>设备</t>
  </si>
  <si>
    <t>A02010202 交换设备</t>
  </si>
  <si>
    <t>交换机</t>
  </si>
  <si>
    <t>A02061804 空调机</t>
  </si>
  <si>
    <t>空调</t>
  </si>
  <si>
    <t>家具和用品</t>
  </si>
  <si>
    <t>A05010599 其他柜类</t>
  </si>
  <si>
    <t>档案柜</t>
  </si>
  <si>
    <t>A05010401 三人沙发</t>
  </si>
  <si>
    <t>三人沙发</t>
  </si>
  <si>
    <t>A05010201 办公桌</t>
  </si>
  <si>
    <t>办公桌</t>
  </si>
  <si>
    <t>A05010505 茶水柜</t>
  </si>
  <si>
    <t>茶水柜</t>
  </si>
  <si>
    <t>A02021499 其他会计机械</t>
  </si>
  <si>
    <t>会计凭证装订机</t>
  </si>
  <si>
    <t>A02021001 A3黑白打印机</t>
  </si>
  <si>
    <t>A3黑白打印机</t>
  </si>
  <si>
    <t>A02020100 复印机</t>
  </si>
  <si>
    <t>复印机</t>
  </si>
  <si>
    <t>A02021301 碎纸机</t>
  </si>
  <si>
    <t>碎纸机</t>
  </si>
  <si>
    <t>预算11表</t>
  </si>
  <si>
    <t>2025年上级补助项目支出预算表</t>
  </si>
  <si>
    <t>上级补助</t>
  </si>
  <si>
    <t>预算12表</t>
  </si>
  <si>
    <t>2025年部门项目支出中期规划预算表</t>
  </si>
  <si>
    <t>项目级次</t>
  </si>
  <si>
    <t>2025年</t>
  </si>
  <si>
    <t>2026年</t>
  </si>
  <si>
    <t>2027年</t>
  </si>
  <si>
    <t>322 民生类</t>
  </si>
  <si>
    <t>下级</t>
  </si>
  <si>
    <t>312 民生类</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</si>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</sst>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9"/>
      <color rgb="FF000000"/>
      <name val="SimSun"/>
      <charset val="134"/>
    </font>
    <font>
      <sz val="9"/>
      <color theme="1"/>
      <name val="宋体"/>
      <charset val="134"/>
    </font>
    <font>
      <sz val="10"/>
      <color rgb="FF000000"/>
      <name val="SimSun"/>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2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0" fillId="0" borderId="0" applyNumberFormat="0" applyFill="0" applyBorder="0" applyAlignment="0" applyProtection="0">
      <alignment vertical="center"/>
    </xf>
    <xf numFmtId="0" fontId="31" fillId="3" borderId="26" applyNumberFormat="0" applyAlignment="0" applyProtection="0">
      <alignment vertical="center"/>
    </xf>
    <xf numFmtId="0" fontId="32" fillId="4" borderId="27" applyNumberFormat="0" applyAlignment="0" applyProtection="0">
      <alignment vertical="center"/>
    </xf>
    <xf numFmtId="0" fontId="33" fillId="4" borderId="26" applyNumberFormat="0" applyAlignment="0" applyProtection="0">
      <alignment vertical="center"/>
    </xf>
    <xf numFmtId="0" fontId="34" fillId="5" borderId="28" applyNumberFormat="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4">
      <alignment horizontal="right" vertical="center"/>
    </xf>
    <xf numFmtId="177" fontId="13" fillId="0" borderId="4">
      <alignment horizontal="right" vertical="center"/>
    </xf>
    <xf numFmtId="10" fontId="13" fillId="0" borderId="4">
      <alignment horizontal="right" vertical="center"/>
    </xf>
    <xf numFmtId="178" fontId="13" fillId="0" borderId="4">
      <alignment horizontal="right" vertical="center"/>
    </xf>
    <xf numFmtId="49" fontId="13" fillId="0" borderId="4">
      <alignment horizontal="left" vertical="center" wrapText="1"/>
    </xf>
    <xf numFmtId="178" fontId="13" fillId="0" borderId="4">
      <alignment horizontal="right" vertical="center"/>
    </xf>
    <xf numFmtId="179" fontId="13" fillId="0" borderId="4">
      <alignment horizontal="right" vertical="center"/>
    </xf>
    <xf numFmtId="180" fontId="13" fillId="0" borderId="4">
      <alignment horizontal="right" vertical="center"/>
    </xf>
  </cellStyleXfs>
  <cellXfs count="189">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6" fillId="0" borderId="4" xfId="0" applyFont="1" applyBorder="1" applyAlignment="1" applyProtection="1">
      <alignment horizontal="left" vertical="center" wrapText="1"/>
      <protection locked="0"/>
    </xf>
    <xf numFmtId="0" fontId="6" fillId="0" borderId="4" xfId="0" applyFont="1" applyBorder="1" applyAlignment="1" applyProtection="1">
      <alignment horizontal="left" vertical="center"/>
      <protection locked="0"/>
    </xf>
    <xf numFmtId="49" fontId="6" fillId="0" borderId="4" xfId="53" applyNumberFormat="1" applyFont="1" applyBorder="1">
      <alignment horizontal="left" vertical="center" wrapText="1"/>
    </xf>
    <xf numFmtId="0" fontId="6" fillId="0" borderId="4" xfId="0" applyFont="1" applyBorder="1" applyAlignment="1" applyProtection="1">
      <alignment horizontal="left" vertical="center" wrapText="1" indent="2"/>
      <protection locked="0"/>
    </xf>
    <xf numFmtId="49" fontId="6" fillId="0" borderId="4" xfId="0" applyNumberFormat="1" applyFont="1" applyBorder="1" applyAlignment="1">
      <alignment horizontal="center" vertical="center" wrapText="1"/>
    </xf>
    <xf numFmtId="49" fontId="7" fillId="0" borderId="4" xfId="53" applyNumberFormat="1" applyFont="1" applyBorder="1">
      <alignment horizontal="left"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0" borderId="0" xfId="0" applyFont="1" applyBorder="1" applyAlignment="1" applyProtection="1">
      <alignment horizontal="right" vertical="center"/>
      <protection locked="0"/>
    </xf>
    <xf numFmtId="0" fontId="5" fillId="0" borderId="0" xfId="0" applyFont="1" applyBorder="1" applyAlignment="1"/>
    <xf numFmtId="0" fontId="8" fillId="0" borderId="0" xfId="0" applyFont="1" applyBorder="1" applyAlignment="1" applyProtection="1">
      <alignment horizontal="right"/>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178" fontId="7" fillId="0" borderId="4" xfId="0" applyNumberFormat="1" applyFont="1" applyBorder="1" applyAlignment="1">
      <alignment horizontal="right" vertical="center"/>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0" fillId="0" borderId="4" xfId="0"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pplyProtection="1">
      <alignment horizontal="left" vertical="center" wrapText="1"/>
      <protection locked="0"/>
    </xf>
    <xf numFmtId="0" fontId="11" fillId="0" borderId="5" xfId="0" applyFont="1" applyBorder="1" applyAlignment="1" applyProtection="1">
      <alignment horizontal="center" vertical="center" wrapText="1"/>
      <protection locked="0"/>
    </xf>
    <xf numFmtId="0" fontId="4" fillId="0" borderId="6"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78" fontId="7" fillId="0" borderId="4" xfId="0" applyNumberFormat="1" applyFont="1" applyBorder="1" applyAlignment="1">
      <alignment horizontal="right" vertical="center" wrapText="1"/>
    </xf>
    <xf numFmtId="0" fontId="4" fillId="0" borderId="7" xfId="0" applyFont="1" applyBorder="1" applyAlignment="1">
      <alignment horizontal="left" vertical="center"/>
    </xf>
    <xf numFmtId="0" fontId="6"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3" applyNumberFormat="1" applyFont="1" applyBorder="1" applyAlignment="1">
      <alignment horizontal="right" vertical="center" wrapText="1"/>
    </xf>
    <xf numFmtId="49" fontId="14"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5" fillId="0" borderId="4"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3" fillId="0" borderId="4" xfId="0" applyNumberFormat="1" applyFont="1" applyBorder="1" applyAlignment="1">
      <alignment horizontal="left" vertical="center" wrapText="1"/>
    </xf>
    <xf numFmtId="49" fontId="13" fillId="0" borderId="4" xfId="0" applyNumberFormat="1" applyFont="1" applyBorder="1" applyAlignment="1">
      <alignment horizontal="left" vertical="center" wrapText="1" indent="2"/>
    </xf>
    <xf numFmtId="49" fontId="13" fillId="0" borderId="4" xfId="0" applyNumberFormat="1" applyFont="1" applyBorder="1" applyAlignment="1">
      <alignment horizontal="center" vertical="center" wrapText="1"/>
    </xf>
    <xf numFmtId="180" fontId="13" fillId="0" borderId="4" xfId="0" applyNumberFormat="1" applyFont="1" applyBorder="1" applyAlignment="1">
      <alignment horizontal="right" vertical="center" wrapText="1"/>
    </xf>
    <xf numFmtId="178" fontId="13" fillId="0" borderId="4" xfId="0" applyNumberFormat="1" applyFont="1" applyBorder="1" applyAlignment="1">
      <alignment horizontal="right"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0" fillId="0" borderId="4" xfId="0" applyFont="1" applyBorder="1" applyAlignment="1">
      <alignment horizontal="center" vertical="center" wrapText="1"/>
    </xf>
    <xf numFmtId="0" fontId="4" fillId="0" borderId="4" xfId="0" applyFont="1" applyBorder="1" applyAlignment="1">
      <alignment vertical="center" wrapText="1"/>
    </xf>
    <xf numFmtId="49" fontId="7" fillId="0" borderId="4" xfId="53" applyNumberFormat="1" applyFont="1" applyBorder="1" applyAlignment="1">
      <alignment horizontal="left" vertical="center" wrapText="1" indent="1"/>
    </xf>
    <xf numFmtId="0" fontId="18" fillId="0" borderId="0"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4" xfId="0" applyFont="1" applyBorder="1" applyAlignment="1" applyProtection="1">
      <alignment horizontal="center" vertical="center"/>
      <protection locked="0"/>
    </xf>
    <xf numFmtId="49" fontId="7" fillId="0" borderId="4" xfId="53" applyNumberFormat="1" applyFont="1" applyBorder="1" applyAlignment="1">
      <alignment horizontal="left" vertical="center" wrapText="1"/>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0" fillId="0" borderId="8" xfId="0" applyFont="1" applyBorder="1" applyAlignment="1">
      <alignment horizontal="center" vertical="center" wrapText="1"/>
    </xf>
    <xf numFmtId="0" fontId="11" fillId="0" borderId="0" xfId="0" applyFont="1" applyBorder="1" applyAlignment="1">
      <alignment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9"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4" fillId="0" borderId="3"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20" fillId="0" borderId="0" xfId="0" applyFont="1" applyBorder="1" applyAlignment="1" applyProtection="1">
      <alignment horizontal="right" vertical="center" wrapText="1"/>
      <protection locked="0"/>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6"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20" fillId="0" borderId="0" xfId="0" applyFont="1" applyBorder="1" applyAlignment="1" applyProtection="1">
      <alignment horizontal="right" vertical="center"/>
      <protection locked="0"/>
    </xf>
    <xf numFmtId="0" fontId="9" fillId="0" borderId="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7" xfId="0" applyFont="1" applyBorder="1" applyAlignment="1">
      <alignment horizontal="center" vertical="center" wrapText="1"/>
    </xf>
    <xf numFmtId="0" fontId="5" fillId="0" borderId="17"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20" fillId="0" borderId="0" xfId="0" applyFont="1" applyBorder="1" applyAlignment="1">
      <alignment horizontal="right" vertical="center" wrapText="1"/>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7" xfId="0" applyFont="1" applyBorder="1" applyAlignment="1">
      <alignment horizontal="center" vertical="center" wrapText="1"/>
    </xf>
    <xf numFmtId="0" fontId="5" fillId="0" borderId="1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4" fillId="0" borderId="3" xfId="0" applyFont="1" applyBorder="1" applyAlignment="1">
      <alignment horizontal="left" vertical="center" wrapText="1" indent="2"/>
    </xf>
    <xf numFmtId="0" fontId="4" fillId="0" borderId="1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pplyProtection="1">
      <alignment horizontal="center" vertical="center"/>
      <protection locked="0"/>
    </xf>
    <xf numFmtId="0" fontId="4" fillId="0" borderId="15" xfId="0" applyFont="1" applyBorder="1" applyAlignment="1">
      <alignment horizontal="right" vertical="center"/>
    </xf>
    <xf numFmtId="178" fontId="4" fillId="0" borderId="4" xfId="0" applyNumberFormat="1" applyFont="1" applyBorder="1" applyAlignment="1">
      <alignment horizontal="right" vertical="center"/>
    </xf>
    <xf numFmtId="180" fontId="7" fillId="0" borderId="4" xfId="56" applyNumberFormat="1"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10" fillId="0" borderId="1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7" xfId="0" applyFont="1" applyBorder="1" applyAlignment="1">
      <alignment horizontal="center" vertical="center" wrapText="1"/>
    </xf>
    <xf numFmtId="0" fontId="1" fillId="0" borderId="0" xfId="0" applyFont="1" applyBorder="1" applyAlignment="1"/>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4" xfId="0" applyFont="1" applyBorder="1" applyAlignment="1" applyProtection="1">
      <alignment horizontal="center" vertical="center" wrapText="1"/>
      <protection locked="0"/>
    </xf>
    <xf numFmtId="0" fontId="11" fillId="0" borderId="4" xfId="0" applyFont="1" applyBorder="1" applyAlignment="1">
      <alignment horizontal="center" vertical="center" wrapText="1"/>
    </xf>
    <xf numFmtId="178" fontId="7" fillId="0" borderId="4" xfId="54" applyNumberFormat="1" applyFont="1" applyBorder="1">
      <alignment horizontal="right" vertical="center"/>
    </xf>
    <xf numFmtId="0" fontId="11" fillId="0" borderId="0" xfId="0" applyFont="1" applyBorder="1" applyAlignment="1">
      <alignment horizontal="right" vertical="center"/>
    </xf>
    <xf numFmtId="0" fontId="11" fillId="0" borderId="0" xfId="0" applyFont="1" applyBorder="1" applyAlignment="1">
      <alignment horizontal="right"/>
    </xf>
    <xf numFmtId="0" fontId="19"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7" fillId="0" borderId="4" xfId="53" applyNumberFormat="1" applyFont="1" applyFill="1" applyBorder="1" applyAlignment="1">
      <alignment horizontal="left" vertical="center" wrapText="1"/>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lignment horizontal="left" vertical="center" wrapText="1"/>
    </xf>
    <xf numFmtId="0" fontId="7" fillId="0" borderId="0" xfId="0" applyFont="1" applyBorder="1" applyAlignment="1">
      <alignment horizontal="left" vertical="center"/>
    </xf>
    <xf numFmtId="0" fontId="11" fillId="0" borderId="4" xfId="0" applyFont="1" applyBorder="1" applyAlignment="1">
      <alignment horizontal="center" vertical="center"/>
    </xf>
    <xf numFmtId="49" fontId="7" fillId="0" borderId="4" xfId="0" applyNumberFormat="1" applyFont="1" applyBorder="1" applyAlignment="1">
      <alignment horizontal="left" vertical="center" wrapText="1"/>
    </xf>
    <xf numFmtId="49" fontId="11" fillId="0" borderId="0" xfId="0" applyNumberFormat="1" applyFont="1" applyBorder="1" applyAlignment="1"/>
    <xf numFmtId="0" fontId="2" fillId="0" borderId="4" xfId="0" applyFont="1" applyBorder="1" applyAlignment="1">
      <alignment horizontal="center" vertical="center" wrapText="1"/>
    </xf>
    <xf numFmtId="0" fontId="11" fillId="0" borderId="0" xfId="0" applyFont="1" applyBorder="1">
      <alignment vertical="top"/>
    </xf>
    <xf numFmtId="49" fontId="12" fillId="0" borderId="0" xfId="53" applyNumberFormat="1" applyFont="1" applyBorder="1" applyAlignment="1">
      <alignment horizontal="center" vertical="center" wrapText="1"/>
    </xf>
    <xf numFmtId="49" fontId="13" fillId="0" borderId="18" xfId="53" applyNumberFormat="1" applyFont="1" applyBorder="1">
      <alignment horizontal="left" vertical="center" wrapText="1"/>
    </xf>
    <xf numFmtId="49" fontId="15" fillId="0" borderId="3" xfId="53" applyNumberFormat="1" applyFont="1" applyBorder="1" applyAlignment="1">
      <alignment horizontal="center" vertical="center" wrapText="1"/>
    </xf>
    <xf numFmtId="49" fontId="15" fillId="0" borderId="4" xfId="53" applyNumberFormat="1" applyFont="1" applyBorder="1" applyAlignment="1">
      <alignment horizontal="center" vertical="center" wrapText="1"/>
    </xf>
    <xf numFmtId="49" fontId="13" fillId="0" borderId="4" xfId="53" applyNumberFormat="1" applyFont="1" applyBorder="1" applyAlignment="1">
      <alignment horizontal="center" vertical="center" wrapText="1"/>
    </xf>
    <xf numFmtId="0" fontId="0" fillId="0" borderId="19" xfId="0" applyFont="1" applyBorder="1" applyAlignment="1">
      <alignment vertical="center"/>
    </xf>
    <xf numFmtId="0" fontId="0" fillId="0" borderId="20" xfId="0" applyFont="1" applyBorder="1">
      <alignment vertical="top"/>
    </xf>
    <xf numFmtId="49" fontId="13" fillId="0" borderId="4" xfId="53" applyNumberFormat="1" applyFont="1" applyBorder="1">
      <alignment horizontal="left" vertical="center" wrapText="1"/>
    </xf>
    <xf numFmtId="49" fontId="13" fillId="0" borderId="10" xfId="53" applyNumberFormat="1" applyFont="1" applyBorder="1" applyAlignment="1">
      <alignment horizontal="right" vertical="center" wrapText="1"/>
    </xf>
    <xf numFmtId="49" fontId="13" fillId="0" borderId="21" xfId="53" applyNumberFormat="1" applyFont="1" applyBorder="1">
      <alignment horizontal="left" vertical="center" wrapText="1"/>
    </xf>
    <xf numFmtId="49" fontId="13" fillId="0" borderId="12" xfId="53" applyNumberFormat="1" applyFont="1" applyBorder="1" applyAlignment="1">
      <alignment horizontal="right" vertical="center" wrapText="1"/>
    </xf>
    <xf numFmtId="49" fontId="13" fillId="0" borderId="22" xfId="53" applyNumberFormat="1" applyFont="1" applyBorder="1">
      <alignment horizontal="left" vertical="center" wrapText="1"/>
    </xf>
    <xf numFmtId="49" fontId="13" fillId="0" borderId="4" xfId="53" applyNumberFormat="1" applyFont="1" applyBorder="1" applyAlignment="1">
      <alignment horizontal="right" vertical="center" wrapText="1"/>
    </xf>
    <xf numFmtId="178" fontId="13" fillId="0" borderId="4" xfId="53" applyNumberFormat="1" applyFont="1" applyBorder="1" applyAlignment="1">
      <alignment horizontal="right" vertical="center" wrapText="1"/>
    </xf>
    <xf numFmtId="49" fontId="13" fillId="0" borderId="18" xfId="53" applyNumberFormat="1" applyFont="1" applyBorder="1" applyAlignment="1">
      <alignment horizontal="right" vertical="center" wrapText="1"/>
    </xf>
    <xf numFmtId="49" fontId="13" fillId="0" borderId="4" xfId="53" applyNumberFormat="1" applyFont="1" applyBorder="1" applyAlignment="1">
      <alignment horizontal="left" vertical="center" wrapText="1" indent="2"/>
    </xf>
    <xf numFmtId="49" fontId="21" fillId="0" borderId="0" xfId="53" applyNumberFormat="1" applyFont="1" applyBorder="1" applyAlignment="1">
      <alignment horizontal="right" vertical="center" wrapText="1"/>
    </xf>
    <xf numFmtId="180" fontId="13" fillId="0" borderId="4" xfId="56" applyNumberFormat="1" applyFont="1" applyBorder="1" applyAlignment="1">
      <alignment horizontal="center" vertical="center" wrapText="1"/>
    </xf>
    <xf numFmtId="49" fontId="13" fillId="0" borderId="4" xfId="53" applyNumberFormat="1" applyFont="1" applyBorder="1" applyAlignment="1">
      <alignment horizontal="left" vertical="center" wrapText="1" indent="4"/>
    </xf>
    <xf numFmtId="0" fontId="12" fillId="0" borderId="0" xfId="0" applyFont="1" applyBorder="1" applyAlignment="1">
      <alignment horizontal="center" vertical="center"/>
    </xf>
    <xf numFmtId="49" fontId="22" fillId="0" borderId="0" xfId="0" applyNumberFormat="1" applyFont="1" applyBorder="1" applyAlignment="1">
      <alignment horizontal="right" vertical="center" wrapText="1"/>
    </xf>
    <xf numFmtId="49" fontId="14" fillId="0" borderId="0" xfId="0" applyNumberFormat="1" applyFont="1" applyBorder="1" applyAlignment="1">
      <alignment horizontal="center" vertical="center" wrapText="1"/>
    </xf>
    <xf numFmtId="49" fontId="15" fillId="0" borderId="3" xfId="0" applyNumberFormat="1" applyFont="1" applyBorder="1" applyAlignment="1">
      <alignment horizontal="center" vertical="center" wrapText="1"/>
    </xf>
    <xf numFmtId="49" fontId="22" fillId="0" borderId="4" xfId="53" applyNumberFormat="1" applyFont="1" applyBorder="1">
      <alignment horizontal="left" vertical="center" wrapText="1"/>
    </xf>
    <xf numFmtId="178" fontId="13" fillId="0" borderId="4" xfId="0" applyNumberFormat="1" applyFont="1" applyBorder="1" applyAlignment="1">
      <alignment horizontal="right" vertical="center"/>
    </xf>
    <xf numFmtId="178" fontId="22" fillId="0" borderId="4" xfId="0" applyNumberFormat="1" applyFont="1" applyBorder="1" applyAlignment="1">
      <alignment horizontal="left" vertical="center"/>
    </xf>
    <xf numFmtId="178" fontId="13" fillId="0" borderId="4" xfId="54" applyNumberFormat="1" applyFont="1" applyBorder="1">
      <alignment horizontal="right" vertical="center"/>
    </xf>
    <xf numFmtId="178" fontId="13" fillId="0" borderId="4" xfId="0" applyNumberFormat="1" applyFont="1" applyBorder="1" applyAlignment="1">
      <alignment horizontal="left" vertical="center"/>
    </xf>
    <xf numFmtId="49" fontId="22" fillId="0" borderId="4"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pane ySplit="1" topLeftCell="A2" activePane="bottomLeft" state="frozen"/>
      <selection/>
      <selection pane="bottomLeft" activeCell="H12" sqref="H12"/>
    </sheetView>
  </sheetViews>
  <sheetFormatPr defaultColWidth="8.85" defaultRowHeight="15" customHeight="1" outlineLevelCol="3"/>
  <cols>
    <col min="1" max="2" width="28.575" customWidth="1"/>
    <col min="3" max="3" width="35.7" customWidth="1"/>
    <col min="4" max="4" width="28.575" customWidth="1"/>
  </cols>
  <sheetData>
    <row r="1" customHeight="1" spans="1:4">
      <c r="A1" s="179"/>
      <c r="B1" s="179"/>
      <c r="C1" s="179"/>
      <c r="D1" s="179"/>
    </row>
    <row r="2" ht="18.75" customHeight="1" spans="1:4">
      <c r="A2" s="58" t="s">
        <v>0</v>
      </c>
      <c r="B2" s="180"/>
      <c r="C2" s="180"/>
      <c r="D2" s="180"/>
    </row>
    <row r="3" ht="28.5" customHeight="1" spans="1:4">
      <c r="A3" s="181" t="s">
        <v>1</v>
      </c>
      <c r="B3" s="181"/>
      <c r="C3" s="181"/>
      <c r="D3" s="181"/>
    </row>
    <row r="4" ht="18.75" customHeight="1" spans="1:4">
      <c r="A4" s="161" t="str">
        <f>"单位名称："&amp;"玉溪市人力资源和社会保障局"</f>
        <v>单位名称：玉溪市人力资源和社会保障局</v>
      </c>
      <c r="B4" s="161"/>
      <c r="C4" s="161"/>
      <c r="D4" s="174" t="s">
        <v>2</v>
      </c>
    </row>
    <row r="5" ht="18.75" customHeight="1" spans="1:4">
      <c r="A5" s="162" t="s">
        <v>3</v>
      </c>
      <c r="B5" s="162"/>
      <c r="C5" s="162" t="s">
        <v>4</v>
      </c>
      <c r="D5" s="162"/>
    </row>
    <row r="6" ht="18.75" customHeight="1" spans="1:4">
      <c r="A6" s="163" t="s">
        <v>5</v>
      </c>
      <c r="B6" s="163" t="s">
        <v>6</v>
      </c>
      <c r="C6" s="163" t="s">
        <v>7</v>
      </c>
      <c r="D6" s="163" t="s">
        <v>6</v>
      </c>
    </row>
    <row r="7" ht="18.75" customHeight="1" spans="1:4">
      <c r="A7" s="167" t="s">
        <v>8</v>
      </c>
      <c r="B7" s="186">
        <v>327215304.19</v>
      </c>
      <c r="C7" s="187" t="str">
        <f>"一"&amp;"、"&amp;"教育支出"</f>
        <v>一、教育支出</v>
      </c>
      <c r="D7" s="186">
        <v>3247171.09</v>
      </c>
    </row>
    <row r="8" ht="18.75" customHeight="1" spans="1:4">
      <c r="A8" s="167" t="s">
        <v>9</v>
      </c>
      <c r="B8" s="186"/>
      <c r="C8" s="187" t="str">
        <f>"二"&amp;"、"&amp;"社会保障和就业支出"</f>
        <v>二、社会保障和就业支出</v>
      </c>
      <c r="D8" s="186">
        <v>72604985.41</v>
      </c>
    </row>
    <row r="9" ht="18.75" customHeight="1" spans="1:4">
      <c r="A9" s="167" t="s">
        <v>10</v>
      </c>
      <c r="B9" s="186"/>
      <c r="C9" s="187" t="str">
        <f>"三"&amp;"、"&amp;"卫生健康支出"</f>
        <v>三、卫生健康支出</v>
      </c>
      <c r="D9" s="186">
        <v>2919788.78</v>
      </c>
    </row>
    <row r="10" ht="18.75" customHeight="1" spans="1:4">
      <c r="A10" s="167" t="s">
        <v>11</v>
      </c>
      <c r="B10" s="186"/>
      <c r="C10" s="187" t="str">
        <f>"三"&amp;"、"&amp;"农林水支出"</f>
        <v>三、农林水支出</v>
      </c>
      <c r="D10" s="186">
        <v>1479385.38</v>
      </c>
    </row>
    <row r="11" ht="18.75" customHeight="1" spans="1:4">
      <c r="A11" s="167" t="s">
        <v>12</v>
      </c>
      <c r="B11" s="186"/>
      <c r="C11" s="187" t="str">
        <f>"四"&amp;"、"&amp;"住房保障支出"</f>
        <v>四、住房保障支出</v>
      </c>
      <c r="D11" s="186">
        <v>2862936</v>
      </c>
    </row>
    <row r="12" ht="18.75" customHeight="1" spans="1:4">
      <c r="A12" s="167" t="s">
        <v>13</v>
      </c>
      <c r="B12" s="186"/>
      <c r="C12" s="187" t="str">
        <f>"五"&amp;"、"&amp;"转移性支出"</f>
        <v>五、转移性支出</v>
      </c>
      <c r="D12" s="186">
        <v>247816400</v>
      </c>
    </row>
    <row r="13" ht="18.75" customHeight="1" spans="1:4">
      <c r="A13" s="167" t="s">
        <v>14</v>
      </c>
      <c r="B13" s="186"/>
      <c r="C13" s="167"/>
      <c r="D13" s="167"/>
    </row>
    <row r="14" ht="18.75" customHeight="1" spans="1:4">
      <c r="A14" s="167" t="s">
        <v>15</v>
      </c>
      <c r="B14" s="186"/>
      <c r="C14" s="167"/>
      <c r="D14" s="167"/>
    </row>
    <row r="15" ht="18.75" customHeight="1" spans="1:4">
      <c r="A15" s="167" t="s">
        <v>16</v>
      </c>
      <c r="B15" s="186"/>
      <c r="C15" s="167"/>
      <c r="D15" s="167"/>
    </row>
    <row r="16" ht="18.75" customHeight="1" spans="1:4">
      <c r="A16" s="167" t="s">
        <v>17</v>
      </c>
      <c r="B16" s="186"/>
      <c r="C16" s="167"/>
      <c r="D16" s="167"/>
    </row>
    <row r="17" ht="18.75" customHeight="1" spans="1:4">
      <c r="A17" s="188" t="s">
        <v>18</v>
      </c>
      <c r="B17" s="186">
        <v>327215304.19</v>
      </c>
      <c r="C17" s="188" t="s">
        <v>19</v>
      </c>
      <c r="D17" s="186">
        <v>330930666.66</v>
      </c>
    </row>
    <row r="18" ht="18.75" customHeight="1" spans="1:4">
      <c r="A18" s="183" t="s">
        <v>20</v>
      </c>
      <c r="B18" s="167"/>
      <c r="C18" s="183" t="s">
        <v>21</v>
      </c>
      <c r="D18" s="167"/>
    </row>
    <row r="19" ht="18.75" customHeight="1" spans="1:4">
      <c r="A19" s="63" t="s">
        <v>22</v>
      </c>
      <c r="B19" s="186">
        <v>3715362.47</v>
      </c>
      <c r="C19" s="63" t="s">
        <v>22</v>
      </c>
      <c r="D19" s="186"/>
    </row>
    <row r="20" ht="18.75" customHeight="1" spans="1:4">
      <c r="A20" s="63" t="s">
        <v>23</v>
      </c>
      <c r="B20" s="186"/>
      <c r="C20" s="63" t="s">
        <v>23</v>
      </c>
      <c r="D20" s="186"/>
    </row>
    <row r="21" ht="18.75" customHeight="1" spans="1:4">
      <c r="A21" s="188" t="s">
        <v>24</v>
      </c>
      <c r="B21" s="186">
        <v>330930666.66</v>
      </c>
      <c r="C21" s="188" t="s">
        <v>25</v>
      </c>
      <c r="D21" s="186">
        <v>330930666.66</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4" activePane="bottomLeft" state="frozen"/>
      <selection/>
      <selection pane="bottomLeft" activeCell="C40" sqref="C40"/>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41"/>
      <c r="F2" s="147" t="s">
        <v>761</v>
      </c>
    </row>
    <row r="3" ht="28.5" customHeight="1" spans="1:6">
      <c r="A3" s="34" t="s">
        <v>762</v>
      </c>
      <c r="B3" s="34"/>
      <c r="C3" s="34"/>
      <c r="D3" s="34"/>
      <c r="E3" s="34"/>
      <c r="F3" s="34"/>
    </row>
    <row r="4" ht="15" customHeight="1" spans="1:6">
      <c r="A4" s="142" t="str">
        <f>"单位名称："&amp;"玉溪市人力资源和社会保障局"</f>
        <v>单位名称：玉溪市人力资源和社会保障局</v>
      </c>
      <c r="B4" s="143"/>
      <c r="C4" s="143"/>
      <c r="D4" s="79"/>
      <c r="E4" s="79"/>
      <c r="F4" s="148" t="s">
        <v>763</v>
      </c>
    </row>
    <row r="5" ht="18.75" customHeight="1" spans="1:6">
      <c r="A5" s="36" t="s">
        <v>158</v>
      </c>
      <c r="B5" s="36" t="s">
        <v>77</v>
      </c>
      <c r="C5" s="36" t="s">
        <v>78</v>
      </c>
      <c r="D5" s="46" t="s">
        <v>764</v>
      </c>
      <c r="E5" s="41"/>
      <c r="F5" s="41"/>
    </row>
    <row r="6" ht="30" customHeight="1" spans="1:6">
      <c r="A6" s="48"/>
      <c r="B6" s="48"/>
      <c r="C6" s="48"/>
      <c r="D6" s="46" t="s">
        <v>30</v>
      </c>
      <c r="E6" s="41" t="s">
        <v>81</v>
      </c>
      <c r="F6" s="41" t="s">
        <v>82</v>
      </c>
    </row>
    <row r="7" ht="16.5" customHeight="1" spans="1:6">
      <c r="A7" s="41">
        <v>1</v>
      </c>
      <c r="B7" s="41">
        <v>2</v>
      </c>
      <c r="C7" s="41">
        <v>3</v>
      </c>
      <c r="D7" s="41">
        <v>4</v>
      </c>
      <c r="E7" s="41">
        <v>5</v>
      </c>
      <c r="F7" s="41">
        <v>6</v>
      </c>
    </row>
    <row r="8" ht="20.25" customHeight="1" spans="1:6">
      <c r="A8" s="42"/>
      <c r="B8" s="42"/>
      <c r="C8" s="42"/>
      <c r="D8" s="31"/>
      <c r="E8" s="146"/>
      <c r="F8" s="146"/>
    </row>
    <row r="9" ht="17.25" customHeight="1" spans="1:6">
      <c r="A9" s="144" t="s">
        <v>421</v>
      </c>
      <c r="B9" s="145"/>
      <c r="C9" s="145" t="s">
        <v>421</v>
      </c>
      <c r="D9" s="146"/>
      <c r="E9" s="146"/>
      <c r="F9" s="146"/>
    </row>
    <row r="10" customHeight="1" spans="1:1">
      <c r="A10" t="s">
        <v>765</v>
      </c>
    </row>
  </sheetData>
  <mergeCells count="7">
    <mergeCell ref="A3:F3"/>
    <mergeCell ref="A4:E4"/>
    <mergeCell ref="D5:F5"/>
    <mergeCell ref="A9:C9"/>
    <mergeCell ref="A5:A6"/>
    <mergeCell ref="B5:B6"/>
    <mergeCell ref="C5:C6"/>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4"/>
  <sheetViews>
    <sheetView showZeros="0" workbookViewId="0">
      <pane ySplit="1" topLeftCell="A6" activePane="bottomLeft" state="frozen"/>
      <selection/>
      <selection pane="bottomLeft" activeCell="A3" sqref="A3:Q3"/>
    </sheetView>
  </sheetViews>
  <sheetFormatPr defaultColWidth="9.14166666666667" defaultRowHeight="14.25" customHeight="1"/>
  <cols>
    <col min="1" max="1" width="33.5" customWidth="1"/>
    <col min="2" max="2" width="18.375" customWidth="1"/>
    <col min="3" max="3" width="26.625"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2" t="s">
        <v>766</v>
      </c>
      <c r="B2" s="32"/>
      <c r="C2" s="32"/>
      <c r="D2" s="32"/>
      <c r="E2" s="32"/>
      <c r="F2" s="32"/>
      <c r="G2" s="32"/>
      <c r="H2" s="32"/>
      <c r="I2" s="32"/>
      <c r="J2" s="32"/>
      <c r="K2" s="32"/>
      <c r="L2" s="32"/>
      <c r="M2" s="32"/>
      <c r="N2" s="32"/>
      <c r="O2" s="51"/>
      <c r="P2" s="51"/>
      <c r="Q2" s="32"/>
    </row>
    <row r="3" ht="27.75" customHeight="1" spans="1:17">
      <c r="A3" s="77" t="s">
        <v>767</v>
      </c>
      <c r="B3" s="34"/>
      <c r="C3" s="34"/>
      <c r="D3" s="34"/>
      <c r="E3" s="34"/>
      <c r="F3" s="34"/>
      <c r="G3" s="34"/>
      <c r="H3" s="34"/>
      <c r="I3" s="34"/>
      <c r="J3" s="34"/>
      <c r="K3" s="109"/>
      <c r="L3" s="34"/>
      <c r="M3" s="34"/>
      <c r="N3" s="34"/>
      <c r="O3" s="109"/>
      <c r="P3" s="109"/>
      <c r="Q3" s="34"/>
    </row>
    <row r="4" ht="18.75" customHeight="1" spans="1:17">
      <c r="A4" s="119" t="str">
        <f>"单位名称："&amp;"玉溪市人力资源和社会保障局"</f>
        <v>单位名称：玉溪市人力资源和社会保障局</v>
      </c>
      <c r="B4" s="24"/>
      <c r="C4" s="24"/>
      <c r="D4" s="24"/>
      <c r="E4" s="24"/>
      <c r="F4" s="24"/>
      <c r="G4" s="24"/>
      <c r="H4" s="24"/>
      <c r="I4" s="24"/>
      <c r="J4" s="24"/>
      <c r="O4" s="87"/>
      <c r="P4" s="87"/>
      <c r="Q4" s="139" t="s">
        <v>2</v>
      </c>
    </row>
    <row r="5" ht="15.75" customHeight="1" spans="1:17">
      <c r="A5" s="36" t="s">
        <v>768</v>
      </c>
      <c r="B5" s="120" t="s">
        <v>769</v>
      </c>
      <c r="C5" s="120" t="s">
        <v>770</v>
      </c>
      <c r="D5" s="120" t="s">
        <v>771</v>
      </c>
      <c r="E5" s="120" t="s">
        <v>772</v>
      </c>
      <c r="F5" s="120" t="s">
        <v>773</v>
      </c>
      <c r="G5" s="126" t="s">
        <v>165</v>
      </c>
      <c r="H5" s="126"/>
      <c r="I5" s="126"/>
      <c r="J5" s="126"/>
      <c r="K5" s="131"/>
      <c r="L5" s="126"/>
      <c r="M5" s="126"/>
      <c r="N5" s="126"/>
      <c r="O5" s="135"/>
      <c r="P5" s="131"/>
      <c r="Q5" s="140"/>
    </row>
    <row r="6" ht="17.25" customHeight="1" spans="1:17">
      <c r="A6" s="38"/>
      <c r="B6" s="121"/>
      <c r="C6" s="121"/>
      <c r="D6" s="121"/>
      <c r="E6" s="121"/>
      <c r="F6" s="121"/>
      <c r="G6" s="121" t="s">
        <v>30</v>
      </c>
      <c r="H6" s="121" t="s">
        <v>33</v>
      </c>
      <c r="I6" s="121" t="s">
        <v>774</v>
      </c>
      <c r="J6" s="121" t="s">
        <v>775</v>
      </c>
      <c r="K6" s="132" t="s">
        <v>776</v>
      </c>
      <c r="L6" s="133" t="s">
        <v>777</v>
      </c>
      <c r="M6" s="133"/>
      <c r="N6" s="133"/>
      <c r="O6" s="136"/>
      <c r="P6" s="137"/>
      <c r="Q6" s="122"/>
    </row>
    <row r="7" ht="54" customHeight="1" spans="1:17">
      <c r="A7" s="40"/>
      <c r="B7" s="122"/>
      <c r="C7" s="122"/>
      <c r="D7" s="122"/>
      <c r="E7" s="122"/>
      <c r="F7" s="122"/>
      <c r="G7" s="122"/>
      <c r="H7" s="122" t="s">
        <v>32</v>
      </c>
      <c r="I7" s="122"/>
      <c r="J7" s="122"/>
      <c r="K7" s="134"/>
      <c r="L7" s="122" t="s">
        <v>32</v>
      </c>
      <c r="M7" s="122" t="s">
        <v>39</v>
      </c>
      <c r="N7" s="122" t="s">
        <v>172</v>
      </c>
      <c r="O7" s="138" t="s">
        <v>41</v>
      </c>
      <c r="P7" s="134" t="s">
        <v>42</v>
      </c>
      <c r="Q7" s="122" t="s">
        <v>43</v>
      </c>
    </row>
    <row r="8" ht="15" customHeight="1" spans="1:17">
      <c r="A8" s="48">
        <v>1</v>
      </c>
      <c r="B8" s="123">
        <v>2</v>
      </c>
      <c r="C8" s="123">
        <v>3</v>
      </c>
      <c r="D8" s="123">
        <v>4</v>
      </c>
      <c r="E8" s="123">
        <v>5</v>
      </c>
      <c r="F8" s="123">
        <v>6</v>
      </c>
      <c r="G8" s="127">
        <v>7</v>
      </c>
      <c r="H8" s="127">
        <v>8</v>
      </c>
      <c r="I8" s="127">
        <v>9</v>
      </c>
      <c r="J8" s="127">
        <v>10</v>
      </c>
      <c r="K8" s="127">
        <v>11</v>
      </c>
      <c r="L8" s="127">
        <v>12</v>
      </c>
      <c r="M8" s="127">
        <v>13</v>
      </c>
      <c r="N8" s="127">
        <v>14</v>
      </c>
      <c r="O8" s="127">
        <v>15</v>
      </c>
      <c r="P8" s="127">
        <v>16</v>
      </c>
      <c r="Q8" s="127">
        <v>17</v>
      </c>
    </row>
    <row r="9" ht="21" customHeight="1" spans="1:17">
      <c r="A9" s="98" t="s">
        <v>64</v>
      </c>
      <c r="B9" s="99"/>
      <c r="C9" s="99"/>
      <c r="D9" s="99"/>
      <c r="E9" s="128"/>
      <c r="F9" s="129">
        <v>63320</v>
      </c>
      <c r="G9" s="49">
        <v>67820</v>
      </c>
      <c r="H9" s="49">
        <v>67820</v>
      </c>
      <c r="I9" s="49"/>
      <c r="J9" s="49"/>
      <c r="K9" s="49"/>
      <c r="L9" s="49"/>
      <c r="M9" s="49"/>
      <c r="N9" s="49"/>
      <c r="O9" s="49"/>
      <c r="P9" s="49"/>
      <c r="Q9" s="49"/>
    </row>
    <row r="10" ht="21" customHeight="1" spans="1:17">
      <c r="A10" s="124" t="s">
        <v>66</v>
      </c>
      <c r="B10" s="99"/>
      <c r="C10" s="99"/>
      <c r="D10" s="125"/>
      <c r="E10" s="130"/>
      <c r="F10" s="129">
        <v>28800</v>
      </c>
      <c r="G10" s="49">
        <v>33300</v>
      </c>
      <c r="H10" s="49">
        <v>33300</v>
      </c>
      <c r="I10" s="49"/>
      <c r="J10" s="49"/>
      <c r="K10" s="49"/>
      <c r="L10" s="49"/>
      <c r="M10" s="49"/>
      <c r="N10" s="49"/>
      <c r="O10" s="49"/>
      <c r="P10" s="49"/>
      <c r="Q10" s="49"/>
    </row>
    <row r="11" ht="21" customHeight="1" spans="1:17">
      <c r="A11" s="98" t="str">
        <f>"      "&amp;"公车购置及运维费"</f>
        <v>      公车购置及运维费</v>
      </c>
      <c r="B11" s="99" t="s">
        <v>778</v>
      </c>
      <c r="C11" s="99" t="str">
        <f>"C1804010201"&amp;"  "&amp;"机动车保险服务"</f>
        <v>C1804010201  机动车保险服务</v>
      </c>
      <c r="D11" s="125" t="s">
        <v>779</v>
      </c>
      <c r="E11" s="130">
        <v>1</v>
      </c>
      <c r="F11" s="31"/>
      <c r="G11" s="49">
        <v>4500</v>
      </c>
      <c r="H11" s="49">
        <v>4500</v>
      </c>
      <c r="I11" s="49"/>
      <c r="J11" s="49"/>
      <c r="K11" s="49"/>
      <c r="L11" s="49"/>
      <c r="M11" s="49"/>
      <c r="N11" s="49"/>
      <c r="O11" s="49"/>
      <c r="P11" s="49"/>
      <c r="Q11" s="49"/>
    </row>
    <row r="12" ht="21" customHeight="1" spans="1:17">
      <c r="A12" s="98" t="str">
        <f t="shared" ref="A12:A23" si="0">"      "&amp;"一般公用经费"</f>
        <v>      一般公用经费</v>
      </c>
      <c r="B12" s="99" t="s">
        <v>780</v>
      </c>
      <c r="C12" s="99" t="str">
        <f>"A05010201"&amp;"  "&amp;"办公桌"</f>
        <v>A05010201  办公桌</v>
      </c>
      <c r="D12" s="125" t="s">
        <v>781</v>
      </c>
      <c r="E12" s="130">
        <v>1</v>
      </c>
      <c r="F12" s="31">
        <v>2400</v>
      </c>
      <c r="G12" s="49">
        <v>2400</v>
      </c>
      <c r="H12" s="49">
        <v>2400</v>
      </c>
      <c r="I12" s="49"/>
      <c r="J12" s="49"/>
      <c r="K12" s="49"/>
      <c r="L12" s="49"/>
      <c r="M12" s="49"/>
      <c r="N12" s="49"/>
      <c r="O12" s="49"/>
      <c r="P12" s="49"/>
      <c r="Q12" s="49"/>
    </row>
    <row r="13" ht="21" customHeight="1" spans="1:17">
      <c r="A13" s="98" t="str">
        <f t="shared" si="0"/>
        <v>      一般公用经费</v>
      </c>
      <c r="B13" s="99" t="s">
        <v>780</v>
      </c>
      <c r="C13" s="99" t="str">
        <f>"A05010505"&amp;"  "&amp;"茶水柜"</f>
        <v>A05010505  茶水柜</v>
      </c>
      <c r="D13" s="125" t="s">
        <v>514</v>
      </c>
      <c r="E13" s="130">
        <v>2</v>
      </c>
      <c r="F13" s="31">
        <v>2600</v>
      </c>
      <c r="G13" s="49">
        <v>2600</v>
      </c>
      <c r="H13" s="49">
        <v>2600</v>
      </c>
      <c r="I13" s="49"/>
      <c r="J13" s="49"/>
      <c r="K13" s="49"/>
      <c r="L13" s="49"/>
      <c r="M13" s="49"/>
      <c r="N13" s="49"/>
      <c r="O13" s="49"/>
      <c r="P13" s="49"/>
      <c r="Q13" s="49"/>
    </row>
    <row r="14" ht="21" customHeight="1" spans="1:17">
      <c r="A14" s="98" t="str">
        <f t="shared" si="0"/>
        <v>      一般公用经费</v>
      </c>
      <c r="B14" s="99" t="s">
        <v>782</v>
      </c>
      <c r="C14" s="99" t="str">
        <f>"A02061804"&amp;"  "&amp;"空调机"</f>
        <v>A02061804  空调机</v>
      </c>
      <c r="D14" s="125" t="s">
        <v>783</v>
      </c>
      <c r="E14" s="130">
        <v>1</v>
      </c>
      <c r="F14" s="31">
        <v>1600</v>
      </c>
      <c r="G14" s="49">
        <v>1600</v>
      </c>
      <c r="H14" s="49">
        <v>1600</v>
      </c>
      <c r="I14" s="49"/>
      <c r="J14" s="49"/>
      <c r="K14" s="49"/>
      <c r="L14" s="49"/>
      <c r="M14" s="49"/>
      <c r="N14" s="49"/>
      <c r="O14" s="49"/>
      <c r="P14" s="49"/>
      <c r="Q14" s="49"/>
    </row>
    <row r="15" ht="21" customHeight="1" spans="1:17">
      <c r="A15" s="98" t="str">
        <f t="shared" si="0"/>
        <v>      一般公用经费</v>
      </c>
      <c r="B15" s="99" t="s">
        <v>780</v>
      </c>
      <c r="C15" s="99" t="str">
        <f>"A05010599"&amp;"  "&amp;"其他柜类"</f>
        <v>A05010599  其他柜类</v>
      </c>
      <c r="D15" s="125" t="s">
        <v>784</v>
      </c>
      <c r="E15" s="130">
        <v>20</v>
      </c>
      <c r="F15" s="31">
        <v>15000</v>
      </c>
      <c r="G15" s="49">
        <v>15000</v>
      </c>
      <c r="H15" s="49">
        <v>15000</v>
      </c>
      <c r="I15" s="49"/>
      <c r="J15" s="49"/>
      <c r="K15" s="49"/>
      <c r="L15" s="49"/>
      <c r="M15" s="49"/>
      <c r="N15" s="49"/>
      <c r="O15" s="49"/>
      <c r="P15" s="49"/>
      <c r="Q15" s="49"/>
    </row>
    <row r="16" ht="21" customHeight="1" spans="1:17">
      <c r="A16" s="98" t="str">
        <f t="shared" si="0"/>
        <v>      一般公用经费</v>
      </c>
      <c r="B16" s="99" t="s">
        <v>780</v>
      </c>
      <c r="C16" s="99" t="str">
        <f>"A05010401"&amp;"  "&amp;"三人沙发"</f>
        <v>A05010401  三人沙发</v>
      </c>
      <c r="D16" s="125" t="s">
        <v>457</v>
      </c>
      <c r="E16" s="130">
        <v>3</v>
      </c>
      <c r="F16" s="31">
        <v>7200</v>
      </c>
      <c r="G16" s="49">
        <v>7200</v>
      </c>
      <c r="H16" s="49">
        <v>7200</v>
      </c>
      <c r="I16" s="49"/>
      <c r="J16" s="49"/>
      <c r="K16" s="49"/>
      <c r="L16" s="49"/>
      <c r="M16" s="49"/>
      <c r="N16" s="49"/>
      <c r="O16" s="49"/>
      <c r="P16" s="49"/>
      <c r="Q16" s="49"/>
    </row>
    <row r="17" ht="21" customHeight="1" spans="1:17">
      <c r="A17" s="124" t="s">
        <v>72</v>
      </c>
      <c r="B17" s="19"/>
      <c r="C17" s="19"/>
      <c r="D17" s="19"/>
      <c r="E17" s="19"/>
      <c r="F17" s="129">
        <v>32120</v>
      </c>
      <c r="G17" s="49">
        <v>32120</v>
      </c>
      <c r="H17" s="49">
        <v>32120</v>
      </c>
      <c r="I17" s="49"/>
      <c r="J17" s="49"/>
      <c r="K17" s="49"/>
      <c r="L17" s="49"/>
      <c r="M17" s="49"/>
      <c r="N17" s="49"/>
      <c r="O17" s="49"/>
      <c r="P17" s="49"/>
      <c r="Q17" s="49"/>
    </row>
    <row r="18" ht="21" customHeight="1" spans="1:17">
      <c r="A18" s="98" t="str">
        <f t="shared" si="0"/>
        <v>      一般公用经费</v>
      </c>
      <c r="B18" s="99" t="s">
        <v>782</v>
      </c>
      <c r="C18" s="99" t="str">
        <f t="shared" ref="C18:C23" si="1">"A02021301"&amp;"  "&amp;"碎纸机"</f>
        <v>A02021301  碎纸机</v>
      </c>
      <c r="D18" s="125" t="s">
        <v>783</v>
      </c>
      <c r="E18" s="130">
        <v>1</v>
      </c>
      <c r="F18" s="31">
        <v>720</v>
      </c>
      <c r="G18" s="49">
        <v>720</v>
      </c>
      <c r="H18" s="49">
        <v>720</v>
      </c>
      <c r="I18" s="49"/>
      <c r="J18" s="49"/>
      <c r="K18" s="49"/>
      <c r="L18" s="49"/>
      <c r="M18" s="49"/>
      <c r="N18" s="49"/>
      <c r="O18" s="49"/>
      <c r="P18" s="49"/>
      <c r="Q18" s="49"/>
    </row>
    <row r="19" ht="21" customHeight="1" spans="1:17">
      <c r="A19" s="98" t="str">
        <f t="shared" si="0"/>
        <v>      一般公用经费</v>
      </c>
      <c r="B19" s="99" t="s">
        <v>782</v>
      </c>
      <c r="C19" s="99" t="str">
        <f>"A02021001"&amp;"  "&amp;"A3黑白打印机"</f>
        <v>A02021001  A3黑白打印机</v>
      </c>
      <c r="D19" s="125" t="s">
        <v>783</v>
      </c>
      <c r="E19" s="130">
        <v>1</v>
      </c>
      <c r="F19" s="31">
        <v>7600</v>
      </c>
      <c r="G19" s="49">
        <v>7600</v>
      </c>
      <c r="H19" s="49">
        <v>7600</v>
      </c>
      <c r="I19" s="49"/>
      <c r="J19" s="49"/>
      <c r="K19" s="49"/>
      <c r="L19" s="49"/>
      <c r="M19" s="49"/>
      <c r="N19" s="49"/>
      <c r="O19" s="49"/>
      <c r="P19" s="49"/>
      <c r="Q19" s="49"/>
    </row>
    <row r="20" ht="21" customHeight="1" spans="1:17">
      <c r="A20" s="98" t="str">
        <f t="shared" si="0"/>
        <v>      一般公用经费</v>
      </c>
      <c r="B20" s="99" t="s">
        <v>782</v>
      </c>
      <c r="C20" s="99" t="str">
        <f>"A02020100"&amp;"  "&amp;"复印机"</f>
        <v>A02020100  复印机</v>
      </c>
      <c r="D20" s="125" t="s">
        <v>783</v>
      </c>
      <c r="E20" s="130">
        <v>1</v>
      </c>
      <c r="F20" s="31">
        <v>23800</v>
      </c>
      <c r="G20" s="49">
        <v>23800</v>
      </c>
      <c r="H20" s="49">
        <v>23800</v>
      </c>
      <c r="I20" s="49"/>
      <c r="J20" s="49"/>
      <c r="K20" s="49"/>
      <c r="L20" s="49"/>
      <c r="M20" s="49"/>
      <c r="N20" s="49"/>
      <c r="O20" s="49"/>
      <c r="P20" s="49"/>
      <c r="Q20" s="49"/>
    </row>
    <row r="21" ht="21" customHeight="1" spans="1:17">
      <c r="A21" s="124" t="s">
        <v>74</v>
      </c>
      <c r="B21" s="19"/>
      <c r="C21" s="19"/>
      <c r="D21" s="19"/>
      <c r="E21" s="19"/>
      <c r="F21" s="129">
        <v>2400</v>
      </c>
      <c r="G21" s="49">
        <v>2400</v>
      </c>
      <c r="H21" s="49">
        <v>2400</v>
      </c>
      <c r="I21" s="49"/>
      <c r="J21" s="49"/>
      <c r="K21" s="49"/>
      <c r="L21" s="49"/>
      <c r="M21" s="49"/>
      <c r="N21" s="49"/>
      <c r="O21" s="49"/>
      <c r="P21" s="49"/>
      <c r="Q21" s="49"/>
    </row>
    <row r="22" ht="21" customHeight="1" spans="1:17">
      <c r="A22" s="98" t="str">
        <f t="shared" si="0"/>
        <v>      一般公用经费</v>
      </c>
      <c r="B22" s="99" t="s">
        <v>785</v>
      </c>
      <c r="C22" s="99" t="str">
        <f>"A05040101"&amp;"  "&amp;"复印纸"</f>
        <v>A05040101  复印纸</v>
      </c>
      <c r="D22" s="125" t="s">
        <v>786</v>
      </c>
      <c r="E22" s="130">
        <v>20</v>
      </c>
      <c r="F22" s="31">
        <v>400</v>
      </c>
      <c r="G22" s="49">
        <v>400</v>
      </c>
      <c r="H22" s="49">
        <v>400</v>
      </c>
      <c r="I22" s="49"/>
      <c r="J22" s="49"/>
      <c r="K22" s="49"/>
      <c r="L22" s="49"/>
      <c r="M22" s="49"/>
      <c r="N22" s="49"/>
      <c r="O22" s="49"/>
      <c r="P22" s="49"/>
      <c r="Q22" s="49"/>
    </row>
    <row r="23" ht="21" customHeight="1" spans="1:17">
      <c r="A23" s="98" t="str">
        <f t="shared" si="0"/>
        <v>      一般公用经费</v>
      </c>
      <c r="B23" s="99" t="s">
        <v>787</v>
      </c>
      <c r="C23" s="99" t="str">
        <f t="shared" si="1"/>
        <v>A02021301  碎纸机</v>
      </c>
      <c r="D23" s="125" t="s">
        <v>783</v>
      </c>
      <c r="E23" s="130">
        <v>2</v>
      </c>
      <c r="F23" s="31">
        <v>2000</v>
      </c>
      <c r="G23" s="49">
        <v>2000</v>
      </c>
      <c r="H23" s="49">
        <v>2000</v>
      </c>
      <c r="I23" s="49"/>
      <c r="J23" s="49"/>
      <c r="K23" s="49"/>
      <c r="L23" s="49"/>
      <c r="M23" s="49"/>
      <c r="N23" s="49"/>
      <c r="O23" s="49"/>
      <c r="P23" s="49"/>
      <c r="Q23" s="49"/>
    </row>
    <row r="24" ht="21" customHeight="1" spans="1:17">
      <c r="A24" s="100" t="s">
        <v>421</v>
      </c>
      <c r="B24" s="101"/>
      <c r="C24" s="101"/>
      <c r="D24" s="101"/>
      <c r="E24" s="128"/>
      <c r="F24" s="129">
        <v>63320</v>
      </c>
      <c r="G24" s="49">
        <v>67820</v>
      </c>
      <c r="H24" s="49">
        <v>67820</v>
      </c>
      <c r="I24" s="49"/>
      <c r="J24" s="49"/>
      <c r="K24" s="49"/>
      <c r="L24" s="49"/>
      <c r="M24" s="49"/>
      <c r="N24" s="49"/>
      <c r="O24" s="49"/>
      <c r="P24" s="49"/>
      <c r="Q24" s="49"/>
    </row>
  </sheetData>
  <mergeCells count="17">
    <mergeCell ref="A2:Q2"/>
    <mergeCell ref="A3:Q3"/>
    <mergeCell ref="A4:E4"/>
    <mergeCell ref="G5:Q5"/>
    <mergeCell ref="L6:Q6"/>
    <mergeCell ref="A24:E2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5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C12" sqref="C12"/>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8" t="s">
        <v>788</v>
      </c>
      <c r="B2" s="88"/>
      <c r="C2" s="88"/>
      <c r="D2" s="88"/>
      <c r="E2" s="88"/>
      <c r="F2" s="88"/>
      <c r="G2" s="88"/>
      <c r="H2" s="103"/>
      <c r="I2" s="88"/>
      <c r="J2" s="88"/>
      <c r="K2" s="88"/>
      <c r="L2" s="108"/>
      <c r="M2" s="103"/>
      <c r="N2" s="114"/>
    </row>
    <row r="3" ht="27.75" customHeight="1" spans="1:14">
      <c r="A3" s="77" t="s">
        <v>789</v>
      </c>
      <c r="B3" s="89"/>
      <c r="C3" s="89"/>
      <c r="D3" s="89"/>
      <c r="E3" s="89"/>
      <c r="F3" s="89"/>
      <c r="G3" s="89"/>
      <c r="H3" s="104"/>
      <c r="I3" s="89"/>
      <c r="J3" s="89"/>
      <c r="K3" s="89"/>
      <c r="L3" s="109"/>
      <c r="M3" s="104"/>
      <c r="N3" s="89"/>
    </row>
    <row r="4" ht="18.75" customHeight="1" spans="1:14">
      <c r="A4" s="78" t="str">
        <f>"单位名称："&amp;"玉溪市人力资源和社会保障局"</f>
        <v>单位名称：玉溪市人力资源和社会保障局</v>
      </c>
      <c r="B4" s="79"/>
      <c r="C4" s="79"/>
      <c r="D4" s="79"/>
      <c r="E4" s="79"/>
      <c r="F4" s="79"/>
      <c r="G4" s="79"/>
      <c r="H4" s="105"/>
      <c r="I4" s="82"/>
      <c r="J4" s="82"/>
      <c r="K4" s="82"/>
      <c r="L4" s="87"/>
      <c r="M4" s="115"/>
      <c r="N4" s="116" t="s">
        <v>2</v>
      </c>
    </row>
    <row r="5" ht="15.75" customHeight="1" spans="1:14">
      <c r="A5" s="90" t="s">
        <v>768</v>
      </c>
      <c r="B5" s="91" t="s">
        <v>790</v>
      </c>
      <c r="C5" s="91" t="s">
        <v>791</v>
      </c>
      <c r="D5" s="92" t="s">
        <v>165</v>
      </c>
      <c r="E5" s="92"/>
      <c r="F5" s="92"/>
      <c r="G5" s="92"/>
      <c r="H5" s="106"/>
      <c r="I5" s="92"/>
      <c r="J5" s="92"/>
      <c r="K5" s="92"/>
      <c r="L5" s="110"/>
      <c r="M5" s="106"/>
      <c r="N5" s="117"/>
    </row>
    <row r="6" ht="17.25" customHeight="1" spans="1:14">
      <c r="A6" s="93"/>
      <c r="B6" s="94"/>
      <c r="C6" s="94"/>
      <c r="D6" s="94" t="s">
        <v>30</v>
      </c>
      <c r="E6" s="94" t="s">
        <v>33</v>
      </c>
      <c r="F6" s="94" t="s">
        <v>774</v>
      </c>
      <c r="G6" s="94" t="s">
        <v>775</v>
      </c>
      <c r="H6" s="107" t="s">
        <v>776</v>
      </c>
      <c r="I6" s="111" t="s">
        <v>777</v>
      </c>
      <c r="J6" s="111"/>
      <c r="K6" s="111"/>
      <c r="L6" s="112"/>
      <c r="M6" s="118"/>
      <c r="N6" s="96"/>
    </row>
    <row r="7" ht="54" customHeight="1" spans="1:14">
      <c r="A7" s="95"/>
      <c r="B7" s="96"/>
      <c r="C7" s="96"/>
      <c r="D7" s="96"/>
      <c r="E7" s="96"/>
      <c r="F7" s="96"/>
      <c r="G7" s="96"/>
      <c r="H7" s="97"/>
      <c r="I7" s="96" t="s">
        <v>32</v>
      </c>
      <c r="J7" s="96" t="s">
        <v>39</v>
      </c>
      <c r="K7" s="96" t="s">
        <v>172</v>
      </c>
      <c r="L7" s="113" t="s">
        <v>41</v>
      </c>
      <c r="M7" s="97" t="s">
        <v>42</v>
      </c>
      <c r="N7" s="96" t="s">
        <v>43</v>
      </c>
    </row>
    <row r="8" ht="15" customHeight="1" spans="1:14">
      <c r="A8" s="95">
        <v>1</v>
      </c>
      <c r="B8" s="96">
        <v>2</v>
      </c>
      <c r="C8" s="96">
        <v>3</v>
      </c>
      <c r="D8" s="97">
        <v>4</v>
      </c>
      <c r="E8" s="97">
        <v>5</v>
      </c>
      <c r="F8" s="97">
        <v>6</v>
      </c>
      <c r="G8" s="97">
        <v>7</v>
      </c>
      <c r="H8" s="97">
        <v>8</v>
      </c>
      <c r="I8" s="97">
        <v>9</v>
      </c>
      <c r="J8" s="97">
        <v>10</v>
      </c>
      <c r="K8" s="97">
        <v>11</v>
      </c>
      <c r="L8" s="97">
        <v>12</v>
      </c>
      <c r="M8" s="97">
        <v>13</v>
      </c>
      <c r="N8" s="97">
        <v>14</v>
      </c>
    </row>
    <row r="9" ht="21" customHeight="1" spans="1:14">
      <c r="A9" s="98"/>
      <c r="B9" s="99"/>
      <c r="C9" s="99"/>
      <c r="D9" s="49"/>
      <c r="E9" s="49"/>
      <c r="F9" s="49"/>
      <c r="G9" s="49"/>
      <c r="H9" s="49"/>
      <c r="I9" s="49"/>
      <c r="J9" s="49"/>
      <c r="K9" s="49"/>
      <c r="L9" s="49"/>
      <c r="M9" s="49"/>
      <c r="N9" s="49"/>
    </row>
    <row r="10" ht="21" customHeight="1" spans="1:14">
      <c r="A10" s="98"/>
      <c r="B10" s="99"/>
      <c r="C10" s="99"/>
      <c r="D10" s="49"/>
      <c r="E10" s="49"/>
      <c r="F10" s="49"/>
      <c r="G10" s="49"/>
      <c r="H10" s="49"/>
      <c r="I10" s="49"/>
      <c r="J10" s="49"/>
      <c r="K10" s="49"/>
      <c r="L10" s="49"/>
      <c r="M10" s="49"/>
      <c r="N10" s="49"/>
    </row>
    <row r="11" ht="21" customHeight="1" spans="1:14">
      <c r="A11" s="100" t="s">
        <v>421</v>
      </c>
      <c r="B11" s="101"/>
      <c r="C11" s="102"/>
      <c r="D11" s="49"/>
      <c r="E11" s="49"/>
      <c r="F11" s="49"/>
      <c r="G11" s="49"/>
      <c r="H11" s="49"/>
      <c r="I11" s="49"/>
      <c r="J11" s="49"/>
      <c r="K11" s="49"/>
      <c r="L11" s="49"/>
      <c r="M11" s="49"/>
      <c r="N11" s="49"/>
    </row>
    <row r="12" customHeight="1" spans="1:1">
      <c r="A12" t="s">
        <v>765</v>
      </c>
    </row>
  </sheetData>
  <mergeCells count="14">
    <mergeCell ref="A2:N2"/>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5"/>
  <sheetViews>
    <sheetView showZeros="0" workbookViewId="0">
      <pane ySplit="1" topLeftCell="A2" activePane="bottomLeft" state="frozen"/>
      <selection/>
      <selection pane="bottomLeft" activeCell="A13" sqref="A13"/>
    </sheetView>
  </sheetViews>
  <sheetFormatPr defaultColWidth="9.14166666666667" defaultRowHeight="14.25" customHeight="1"/>
  <cols>
    <col min="1" max="1" width="46.125" customWidth="1"/>
    <col min="2" max="2" width="14.625" customWidth="1"/>
    <col min="3" max="3" width="15.375" customWidth="1"/>
    <col min="4" max="4" width="10.75" customWidth="1"/>
    <col min="5" max="5" width="14.25" customWidth="1"/>
    <col min="6" max="6" width="13.625" customWidth="1"/>
    <col min="7" max="10" width="13" customWidth="1"/>
    <col min="11" max="11" width="11.875" customWidth="1"/>
    <col min="12" max="12" width="13.125" customWidth="1"/>
    <col min="13" max="13" width="12.625" customWidth="1"/>
    <col min="14" max="14" width="14.125" customWidth="1"/>
  </cols>
  <sheetData>
    <row r="1" customHeight="1" spans="1:14">
      <c r="A1" s="1"/>
      <c r="B1" s="1"/>
      <c r="C1" s="1"/>
      <c r="D1" s="1"/>
      <c r="E1" s="1"/>
      <c r="F1" s="1"/>
      <c r="G1" s="1"/>
      <c r="H1" s="1"/>
      <c r="I1" s="1"/>
      <c r="J1" s="1"/>
      <c r="K1" s="1"/>
      <c r="L1" s="1"/>
      <c r="M1" s="1"/>
      <c r="N1" s="1"/>
    </row>
    <row r="2" ht="13.5" customHeight="1" spans="1:14">
      <c r="A2" s="32" t="s">
        <v>792</v>
      </c>
      <c r="B2" s="32"/>
      <c r="C2" s="32"/>
      <c r="D2" s="32"/>
      <c r="E2" s="32"/>
      <c r="F2" s="32"/>
      <c r="G2" s="32"/>
      <c r="H2" s="32"/>
      <c r="I2" s="32"/>
      <c r="J2" s="32"/>
      <c r="K2" s="32"/>
      <c r="L2" s="32"/>
      <c r="M2" s="32"/>
      <c r="N2" s="51"/>
    </row>
    <row r="3" ht="27.75" customHeight="1" spans="1:14">
      <c r="A3" s="77" t="s">
        <v>793</v>
      </c>
      <c r="B3" s="34"/>
      <c r="C3" s="34"/>
      <c r="D3" s="34"/>
      <c r="E3" s="34"/>
      <c r="F3" s="34"/>
      <c r="G3" s="34"/>
      <c r="H3" s="34"/>
      <c r="I3" s="34"/>
      <c r="J3" s="34"/>
      <c r="K3" s="34"/>
      <c r="L3" s="34"/>
      <c r="M3" s="34"/>
      <c r="N3" s="34"/>
    </row>
    <row r="4" ht="18" customHeight="1" spans="1:14">
      <c r="A4" s="78" t="str">
        <f>"单位名称："&amp;"玉溪市人力资源和社会保障局"</f>
        <v>单位名称：玉溪市人力资源和社会保障局</v>
      </c>
      <c r="B4" s="79"/>
      <c r="C4" s="79"/>
      <c r="D4" s="80"/>
      <c r="E4" s="82"/>
      <c r="F4" s="82"/>
      <c r="G4" s="82"/>
      <c r="H4" s="82"/>
      <c r="I4" s="82"/>
      <c r="N4" s="87" t="s">
        <v>2</v>
      </c>
    </row>
    <row r="5" ht="19.5" customHeight="1" spans="1:14">
      <c r="A5" s="46" t="s">
        <v>794</v>
      </c>
      <c r="B5" s="53" t="s">
        <v>165</v>
      </c>
      <c r="C5" s="54"/>
      <c r="D5" s="54"/>
      <c r="E5" s="83" t="s">
        <v>795</v>
      </c>
      <c r="F5" s="84"/>
      <c r="G5" s="84"/>
      <c r="H5" s="84"/>
      <c r="I5" s="84"/>
      <c r="J5" s="84"/>
      <c r="K5" s="84"/>
      <c r="L5" s="84"/>
      <c r="M5" s="84"/>
      <c r="N5" s="84"/>
    </row>
    <row r="6" ht="40.5" customHeight="1" spans="1:14">
      <c r="A6" s="48"/>
      <c r="B6" s="47" t="s">
        <v>30</v>
      </c>
      <c r="C6" s="36" t="s">
        <v>33</v>
      </c>
      <c r="D6" s="81" t="s">
        <v>796</v>
      </c>
      <c r="E6" s="85" t="s">
        <v>797</v>
      </c>
      <c r="F6" s="86" t="s">
        <v>798</v>
      </c>
      <c r="G6" s="86" t="s">
        <v>799</v>
      </c>
      <c r="H6" s="86" t="s">
        <v>800</v>
      </c>
      <c r="I6" s="86" t="s">
        <v>801</v>
      </c>
      <c r="J6" s="86" t="s">
        <v>802</v>
      </c>
      <c r="K6" s="86" t="s">
        <v>803</v>
      </c>
      <c r="L6" s="86" t="s">
        <v>804</v>
      </c>
      <c r="M6" s="86" t="s">
        <v>805</v>
      </c>
      <c r="N6" s="86" t="s">
        <v>806</v>
      </c>
    </row>
    <row r="7" ht="19.5" customHeight="1" spans="1:14">
      <c r="A7" s="41">
        <v>1</v>
      </c>
      <c r="B7" s="41">
        <v>2</v>
      </c>
      <c r="C7" s="41">
        <v>3</v>
      </c>
      <c r="D7" s="53">
        <v>4</v>
      </c>
      <c r="E7" s="41">
        <v>5</v>
      </c>
      <c r="F7" s="41">
        <v>6</v>
      </c>
      <c r="G7" s="41">
        <v>7</v>
      </c>
      <c r="H7" s="53">
        <v>8</v>
      </c>
      <c r="I7" s="41">
        <v>9</v>
      </c>
      <c r="J7" s="41">
        <v>10</v>
      </c>
      <c r="K7" s="41">
        <v>11</v>
      </c>
      <c r="L7" s="53">
        <v>12</v>
      </c>
      <c r="M7" s="41">
        <v>13</v>
      </c>
      <c r="N7" s="41">
        <v>14</v>
      </c>
    </row>
    <row r="8" ht="20.25" customHeight="1" spans="1:14">
      <c r="A8" s="42" t="s">
        <v>64</v>
      </c>
      <c r="B8" s="49">
        <v>5326336</v>
      </c>
      <c r="C8" s="49">
        <v>5326336</v>
      </c>
      <c r="D8" s="49"/>
      <c r="E8" s="49">
        <v>1209222</v>
      </c>
      <c r="F8" s="49">
        <v>731489</v>
      </c>
      <c r="G8" s="49">
        <v>297715</v>
      </c>
      <c r="H8" s="49">
        <v>469000</v>
      </c>
      <c r="I8" s="49">
        <v>365153</v>
      </c>
      <c r="J8" s="49">
        <v>510104</v>
      </c>
      <c r="K8" s="49">
        <v>546848</v>
      </c>
      <c r="L8" s="49">
        <v>487600</v>
      </c>
      <c r="M8" s="49">
        <v>689205</v>
      </c>
      <c r="N8" s="49">
        <v>20000</v>
      </c>
    </row>
    <row r="9" ht="20.25" customHeight="1" spans="1:14">
      <c r="A9" s="42" t="s">
        <v>66</v>
      </c>
      <c r="B9" s="49">
        <v>2333642</v>
      </c>
      <c r="C9" s="49">
        <v>2333642</v>
      </c>
      <c r="D9" s="49"/>
      <c r="E9" s="49">
        <v>710322</v>
      </c>
      <c r="F9" s="49">
        <v>172095</v>
      </c>
      <c r="G9" s="49">
        <v>199415</v>
      </c>
      <c r="H9" s="49">
        <v>190000</v>
      </c>
      <c r="I9" s="49">
        <v>204153</v>
      </c>
      <c r="J9" s="49">
        <v>233604</v>
      </c>
      <c r="K9" s="49">
        <v>290148</v>
      </c>
      <c r="L9" s="49">
        <v>149000</v>
      </c>
      <c r="M9" s="49">
        <v>164905</v>
      </c>
      <c r="N9" s="49">
        <v>20000</v>
      </c>
    </row>
    <row r="10" ht="20.25" customHeight="1" spans="1:14">
      <c r="A10" s="42" t="str">
        <f>"      "&amp;"县（市、区）春节送温暖活动专项经费"</f>
        <v>      县（市、区）春节送温暖活动专项经费</v>
      </c>
      <c r="B10" s="49">
        <v>1491500</v>
      </c>
      <c r="C10" s="49">
        <v>1491500</v>
      </c>
      <c r="D10" s="49"/>
      <c r="E10" s="49">
        <v>251500</v>
      </c>
      <c r="F10" s="49">
        <v>136000</v>
      </c>
      <c r="G10" s="49">
        <v>109500</v>
      </c>
      <c r="H10" s="49">
        <v>190000</v>
      </c>
      <c r="I10" s="49">
        <v>127500</v>
      </c>
      <c r="J10" s="49">
        <v>158000</v>
      </c>
      <c r="K10" s="49">
        <v>218500</v>
      </c>
      <c r="L10" s="49">
        <v>149000</v>
      </c>
      <c r="M10" s="49">
        <v>131500</v>
      </c>
      <c r="N10" s="49">
        <v>20000</v>
      </c>
    </row>
    <row r="11" ht="20.25" customHeight="1" spans="1:14">
      <c r="A11" s="42" t="str">
        <f>"      "&amp;"高校毕业生“三支一扶”计划市级补助资金"</f>
        <v>      高校毕业生“三支一扶”计划市级补助资金</v>
      </c>
      <c r="B11" s="49">
        <v>842142</v>
      </c>
      <c r="C11" s="49">
        <v>842142</v>
      </c>
      <c r="D11" s="49"/>
      <c r="E11" s="49">
        <v>458822</v>
      </c>
      <c r="F11" s="49">
        <v>36095</v>
      </c>
      <c r="G11" s="49">
        <v>89915</v>
      </c>
      <c r="H11" s="49"/>
      <c r="I11" s="49">
        <v>76653</v>
      </c>
      <c r="J11" s="49">
        <v>75604</v>
      </c>
      <c r="K11" s="49">
        <v>71648</v>
      </c>
      <c r="L11" s="49"/>
      <c r="M11" s="49">
        <v>33405</v>
      </c>
      <c r="N11" s="49"/>
    </row>
    <row r="12" ht="20.25" customHeight="1" spans="1:14">
      <c r="A12" s="42" t="s">
        <v>70</v>
      </c>
      <c r="B12" s="49">
        <v>2992694</v>
      </c>
      <c r="C12" s="49">
        <v>2992694</v>
      </c>
      <c r="D12" s="49"/>
      <c r="E12" s="49">
        <v>498900</v>
      </c>
      <c r="F12" s="49">
        <v>559394</v>
      </c>
      <c r="G12" s="49">
        <v>98300</v>
      </c>
      <c r="H12" s="49">
        <v>279000</v>
      </c>
      <c r="I12" s="49">
        <v>161000</v>
      </c>
      <c r="J12" s="49">
        <v>276500</v>
      </c>
      <c r="K12" s="49">
        <v>256700</v>
      </c>
      <c r="L12" s="49">
        <v>338600</v>
      </c>
      <c r="M12" s="49">
        <v>524300</v>
      </c>
      <c r="N12" s="49"/>
    </row>
    <row r="13" ht="20.25" customHeight="1" spans="1:14">
      <c r="A13" s="42" t="str">
        <f>"      "&amp;"县区企业退休人员一次性生活补助资金"</f>
        <v>      县区企业退休人员一次性生活补助资金</v>
      </c>
      <c r="B13" s="49">
        <v>2577800</v>
      </c>
      <c r="C13" s="49">
        <v>2577800</v>
      </c>
      <c r="D13" s="49"/>
      <c r="E13" s="49">
        <v>498900</v>
      </c>
      <c r="F13" s="49">
        <v>144500</v>
      </c>
      <c r="G13" s="49">
        <v>98300</v>
      </c>
      <c r="H13" s="49">
        <v>279000</v>
      </c>
      <c r="I13" s="49">
        <v>161000</v>
      </c>
      <c r="J13" s="49">
        <v>276500</v>
      </c>
      <c r="K13" s="49">
        <v>256700</v>
      </c>
      <c r="L13" s="49">
        <v>338600</v>
      </c>
      <c r="M13" s="49">
        <v>524300</v>
      </c>
      <c r="N13" s="49"/>
    </row>
    <row r="14" ht="20.25" customHeight="1" spans="1:14">
      <c r="A14" s="42" t="str">
        <f>"      "&amp;"江川隔河管理所退休人员待遇补助专项资金"</f>
        <v>      江川隔河管理所退休人员待遇补助专项资金</v>
      </c>
      <c r="B14" s="49">
        <v>414894</v>
      </c>
      <c r="C14" s="49">
        <v>414894</v>
      </c>
      <c r="D14" s="49"/>
      <c r="E14" s="49"/>
      <c r="F14" s="49">
        <v>414894</v>
      </c>
      <c r="G14" s="49"/>
      <c r="H14" s="49"/>
      <c r="I14" s="49"/>
      <c r="J14" s="49"/>
      <c r="K14" s="49"/>
      <c r="L14" s="49"/>
      <c r="M14" s="49"/>
      <c r="N14" s="49"/>
    </row>
    <row r="15" ht="20.25" customHeight="1" spans="1:14">
      <c r="A15" s="74" t="s">
        <v>30</v>
      </c>
      <c r="B15" s="49">
        <v>5326336</v>
      </c>
      <c r="C15" s="49">
        <v>5326336</v>
      </c>
      <c r="D15" s="49"/>
      <c r="E15" s="49">
        <v>1209222</v>
      </c>
      <c r="F15" s="49">
        <v>731489</v>
      </c>
      <c r="G15" s="49">
        <v>297715</v>
      </c>
      <c r="H15" s="49">
        <v>469000</v>
      </c>
      <c r="I15" s="49">
        <v>365153</v>
      </c>
      <c r="J15" s="49">
        <v>510104</v>
      </c>
      <c r="K15" s="49">
        <v>546848</v>
      </c>
      <c r="L15" s="49">
        <v>487600</v>
      </c>
      <c r="M15" s="49">
        <v>689205</v>
      </c>
      <c r="N15" s="49">
        <v>20000</v>
      </c>
    </row>
  </sheetData>
  <mergeCells count="6">
    <mergeCell ref="A2:N2"/>
    <mergeCell ref="A3:N3"/>
    <mergeCell ref="A4:I4"/>
    <mergeCell ref="B5:D5"/>
    <mergeCell ref="E5:N5"/>
    <mergeCell ref="A5:A6"/>
  </mergeCells>
  <pageMargins left="0.75" right="0.75" top="1" bottom="1" header="0.5" footer="0.5"/>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1"/>
  <sheetViews>
    <sheetView showZeros="0" workbookViewId="0">
      <pane ySplit="1" topLeftCell="A47" activePane="bottomLeft" state="frozen"/>
      <selection/>
      <selection pane="bottomLeft" activeCell="C13" sqref="C13"/>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2" t="s">
        <v>807</v>
      </c>
      <c r="B2" s="32"/>
      <c r="C2" s="32"/>
      <c r="D2" s="32"/>
      <c r="E2" s="32"/>
      <c r="F2" s="32"/>
      <c r="G2" s="32"/>
      <c r="H2" s="32"/>
      <c r="I2" s="32"/>
      <c r="J2" s="51"/>
    </row>
    <row r="3" ht="28.5" customHeight="1" spans="1:10">
      <c r="A3" s="68" t="s">
        <v>808</v>
      </c>
      <c r="B3" s="69"/>
      <c r="C3" s="69"/>
      <c r="D3" s="69"/>
      <c r="E3" s="69"/>
      <c r="F3" s="73"/>
      <c r="G3" s="69"/>
      <c r="H3" s="73"/>
      <c r="I3" s="73"/>
      <c r="J3" s="69"/>
    </row>
    <row r="4" ht="15" customHeight="1" spans="1:1">
      <c r="A4" s="5" t="str">
        <f>"单位名称："&amp;"玉溪市人力资源和社会保障局"</f>
        <v>单位名称：玉溪市人力资源和社会保障局</v>
      </c>
    </row>
    <row r="5" ht="14.25" customHeight="1" spans="1:10">
      <c r="A5" s="70" t="s">
        <v>424</v>
      </c>
      <c r="B5" s="70" t="s">
        <v>425</v>
      </c>
      <c r="C5" s="70" t="s">
        <v>426</v>
      </c>
      <c r="D5" s="70" t="s">
        <v>427</v>
      </c>
      <c r="E5" s="70" t="s">
        <v>428</v>
      </c>
      <c r="F5" s="56" t="s">
        <v>429</v>
      </c>
      <c r="G5" s="70" t="s">
        <v>430</v>
      </c>
      <c r="H5" s="56" t="s">
        <v>431</v>
      </c>
      <c r="I5" s="56" t="s">
        <v>432</v>
      </c>
      <c r="J5" s="70" t="s">
        <v>433</v>
      </c>
    </row>
    <row r="6" ht="14.25" customHeight="1" spans="1:10">
      <c r="A6" s="70">
        <v>1</v>
      </c>
      <c r="B6" s="70">
        <v>2</v>
      </c>
      <c r="C6" s="70">
        <v>3</v>
      </c>
      <c r="D6" s="70">
        <v>4</v>
      </c>
      <c r="E6" s="70">
        <v>5</v>
      </c>
      <c r="F6" s="56">
        <v>6</v>
      </c>
      <c r="G6" s="70">
        <v>7</v>
      </c>
      <c r="H6" s="56">
        <v>8</v>
      </c>
      <c r="I6" s="56">
        <v>9</v>
      </c>
      <c r="J6" s="70">
        <v>10</v>
      </c>
    </row>
    <row r="7" ht="15" customHeight="1" spans="1:10">
      <c r="A7" s="19" t="s">
        <v>64</v>
      </c>
      <c r="B7" s="71"/>
      <c r="C7" s="71"/>
      <c r="D7" s="71"/>
      <c r="E7" s="74"/>
      <c r="F7" s="75"/>
      <c r="G7" s="74"/>
      <c r="H7" s="75"/>
      <c r="I7" s="75"/>
      <c r="J7" s="74"/>
    </row>
    <row r="8" ht="33.75" customHeight="1" spans="1:10">
      <c r="A8" s="72" t="s">
        <v>66</v>
      </c>
      <c r="B8" s="19"/>
      <c r="C8" s="19"/>
      <c r="D8" s="19"/>
      <c r="E8" s="19"/>
      <c r="F8" s="19"/>
      <c r="G8" s="42"/>
      <c r="H8" s="19"/>
      <c r="I8" s="19"/>
      <c r="J8" s="19"/>
    </row>
    <row r="9" ht="36" spans="1:10">
      <c r="A9" s="19" t="s">
        <v>362</v>
      </c>
      <c r="B9" s="19" t="s">
        <v>434</v>
      </c>
      <c r="C9" s="19" t="s">
        <v>435</v>
      </c>
      <c r="D9" s="19" t="s">
        <v>436</v>
      </c>
      <c r="E9" s="19" t="s">
        <v>437</v>
      </c>
      <c r="F9" s="19" t="s">
        <v>438</v>
      </c>
      <c r="G9" s="42" t="s">
        <v>439</v>
      </c>
      <c r="H9" s="19" t="s">
        <v>440</v>
      </c>
      <c r="I9" s="19" t="s">
        <v>441</v>
      </c>
      <c r="J9" s="19" t="s">
        <v>442</v>
      </c>
    </row>
    <row r="10" ht="36" spans="1:10">
      <c r="A10" s="19" t="s">
        <v>362</v>
      </c>
      <c r="B10" s="19" t="s">
        <v>434</v>
      </c>
      <c r="C10" s="19" t="s">
        <v>435</v>
      </c>
      <c r="D10" s="19" t="s">
        <v>443</v>
      </c>
      <c r="E10" s="19" t="s">
        <v>444</v>
      </c>
      <c r="F10" s="19" t="s">
        <v>438</v>
      </c>
      <c r="G10" s="42" t="s">
        <v>445</v>
      </c>
      <c r="H10" s="19" t="s">
        <v>446</v>
      </c>
      <c r="I10" s="19" t="s">
        <v>441</v>
      </c>
      <c r="J10" s="19" t="s">
        <v>447</v>
      </c>
    </row>
    <row r="11" ht="36" spans="1:10">
      <c r="A11" s="19" t="s">
        <v>362</v>
      </c>
      <c r="B11" s="19" t="s">
        <v>434</v>
      </c>
      <c r="C11" s="19" t="s">
        <v>435</v>
      </c>
      <c r="D11" s="19" t="s">
        <v>448</v>
      </c>
      <c r="E11" s="19" t="s">
        <v>449</v>
      </c>
      <c r="F11" s="19" t="s">
        <v>450</v>
      </c>
      <c r="G11" s="42" t="s">
        <v>54</v>
      </c>
      <c r="H11" s="19" t="s">
        <v>451</v>
      </c>
      <c r="I11" s="19" t="s">
        <v>441</v>
      </c>
      <c r="J11" s="19" t="s">
        <v>452</v>
      </c>
    </row>
    <row r="12" ht="24" spans="1:10">
      <c r="A12" s="19" t="s">
        <v>362</v>
      </c>
      <c r="B12" s="19" t="s">
        <v>434</v>
      </c>
      <c r="C12" s="19" t="s">
        <v>453</v>
      </c>
      <c r="D12" s="19" t="s">
        <v>454</v>
      </c>
      <c r="E12" s="19" t="s">
        <v>455</v>
      </c>
      <c r="F12" s="19" t="s">
        <v>456</v>
      </c>
      <c r="G12" s="42" t="s">
        <v>44</v>
      </c>
      <c r="H12" s="19" t="s">
        <v>457</v>
      </c>
      <c r="I12" s="19" t="s">
        <v>441</v>
      </c>
      <c r="J12" s="19" t="s">
        <v>458</v>
      </c>
    </row>
    <row r="13" ht="36" spans="1:10">
      <c r="A13" s="19" t="s">
        <v>362</v>
      </c>
      <c r="B13" s="19" t="s">
        <v>434</v>
      </c>
      <c r="C13" s="19" t="s">
        <v>453</v>
      </c>
      <c r="D13" s="19" t="s">
        <v>454</v>
      </c>
      <c r="E13" s="19" t="s">
        <v>459</v>
      </c>
      <c r="F13" s="19" t="s">
        <v>438</v>
      </c>
      <c r="G13" s="42" t="s">
        <v>445</v>
      </c>
      <c r="H13" s="19" t="s">
        <v>446</v>
      </c>
      <c r="I13" s="19" t="s">
        <v>441</v>
      </c>
      <c r="J13" s="19" t="s">
        <v>460</v>
      </c>
    </row>
    <row r="14" ht="36" spans="1:10">
      <c r="A14" s="19" t="s">
        <v>362</v>
      </c>
      <c r="B14" s="19" t="s">
        <v>434</v>
      </c>
      <c r="C14" s="19" t="s">
        <v>461</v>
      </c>
      <c r="D14" s="19" t="s">
        <v>462</v>
      </c>
      <c r="E14" s="19" t="s">
        <v>463</v>
      </c>
      <c r="F14" s="19" t="s">
        <v>456</v>
      </c>
      <c r="G14" s="42" t="s">
        <v>464</v>
      </c>
      <c r="H14" s="19" t="s">
        <v>446</v>
      </c>
      <c r="I14" s="19" t="s">
        <v>441</v>
      </c>
      <c r="J14" s="19" t="s">
        <v>465</v>
      </c>
    </row>
    <row r="15" spans="1:10">
      <c r="A15" s="19" t="s">
        <v>369</v>
      </c>
      <c r="B15" s="19" t="s">
        <v>466</v>
      </c>
      <c r="C15" s="19" t="s">
        <v>435</v>
      </c>
      <c r="D15" s="19" t="s">
        <v>436</v>
      </c>
      <c r="E15" s="19" t="s">
        <v>467</v>
      </c>
      <c r="F15" s="19" t="s">
        <v>450</v>
      </c>
      <c r="G15" s="42" t="s">
        <v>464</v>
      </c>
      <c r="H15" s="19" t="s">
        <v>468</v>
      </c>
      <c r="I15" s="19" t="s">
        <v>441</v>
      </c>
      <c r="J15" s="19" t="s">
        <v>469</v>
      </c>
    </row>
    <row r="16" ht="24" spans="1:10">
      <c r="A16" s="19" t="s">
        <v>369</v>
      </c>
      <c r="B16" s="19" t="s">
        <v>466</v>
      </c>
      <c r="C16" s="19" t="s">
        <v>435</v>
      </c>
      <c r="D16" s="19" t="s">
        <v>443</v>
      </c>
      <c r="E16" s="19" t="s">
        <v>470</v>
      </c>
      <c r="F16" s="19" t="s">
        <v>438</v>
      </c>
      <c r="G16" s="42" t="s">
        <v>445</v>
      </c>
      <c r="H16" s="19" t="s">
        <v>446</v>
      </c>
      <c r="I16" s="19" t="s">
        <v>441</v>
      </c>
      <c r="J16" s="19" t="s">
        <v>471</v>
      </c>
    </row>
    <row r="17" spans="1:10">
      <c r="A17" s="19" t="s">
        <v>369</v>
      </c>
      <c r="B17" s="19" t="s">
        <v>466</v>
      </c>
      <c r="C17" s="19" t="s">
        <v>435</v>
      </c>
      <c r="D17" s="19" t="s">
        <v>448</v>
      </c>
      <c r="E17" s="19" t="s">
        <v>472</v>
      </c>
      <c r="F17" s="19" t="s">
        <v>438</v>
      </c>
      <c r="G17" s="42" t="s">
        <v>44</v>
      </c>
      <c r="H17" s="19" t="s">
        <v>473</v>
      </c>
      <c r="I17" s="19" t="s">
        <v>441</v>
      </c>
      <c r="J17" s="19" t="s">
        <v>474</v>
      </c>
    </row>
    <row r="18" ht="24" spans="1:10">
      <c r="A18" s="19" t="s">
        <v>369</v>
      </c>
      <c r="B18" s="19" t="s">
        <v>466</v>
      </c>
      <c r="C18" s="19" t="s">
        <v>453</v>
      </c>
      <c r="D18" s="19" t="s">
        <v>454</v>
      </c>
      <c r="E18" s="19" t="s">
        <v>475</v>
      </c>
      <c r="F18" s="19" t="s">
        <v>438</v>
      </c>
      <c r="G18" s="42" t="s">
        <v>445</v>
      </c>
      <c r="H18" s="19" t="s">
        <v>446</v>
      </c>
      <c r="I18" s="19" t="s">
        <v>441</v>
      </c>
      <c r="J18" s="19" t="s">
        <v>476</v>
      </c>
    </row>
    <row r="19" spans="1:10">
      <c r="A19" s="19" t="s">
        <v>369</v>
      </c>
      <c r="B19" s="19" t="s">
        <v>466</v>
      </c>
      <c r="C19" s="19" t="s">
        <v>461</v>
      </c>
      <c r="D19" s="19" t="s">
        <v>462</v>
      </c>
      <c r="E19" s="19" t="s">
        <v>477</v>
      </c>
      <c r="F19" s="19" t="s">
        <v>456</v>
      </c>
      <c r="G19" s="42" t="s">
        <v>464</v>
      </c>
      <c r="H19" s="19" t="s">
        <v>446</v>
      </c>
      <c r="I19" s="19" t="s">
        <v>441</v>
      </c>
      <c r="J19" s="19" t="s">
        <v>478</v>
      </c>
    </row>
    <row r="20" ht="36" spans="1:10">
      <c r="A20" s="19" t="s">
        <v>365</v>
      </c>
      <c r="B20" s="19" t="s">
        <v>512</v>
      </c>
      <c r="C20" s="19" t="s">
        <v>435</v>
      </c>
      <c r="D20" s="19" t="s">
        <v>436</v>
      </c>
      <c r="E20" s="19" t="s">
        <v>513</v>
      </c>
      <c r="F20" s="19" t="s">
        <v>438</v>
      </c>
      <c r="G20" s="42" t="s">
        <v>50</v>
      </c>
      <c r="H20" s="19" t="s">
        <v>514</v>
      </c>
      <c r="I20" s="19" t="s">
        <v>441</v>
      </c>
      <c r="J20" s="19" t="s">
        <v>515</v>
      </c>
    </row>
    <row r="21" ht="36" spans="1:10">
      <c r="A21" s="19" t="s">
        <v>365</v>
      </c>
      <c r="B21" s="19" t="s">
        <v>512</v>
      </c>
      <c r="C21" s="19" t="s">
        <v>435</v>
      </c>
      <c r="D21" s="19" t="s">
        <v>436</v>
      </c>
      <c r="E21" s="19" t="s">
        <v>516</v>
      </c>
      <c r="F21" s="19" t="s">
        <v>456</v>
      </c>
      <c r="G21" s="42" t="s">
        <v>517</v>
      </c>
      <c r="H21" s="19" t="s">
        <v>468</v>
      </c>
      <c r="I21" s="19" t="s">
        <v>441</v>
      </c>
      <c r="J21" s="19" t="s">
        <v>518</v>
      </c>
    </row>
    <row r="22" ht="36" spans="1:10">
      <c r="A22" s="19" t="s">
        <v>365</v>
      </c>
      <c r="B22" s="19" t="s">
        <v>512</v>
      </c>
      <c r="C22" s="19" t="s">
        <v>435</v>
      </c>
      <c r="D22" s="19" t="s">
        <v>443</v>
      </c>
      <c r="E22" s="19" t="s">
        <v>487</v>
      </c>
      <c r="F22" s="19" t="s">
        <v>438</v>
      </c>
      <c r="G22" s="42" t="s">
        <v>445</v>
      </c>
      <c r="H22" s="19" t="s">
        <v>446</v>
      </c>
      <c r="I22" s="19" t="s">
        <v>441</v>
      </c>
      <c r="J22" s="19" t="s">
        <v>519</v>
      </c>
    </row>
    <row r="23" spans="1:10">
      <c r="A23" s="19" t="s">
        <v>365</v>
      </c>
      <c r="B23" s="19" t="s">
        <v>512</v>
      </c>
      <c r="C23" s="19" t="s">
        <v>435</v>
      </c>
      <c r="D23" s="19" t="s">
        <v>448</v>
      </c>
      <c r="E23" s="19" t="s">
        <v>520</v>
      </c>
      <c r="F23" s="19" t="s">
        <v>438</v>
      </c>
      <c r="G23" s="42" t="s">
        <v>445</v>
      </c>
      <c r="H23" s="19" t="s">
        <v>446</v>
      </c>
      <c r="I23" s="19" t="s">
        <v>441</v>
      </c>
      <c r="J23" s="19" t="s">
        <v>521</v>
      </c>
    </row>
    <row r="24" ht="48" spans="1:10">
      <c r="A24" s="19" t="s">
        <v>365</v>
      </c>
      <c r="B24" s="19" t="s">
        <v>512</v>
      </c>
      <c r="C24" s="19" t="s">
        <v>453</v>
      </c>
      <c r="D24" s="19" t="s">
        <v>454</v>
      </c>
      <c r="E24" s="19" t="s">
        <v>522</v>
      </c>
      <c r="F24" s="19" t="s">
        <v>456</v>
      </c>
      <c r="G24" s="42" t="s">
        <v>464</v>
      </c>
      <c r="H24" s="19" t="s">
        <v>446</v>
      </c>
      <c r="I24" s="19" t="s">
        <v>441</v>
      </c>
      <c r="J24" s="19" t="s">
        <v>523</v>
      </c>
    </row>
    <row r="25" ht="36" spans="1:10">
      <c r="A25" s="19" t="s">
        <v>365</v>
      </c>
      <c r="B25" s="19" t="s">
        <v>512</v>
      </c>
      <c r="C25" s="19" t="s">
        <v>453</v>
      </c>
      <c r="D25" s="19" t="s">
        <v>454</v>
      </c>
      <c r="E25" s="19" t="s">
        <v>524</v>
      </c>
      <c r="F25" s="19" t="s">
        <v>456</v>
      </c>
      <c r="G25" s="42" t="s">
        <v>525</v>
      </c>
      <c r="H25" s="19" t="s">
        <v>468</v>
      </c>
      <c r="I25" s="19" t="s">
        <v>441</v>
      </c>
      <c r="J25" s="19" t="s">
        <v>526</v>
      </c>
    </row>
    <row r="26" ht="48" spans="1:10">
      <c r="A26" s="19" t="s">
        <v>365</v>
      </c>
      <c r="B26" s="19" t="s">
        <v>512</v>
      </c>
      <c r="C26" s="19" t="s">
        <v>461</v>
      </c>
      <c r="D26" s="19" t="s">
        <v>462</v>
      </c>
      <c r="E26" s="19" t="s">
        <v>527</v>
      </c>
      <c r="F26" s="19" t="s">
        <v>456</v>
      </c>
      <c r="G26" s="42" t="s">
        <v>504</v>
      </c>
      <c r="H26" s="19" t="s">
        <v>446</v>
      </c>
      <c r="I26" s="19" t="s">
        <v>441</v>
      </c>
      <c r="J26" s="19" t="s">
        <v>528</v>
      </c>
    </row>
    <row r="27" spans="1:10">
      <c r="A27" s="72" t="s">
        <v>68</v>
      </c>
      <c r="B27" s="19"/>
      <c r="C27" s="19"/>
      <c r="D27" s="19"/>
      <c r="E27" s="19"/>
      <c r="F27" s="19"/>
      <c r="G27" s="19"/>
      <c r="H27" s="19"/>
      <c r="I27" s="19"/>
      <c r="J27" s="19"/>
    </row>
    <row r="28" ht="48" spans="1:10">
      <c r="A28" s="19" t="s">
        <v>389</v>
      </c>
      <c r="B28" s="19" t="s">
        <v>603</v>
      </c>
      <c r="C28" s="19" t="s">
        <v>435</v>
      </c>
      <c r="D28" s="19" t="s">
        <v>436</v>
      </c>
      <c r="E28" s="19" t="s">
        <v>604</v>
      </c>
      <c r="F28" s="19" t="s">
        <v>456</v>
      </c>
      <c r="G28" s="42" t="s">
        <v>605</v>
      </c>
      <c r="H28" s="19" t="s">
        <v>468</v>
      </c>
      <c r="I28" s="19" t="s">
        <v>441</v>
      </c>
      <c r="J28" s="76" t="s">
        <v>606</v>
      </c>
    </row>
    <row r="29" ht="48" spans="1:10">
      <c r="A29" s="19" t="s">
        <v>389</v>
      </c>
      <c r="B29" s="19" t="s">
        <v>607</v>
      </c>
      <c r="C29" s="19" t="s">
        <v>435</v>
      </c>
      <c r="D29" s="19" t="s">
        <v>436</v>
      </c>
      <c r="E29" s="19" t="s">
        <v>608</v>
      </c>
      <c r="F29" s="19" t="s">
        <v>456</v>
      </c>
      <c r="G29" s="42" t="s">
        <v>579</v>
      </c>
      <c r="H29" s="19" t="s">
        <v>468</v>
      </c>
      <c r="I29" s="19" t="s">
        <v>441</v>
      </c>
      <c r="J29" s="19" t="s">
        <v>609</v>
      </c>
    </row>
    <row r="30" ht="72" spans="1:10">
      <c r="A30" s="19" t="s">
        <v>389</v>
      </c>
      <c r="B30" s="19" t="s">
        <v>607</v>
      </c>
      <c r="C30" s="19" t="s">
        <v>435</v>
      </c>
      <c r="D30" s="19" t="s">
        <v>436</v>
      </c>
      <c r="E30" s="19" t="s">
        <v>610</v>
      </c>
      <c r="F30" s="19" t="s">
        <v>456</v>
      </c>
      <c r="G30" s="42" t="s">
        <v>611</v>
      </c>
      <c r="H30" s="19" t="s">
        <v>612</v>
      </c>
      <c r="I30" s="19" t="s">
        <v>441</v>
      </c>
      <c r="J30" s="76" t="s">
        <v>809</v>
      </c>
    </row>
    <row r="31" ht="48" spans="1:10">
      <c r="A31" s="19" t="s">
        <v>389</v>
      </c>
      <c r="B31" s="19" t="s">
        <v>607</v>
      </c>
      <c r="C31" s="19" t="s">
        <v>435</v>
      </c>
      <c r="D31" s="19" t="s">
        <v>436</v>
      </c>
      <c r="E31" s="19" t="s">
        <v>614</v>
      </c>
      <c r="F31" s="19" t="s">
        <v>456</v>
      </c>
      <c r="G31" s="42" t="s">
        <v>615</v>
      </c>
      <c r="H31" s="19" t="s">
        <v>468</v>
      </c>
      <c r="I31" s="19" t="s">
        <v>441</v>
      </c>
      <c r="J31" s="76" t="s">
        <v>616</v>
      </c>
    </row>
    <row r="32" ht="48" spans="1:10">
      <c r="A32" s="19" t="s">
        <v>389</v>
      </c>
      <c r="B32" s="19" t="s">
        <v>607</v>
      </c>
      <c r="C32" s="19" t="s">
        <v>435</v>
      </c>
      <c r="D32" s="19" t="s">
        <v>436</v>
      </c>
      <c r="E32" s="19" t="s">
        <v>617</v>
      </c>
      <c r="F32" s="19" t="s">
        <v>456</v>
      </c>
      <c r="G32" s="42" t="s">
        <v>618</v>
      </c>
      <c r="H32" s="19" t="s">
        <v>468</v>
      </c>
      <c r="I32" s="19" t="s">
        <v>441</v>
      </c>
      <c r="J32" s="19" t="s">
        <v>619</v>
      </c>
    </row>
    <row r="33" ht="48" spans="1:10">
      <c r="A33" s="19" t="s">
        <v>389</v>
      </c>
      <c r="B33" s="19" t="s">
        <v>607</v>
      </c>
      <c r="C33" s="19" t="s">
        <v>435</v>
      </c>
      <c r="D33" s="19" t="s">
        <v>443</v>
      </c>
      <c r="E33" s="19" t="s">
        <v>586</v>
      </c>
      <c r="F33" s="19" t="s">
        <v>456</v>
      </c>
      <c r="G33" s="42" t="s">
        <v>582</v>
      </c>
      <c r="H33" s="19" t="s">
        <v>446</v>
      </c>
      <c r="I33" s="19" t="s">
        <v>441</v>
      </c>
      <c r="J33" s="19" t="s">
        <v>587</v>
      </c>
    </row>
    <row r="34" ht="48" spans="1:10">
      <c r="A34" s="19" t="s">
        <v>389</v>
      </c>
      <c r="B34" s="19" t="s">
        <v>607</v>
      </c>
      <c r="C34" s="19" t="s">
        <v>435</v>
      </c>
      <c r="D34" s="19" t="s">
        <v>443</v>
      </c>
      <c r="E34" s="19" t="s">
        <v>620</v>
      </c>
      <c r="F34" s="19" t="s">
        <v>456</v>
      </c>
      <c r="G34" s="42" t="s">
        <v>582</v>
      </c>
      <c r="H34" s="19" t="s">
        <v>446</v>
      </c>
      <c r="I34" s="19" t="s">
        <v>441</v>
      </c>
      <c r="J34" s="19" t="s">
        <v>621</v>
      </c>
    </row>
    <row r="35" ht="48" spans="1:10">
      <c r="A35" s="19" t="s">
        <v>389</v>
      </c>
      <c r="B35" s="19" t="s">
        <v>607</v>
      </c>
      <c r="C35" s="19" t="s">
        <v>435</v>
      </c>
      <c r="D35" s="19" t="s">
        <v>443</v>
      </c>
      <c r="E35" s="19" t="s">
        <v>581</v>
      </c>
      <c r="F35" s="19" t="s">
        <v>456</v>
      </c>
      <c r="G35" s="42" t="s">
        <v>582</v>
      </c>
      <c r="H35" s="19" t="s">
        <v>446</v>
      </c>
      <c r="I35" s="19" t="s">
        <v>441</v>
      </c>
      <c r="J35" s="19" t="s">
        <v>622</v>
      </c>
    </row>
    <row r="36" ht="48" spans="1:10">
      <c r="A36" s="19" t="s">
        <v>389</v>
      </c>
      <c r="B36" s="19" t="s">
        <v>607</v>
      </c>
      <c r="C36" s="19" t="s">
        <v>435</v>
      </c>
      <c r="D36" s="19" t="s">
        <v>443</v>
      </c>
      <c r="E36" s="19" t="s">
        <v>623</v>
      </c>
      <c r="F36" s="19" t="s">
        <v>456</v>
      </c>
      <c r="G36" s="42" t="s">
        <v>582</v>
      </c>
      <c r="H36" s="19" t="s">
        <v>446</v>
      </c>
      <c r="I36" s="19" t="s">
        <v>441</v>
      </c>
      <c r="J36" s="19" t="s">
        <v>624</v>
      </c>
    </row>
    <row r="37" ht="48" spans="1:10">
      <c r="A37" s="19" t="s">
        <v>389</v>
      </c>
      <c r="B37" s="19" t="s">
        <v>607</v>
      </c>
      <c r="C37" s="19" t="s">
        <v>435</v>
      </c>
      <c r="D37" s="19" t="s">
        <v>443</v>
      </c>
      <c r="E37" s="19" t="s">
        <v>584</v>
      </c>
      <c r="F37" s="19" t="s">
        <v>456</v>
      </c>
      <c r="G37" s="42" t="s">
        <v>582</v>
      </c>
      <c r="H37" s="19" t="s">
        <v>446</v>
      </c>
      <c r="I37" s="19" t="s">
        <v>441</v>
      </c>
      <c r="J37" s="19" t="s">
        <v>585</v>
      </c>
    </row>
    <row r="38" ht="24" spans="1:10">
      <c r="A38" s="19" t="s">
        <v>389</v>
      </c>
      <c r="B38" s="19" t="s">
        <v>607</v>
      </c>
      <c r="C38" s="19" t="s">
        <v>435</v>
      </c>
      <c r="D38" s="19" t="s">
        <v>448</v>
      </c>
      <c r="E38" s="19" t="s">
        <v>591</v>
      </c>
      <c r="F38" s="19" t="s">
        <v>456</v>
      </c>
      <c r="G38" s="42" t="s">
        <v>589</v>
      </c>
      <c r="H38" s="19" t="s">
        <v>446</v>
      </c>
      <c r="I38" s="19" t="s">
        <v>441</v>
      </c>
      <c r="J38" s="19" t="s">
        <v>592</v>
      </c>
    </row>
    <row r="39" spans="1:10">
      <c r="A39" s="19" t="s">
        <v>389</v>
      </c>
      <c r="B39" s="19" t="s">
        <v>607</v>
      </c>
      <c r="C39" s="19" t="s">
        <v>453</v>
      </c>
      <c r="D39" s="19" t="s">
        <v>454</v>
      </c>
      <c r="E39" s="19" t="s">
        <v>593</v>
      </c>
      <c r="F39" s="19" t="s">
        <v>438</v>
      </c>
      <c r="G39" s="42" t="s">
        <v>445</v>
      </c>
      <c r="H39" s="19" t="s">
        <v>446</v>
      </c>
      <c r="I39" s="19" t="s">
        <v>441</v>
      </c>
      <c r="J39" s="19" t="s">
        <v>594</v>
      </c>
    </row>
    <row r="40" ht="48" spans="1:10">
      <c r="A40" s="19" t="s">
        <v>389</v>
      </c>
      <c r="B40" s="19" t="s">
        <v>607</v>
      </c>
      <c r="C40" s="19" t="s">
        <v>453</v>
      </c>
      <c r="D40" s="19" t="s">
        <v>454</v>
      </c>
      <c r="E40" s="19" t="s">
        <v>625</v>
      </c>
      <c r="F40" s="19" t="s">
        <v>438</v>
      </c>
      <c r="G40" s="42" t="s">
        <v>596</v>
      </c>
      <c r="H40" s="19" t="s">
        <v>597</v>
      </c>
      <c r="I40" s="19" t="s">
        <v>441</v>
      </c>
      <c r="J40" s="19" t="s">
        <v>598</v>
      </c>
    </row>
    <row r="41" ht="36" spans="1:10">
      <c r="A41" s="19" t="s">
        <v>389</v>
      </c>
      <c r="B41" s="19" t="s">
        <v>607</v>
      </c>
      <c r="C41" s="19" t="s">
        <v>461</v>
      </c>
      <c r="D41" s="19" t="s">
        <v>462</v>
      </c>
      <c r="E41" s="19" t="s">
        <v>599</v>
      </c>
      <c r="F41" s="19" t="s">
        <v>456</v>
      </c>
      <c r="G41" s="42" t="s">
        <v>582</v>
      </c>
      <c r="H41" s="19" t="s">
        <v>446</v>
      </c>
      <c r="I41" s="19" t="s">
        <v>441</v>
      </c>
      <c r="J41" s="19" t="s">
        <v>600</v>
      </c>
    </row>
    <row r="42" ht="48" spans="1:10">
      <c r="A42" s="19" t="s">
        <v>389</v>
      </c>
      <c r="B42" s="19" t="s">
        <v>607</v>
      </c>
      <c r="C42" s="19" t="s">
        <v>461</v>
      </c>
      <c r="D42" s="19" t="s">
        <v>462</v>
      </c>
      <c r="E42" s="19" t="s">
        <v>601</v>
      </c>
      <c r="F42" s="19" t="s">
        <v>456</v>
      </c>
      <c r="G42" s="42" t="s">
        <v>582</v>
      </c>
      <c r="H42" s="19" t="s">
        <v>446</v>
      </c>
      <c r="I42" s="19" t="s">
        <v>441</v>
      </c>
      <c r="J42" s="19" t="s">
        <v>602</v>
      </c>
    </row>
    <row r="43" spans="1:10">
      <c r="A43" s="72" t="s">
        <v>70</v>
      </c>
      <c r="B43" s="19"/>
      <c r="C43" s="19"/>
      <c r="D43" s="19"/>
      <c r="E43" s="19"/>
      <c r="F43" s="19"/>
      <c r="G43" s="19"/>
      <c r="H43" s="19"/>
      <c r="I43" s="19"/>
      <c r="J43" s="19"/>
    </row>
    <row r="44" ht="24" customHeight="1" spans="1:10">
      <c r="A44" s="19" t="s">
        <v>407</v>
      </c>
      <c r="B44" s="19" t="s">
        <v>662</v>
      </c>
      <c r="C44" s="19" t="s">
        <v>435</v>
      </c>
      <c r="D44" s="19" t="s">
        <v>436</v>
      </c>
      <c r="E44" s="19" t="s">
        <v>663</v>
      </c>
      <c r="F44" s="19" t="s">
        <v>450</v>
      </c>
      <c r="G44" s="42" t="s">
        <v>52</v>
      </c>
      <c r="H44" s="19" t="s">
        <v>514</v>
      </c>
      <c r="I44" s="19" t="s">
        <v>441</v>
      </c>
      <c r="J44" s="19" t="s">
        <v>664</v>
      </c>
    </row>
    <row r="45" ht="24" customHeight="1" spans="1:10">
      <c r="A45" s="19" t="s">
        <v>407</v>
      </c>
      <c r="B45" s="19" t="s">
        <v>665</v>
      </c>
      <c r="C45" s="19" t="s">
        <v>435</v>
      </c>
      <c r="D45" s="19" t="s">
        <v>436</v>
      </c>
      <c r="E45" s="19" t="s">
        <v>666</v>
      </c>
      <c r="F45" s="19" t="s">
        <v>450</v>
      </c>
      <c r="G45" s="42" t="s">
        <v>667</v>
      </c>
      <c r="H45" s="19" t="s">
        <v>468</v>
      </c>
      <c r="I45" s="19" t="s">
        <v>441</v>
      </c>
      <c r="J45" s="19" t="s">
        <v>668</v>
      </c>
    </row>
    <row r="46" ht="24" customHeight="1" spans="1:10">
      <c r="A46" s="19" t="s">
        <v>407</v>
      </c>
      <c r="B46" s="19" t="s">
        <v>665</v>
      </c>
      <c r="C46" s="19" t="s">
        <v>435</v>
      </c>
      <c r="D46" s="19" t="s">
        <v>443</v>
      </c>
      <c r="E46" s="19" t="s">
        <v>669</v>
      </c>
      <c r="F46" s="19" t="s">
        <v>438</v>
      </c>
      <c r="G46" s="42" t="s">
        <v>445</v>
      </c>
      <c r="H46" s="19" t="s">
        <v>446</v>
      </c>
      <c r="I46" s="19" t="s">
        <v>441</v>
      </c>
      <c r="J46" s="19" t="s">
        <v>670</v>
      </c>
    </row>
    <row r="47" ht="24" customHeight="1" spans="1:10">
      <c r="A47" s="19" t="s">
        <v>407</v>
      </c>
      <c r="B47" s="19" t="s">
        <v>665</v>
      </c>
      <c r="C47" s="19" t="s">
        <v>435</v>
      </c>
      <c r="D47" s="19" t="s">
        <v>448</v>
      </c>
      <c r="E47" s="19" t="s">
        <v>520</v>
      </c>
      <c r="F47" s="19" t="s">
        <v>438</v>
      </c>
      <c r="G47" s="42" t="s">
        <v>445</v>
      </c>
      <c r="H47" s="19" t="s">
        <v>446</v>
      </c>
      <c r="I47" s="19" t="s">
        <v>441</v>
      </c>
      <c r="J47" s="19" t="s">
        <v>671</v>
      </c>
    </row>
    <row r="48" ht="24" customHeight="1" spans="1:10">
      <c r="A48" s="19" t="s">
        <v>407</v>
      </c>
      <c r="B48" s="19" t="s">
        <v>665</v>
      </c>
      <c r="C48" s="19" t="s">
        <v>453</v>
      </c>
      <c r="D48" s="19" t="s">
        <v>454</v>
      </c>
      <c r="E48" s="19" t="s">
        <v>522</v>
      </c>
      <c r="F48" s="19" t="s">
        <v>438</v>
      </c>
      <c r="G48" s="42" t="s">
        <v>445</v>
      </c>
      <c r="H48" s="19" t="s">
        <v>446</v>
      </c>
      <c r="I48" s="19" t="s">
        <v>441</v>
      </c>
      <c r="J48" s="19" t="s">
        <v>672</v>
      </c>
    </row>
    <row r="49" ht="24" customHeight="1" spans="1:10">
      <c r="A49" s="19" t="s">
        <v>407</v>
      </c>
      <c r="B49" s="19" t="s">
        <v>665</v>
      </c>
      <c r="C49" s="19" t="s">
        <v>453</v>
      </c>
      <c r="D49" s="19" t="s">
        <v>454</v>
      </c>
      <c r="E49" s="19" t="s">
        <v>673</v>
      </c>
      <c r="F49" s="19" t="s">
        <v>438</v>
      </c>
      <c r="G49" s="42" t="s">
        <v>445</v>
      </c>
      <c r="H49" s="19" t="s">
        <v>446</v>
      </c>
      <c r="I49" s="19" t="s">
        <v>441</v>
      </c>
      <c r="J49" s="19" t="s">
        <v>674</v>
      </c>
    </row>
    <row r="50" ht="24" customHeight="1" spans="1:10">
      <c r="A50" s="19" t="s">
        <v>407</v>
      </c>
      <c r="B50" s="19" t="s">
        <v>665</v>
      </c>
      <c r="C50" s="19" t="s">
        <v>461</v>
      </c>
      <c r="D50" s="19" t="s">
        <v>462</v>
      </c>
      <c r="E50" s="19" t="s">
        <v>477</v>
      </c>
      <c r="F50" s="19" t="s">
        <v>456</v>
      </c>
      <c r="G50" s="42" t="s">
        <v>464</v>
      </c>
      <c r="H50" s="19" t="s">
        <v>446</v>
      </c>
      <c r="I50" s="19" t="s">
        <v>441</v>
      </c>
      <c r="J50" s="19" t="s">
        <v>478</v>
      </c>
    </row>
    <row r="51" spans="1:10">
      <c r="A51" s="19" t="s">
        <v>415</v>
      </c>
      <c r="B51" s="19" t="s">
        <v>681</v>
      </c>
      <c r="C51" s="19" t="s">
        <v>435</v>
      </c>
      <c r="D51" s="19" t="s">
        <v>436</v>
      </c>
      <c r="E51" s="19" t="s">
        <v>682</v>
      </c>
      <c r="F51" s="19" t="s">
        <v>450</v>
      </c>
      <c r="G51" s="42" t="s">
        <v>683</v>
      </c>
      <c r="H51" s="19" t="s">
        <v>468</v>
      </c>
      <c r="I51" s="19" t="s">
        <v>441</v>
      </c>
      <c r="J51" s="19" t="s">
        <v>684</v>
      </c>
    </row>
    <row r="52" ht="24" spans="1:10">
      <c r="A52" s="19" t="s">
        <v>415</v>
      </c>
      <c r="B52" s="19" t="s">
        <v>685</v>
      </c>
      <c r="C52" s="19" t="s">
        <v>435</v>
      </c>
      <c r="D52" s="19" t="s">
        <v>448</v>
      </c>
      <c r="E52" s="19" t="s">
        <v>686</v>
      </c>
      <c r="F52" s="19" t="s">
        <v>450</v>
      </c>
      <c r="G52" s="42" t="s">
        <v>500</v>
      </c>
      <c r="H52" s="19" t="s">
        <v>451</v>
      </c>
      <c r="I52" s="19" t="s">
        <v>441</v>
      </c>
      <c r="J52" s="19" t="s">
        <v>687</v>
      </c>
    </row>
    <row r="53" spans="1:10">
      <c r="A53" s="19" t="s">
        <v>415</v>
      </c>
      <c r="B53" s="19" t="s">
        <v>685</v>
      </c>
      <c r="C53" s="19" t="s">
        <v>435</v>
      </c>
      <c r="D53" s="19" t="s">
        <v>448</v>
      </c>
      <c r="E53" s="19" t="s">
        <v>688</v>
      </c>
      <c r="F53" s="19" t="s">
        <v>450</v>
      </c>
      <c r="G53" s="42" t="s">
        <v>51</v>
      </c>
      <c r="H53" s="19" t="s">
        <v>689</v>
      </c>
      <c r="I53" s="19" t="s">
        <v>441</v>
      </c>
      <c r="J53" s="19" t="s">
        <v>690</v>
      </c>
    </row>
    <row r="54" spans="1:10">
      <c r="A54" s="19" t="s">
        <v>415</v>
      </c>
      <c r="B54" s="19" t="s">
        <v>685</v>
      </c>
      <c r="C54" s="19" t="s">
        <v>453</v>
      </c>
      <c r="D54" s="19" t="s">
        <v>454</v>
      </c>
      <c r="E54" s="19" t="s">
        <v>691</v>
      </c>
      <c r="F54" s="19" t="s">
        <v>438</v>
      </c>
      <c r="G54" s="42" t="s">
        <v>692</v>
      </c>
      <c r="H54" s="19" t="s">
        <v>446</v>
      </c>
      <c r="I54" s="19" t="s">
        <v>551</v>
      </c>
      <c r="J54" s="19" t="s">
        <v>693</v>
      </c>
    </row>
    <row r="55" spans="1:10">
      <c r="A55" s="19" t="s">
        <v>415</v>
      </c>
      <c r="B55" s="19" t="s">
        <v>685</v>
      </c>
      <c r="C55" s="19" t="s">
        <v>461</v>
      </c>
      <c r="D55" s="19" t="s">
        <v>462</v>
      </c>
      <c r="E55" s="19" t="s">
        <v>694</v>
      </c>
      <c r="F55" s="19" t="s">
        <v>456</v>
      </c>
      <c r="G55" s="42" t="s">
        <v>464</v>
      </c>
      <c r="H55" s="19" t="s">
        <v>446</v>
      </c>
      <c r="I55" s="19" t="s">
        <v>441</v>
      </c>
      <c r="J55" s="19" t="s">
        <v>478</v>
      </c>
    </row>
    <row r="56" spans="1:10">
      <c r="A56" s="19" t="s">
        <v>417</v>
      </c>
      <c r="B56" s="19" t="s">
        <v>730</v>
      </c>
      <c r="C56" s="19" t="s">
        <v>435</v>
      </c>
      <c r="D56" s="19" t="s">
        <v>436</v>
      </c>
      <c r="E56" s="19" t="s">
        <v>729</v>
      </c>
      <c r="F56" s="19" t="s">
        <v>438</v>
      </c>
      <c r="G56" s="42" t="s">
        <v>48</v>
      </c>
      <c r="H56" s="19" t="s">
        <v>468</v>
      </c>
      <c r="I56" s="19" t="s">
        <v>441</v>
      </c>
      <c r="J56" s="19" t="s">
        <v>723</v>
      </c>
    </row>
    <row r="57" ht="24" spans="1:10">
      <c r="A57" s="19" t="s">
        <v>417</v>
      </c>
      <c r="B57" s="19" t="s">
        <v>730</v>
      </c>
      <c r="C57" s="19" t="s">
        <v>435</v>
      </c>
      <c r="D57" s="19" t="s">
        <v>443</v>
      </c>
      <c r="E57" s="19" t="s">
        <v>731</v>
      </c>
      <c r="F57" s="19" t="s">
        <v>438</v>
      </c>
      <c r="G57" s="42" t="s">
        <v>445</v>
      </c>
      <c r="H57" s="19" t="s">
        <v>446</v>
      </c>
      <c r="I57" s="19" t="s">
        <v>441</v>
      </c>
      <c r="J57" s="19" t="s">
        <v>732</v>
      </c>
    </row>
    <row r="58" ht="24" spans="1:10">
      <c r="A58" s="19" t="s">
        <v>417</v>
      </c>
      <c r="B58" s="19" t="s">
        <v>730</v>
      </c>
      <c r="C58" s="19" t="s">
        <v>435</v>
      </c>
      <c r="D58" s="19" t="s">
        <v>448</v>
      </c>
      <c r="E58" s="19" t="s">
        <v>733</v>
      </c>
      <c r="F58" s="19" t="s">
        <v>438</v>
      </c>
      <c r="G58" s="42" t="s">
        <v>44</v>
      </c>
      <c r="H58" s="19" t="s">
        <v>473</v>
      </c>
      <c r="I58" s="19" t="s">
        <v>441</v>
      </c>
      <c r="J58" s="19" t="s">
        <v>734</v>
      </c>
    </row>
    <row r="59" ht="24" spans="1:10">
      <c r="A59" s="19" t="s">
        <v>417</v>
      </c>
      <c r="B59" s="19" t="s">
        <v>730</v>
      </c>
      <c r="C59" s="19" t="s">
        <v>453</v>
      </c>
      <c r="D59" s="19" t="s">
        <v>454</v>
      </c>
      <c r="E59" s="19" t="s">
        <v>522</v>
      </c>
      <c r="F59" s="19" t="s">
        <v>438</v>
      </c>
      <c r="G59" s="42" t="s">
        <v>445</v>
      </c>
      <c r="H59" s="19" t="s">
        <v>446</v>
      </c>
      <c r="I59" s="19" t="s">
        <v>441</v>
      </c>
      <c r="J59" s="19" t="s">
        <v>735</v>
      </c>
    </row>
    <row r="60" spans="1:10">
      <c r="A60" s="19" t="s">
        <v>417</v>
      </c>
      <c r="B60" s="19" t="s">
        <v>730</v>
      </c>
      <c r="C60" s="19" t="s">
        <v>453</v>
      </c>
      <c r="D60" s="19" t="s">
        <v>454</v>
      </c>
      <c r="E60" s="19" t="s">
        <v>736</v>
      </c>
      <c r="F60" s="19" t="s">
        <v>438</v>
      </c>
      <c r="G60" s="42" t="s">
        <v>644</v>
      </c>
      <c r="H60" s="19" t="s">
        <v>446</v>
      </c>
      <c r="I60" s="19" t="s">
        <v>551</v>
      </c>
      <c r="J60" s="19" t="s">
        <v>737</v>
      </c>
    </row>
    <row r="61" ht="24" spans="1:10">
      <c r="A61" s="19" t="s">
        <v>417</v>
      </c>
      <c r="B61" s="19" t="s">
        <v>730</v>
      </c>
      <c r="C61" s="19" t="s">
        <v>461</v>
      </c>
      <c r="D61" s="19" t="s">
        <v>462</v>
      </c>
      <c r="E61" s="19" t="s">
        <v>462</v>
      </c>
      <c r="F61" s="19" t="s">
        <v>456</v>
      </c>
      <c r="G61" s="42" t="s">
        <v>464</v>
      </c>
      <c r="H61" s="19" t="s">
        <v>446</v>
      </c>
      <c r="I61" s="19" t="s">
        <v>441</v>
      </c>
      <c r="J61" s="19" t="s">
        <v>727</v>
      </c>
    </row>
  </sheetData>
  <mergeCells count="17">
    <mergeCell ref="A2:J2"/>
    <mergeCell ref="A3:J3"/>
    <mergeCell ref="A4:H4"/>
    <mergeCell ref="A9:A14"/>
    <mergeCell ref="A15:A19"/>
    <mergeCell ref="A20:A26"/>
    <mergeCell ref="A28:A42"/>
    <mergeCell ref="A44:A50"/>
    <mergeCell ref="A51:A55"/>
    <mergeCell ref="A56:A61"/>
    <mergeCell ref="B9:B14"/>
    <mergeCell ref="B15:B19"/>
    <mergeCell ref="B20:B26"/>
    <mergeCell ref="B28:B42"/>
    <mergeCell ref="B44:B50"/>
    <mergeCell ref="B51:B55"/>
    <mergeCell ref="B56:B61"/>
  </mergeCells>
  <pageMargins left="0.75" right="0.75" top="1" bottom="1" header="0.5" footer="0.5"/>
  <pageSetup paperSize="9" scale="67"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2"/>
  <sheetViews>
    <sheetView showZeros="0" workbookViewId="0">
      <pane ySplit="1" topLeftCell="A2" activePane="bottomLeft" state="frozen"/>
      <selection/>
      <selection pane="bottomLeft" activeCell="B10" sqref="B10"/>
    </sheetView>
  </sheetViews>
  <sheetFormatPr defaultColWidth="8.85" defaultRowHeight="15" customHeight="1" outlineLevelCol="7"/>
  <cols>
    <col min="1" max="1" width="36.0333333333333" customWidth="1"/>
    <col min="2" max="2" width="14.375" customWidth="1"/>
    <col min="3" max="3" width="24.75" customWidth="1"/>
    <col min="4" max="4" width="21.25" customWidth="1"/>
    <col min="5" max="6" width="8.98333333333333" customWidth="1"/>
    <col min="7" max="8" width="15.1333333333333" customWidth="1"/>
  </cols>
  <sheetData>
    <row r="1" customHeight="1" spans="1:8">
      <c r="A1" s="57"/>
      <c r="B1" s="57"/>
      <c r="C1" s="57"/>
      <c r="D1" s="57"/>
      <c r="E1" s="57"/>
      <c r="F1" s="57"/>
      <c r="G1" s="57"/>
      <c r="H1" s="57"/>
    </row>
    <row r="2" ht="18.75" customHeight="1" spans="1:8">
      <c r="A2" s="58" t="s">
        <v>810</v>
      </c>
      <c r="B2" s="58"/>
      <c r="C2" s="58"/>
      <c r="D2" s="58"/>
      <c r="E2" s="58"/>
      <c r="F2" s="58"/>
      <c r="G2" s="58"/>
      <c r="H2" s="58" t="s">
        <v>810</v>
      </c>
    </row>
    <row r="3" ht="28.5" customHeight="1" spans="1:8">
      <c r="A3" s="59" t="s">
        <v>811</v>
      </c>
      <c r="B3" s="59"/>
      <c r="C3" s="59"/>
      <c r="D3" s="59"/>
      <c r="E3" s="59"/>
      <c r="F3" s="59"/>
      <c r="G3" s="59"/>
      <c r="H3" s="59"/>
    </row>
    <row r="4" ht="18.75" customHeight="1" spans="1:8">
      <c r="A4" s="60" t="str">
        <f>"单位名称："&amp;"玉溪市人力资源和社会保障局"</f>
        <v>单位名称：玉溪市人力资源和社会保障局</v>
      </c>
      <c r="B4" s="60"/>
      <c r="C4" s="60"/>
      <c r="D4" s="60"/>
      <c r="E4" s="60"/>
      <c r="F4" s="60"/>
      <c r="G4" s="60"/>
      <c r="H4" s="60"/>
    </row>
    <row r="5" ht="18.75" customHeight="1" spans="1:8">
      <c r="A5" s="61" t="s">
        <v>158</v>
      </c>
      <c r="B5" s="61" t="s">
        <v>812</v>
      </c>
      <c r="C5" s="61" t="s">
        <v>813</v>
      </c>
      <c r="D5" s="61" t="s">
        <v>814</v>
      </c>
      <c r="E5" s="61" t="s">
        <v>815</v>
      </c>
      <c r="F5" s="61" t="s">
        <v>816</v>
      </c>
      <c r="G5" s="61"/>
      <c r="H5" s="61"/>
    </row>
    <row r="6" ht="18.75" customHeight="1" spans="1:8">
      <c r="A6" s="61"/>
      <c r="B6" s="61"/>
      <c r="C6" s="61"/>
      <c r="D6" s="61"/>
      <c r="E6" s="61"/>
      <c r="F6" s="61" t="s">
        <v>772</v>
      </c>
      <c r="G6" s="61" t="s">
        <v>817</v>
      </c>
      <c r="H6" s="61" t="s">
        <v>818</v>
      </c>
    </row>
    <row r="7" ht="18.75" customHeight="1" spans="1:8">
      <c r="A7" s="62" t="s">
        <v>44</v>
      </c>
      <c r="B7" s="62" t="s">
        <v>45</v>
      </c>
      <c r="C7" s="62" t="s">
        <v>46</v>
      </c>
      <c r="D7" s="62" t="s">
        <v>47</v>
      </c>
      <c r="E7" s="62" t="s">
        <v>48</v>
      </c>
      <c r="F7" s="62" t="s">
        <v>49</v>
      </c>
      <c r="G7" s="62" t="s">
        <v>50</v>
      </c>
      <c r="H7" s="62" t="s">
        <v>51</v>
      </c>
    </row>
    <row r="8" ht="18" customHeight="1" spans="1:8">
      <c r="A8" s="63" t="s">
        <v>64</v>
      </c>
      <c r="B8" s="63"/>
      <c r="C8" s="63"/>
      <c r="D8" s="63"/>
      <c r="E8" s="65"/>
      <c r="F8" s="66">
        <v>36</v>
      </c>
      <c r="G8" s="67">
        <v>56021</v>
      </c>
      <c r="H8" s="67">
        <v>77371</v>
      </c>
    </row>
    <row r="9" ht="18" customHeight="1" spans="1:8">
      <c r="A9" s="64" t="s">
        <v>66</v>
      </c>
      <c r="B9" s="63" t="s">
        <v>819</v>
      </c>
      <c r="C9" s="63" t="s">
        <v>820</v>
      </c>
      <c r="D9" s="63" t="s">
        <v>821</v>
      </c>
      <c r="E9" s="65" t="s">
        <v>783</v>
      </c>
      <c r="F9" s="66">
        <v>1</v>
      </c>
      <c r="G9" s="67">
        <v>4500</v>
      </c>
      <c r="H9" s="67">
        <v>4500</v>
      </c>
    </row>
    <row r="10" ht="18" customHeight="1" spans="1:8">
      <c r="A10" s="64" t="s">
        <v>66</v>
      </c>
      <c r="B10" s="63" t="s">
        <v>819</v>
      </c>
      <c r="C10" s="63" t="s">
        <v>822</v>
      </c>
      <c r="D10" s="63" t="s">
        <v>823</v>
      </c>
      <c r="E10" s="65" t="s">
        <v>783</v>
      </c>
      <c r="F10" s="66">
        <v>1</v>
      </c>
      <c r="G10" s="67">
        <v>1600</v>
      </c>
      <c r="H10" s="67">
        <v>1600</v>
      </c>
    </row>
    <row r="11" ht="18" customHeight="1" spans="1:8">
      <c r="A11" s="64" t="s">
        <v>66</v>
      </c>
      <c r="B11" s="63" t="s">
        <v>824</v>
      </c>
      <c r="C11" s="63" t="s">
        <v>825</v>
      </c>
      <c r="D11" s="63" t="s">
        <v>826</v>
      </c>
      <c r="E11" s="65" t="s">
        <v>784</v>
      </c>
      <c r="F11" s="66">
        <v>20</v>
      </c>
      <c r="G11" s="67">
        <v>750</v>
      </c>
      <c r="H11" s="67">
        <v>15000</v>
      </c>
    </row>
    <row r="12" ht="18" customHeight="1" spans="1:8">
      <c r="A12" s="64" t="s">
        <v>66</v>
      </c>
      <c r="B12" s="63" t="s">
        <v>824</v>
      </c>
      <c r="C12" s="63" t="s">
        <v>827</v>
      </c>
      <c r="D12" s="63" t="s">
        <v>828</v>
      </c>
      <c r="E12" s="65" t="s">
        <v>457</v>
      </c>
      <c r="F12" s="66">
        <v>3</v>
      </c>
      <c r="G12" s="67">
        <v>2400</v>
      </c>
      <c r="H12" s="67">
        <v>7200</v>
      </c>
    </row>
    <row r="13" ht="18" customHeight="1" spans="1:8">
      <c r="A13" s="64" t="s">
        <v>66</v>
      </c>
      <c r="B13" s="63" t="s">
        <v>824</v>
      </c>
      <c r="C13" s="63" t="s">
        <v>829</v>
      </c>
      <c r="D13" s="63" t="s">
        <v>830</v>
      </c>
      <c r="E13" s="65" t="s">
        <v>781</v>
      </c>
      <c r="F13" s="66">
        <v>1</v>
      </c>
      <c r="G13" s="67">
        <v>2400</v>
      </c>
      <c r="H13" s="67">
        <v>2400</v>
      </c>
    </row>
    <row r="14" ht="18" customHeight="1" spans="1:8">
      <c r="A14" s="64" t="s">
        <v>66</v>
      </c>
      <c r="B14" s="63" t="s">
        <v>824</v>
      </c>
      <c r="C14" s="63" t="s">
        <v>831</v>
      </c>
      <c r="D14" s="63" t="s">
        <v>832</v>
      </c>
      <c r="E14" s="65" t="s">
        <v>514</v>
      </c>
      <c r="F14" s="66">
        <v>2</v>
      </c>
      <c r="G14" s="67">
        <v>1300</v>
      </c>
      <c r="H14" s="67">
        <v>2600</v>
      </c>
    </row>
    <row r="15" ht="18" customHeight="1" spans="1:8">
      <c r="A15" s="64" t="s">
        <v>72</v>
      </c>
      <c r="B15" s="63" t="s">
        <v>819</v>
      </c>
      <c r="C15" s="63" t="s">
        <v>833</v>
      </c>
      <c r="D15" s="63" t="s">
        <v>834</v>
      </c>
      <c r="E15" s="65" t="s">
        <v>783</v>
      </c>
      <c r="F15" s="66">
        <v>1</v>
      </c>
      <c r="G15" s="67">
        <v>2451</v>
      </c>
      <c r="H15" s="67">
        <v>2451</v>
      </c>
    </row>
    <row r="16" ht="18" customHeight="1" spans="1:8">
      <c r="A16" s="64" t="s">
        <v>72</v>
      </c>
      <c r="B16" s="63" t="s">
        <v>819</v>
      </c>
      <c r="C16" s="63" t="s">
        <v>835</v>
      </c>
      <c r="D16" s="63" t="s">
        <v>836</v>
      </c>
      <c r="E16" s="65" t="s">
        <v>783</v>
      </c>
      <c r="F16" s="66">
        <v>1</v>
      </c>
      <c r="G16" s="67">
        <v>7600</v>
      </c>
      <c r="H16" s="67">
        <v>7600</v>
      </c>
    </row>
    <row r="17" ht="18" customHeight="1" spans="1:8">
      <c r="A17" s="64" t="s">
        <v>72</v>
      </c>
      <c r="B17" s="63" t="s">
        <v>819</v>
      </c>
      <c r="C17" s="63" t="s">
        <v>837</v>
      </c>
      <c r="D17" s="63" t="s">
        <v>838</v>
      </c>
      <c r="E17" s="65" t="s">
        <v>783</v>
      </c>
      <c r="F17" s="66">
        <v>1</v>
      </c>
      <c r="G17" s="67">
        <v>23800</v>
      </c>
      <c r="H17" s="67">
        <v>23800</v>
      </c>
    </row>
    <row r="18" ht="18" customHeight="1" spans="1:8">
      <c r="A18" s="64" t="s">
        <v>72</v>
      </c>
      <c r="B18" s="63" t="s">
        <v>819</v>
      </c>
      <c r="C18" s="63" t="s">
        <v>839</v>
      </c>
      <c r="D18" s="63" t="s">
        <v>840</v>
      </c>
      <c r="E18" s="65" t="s">
        <v>783</v>
      </c>
      <c r="F18" s="66">
        <v>1</v>
      </c>
      <c r="G18" s="67">
        <v>720</v>
      </c>
      <c r="H18" s="67">
        <v>720</v>
      </c>
    </row>
    <row r="19" ht="18" customHeight="1" spans="1:8">
      <c r="A19" s="64" t="s">
        <v>74</v>
      </c>
      <c r="B19" s="63" t="s">
        <v>819</v>
      </c>
      <c r="C19" s="63" t="s">
        <v>839</v>
      </c>
      <c r="D19" s="63" t="s">
        <v>840</v>
      </c>
      <c r="E19" s="65" t="s">
        <v>783</v>
      </c>
      <c r="F19" s="66">
        <v>2</v>
      </c>
      <c r="G19" s="67">
        <v>1000</v>
      </c>
      <c r="H19" s="67">
        <v>2000</v>
      </c>
    </row>
    <row r="20" ht="18" customHeight="1" spans="1:8">
      <c r="A20" s="64" t="s">
        <v>74</v>
      </c>
      <c r="B20" s="63" t="s">
        <v>819</v>
      </c>
      <c r="C20" s="63" t="s">
        <v>820</v>
      </c>
      <c r="D20" s="63" t="s">
        <v>821</v>
      </c>
      <c r="E20" s="65" t="s">
        <v>783</v>
      </c>
      <c r="F20" s="66">
        <v>1</v>
      </c>
      <c r="G20" s="67">
        <v>4500</v>
      </c>
      <c r="H20" s="67">
        <v>4500</v>
      </c>
    </row>
    <row r="21" ht="18" customHeight="1" spans="1:8">
      <c r="A21" s="64" t="s">
        <v>74</v>
      </c>
      <c r="B21" s="63" t="s">
        <v>819</v>
      </c>
      <c r="C21" s="63" t="s">
        <v>820</v>
      </c>
      <c r="D21" s="63" t="s">
        <v>821</v>
      </c>
      <c r="E21" s="65" t="s">
        <v>783</v>
      </c>
      <c r="F21" s="66">
        <v>1</v>
      </c>
      <c r="G21" s="67">
        <v>3000</v>
      </c>
      <c r="H21" s="67">
        <v>3000</v>
      </c>
    </row>
    <row r="22" ht="18" customHeight="1" spans="1:8">
      <c r="A22" s="65" t="s">
        <v>30</v>
      </c>
      <c r="B22" s="65"/>
      <c r="C22" s="65"/>
      <c r="D22" s="65"/>
      <c r="E22" s="65"/>
      <c r="F22" s="66">
        <v>36</v>
      </c>
      <c r="G22" s="67"/>
      <c r="H22" s="67">
        <v>77371</v>
      </c>
    </row>
  </sheetData>
  <mergeCells count="10">
    <mergeCell ref="A2:H2"/>
    <mergeCell ref="A3:H3"/>
    <mergeCell ref="A4:H4"/>
    <mergeCell ref="F5:H5"/>
    <mergeCell ref="A22:E22"/>
    <mergeCell ref="A5:A6"/>
    <mergeCell ref="B5:B6"/>
    <mergeCell ref="C5:C6"/>
    <mergeCell ref="D5:D6"/>
    <mergeCell ref="E5:E6"/>
  </mergeCells>
  <pageMargins left="0.75" right="0.75" top="1" bottom="1" header="0.5" footer="0.5"/>
  <pageSetup paperSize="1" scale="85"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E25" sqref="E25"/>
    </sheetView>
  </sheetViews>
  <sheetFormatPr defaultColWidth="9.14166666666667" defaultRowHeight="14.25" customHeight="1"/>
  <cols>
    <col min="1" max="1" width="13.25" customWidth="1"/>
    <col min="2" max="2" width="29.0333333333333" customWidth="1"/>
    <col min="3" max="3" width="23.85" customWidth="1"/>
    <col min="4" max="4" width="13.625" customWidth="1"/>
    <col min="5" max="5" width="19.6" customWidth="1"/>
    <col min="6" max="6" width="13.625" customWidth="1"/>
    <col min="7" max="7" width="14.125" customWidth="1"/>
    <col min="8" max="8" width="15.425" customWidth="1"/>
    <col min="9" max="9" width="16.625" customWidth="1"/>
    <col min="10" max="10" width="14.125" customWidth="1"/>
    <col min="11" max="11" width="14.25" customWidth="1"/>
  </cols>
  <sheetData>
    <row r="1" customHeight="1" spans="1:11">
      <c r="A1" s="1"/>
      <c r="B1" s="1"/>
      <c r="C1" s="1"/>
      <c r="D1" s="1"/>
      <c r="E1" s="1"/>
      <c r="F1" s="1"/>
      <c r="G1" s="1"/>
      <c r="H1" s="1"/>
      <c r="I1" s="1"/>
      <c r="J1" s="1"/>
      <c r="K1" s="1"/>
    </row>
    <row r="2" ht="13.5" customHeight="1" spans="1:11">
      <c r="A2" s="32" t="s">
        <v>841</v>
      </c>
      <c r="B2" s="32"/>
      <c r="C2" s="32"/>
      <c r="D2" s="33"/>
      <c r="E2" s="33"/>
      <c r="F2" s="33"/>
      <c r="G2" s="33"/>
      <c r="H2" s="32"/>
      <c r="I2" s="32"/>
      <c r="J2" s="32"/>
      <c r="K2" s="51"/>
    </row>
    <row r="3" ht="28.5" customHeight="1" spans="1:11">
      <c r="A3" s="34" t="s">
        <v>842</v>
      </c>
      <c r="B3" s="34"/>
      <c r="C3" s="34"/>
      <c r="D3" s="34"/>
      <c r="E3" s="34"/>
      <c r="F3" s="34"/>
      <c r="G3" s="34"/>
      <c r="H3" s="34"/>
      <c r="I3" s="34"/>
      <c r="J3" s="34"/>
      <c r="K3" s="34"/>
    </row>
    <row r="4" ht="13.5" customHeight="1" spans="1:11">
      <c r="A4" s="5" t="str">
        <f>"单位名称："&amp;"玉溪市人力资源和社会保障局"</f>
        <v>单位名称：玉溪市人力资源和社会保障局</v>
      </c>
      <c r="B4" s="6"/>
      <c r="C4" s="6"/>
      <c r="D4" s="6"/>
      <c r="E4" s="6"/>
      <c r="F4" s="6"/>
      <c r="G4" s="6"/>
      <c r="H4" s="24"/>
      <c r="I4" s="24"/>
      <c r="J4" s="24"/>
      <c r="K4" s="52" t="s">
        <v>2</v>
      </c>
    </row>
    <row r="5" ht="21.75" customHeight="1" spans="1:11">
      <c r="A5" s="35" t="s">
        <v>347</v>
      </c>
      <c r="B5" s="35" t="s">
        <v>160</v>
      </c>
      <c r="C5" s="35" t="s">
        <v>348</v>
      </c>
      <c r="D5" s="36" t="s">
        <v>161</v>
      </c>
      <c r="E5" s="36" t="s">
        <v>162</v>
      </c>
      <c r="F5" s="36" t="s">
        <v>163</v>
      </c>
      <c r="G5" s="36" t="s">
        <v>164</v>
      </c>
      <c r="H5" s="46" t="s">
        <v>30</v>
      </c>
      <c r="I5" s="53" t="s">
        <v>843</v>
      </c>
      <c r="J5" s="54"/>
      <c r="K5" s="55"/>
    </row>
    <row r="6" ht="21.75" customHeight="1" spans="1:11">
      <c r="A6" s="37"/>
      <c r="B6" s="37"/>
      <c r="C6" s="37"/>
      <c r="D6" s="38"/>
      <c r="E6" s="38"/>
      <c r="F6" s="38"/>
      <c r="G6" s="38"/>
      <c r="H6" s="47"/>
      <c r="I6" s="36" t="s">
        <v>33</v>
      </c>
      <c r="J6" s="36" t="s">
        <v>34</v>
      </c>
      <c r="K6" s="36" t="s">
        <v>35</v>
      </c>
    </row>
    <row r="7" ht="40.5" customHeight="1" spans="1:11">
      <c r="A7" s="39"/>
      <c r="B7" s="39"/>
      <c r="C7" s="39"/>
      <c r="D7" s="40"/>
      <c r="E7" s="40"/>
      <c r="F7" s="40"/>
      <c r="G7" s="40"/>
      <c r="H7" s="48"/>
      <c r="I7" s="40" t="s">
        <v>32</v>
      </c>
      <c r="J7" s="40"/>
      <c r="K7" s="40"/>
    </row>
    <row r="8" ht="15" customHeight="1" spans="1:11">
      <c r="A8" s="41">
        <v>1</v>
      </c>
      <c r="B8" s="41">
        <v>2</v>
      </c>
      <c r="C8" s="41">
        <v>3</v>
      </c>
      <c r="D8" s="41">
        <v>4</v>
      </c>
      <c r="E8" s="41">
        <v>5</v>
      </c>
      <c r="F8" s="41">
        <v>6</v>
      </c>
      <c r="G8" s="41">
        <v>7</v>
      </c>
      <c r="H8" s="41">
        <v>8</v>
      </c>
      <c r="I8" s="41">
        <v>9</v>
      </c>
      <c r="J8" s="56">
        <v>10</v>
      </c>
      <c r="K8" s="56">
        <v>11</v>
      </c>
    </row>
    <row r="9" ht="30.65" customHeight="1" spans="1:11">
      <c r="A9" s="42"/>
      <c r="B9" s="43" t="s">
        <v>381</v>
      </c>
      <c r="C9" s="42"/>
      <c r="D9" s="42"/>
      <c r="E9" s="42"/>
      <c r="F9" s="42"/>
      <c r="G9" s="42"/>
      <c r="H9" s="49">
        <v>700</v>
      </c>
      <c r="I9" s="49">
        <v>700</v>
      </c>
      <c r="J9" s="49"/>
      <c r="K9" s="49"/>
    </row>
    <row r="10" ht="30.65" customHeight="1" spans="1:11">
      <c r="A10" s="43" t="s">
        <v>359</v>
      </c>
      <c r="B10" s="43" t="s">
        <v>381</v>
      </c>
      <c r="C10" s="43" t="s">
        <v>64</v>
      </c>
      <c r="D10" s="43" t="s">
        <v>100</v>
      </c>
      <c r="E10" s="43" t="s">
        <v>361</v>
      </c>
      <c r="F10" s="43" t="s">
        <v>238</v>
      </c>
      <c r="G10" s="43" t="s">
        <v>239</v>
      </c>
      <c r="H10" s="49">
        <v>700</v>
      </c>
      <c r="I10" s="49">
        <v>700</v>
      </c>
      <c r="J10" s="49"/>
      <c r="K10" s="49"/>
    </row>
    <row r="11" ht="30.65" customHeight="1" spans="1:11">
      <c r="A11" s="19"/>
      <c r="B11" s="43" t="s">
        <v>386</v>
      </c>
      <c r="C11" s="19"/>
      <c r="D11" s="19"/>
      <c r="E11" s="19"/>
      <c r="F11" s="19"/>
      <c r="G11" s="19"/>
      <c r="H11" s="49">
        <v>12190000</v>
      </c>
      <c r="I11" s="49">
        <v>12190000</v>
      </c>
      <c r="J11" s="49"/>
      <c r="K11" s="49"/>
    </row>
    <row r="12" ht="30.65" customHeight="1" spans="1:11">
      <c r="A12" s="43" t="s">
        <v>359</v>
      </c>
      <c r="B12" s="43" t="s">
        <v>386</v>
      </c>
      <c r="C12" s="43" t="s">
        <v>68</v>
      </c>
      <c r="D12" s="43" t="s">
        <v>109</v>
      </c>
      <c r="E12" s="43" t="s">
        <v>388</v>
      </c>
      <c r="F12" s="43" t="s">
        <v>263</v>
      </c>
      <c r="G12" s="43" t="s">
        <v>264</v>
      </c>
      <c r="H12" s="49">
        <v>12190000</v>
      </c>
      <c r="I12" s="49">
        <v>12190000</v>
      </c>
      <c r="J12" s="49"/>
      <c r="K12" s="49"/>
    </row>
    <row r="13" ht="18.75" customHeight="1" spans="1:11">
      <c r="A13" s="44" t="s">
        <v>421</v>
      </c>
      <c r="B13" s="45"/>
      <c r="C13" s="45"/>
      <c r="D13" s="45"/>
      <c r="E13" s="45"/>
      <c r="F13" s="45"/>
      <c r="G13" s="50"/>
      <c r="H13" s="49">
        <v>12190700</v>
      </c>
      <c r="I13" s="49">
        <v>12190700</v>
      </c>
      <c r="J13" s="49"/>
      <c r="K13" s="49"/>
    </row>
  </sheetData>
  <mergeCells count="16">
    <mergeCell ref="A2:K2"/>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7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J20" sqref="J20"/>
    </sheetView>
  </sheetViews>
  <sheetFormatPr defaultColWidth="9.14166666666667" defaultRowHeight="14.25" customHeight="1" outlineLevelCol="6"/>
  <cols>
    <col min="1" max="1" width="36.625" customWidth="1"/>
    <col min="2" max="2" width="20.375" customWidth="1"/>
    <col min="3" max="3" width="45.375" customWidth="1"/>
    <col min="4" max="4" width="11.625" customWidth="1"/>
    <col min="5" max="5" width="18" customWidth="1"/>
    <col min="6" max="6" width="17.625" customWidth="1"/>
    <col min="7" max="7" width="16.875" customWidth="1"/>
  </cols>
  <sheetData>
    <row r="1" customHeight="1" spans="1:7">
      <c r="A1" s="1"/>
      <c r="B1" s="1"/>
      <c r="C1" s="1"/>
      <c r="D1" s="1"/>
      <c r="E1" s="1"/>
      <c r="F1" s="1"/>
      <c r="G1" s="1"/>
    </row>
    <row r="2" ht="13.5" customHeight="1" spans="1:7">
      <c r="A2" s="2" t="s">
        <v>844</v>
      </c>
      <c r="B2" s="2"/>
      <c r="C2" s="2"/>
      <c r="D2" s="3"/>
      <c r="E2" s="2"/>
      <c r="F2" s="2"/>
      <c r="G2" s="23"/>
    </row>
    <row r="3" ht="27.75" customHeight="1" spans="1:7">
      <c r="A3" s="4" t="s">
        <v>845</v>
      </c>
      <c r="B3" s="4"/>
      <c r="C3" s="4"/>
      <c r="D3" s="4"/>
      <c r="E3" s="4"/>
      <c r="F3" s="4"/>
      <c r="G3" s="4"/>
    </row>
    <row r="4" ht="13.5" customHeight="1" spans="1:7">
      <c r="A4" s="5" t="str">
        <f>"单位名称："&amp;"玉溪市人力资源和社会保障局"</f>
        <v>单位名称：玉溪市人力资源和社会保障局</v>
      </c>
      <c r="B4" s="6"/>
      <c r="C4" s="6"/>
      <c r="D4" s="6"/>
      <c r="E4" s="24"/>
      <c r="F4" s="24"/>
      <c r="G4" s="25" t="s">
        <v>2</v>
      </c>
    </row>
    <row r="5" ht="21.75" customHeight="1" spans="1:7">
      <c r="A5" s="7" t="s">
        <v>348</v>
      </c>
      <c r="B5" s="7" t="s">
        <v>347</v>
      </c>
      <c r="C5" s="7" t="s">
        <v>160</v>
      </c>
      <c r="D5" s="8" t="s">
        <v>846</v>
      </c>
      <c r="E5" s="26" t="s">
        <v>33</v>
      </c>
      <c r="F5" s="27"/>
      <c r="G5" s="28"/>
    </row>
    <row r="6" ht="21.75" customHeight="1" spans="1:7">
      <c r="A6" s="9"/>
      <c r="B6" s="9"/>
      <c r="C6" s="9"/>
      <c r="D6" s="10"/>
      <c r="E6" s="29" t="s">
        <v>847</v>
      </c>
      <c r="F6" s="8" t="s">
        <v>848</v>
      </c>
      <c r="G6" s="8" t="s">
        <v>849</v>
      </c>
    </row>
    <row r="7" ht="40.5" customHeight="1" spans="1:7">
      <c r="A7" s="11"/>
      <c r="B7" s="11"/>
      <c r="C7" s="11"/>
      <c r="D7" s="12"/>
      <c r="E7" s="30"/>
      <c r="F7" s="12" t="s">
        <v>32</v>
      </c>
      <c r="G7" s="12"/>
    </row>
    <row r="8" ht="15" customHeight="1" spans="1:7">
      <c r="A8" s="13">
        <v>1</v>
      </c>
      <c r="B8" s="13">
        <v>2</v>
      </c>
      <c r="C8" s="13">
        <v>3</v>
      </c>
      <c r="D8" s="13">
        <v>4</v>
      </c>
      <c r="E8" s="13">
        <v>5</v>
      </c>
      <c r="F8" s="13">
        <v>6</v>
      </c>
      <c r="G8" s="13">
        <v>7</v>
      </c>
    </row>
    <row r="9" ht="21" customHeight="1" spans="1:7">
      <c r="A9" s="14" t="s">
        <v>64</v>
      </c>
      <c r="B9" s="15"/>
      <c r="C9" s="15"/>
      <c r="D9" s="16"/>
      <c r="E9" s="31">
        <v>26723093</v>
      </c>
      <c r="F9" s="31">
        <v>30317094</v>
      </c>
      <c r="G9" s="31">
        <v>15967294</v>
      </c>
    </row>
    <row r="10" ht="21" customHeight="1" spans="1:7">
      <c r="A10" s="17" t="s">
        <v>66</v>
      </c>
      <c r="B10" s="14"/>
      <c r="C10" s="14"/>
      <c r="D10" s="18"/>
      <c r="E10" s="31">
        <v>3943642</v>
      </c>
      <c r="F10" s="31">
        <v>5318500</v>
      </c>
      <c r="G10" s="31"/>
    </row>
    <row r="11" ht="21" customHeight="1" spans="1:7">
      <c r="A11" s="19"/>
      <c r="B11" s="14" t="s">
        <v>850</v>
      </c>
      <c r="C11" s="14" t="s">
        <v>362</v>
      </c>
      <c r="D11" s="18" t="s">
        <v>851</v>
      </c>
      <c r="E11" s="31">
        <v>1491500</v>
      </c>
      <c r="F11" s="31">
        <v>1488500</v>
      </c>
      <c r="G11" s="31"/>
    </row>
    <row r="12" ht="21" customHeight="1" spans="1:7">
      <c r="A12" s="19"/>
      <c r="B12" s="14" t="s">
        <v>852</v>
      </c>
      <c r="C12" s="14" t="s">
        <v>367</v>
      </c>
      <c r="D12" s="18" t="s">
        <v>853</v>
      </c>
      <c r="E12" s="31">
        <v>1000000</v>
      </c>
      <c r="F12" s="31">
        <v>1000000</v>
      </c>
      <c r="G12" s="31"/>
    </row>
    <row r="13" ht="21" customHeight="1" spans="1:7">
      <c r="A13" s="19"/>
      <c r="B13" s="14" t="s">
        <v>852</v>
      </c>
      <c r="C13" s="14" t="s">
        <v>358</v>
      </c>
      <c r="D13" s="18" t="s">
        <v>853</v>
      </c>
      <c r="E13" s="31">
        <v>20000</v>
      </c>
      <c r="F13" s="31">
        <v>20000</v>
      </c>
      <c r="G13" s="31"/>
    </row>
    <row r="14" ht="21" customHeight="1" spans="1:7">
      <c r="A14" s="19"/>
      <c r="B14" s="14" t="s">
        <v>850</v>
      </c>
      <c r="C14" s="14" t="s">
        <v>365</v>
      </c>
      <c r="D14" s="18" t="s">
        <v>851</v>
      </c>
      <c r="E14" s="31">
        <v>842142</v>
      </c>
      <c r="F14" s="31">
        <v>960000</v>
      </c>
      <c r="G14" s="31"/>
    </row>
    <row r="15" ht="21" customHeight="1" spans="1:7">
      <c r="A15" s="19"/>
      <c r="B15" s="14" t="s">
        <v>854</v>
      </c>
      <c r="C15" s="14" t="s">
        <v>372</v>
      </c>
      <c r="D15" s="18" t="s">
        <v>853</v>
      </c>
      <c r="E15" s="31">
        <v>590000</v>
      </c>
      <c r="F15" s="31">
        <v>1850000</v>
      </c>
      <c r="G15" s="31"/>
    </row>
    <row r="16" ht="21" customHeight="1" spans="1:7">
      <c r="A16" s="17" t="s">
        <v>68</v>
      </c>
      <c r="B16" s="19"/>
      <c r="C16" s="19"/>
      <c r="D16" s="19"/>
      <c r="E16" s="31">
        <v>2630000</v>
      </c>
      <c r="F16" s="31">
        <v>2865000</v>
      </c>
      <c r="G16" s="31"/>
    </row>
    <row r="17" ht="21" customHeight="1" spans="1:7">
      <c r="A17" s="19"/>
      <c r="B17" s="14" t="s">
        <v>855</v>
      </c>
      <c r="C17" s="14" t="s">
        <v>400</v>
      </c>
      <c r="D17" s="18" t="s">
        <v>853</v>
      </c>
      <c r="E17" s="31">
        <v>2150000</v>
      </c>
      <c r="F17" s="31">
        <v>2865000</v>
      </c>
      <c r="G17" s="31"/>
    </row>
    <row r="18" ht="21" customHeight="1" spans="1:7">
      <c r="A18" s="19"/>
      <c r="B18" s="14" t="s">
        <v>855</v>
      </c>
      <c r="C18" s="14" t="s">
        <v>396</v>
      </c>
      <c r="D18" s="18" t="s">
        <v>853</v>
      </c>
      <c r="E18" s="31">
        <v>480000</v>
      </c>
      <c r="F18" s="31"/>
      <c r="G18" s="31"/>
    </row>
    <row r="19" ht="21" customHeight="1" spans="1:7">
      <c r="A19" s="17" t="s">
        <v>70</v>
      </c>
      <c r="B19" s="19"/>
      <c r="C19" s="19"/>
      <c r="D19" s="19"/>
      <c r="E19" s="31">
        <v>13149451</v>
      </c>
      <c r="F19" s="31">
        <v>14633594</v>
      </c>
      <c r="G19" s="31">
        <v>15967294</v>
      </c>
    </row>
    <row r="20" ht="21" customHeight="1" spans="1:7">
      <c r="A20" s="19"/>
      <c r="B20" s="14" t="s">
        <v>850</v>
      </c>
      <c r="C20" s="14" t="s">
        <v>407</v>
      </c>
      <c r="D20" s="18" t="s">
        <v>851</v>
      </c>
      <c r="E20" s="31">
        <v>2577800</v>
      </c>
      <c r="F20" s="31">
        <v>2569000</v>
      </c>
      <c r="G20" s="31">
        <v>2569700</v>
      </c>
    </row>
    <row r="21" ht="21" customHeight="1" spans="1:7">
      <c r="A21" s="19"/>
      <c r="B21" s="14" t="s">
        <v>852</v>
      </c>
      <c r="C21" s="14" t="s">
        <v>402</v>
      </c>
      <c r="D21" s="18" t="s">
        <v>853</v>
      </c>
      <c r="E21" s="31">
        <v>1753500</v>
      </c>
      <c r="F21" s="31">
        <v>1801500</v>
      </c>
      <c r="G21" s="31">
        <v>1849500</v>
      </c>
    </row>
    <row r="22" ht="21" customHeight="1" spans="1:7">
      <c r="A22" s="19"/>
      <c r="B22" s="14" t="s">
        <v>852</v>
      </c>
      <c r="C22" s="14" t="s">
        <v>405</v>
      </c>
      <c r="D22" s="18" t="s">
        <v>853</v>
      </c>
      <c r="E22" s="31">
        <v>5505000</v>
      </c>
      <c r="F22" s="31">
        <v>6670000</v>
      </c>
      <c r="G22" s="31">
        <v>7940000</v>
      </c>
    </row>
    <row r="23" ht="21" customHeight="1" spans="1:7">
      <c r="A23" s="19"/>
      <c r="B23" s="14" t="s">
        <v>852</v>
      </c>
      <c r="C23" s="14" t="s">
        <v>411</v>
      </c>
      <c r="D23" s="18" t="s">
        <v>853</v>
      </c>
      <c r="E23" s="31">
        <v>2818257</v>
      </c>
      <c r="F23" s="31">
        <v>3083200</v>
      </c>
      <c r="G23" s="31">
        <v>3083200</v>
      </c>
    </row>
    <row r="24" ht="21" customHeight="1" spans="1:7">
      <c r="A24" s="19"/>
      <c r="B24" s="14" t="s">
        <v>852</v>
      </c>
      <c r="C24" s="14" t="s">
        <v>409</v>
      </c>
      <c r="D24" s="18" t="s">
        <v>853</v>
      </c>
      <c r="E24" s="31">
        <v>80000</v>
      </c>
      <c r="F24" s="31">
        <v>80000</v>
      </c>
      <c r="G24" s="31">
        <v>80000</v>
      </c>
    </row>
    <row r="25" ht="21" customHeight="1" spans="1:7">
      <c r="A25" s="19"/>
      <c r="B25" s="14" t="s">
        <v>850</v>
      </c>
      <c r="C25" s="14" t="s">
        <v>417</v>
      </c>
      <c r="D25" s="18" t="s">
        <v>851</v>
      </c>
      <c r="E25" s="31">
        <v>414894</v>
      </c>
      <c r="F25" s="31">
        <v>429894</v>
      </c>
      <c r="G25" s="31">
        <v>444894</v>
      </c>
    </row>
    <row r="26" ht="21" customHeight="1" spans="1:7">
      <c r="A26" s="17" t="s">
        <v>72</v>
      </c>
      <c r="B26" s="19"/>
      <c r="C26" s="19"/>
      <c r="D26" s="19"/>
      <c r="E26" s="31">
        <v>7000000</v>
      </c>
      <c r="F26" s="31">
        <v>7500000</v>
      </c>
      <c r="G26" s="31"/>
    </row>
    <row r="27" ht="21" customHeight="1" spans="1:7">
      <c r="A27" s="19"/>
      <c r="B27" s="14" t="s">
        <v>854</v>
      </c>
      <c r="C27" s="14" t="s">
        <v>419</v>
      </c>
      <c r="D27" s="18" t="s">
        <v>853</v>
      </c>
      <c r="E27" s="31">
        <v>7000000</v>
      </c>
      <c r="F27" s="31">
        <v>7500000</v>
      </c>
      <c r="G27" s="31"/>
    </row>
    <row r="28" ht="21" customHeight="1" spans="1:7">
      <c r="A28" s="20" t="s">
        <v>30</v>
      </c>
      <c r="B28" s="21" t="s">
        <v>856</v>
      </c>
      <c r="C28" s="21"/>
      <c r="D28" s="22"/>
      <c r="E28" s="31">
        <v>26723093</v>
      </c>
      <c r="F28" s="31">
        <v>30317094</v>
      </c>
      <c r="G28" s="31">
        <v>15967294</v>
      </c>
    </row>
  </sheetData>
  <mergeCells count="12">
    <mergeCell ref="A2:G2"/>
    <mergeCell ref="A3:G3"/>
    <mergeCell ref="A4:D4"/>
    <mergeCell ref="E5:G5"/>
    <mergeCell ref="A28:D28"/>
    <mergeCell ref="A5:A7"/>
    <mergeCell ref="B5:B7"/>
    <mergeCell ref="C5:C7"/>
    <mergeCell ref="D5:D7"/>
    <mergeCell ref="E6:E7"/>
    <mergeCell ref="F6:F7"/>
    <mergeCell ref="G6:G7"/>
  </mergeCells>
  <pageMargins left="0.75" right="0.75" top="1" bottom="1" header="0.5" footer="0.5"/>
  <pageSetup paperSize="9" scale="7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C32" sqref="C32"/>
    </sheetView>
  </sheetViews>
  <sheetFormatPr defaultColWidth="8.85" defaultRowHeight="15" customHeight="1"/>
  <cols>
    <col min="1" max="1" width="17.8416666666667" customWidth="1"/>
    <col min="2" max="2" width="37.875"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0"/>
      <c r="B1" s="160"/>
      <c r="C1" s="160"/>
      <c r="D1" s="160"/>
      <c r="E1" s="160"/>
      <c r="F1" s="160"/>
      <c r="G1" s="160"/>
      <c r="H1" s="160"/>
      <c r="I1" s="160"/>
      <c r="J1" s="160"/>
      <c r="K1" s="160"/>
      <c r="L1" s="160"/>
      <c r="M1" s="160"/>
      <c r="N1" s="160"/>
      <c r="O1" s="160"/>
      <c r="P1" s="160"/>
      <c r="Q1" s="160"/>
      <c r="R1" s="160"/>
      <c r="S1" s="160"/>
    </row>
    <row r="2" customHeight="1" spans="1:19">
      <c r="A2" s="176" t="s">
        <v>26</v>
      </c>
      <c r="B2" s="176"/>
      <c r="C2" s="176"/>
      <c r="D2" s="176"/>
      <c r="E2" s="176"/>
      <c r="F2" s="176"/>
      <c r="G2" s="176"/>
      <c r="H2" s="176"/>
      <c r="I2" s="176"/>
      <c r="J2" s="176"/>
      <c r="K2" s="176"/>
      <c r="L2" s="176"/>
      <c r="M2" s="176"/>
      <c r="N2" s="176"/>
      <c r="O2" s="176"/>
      <c r="P2" s="176"/>
      <c r="Q2" s="176"/>
      <c r="R2" s="176"/>
      <c r="S2" s="176"/>
    </row>
    <row r="3" ht="28.5" customHeight="1" spans="1:19">
      <c r="A3" s="59" t="s">
        <v>27</v>
      </c>
      <c r="B3" s="59"/>
      <c r="C3" s="59"/>
      <c r="D3" s="59"/>
      <c r="E3" s="59"/>
      <c r="F3" s="59"/>
      <c r="G3" s="59"/>
      <c r="H3" s="59"/>
      <c r="I3" s="59"/>
      <c r="J3" s="59"/>
      <c r="K3" s="59"/>
      <c r="L3" s="59"/>
      <c r="M3" s="59"/>
      <c r="N3" s="59"/>
      <c r="O3" s="59"/>
      <c r="P3" s="59"/>
      <c r="Q3" s="59"/>
      <c r="R3" s="59"/>
      <c r="S3" s="59"/>
    </row>
    <row r="4" ht="20.25" customHeight="1" spans="1:19">
      <c r="A4" s="161" t="str">
        <f>"单位名称："&amp;"玉溪市人力资源和社会保障局"</f>
        <v>单位名称：玉溪市人力资源和社会保障局</v>
      </c>
      <c r="B4" s="161"/>
      <c r="C4" s="161"/>
      <c r="D4" s="161"/>
      <c r="E4" s="161"/>
      <c r="F4" s="161"/>
      <c r="G4" s="161"/>
      <c r="H4" s="161"/>
      <c r="I4" s="161"/>
      <c r="J4" s="161"/>
      <c r="K4" s="161"/>
      <c r="L4" s="174"/>
      <c r="M4" s="174"/>
      <c r="N4" s="174"/>
      <c r="O4" s="174"/>
      <c r="P4" s="174"/>
      <c r="Q4" s="174"/>
      <c r="R4" s="174"/>
      <c r="S4" s="174" t="s">
        <v>2</v>
      </c>
    </row>
    <row r="5" ht="27" customHeight="1" spans="1:19">
      <c r="A5" s="162" t="s">
        <v>28</v>
      </c>
      <c r="B5" s="162" t="s">
        <v>29</v>
      </c>
      <c r="C5" s="162" t="s">
        <v>30</v>
      </c>
      <c r="D5" s="162" t="s">
        <v>31</v>
      </c>
      <c r="E5" s="162"/>
      <c r="F5" s="162"/>
      <c r="G5" s="162"/>
      <c r="H5" s="162"/>
      <c r="I5" s="162"/>
      <c r="J5" s="162"/>
      <c r="K5" s="162"/>
      <c r="L5" s="162"/>
      <c r="M5" s="162"/>
      <c r="N5" s="162"/>
      <c r="O5" s="162" t="s">
        <v>20</v>
      </c>
      <c r="P5" s="162"/>
      <c r="Q5" s="162"/>
      <c r="R5" s="162"/>
      <c r="S5" s="162"/>
    </row>
    <row r="6" ht="27" customHeight="1" spans="1:19">
      <c r="A6" s="163"/>
      <c r="B6" s="163"/>
      <c r="C6" s="163"/>
      <c r="D6" s="163" t="s">
        <v>32</v>
      </c>
      <c r="E6" s="163" t="s">
        <v>33</v>
      </c>
      <c r="F6" s="163" t="s">
        <v>34</v>
      </c>
      <c r="G6" s="163" t="s">
        <v>35</v>
      </c>
      <c r="H6" s="163" t="s">
        <v>36</v>
      </c>
      <c r="I6" s="163" t="s">
        <v>37</v>
      </c>
      <c r="J6" s="163"/>
      <c r="K6" s="163"/>
      <c r="L6" s="163"/>
      <c r="M6" s="163"/>
      <c r="N6" s="163"/>
      <c r="O6" s="163" t="s">
        <v>32</v>
      </c>
      <c r="P6" s="163" t="s">
        <v>33</v>
      </c>
      <c r="Q6" s="163" t="s">
        <v>34</v>
      </c>
      <c r="R6" s="163" t="s">
        <v>35</v>
      </c>
      <c r="S6" s="163" t="s">
        <v>38</v>
      </c>
    </row>
    <row r="7" ht="27" customHeight="1" spans="1:19">
      <c r="A7" s="163"/>
      <c r="B7" s="163"/>
      <c r="C7" s="163"/>
      <c r="D7" s="163"/>
      <c r="E7" s="163"/>
      <c r="F7" s="163"/>
      <c r="G7" s="163"/>
      <c r="H7" s="163"/>
      <c r="I7" s="163" t="s">
        <v>32</v>
      </c>
      <c r="J7" s="163" t="s">
        <v>39</v>
      </c>
      <c r="K7" s="163" t="s">
        <v>40</v>
      </c>
      <c r="L7" s="163" t="s">
        <v>41</v>
      </c>
      <c r="M7" s="163" t="s">
        <v>42</v>
      </c>
      <c r="N7" s="163" t="s">
        <v>43</v>
      </c>
      <c r="O7" s="163"/>
      <c r="P7" s="163"/>
      <c r="Q7" s="163"/>
      <c r="R7" s="163"/>
      <c r="S7" s="163"/>
    </row>
    <row r="8" ht="20.25" customHeight="1" spans="1:19">
      <c r="A8" s="177" t="s">
        <v>44</v>
      </c>
      <c r="B8" s="177" t="s">
        <v>45</v>
      </c>
      <c r="C8" s="177" t="s">
        <v>46</v>
      </c>
      <c r="D8" s="177" t="s">
        <v>47</v>
      </c>
      <c r="E8" s="177" t="s">
        <v>48</v>
      </c>
      <c r="F8" s="177" t="s">
        <v>49</v>
      </c>
      <c r="G8" s="177" t="s">
        <v>50</v>
      </c>
      <c r="H8" s="177" t="s">
        <v>51</v>
      </c>
      <c r="I8" s="177" t="s">
        <v>52</v>
      </c>
      <c r="J8" s="177" t="s">
        <v>53</v>
      </c>
      <c r="K8" s="177" t="s">
        <v>54</v>
      </c>
      <c r="L8" s="177" t="s">
        <v>55</v>
      </c>
      <c r="M8" s="177" t="s">
        <v>56</v>
      </c>
      <c r="N8" s="177" t="s">
        <v>57</v>
      </c>
      <c r="O8" s="177" t="s">
        <v>58</v>
      </c>
      <c r="P8" s="177" t="s">
        <v>59</v>
      </c>
      <c r="Q8" s="177" t="s">
        <v>60</v>
      </c>
      <c r="R8" s="177" t="s">
        <v>61</v>
      </c>
      <c r="S8" s="177" t="s">
        <v>62</v>
      </c>
    </row>
    <row r="9" ht="20.25" customHeight="1" spans="1:19">
      <c r="A9" s="167" t="s">
        <v>63</v>
      </c>
      <c r="B9" s="167" t="s">
        <v>64</v>
      </c>
      <c r="C9" s="173">
        <v>330930666.66</v>
      </c>
      <c r="D9" s="173">
        <v>327215304.19</v>
      </c>
      <c r="E9" s="67">
        <v>327215304.19</v>
      </c>
      <c r="F9" s="67"/>
      <c r="G9" s="67"/>
      <c r="H9" s="67"/>
      <c r="I9" s="67"/>
      <c r="J9" s="67"/>
      <c r="K9" s="67"/>
      <c r="L9" s="67"/>
      <c r="M9" s="67"/>
      <c r="N9" s="67"/>
      <c r="O9" s="173">
        <v>3715362.47</v>
      </c>
      <c r="P9" s="173">
        <v>3715362.47</v>
      </c>
      <c r="Q9" s="173"/>
      <c r="R9" s="173"/>
      <c r="S9" s="173"/>
    </row>
    <row r="10" ht="20.25" customHeight="1" spans="1:19">
      <c r="A10" s="175" t="s">
        <v>65</v>
      </c>
      <c r="B10" s="175" t="s">
        <v>66</v>
      </c>
      <c r="C10" s="173">
        <v>20473437.78</v>
      </c>
      <c r="D10" s="173">
        <v>20207103.69</v>
      </c>
      <c r="E10" s="67">
        <v>20207103.69</v>
      </c>
      <c r="F10" s="67"/>
      <c r="G10" s="67"/>
      <c r="H10" s="67"/>
      <c r="I10" s="67"/>
      <c r="J10" s="67"/>
      <c r="K10" s="67"/>
      <c r="L10" s="67"/>
      <c r="M10" s="67"/>
      <c r="N10" s="67"/>
      <c r="O10" s="173">
        <v>266334.09</v>
      </c>
      <c r="P10" s="173">
        <v>266334.09</v>
      </c>
      <c r="Q10" s="173"/>
      <c r="R10" s="167"/>
      <c r="S10" s="173"/>
    </row>
    <row r="11" ht="20.25" customHeight="1" spans="1:19">
      <c r="A11" s="175" t="s">
        <v>67</v>
      </c>
      <c r="B11" s="175" t="s">
        <v>68</v>
      </c>
      <c r="C11" s="173">
        <v>92015950.79</v>
      </c>
      <c r="D11" s="173">
        <v>88566922.41</v>
      </c>
      <c r="E11" s="67">
        <v>88566922.41</v>
      </c>
      <c r="F11" s="67"/>
      <c r="G11" s="67"/>
      <c r="H11" s="67"/>
      <c r="I11" s="67"/>
      <c r="J11" s="67"/>
      <c r="K11" s="67"/>
      <c r="L11" s="67"/>
      <c r="M11" s="67"/>
      <c r="N11" s="67"/>
      <c r="O11" s="173">
        <v>3449028.38</v>
      </c>
      <c r="P11" s="173">
        <v>3449028.38</v>
      </c>
      <c r="Q11" s="173"/>
      <c r="R11" s="167"/>
      <c r="S11" s="173"/>
    </row>
    <row r="12" ht="20.25" customHeight="1" spans="1:19">
      <c r="A12" s="175" t="s">
        <v>69</v>
      </c>
      <c r="B12" s="175" t="s">
        <v>70</v>
      </c>
      <c r="C12" s="173">
        <v>203149371.15</v>
      </c>
      <c r="D12" s="173">
        <v>203149371.15</v>
      </c>
      <c r="E12" s="67">
        <v>203149371.15</v>
      </c>
      <c r="F12" s="67"/>
      <c r="G12" s="67"/>
      <c r="H12" s="67"/>
      <c r="I12" s="67"/>
      <c r="J12" s="67"/>
      <c r="K12" s="67"/>
      <c r="L12" s="67"/>
      <c r="M12" s="67"/>
      <c r="N12" s="67"/>
      <c r="O12" s="173"/>
      <c r="P12" s="173"/>
      <c r="Q12" s="173"/>
      <c r="R12" s="167"/>
      <c r="S12" s="173"/>
    </row>
    <row r="13" ht="20.25" customHeight="1" spans="1:19">
      <c r="A13" s="175" t="s">
        <v>71</v>
      </c>
      <c r="B13" s="175" t="s">
        <v>72</v>
      </c>
      <c r="C13" s="173">
        <v>10269522.03</v>
      </c>
      <c r="D13" s="173">
        <v>10269522.03</v>
      </c>
      <c r="E13" s="67">
        <v>10269522.03</v>
      </c>
      <c r="F13" s="67"/>
      <c r="G13" s="67"/>
      <c r="H13" s="67"/>
      <c r="I13" s="67"/>
      <c r="J13" s="67"/>
      <c r="K13" s="67"/>
      <c r="L13" s="67"/>
      <c r="M13" s="67"/>
      <c r="N13" s="67"/>
      <c r="O13" s="173"/>
      <c r="P13" s="173"/>
      <c r="Q13" s="173"/>
      <c r="R13" s="167"/>
      <c r="S13" s="173"/>
    </row>
    <row r="14" ht="20.25" customHeight="1" spans="1:19">
      <c r="A14" s="175" t="s">
        <v>73</v>
      </c>
      <c r="B14" s="175" t="s">
        <v>74</v>
      </c>
      <c r="C14" s="173">
        <v>5022384.91</v>
      </c>
      <c r="D14" s="173">
        <v>5022384.91</v>
      </c>
      <c r="E14" s="67">
        <v>5022384.91</v>
      </c>
      <c r="F14" s="67"/>
      <c r="G14" s="67"/>
      <c r="H14" s="67"/>
      <c r="I14" s="67"/>
      <c r="J14" s="67"/>
      <c r="K14" s="67"/>
      <c r="L14" s="67"/>
      <c r="M14" s="67"/>
      <c r="N14" s="67"/>
      <c r="O14" s="173"/>
      <c r="P14" s="173"/>
      <c r="Q14" s="173"/>
      <c r="R14" s="167"/>
      <c r="S14" s="173"/>
    </row>
    <row r="15" ht="20.25" customHeight="1" spans="1:19">
      <c r="A15" s="164" t="s">
        <v>30</v>
      </c>
      <c r="B15" s="167"/>
      <c r="C15" s="173">
        <v>330930666.66</v>
      </c>
      <c r="D15" s="173">
        <v>327215304.19</v>
      </c>
      <c r="E15" s="173">
        <v>327215304.19</v>
      </c>
      <c r="F15" s="173"/>
      <c r="G15" s="173"/>
      <c r="H15" s="173"/>
      <c r="I15" s="173"/>
      <c r="J15" s="173"/>
      <c r="K15" s="173"/>
      <c r="L15" s="173"/>
      <c r="M15" s="173"/>
      <c r="N15" s="173"/>
      <c r="O15" s="173">
        <v>3715362.47</v>
      </c>
      <c r="P15" s="173">
        <v>3715362.47</v>
      </c>
      <c r="Q15" s="173"/>
      <c r="R15" s="173"/>
      <c r="S15" s="173"/>
    </row>
  </sheetData>
  <mergeCells count="20">
    <mergeCell ref="A2:S2"/>
    <mergeCell ref="A3:S3"/>
    <mergeCell ref="A4:R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7"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2"/>
  <sheetViews>
    <sheetView showZeros="0" workbookViewId="0">
      <pane ySplit="1" topLeftCell="A2" activePane="bottomLeft" state="frozen"/>
      <selection/>
      <selection pane="bottomLeft" activeCell="B28" sqref="B28"/>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0"/>
      <c r="B1" s="160"/>
      <c r="C1" s="160"/>
      <c r="D1" s="160"/>
      <c r="E1" s="160"/>
      <c r="F1" s="160"/>
      <c r="G1" s="160"/>
      <c r="H1" s="160"/>
      <c r="I1" s="160"/>
      <c r="J1" s="160"/>
      <c r="K1" s="160"/>
      <c r="L1" s="160"/>
      <c r="M1" s="160"/>
      <c r="N1" s="160"/>
      <c r="O1" s="160"/>
    </row>
    <row r="2" customHeight="1" spans="1:15">
      <c r="A2" s="176" t="s">
        <v>75</v>
      </c>
      <c r="B2" s="176"/>
      <c r="C2" s="176"/>
      <c r="D2" s="176"/>
      <c r="E2" s="176"/>
      <c r="F2" s="176"/>
      <c r="G2" s="176"/>
      <c r="H2" s="176"/>
      <c r="I2" s="176"/>
      <c r="J2" s="176"/>
      <c r="K2" s="176"/>
      <c r="L2" s="176"/>
      <c r="M2" s="176"/>
      <c r="N2" s="176"/>
      <c r="O2" s="176"/>
    </row>
    <row r="3" ht="28.5" customHeight="1" spans="1:15">
      <c r="A3" s="59" t="s">
        <v>76</v>
      </c>
      <c r="B3" s="59"/>
      <c r="C3" s="59"/>
      <c r="D3" s="59"/>
      <c r="E3" s="59"/>
      <c r="F3" s="59"/>
      <c r="G3" s="59"/>
      <c r="H3" s="59"/>
      <c r="I3" s="59"/>
      <c r="J3" s="59"/>
      <c r="K3" s="59"/>
      <c r="L3" s="59"/>
      <c r="M3" s="59"/>
      <c r="N3" s="59"/>
      <c r="O3" s="59"/>
    </row>
    <row r="4" ht="20.25" customHeight="1" spans="1:15">
      <c r="A4" s="161" t="str">
        <f>"单位名称："&amp;"玉溪市人力资源和社会保障局"</f>
        <v>单位名称：玉溪市人力资源和社会保障局</v>
      </c>
      <c r="B4" s="161"/>
      <c r="C4" s="161"/>
      <c r="D4" s="161"/>
      <c r="E4" s="161"/>
      <c r="F4" s="161"/>
      <c r="G4" s="161"/>
      <c r="H4" s="161"/>
      <c r="I4" s="161"/>
      <c r="J4" s="174"/>
      <c r="K4" s="174"/>
      <c r="L4" s="174"/>
      <c r="M4" s="174"/>
      <c r="N4" s="174"/>
      <c r="O4" s="174" t="s">
        <v>2</v>
      </c>
    </row>
    <row r="5" ht="27" customHeight="1" spans="1:15">
      <c r="A5" s="162" t="s">
        <v>77</v>
      </c>
      <c r="B5" s="162" t="s">
        <v>78</v>
      </c>
      <c r="C5" s="162" t="s">
        <v>30</v>
      </c>
      <c r="D5" s="162" t="s">
        <v>33</v>
      </c>
      <c r="E5" s="162"/>
      <c r="F5" s="162"/>
      <c r="G5" s="162" t="s">
        <v>34</v>
      </c>
      <c r="H5" s="162" t="s">
        <v>35</v>
      </c>
      <c r="I5" s="162" t="s">
        <v>79</v>
      </c>
      <c r="J5" s="162" t="s">
        <v>80</v>
      </c>
      <c r="K5" s="162"/>
      <c r="L5" s="162"/>
      <c r="M5" s="162"/>
      <c r="N5" s="162"/>
      <c r="O5" s="162"/>
    </row>
    <row r="6" ht="27" customHeight="1" spans="1:15">
      <c r="A6" s="163"/>
      <c r="B6" s="163"/>
      <c r="C6" s="163"/>
      <c r="D6" s="163" t="s">
        <v>32</v>
      </c>
      <c r="E6" s="163" t="s">
        <v>81</v>
      </c>
      <c r="F6" s="163" t="s">
        <v>82</v>
      </c>
      <c r="G6" s="163"/>
      <c r="H6" s="163"/>
      <c r="I6" s="163"/>
      <c r="J6" s="163" t="s">
        <v>32</v>
      </c>
      <c r="K6" s="163" t="s">
        <v>83</v>
      </c>
      <c r="L6" s="163" t="s">
        <v>84</v>
      </c>
      <c r="M6" s="163" t="s">
        <v>85</v>
      </c>
      <c r="N6" s="163" t="s">
        <v>86</v>
      </c>
      <c r="O6" s="163" t="s">
        <v>87</v>
      </c>
    </row>
    <row r="7" ht="20.25" customHeight="1" spans="1:15">
      <c r="A7" s="177" t="s">
        <v>44</v>
      </c>
      <c r="B7" s="177" t="s">
        <v>45</v>
      </c>
      <c r="C7" s="177" t="s">
        <v>46</v>
      </c>
      <c r="D7" s="177" t="s">
        <v>47</v>
      </c>
      <c r="E7" s="177" t="s">
        <v>48</v>
      </c>
      <c r="F7" s="177" t="s">
        <v>49</v>
      </c>
      <c r="G7" s="177" t="s">
        <v>50</v>
      </c>
      <c r="H7" s="177" t="s">
        <v>51</v>
      </c>
      <c r="I7" s="177" t="s">
        <v>52</v>
      </c>
      <c r="J7" s="177" t="s">
        <v>53</v>
      </c>
      <c r="K7" s="177" t="s">
        <v>54</v>
      </c>
      <c r="L7" s="177" t="s">
        <v>55</v>
      </c>
      <c r="M7" s="177" t="s">
        <v>56</v>
      </c>
      <c r="N7" s="177" t="s">
        <v>57</v>
      </c>
      <c r="O7" s="177" t="s">
        <v>58</v>
      </c>
    </row>
    <row r="8" ht="20.25" customHeight="1" spans="1:15">
      <c r="A8" s="167" t="s">
        <v>88</v>
      </c>
      <c r="B8" s="167" t="str">
        <f>"        "&amp;"教育支出"</f>
        <v>        教育支出</v>
      </c>
      <c r="C8" s="67">
        <v>3247171.09</v>
      </c>
      <c r="D8" s="67">
        <v>3247171.09</v>
      </c>
      <c r="E8" s="67"/>
      <c r="F8" s="67">
        <v>3247171.09</v>
      </c>
      <c r="G8" s="67"/>
      <c r="H8" s="67"/>
      <c r="I8" s="67"/>
      <c r="J8" s="67"/>
      <c r="K8" s="67"/>
      <c r="L8" s="67"/>
      <c r="M8" s="67"/>
      <c r="N8" s="67"/>
      <c r="O8" s="67"/>
    </row>
    <row r="9" ht="20.25" customHeight="1" spans="1:15">
      <c r="A9" s="175" t="s">
        <v>89</v>
      </c>
      <c r="B9" s="175" t="str">
        <f>"        "&amp;"职业教育"</f>
        <v>        职业教育</v>
      </c>
      <c r="C9" s="67">
        <v>27171.09</v>
      </c>
      <c r="D9" s="67">
        <v>27171.09</v>
      </c>
      <c r="E9" s="67"/>
      <c r="F9" s="67">
        <v>27171.09</v>
      </c>
      <c r="G9" s="67"/>
      <c r="H9" s="67"/>
      <c r="I9" s="67"/>
      <c r="J9" s="67"/>
      <c r="K9" s="67"/>
      <c r="L9" s="67"/>
      <c r="M9" s="67"/>
      <c r="N9" s="67"/>
      <c r="O9" s="67"/>
    </row>
    <row r="10" ht="20.25" customHeight="1" spans="1:15">
      <c r="A10" s="178" t="s">
        <v>90</v>
      </c>
      <c r="B10" s="178" t="str">
        <f>"        "&amp;"其他职业教育支出"</f>
        <v>        其他职业教育支出</v>
      </c>
      <c r="C10" s="67">
        <v>27171.09</v>
      </c>
      <c r="D10" s="67">
        <v>27171.09</v>
      </c>
      <c r="E10" s="67"/>
      <c r="F10" s="67">
        <v>27171.09</v>
      </c>
      <c r="G10" s="67"/>
      <c r="H10" s="67"/>
      <c r="I10" s="67"/>
      <c r="J10" s="67"/>
      <c r="K10" s="67"/>
      <c r="L10" s="67"/>
      <c r="M10" s="67"/>
      <c r="N10" s="67"/>
      <c r="O10" s="67"/>
    </row>
    <row r="11" ht="20.25" customHeight="1" spans="1:15">
      <c r="A11" s="175" t="s">
        <v>91</v>
      </c>
      <c r="B11" s="175" t="str">
        <f t="shared" ref="B11:B12" si="0">"        "&amp;"其他教育支出"</f>
        <v>        其他教育支出</v>
      </c>
      <c r="C11" s="67">
        <v>3220000</v>
      </c>
      <c r="D11" s="67">
        <v>3220000</v>
      </c>
      <c r="E11" s="67"/>
      <c r="F11" s="67">
        <v>3220000</v>
      </c>
      <c r="G11" s="67"/>
      <c r="H11" s="67"/>
      <c r="I11" s="67"/>
      <c r="J11" s="67"/>
      <c r="K11" s="67"/>
      <c r="L11" s="67"/>
      <c r="M11" s="67"/>
      <c r="N11" s="67"/>
      <c r="O11" s="67"/>
    </row>
    <row r="12" ht="20.25" customHeight="1" spans="1:15">
      <c r="A12" s="178" t="s">
        <v>92</v>
      </c>
      <c r="B12" s="178" t="str">
        <f t="shared" si="0"/>
        <v>        其他教育支出</v>
      </c>
      <c r="C12" s="67">
        <v>3220000</v>
      </c>
      <c r="D12" s="67">
        <v>3220000</v>
      </c>
      <c r="E12" s="67"/>
      <c r="F12" s="67">
        <v>3220000</v>
      </c>
      <c r="G12" s="67"/>
      <c r="H12" s="67"/>
      <c r="I12" s="67"/>
      <c r="J12" s="67"/>
      <c r="K12" s="67"/>
      <c r="L12" s="67"/>
      <c r="M12" s="67"/>
      <c r="N12" s="67"/>
      <c r="O12" s="67"/>
    </row>
    <row r="13" ht="20.25" customHeight="1" spans="1:15">
      <c r="A13" s="167" t="s">
        <v>93</v>
      </c>
      <c r="B13" s="167" t="str">
        <f>"        "&amp;"社会保障和就业支出"</f>
        <v>        社会保障和就业支出</v>
      </c>
      <c r="C13" s="67">
        <v>72604985.41</v>
      </c>
      <c r="D13" s="67">
        <v>72604985.41</v>
      </c>
      <c r="E13" s="67">
        <v>34702386.41</v>
      </c>
      <c r="F13" s="67">
        <v>37902599</v>
      </c>
      <c r="G13" s="67"/>
      <c r="H13" s="67"/>
      <c r="I13" s="67"/>
      <c r="J13" s="67"/>
      <c r="K13" s="67"/>
      <c r="L13" s="67"/>
      <c r="M13" s="67"/>
      <c r="N13" s="67"/>
      <c r="O13" s="67"/>
    </row>
    <row r="14" ht="20.25" customHeight="1" spans="1:15">
      <c r="A14" s="175" t="s">
        <v>94</v>
      </c>
      <c r="B14" s="175" t="str">
        <f>"        "&amp;"人力资源和社会保障管理事务"</f>
        <v>        人力资源和社会保障管理事务</v>
      </c>
      <c r="C14" s="67">
        <v>43732468.68</v>
      </c>
      <c r="D14" s="67">
        <v>43732468.68</v>
      </c>
      <c r="E14" s="67">
        <v>27634520.68</v>
      </c>
      <c r="F14" s="67">
        <v>16097948</v>
      </c>
      <c r="G14" s="67"/>
      <c r="H14" s="67"/>
      <c r="I14" s="67"/>
      <c r="J14" s="67"/>
      <c r="K14" s="67"/>
      <c r="L14" s="67"/>
      <c r="M14" s="67"/>
      <c r="N14" s="67"/>
      <c r="O14" s="67"/>
    </row>
    <row r="15" ht="20.25" customHeight="1" spans="1:15">
      <c r="A15" s="178" t="s">
        <v>95</v>
      </c>
      <c r="B15" s="178" t="str">
        <f>"        "&amp;"行政运行"</f>
        <v>        行政运行</v>
      </c>
      <c r="C15" s="67">
        <v>20679492</v>
      </c>
      <c r="D15" s="67">
        <v>20679492</v>
      </c>
      <c r="E15" s="67">
        <v>20679492</v>
      </c>
      <c r="F15" s="67"/>
      <c r="G15" s="67"/>
      <c r="H15" s="67"/>
      <c r="I15" s="67"/>
      <c r="J15" s="67"/>
      <c r="K15" s="67"/>
      <c r="L15" s="67"/>
      <c r="M15" s="67"/>
      <c r="N15" s="67"/>
      <c r="O15" s="67"/>
    </row>
    <row r="16" ht="20.25" customHeight="1" spans="1:15">
      <c r="A16" s="178" t="s">
        <v>96</v>
      </c>
      <c r="B16" s="178" t="str">
        <f>"        "&amp;"一般行政管理事务"</f>
        <v>        一般行政管理事务</v>
      </c>
      <c r="C16" s="67">
        <v>448200</v>
      </c>
      <c r="D16" s="67">
        <v>448200</v>
      </c>
      <c r="E16" s="67">
        <v>448200</v>
      </c>
      <c r="F16" s="67"/>
      <c r="G16" s="67"/>
      <c r="H16" s="67"/>
      <c r="I16" s="67"/>
      <c r="J16" s="67"/>
      <c r="K16" s="67"/>
      <c r="L16" s="67"/>
      <c r="M16" s="67"/>
      <c r="N16" s="67"/>
      <c r="O16" s="67"/>
    </row>
    <row r="17" ht="20.25" customHeight="1" spans="1:15">
      <c r="A17" s="178" t="s">
        <v>97</v>
      </c>
      <c r="B17" s="178" t="str">
        <f>"        "&amp;"就业管理事务"</f>
        <v>        就业管理事务</v>
      </c>
      <c r="C17" s="67">
        <v>81126</v>
      </c>
      <c r="D17" s="67">
        <v>81126</v>
      </c>
      <c r="E17" s="67">
        <v>81126</v>
      </c>
      <c r="F17" s="67"/>
      <c r="G17" s="67"/>
      <c r="H17" s="67"/>
      <c r="I17" s="67"/>
      <c r="J17" s="67"/>
      <c r="K17" s="67"/>
      <c r="L17" s="67"/>
      <c r="M17" s="67"/>
      <c r="N17" s="67"/>
      <c r="O17" s="67"/>
    </row>
    <row r="18" ht="20.25" customHeight="1" spans="1:15">
      <c r="A18" s="178" t="s">
        <v>98</v>
      </c>
      <c r="B18" s="178" t="str">
        <f>"        "&amp;"社会保险经办机构"</f>
        <v>        社会保险经办机构</v>
      </c>
      <c r="C18" s="67">
        <v>227596</v>
      </c>
      <c r="D18" s="67">
        <v>227596</v>
      </c>
      <c r="E18" s="67">
        <v>227596</v>
      </c>
      <c r="F18" s="67"/>
      <c r="G18" s="67"/>
      <c r="H18" s="67"/>
      <c r="I18" s="67"/>
      <c r="J18" s="67"/>
      <c r="K18" s="67"/>
      <c r="L18" s="67"/>
      <c r="M18" s="67"/>
      <c r="N18" s="67"/>
      <c r="O18" s="67"/>
    </row>
    <row r="19" ht="20.25" customHeight="1" spans="1:15">
      <c r="A19" s="178" t="s">
        <v>99</v>
      </c>
      <c r="B19" s="178" t="str">
        <f>"        "&amp;"事业运行"</f>
        <v>        事业运行</v>
      </c>
      <c r="C19" s="67">
        <v>13198106.68</v>
      </c>
      <c r="D19" s="67">
        <v>13198106.68</v>
      </c>
      <c r="E19" s="67">
        <v>6198106.68</v>
      </c>
      <c r="F19" s="67">
        <v>7000000</v>
      </c>
      <c r="G19" s="67"/>
      <c r="H19" s="67"/>
      <c r="I19" s="67"/>
      <c r="J19" s="67"/>
      <c r="K19" s="67"/>
      <c r="L19" s="67"/>
      <c r="M19" s="67"/>
      <c r="N19" s="67"/>
      <c r="O19" s="67"/>
    </row>
    <row r="20" ht="20.25" customHeight="1" spans="1:15">
      <c r="A20" s="178" t="s">
        <v>100</v>
      </c>
      <c r="B20" s="178" t="str">
        <f>"        "&amp;"其他人力资源和社会保障管理事务支出"</f>
        <v>        其他人力资源和社会保障管理事务支出</v>
      </c>
      <c r="C20" s="67">
        <v>9097948</v>
      </c>
      <c r="D20" s="67">
        <v>9097948</v>
      </c>
      <c r="E20" s="67"/>
      <c r="F20" s="67">
        <v>9097948</v>
      </c>
      <c r="G20" s="67"/>
      <c r="H20" s="67"/>
      <c r="I20" s="67"/>
      <c r="J20" s="67"/>
      <c r="K20" s="67"/>
      <c r="L20" s="67"/>
      <c r="M20" s="67"/>
      <c r="N20" s="67"/>
      <c r="O20" s="67"/>
    </row>
    <row r="21" ht="20.25" customHeight="1" spans="1:15">
      <c r="A21" s="175" t="s">
        <v>101</v>
      </c>
      <c r="B21" s="175" t="str">
        <f>"        "&amp;"行政事业单位养老支出"</f>
        <v>        行政事业单位养老支出</v>
      </c>
      <c r="C21" s="67">
        <v>14546916.73</v>
      </c>
      <c r="D21" s="67">
        <v>14546916.73</v>
      </c>
      <c r="E21" s="67">
        <v>6982465.73</v>
      </c>
      <c r="F21" s="67">
        <v>7564451</v>
      </c>
      <c r="G21" s="67"/>
      <c r="H21" s="67"/>
      <c r="I21" s="67"/>
      <c r="J21" s="67"/>
      <c r="K21" s="67"/>
      <c r="L21" s="67"/>
      <c r="M21" s="67"/>
      <c r="N21" s="67"/>
      <c r="O21" s="67"/>
    </row>
    <row r="22" ht="20.25" customHeight="1" spans="1:15">
      <c r="A22" s="178" t="s">
        <v>102</v>
      </c>
      <c r="B22" s="178" t="str">
        <f>"        "&amp;"行政单位离退休"</f>
        <v>        行政单位离退休</v>
      </c>
      <c r="C22" s="67">
        <v>3034720</v>
      </c>
      <c r="D22" s="67">
        <v>3034720</v>
      </c>
      <c r="E22" s="67">
        <v>3034720</v>
      </c>
      <c r="F22" s="67"/>
      <c r="G22" s="67"/>
      <c r="H22" s="67"/>
      <c r="I22" s="67"/>
      <c r="J22" s="67"/>
      <c r="K22" s="67"/>
      <c r="L22" s="67"/>
      <c r="M22" s="67"/>
      <c r="N22" s="67"/>
      <c r="O22" s="67"/>
    </row>
    <row r="23" ht="20.25" customHeight="1" spans="1:15">
      <c r="A23" s="178" t="s">
        <v>103</v>
      </c>
      <c r="B23" s="178" t="str">
        <f>"        "&amp;"事业单位离退休"</f>
        <v>        事业单位离退休</v>
      </c>
      <c r="C23" s="67">
        <v>3692151</v>
      </c>
      <c r="D23" s="67">
        <v>3692151</v>
      </c>
      <c r="E23" s="67">
        <v>459000</v>
      </c>
      <c r="F23" s="67">
        <v>3233151</v>
      </c>
      <c r="G23" s="67"/>
      <c r="H23" s="67"/>
      <c r="I23" s="67"/>
      <c r="J23" s="67"/>
      <c r="K23" s="67"/>
      <c r="L23" s="67"/>
      <c r="M23" s="67"/>
      <c r="N23" s="67"/>
      <c r="O23" s="67"/>
    </row>
    <row r="24" ht="20.25" customHeight="1" spans="1:15">
      <c r="A24" s="178" t="s">
        <v>104</v>
      </c>
      <c r="B24" s="178" t="str">
        <f>"        "&amp;"机关事业单位基本养老保险缴费支出"</f>
        <v>        机关事业单位基本养老保险缴费支出</v>
      </c>
      <c r="C24" s="67">
        <v>2933745.73</v>
      </c>
      <c r="D24" s="67">
        <v>2933745.73</v>
      </c>
      <c r="E24" s="67">
        <v>2933745.73</v>
      </c>
      <c r="F24" s="67"/>
      <c r="G24" s="67"/>
      <c r="H24" s="67"/>
      <c r="I24" s="67"/>
      <c r="J24" s="67"/>
      <c r="K24" s="67"/>
      <c r="L24" s="67"/>
      <c r="M24" s="67"/>
      <c r="N24" s="67"/>
      <c r="O24" s="67"/>
    </row>
    <row r="25" ht="20.25" customHeight="1" spans="1:15">
      <c r="A25" s="178" t="s">
        <v>105</v>
      </c>
      <c r="B25" s="178" t="str">
        <f>"        "&amp;"机关事业单位职业年金缴费支出"</f>
        <v>        机关事业单位职业年金缴费支出</v>
      </c>
      <c r="C25" s="67">
        <v>555000</v>
      </c>
      <c r="D25" s="67">
        <v>555000</v>
      </c>
      <c r="E25" s="67">
        <v>555000</v>
      </c>
      <c r="F25" s="67"/>
      <c r="G25" s="67"/>
      <c r="H25" s="67"/>
      <c r="I25" s="67"/>
      <c r="J25" s="67"/>
      <c r="K25" s="67"/>
      <c r="L25" s="67"/>
      <c r="M25" s="67"/>
      <c r="N25" s="67"/>
      <c r="O25" s="67"/>
    </row>
    <row r="26" ht="20.25" customHeight="1" spans="1:15">
      <c r="A26" s="178" t="s">
        <v>106</v>
      </c>
      <c r="B26" s="178" t="str">
        <f>"        "&amp;"其他行政事业单位养老支出"</f>
        <v>        其他行政事业单位养老支出</v>
      </c>
      <c r="C26" s="67">
        <v>4331300</v>
      </c>
      <c r="D26" s="67">
        <v>4331300</v>
      </c>
      <c r="E26" s="67"/>
      <c r="F26" s="67">
        <v>4331300</v>
      </c>
      <c r="G26" s="67"/>
      <c r="H26" s="67"/>
      <c r="I26" s="67"/>
      <c r="J26" s="67"/>
      <c r="K26" s="67"/>
      <c r="L26" s="67"/>
      <c r="M26" s="67"/>
      <c r="N26" s="67"/>
      <c r="O26" s="67"/>
    </row>
    <row r="27" ht="20.25" customHeight="1" spans="1:15">
      <c r="A27" s="175" t="s">
        <v>107</v>
      </c>
      <c r="B27" s="175" t="str">
        <f>"        "&amp;"就业补助"</f>
        <v>        就业补助</v>
      </c>
      <c r="C27" s="67">
        <v>14217200</v>
      </c>
      <c r="D27" s="67">
        <v>14217200</v>
      </c>
      <c r="E27" s="67"/>
      <c r="F27" s="67">
        <v>14217200</v>
      </c>
      <c r="G27" s="67"/>
      <c r="H27" s="67"/>
      <c r="I27" s="67"/>
      <c r="J27" s="67"/>
      <c r="K27" s="67"/>
      <c r="L27" s="67"/>
      <c r="M27" s="67"/>
      <c r="N27" s="67"/>
      <c r="O27" s="67"/>
    </row>
    <row r="28" ht="20.25" customHeight="1" spans="1:15">
      <c r="A28" s="178" t="s">
        <v>108</v>
      </c>
      <c r="B28" s="178" t="str">
        <f>"        "&amp;"高技能人才培养补助"</f>
        <v>        高技能人才培养补助</v>
      </c>
      <c r="C28" s="67">
        <v>100000</v>
      </c>
      <c r="D28" s="67">
        <v>100000</v>
      </c>
      <c r="E28" s="67"/>
      <c r="F28" s="67">
        <v>100000</v>
      </c>
      <c r="G28" s="67"/>
      <c r="H28" s="67"/>
      <c r="I28" s="67"/>
      <c r="J28" s="67"/>
      <c r="K28" s="67"/>
      <c r="L28" s="67"/>
      <c r="M28" s="67"/>
      <c r="N28" s="67"/>
      <c r="O28" s="67"/>
    </row>
    <row r="29" ht="20.25" customHeight="1" spans="1:15">
      <c r="A29" s="178" t="s">
        <v>109</v>
      </c>
      <c r="B29" s="178" t="str">
        <f>"        "&amp;"其他就业补助支出"</f>
        <v>        其他就业补助支出</v>
      </c>
      <c r="C29" s="67">
        <v>14117200</v>
      </c>
      <c r="D29" s="67">
        <v>14117200</v>
      </c>
      <c r="E29" s="67"/>
      <c r="F29" s="67">
        <v>14117200</v>
      </c>
      <c r="G29" s="67"/>
      <c r="H29" s="67"/>
      <c r="I29" s="67"/>
      <c r="J29" s="67"/>
      <c r="K29" s="67"/>
      <c r="L29" s="67"/>
      <c r="M29" s="67"/>
      <c r="N29" s="67"/>
      <c r="O29" s="67"/>
    </row>
    <row r="30" ht="20.25" customHeight="1" spans="1:15">
      <c r="A30" s="175" t="s">
        <v>110</v>
      </c>
      <c r="B30" s="175" t="str">
        <f>"        "&amp;"抚恤"</f>
        <v>        抚恤</v>
      </c>
      <c r="C30" s="67">
        <v>85400</v>
      </c>
      <c r="D30" s="67">
        <v>85400</v>
      </c>
      <c r="E30" s="67">
        <v>85400</v>
      </c>
      <c r="F30" s="67"/>
      <c r="G30" s="67"/>
      <c r="H30" s="67"/>
      <c r="I30" s="67"/>
      <c r="J30" s="67"/>
      <c r="K30" s="67"/>
      <c r="L30" s="67"/>
      <c r="M30" s="67"/>
      <c r="N30" s="67"/>
      <c r="O30" s="67"/>
    </row>
    <row r="31" ht="20.25" customHeight="1" spans="1:15">
      <c r="A31" s="178" t="s">
        <v>111</v>
      </c>
      <c r="B31" s="178" t="str">
        <f>"        "&amp;"死亡抚恤"</f>
        <v>        死亡抚恤</v>
      </c>
      <c r="C31" s="67">
        <v>85400</v>
      </c>
      <c r="D31" s="67">
        <v>85400</v>
      </c>
      <c r="E31" s="67">
        <v>85400</v>
      </c>
      <c r="F31" s="67"/>
      <c r="G31" s="67"/>
      <c r="H31" s="67"/>
      <c r="I31" s="67"/>
      <c r="J31" s="67"/>
      <c r="K31" s="67"/>
      <c r="L31" s="67"/>
      <c r="M31" s="67"/>
      <c r="N31" s="67"/>
      <c r="O31" s="67"/>
    </row>
    <row r="32" ht="20.25" customHeight="1" spans="1:15">
      <c r="A32" s="175" t="s">
        <v>112</v>
      </c>
      <c r="B32" s="175" t="str">
        <f t="shared" ref="B32:B33" si="1">"        "&amp;"其他社会保障和就业支出"</f>
        <v>        其他社会保障和就业支出</v>
      </c>
      <c r="C32" s="67">
        <v>23000</v>
      </c>
      <c r="D32" s="67">
        <v>23000</v>
      </c>
      <c r="E32" s="67"/>
      <c r="F32" s="67">
        <v>23000</v>
      </c>
      <c r="G32" s="67"/>
      <c r="H32" s="67"/>
      <c r="I32" s="67"/>
      <c r="J32" s="67"/>
      <c r="K32" s="67"/>
      <c r="L32" s="67"/>
      <c r="M32" s="67"/>
      <c r="N32" s="67"/>
      <c r="O32" s="67"/>
    </row>
    <row r="33" ht="20.25" customHeight="1" spans="1:15">
      <c r="A33" s="178" t="s">
        <v>113</v>
      </c>
      <c r="B33" s="178" t="str">
        <f t="shared" si="1"/>
        <v>        其他社会保障和就业支出</v>
      </c>
      <c r="C33" s="67">
        <v>23000</v>
      </c>
      <c r="D33" s="67">
        <v>23000</v>
      </c>
      <c r="E33" s="67"/>
      <c r="F33" s="67">
        <v>23000</v>
      </c>
      <c r="G33" s="67"/>
      <c r="H33" s="67"/>
      <c r="I33" s="67"/>
      <c r="J33" s="67"/>
      <c r="K33" s="67"/>
      <c r="L33" s="67"/>
      <c r="M33" s="67"/>
      <c r="N33" s="67"/>
      <c r="O33" s="67"/>
    </row>
    <row r="34" ht="20.25" customHeight="1" spans="1:15">
      <c r="A34" s="167" t="s">
        <v>114</v>
      </c>
      <c r="B34" s="167" t="str">
        <f>"        "&amp;"卫生健康支出"</f>
        <v>        卫生健康支出</v>
      </c>
      <c r="C34" s="67">
        <v>2919788.78</v>
      </c>
      <c r="D34" s="67">
        <v>2919788.78</v>
      </c>
      <c r="E34" s="67">
        <v>2919788.78</v>
      </c>
      <c r="F34" s="67"/>
      <c r="G34" s="67"/>
      <c r="H34" s="67"/>
      <c r="I34" s="67"/>
      <c r="J34" s="67"/>
      <c r="K34" s="67"/>
      <c r="L34" s="67"/>
      <c r="M34" s="67"/>
      <c r="N34" s="67"/>
      <c r="O34" s="67"/>
    </row>
    <row r="35" ht="20.25" customHeight="1" spans="1:15">
      <c r="A35" s="175" t="s">
        <v>115</v>
      </c>
      <c r="B35" s="175" t="str">
        <f>"        "&amp;"行政事业单位医疗"</f>
        <v>        行政事业单位医疗</v>
      </c>
      <c r="C35" s="67">
        <v>2919788.78</v>
      </c>
      <c r="D35" s="67">
        <v>2919788.78</v>
      </c>
      <c r="E35" s="67">
        <v>2919788.78</v>
      </c>
      <c r="F35" s="67"/>
      <c r="G35" s="67"/>
      <c r="H35" s="67"/>
      <c r="I35" s="67"/>
      <c r="J35" s="67"/>
      <c r="K35" s="67"/>
      <c r="L35" s="67"/>
      <c r="M35" s="67"/>
      <c r="N35" s="67"/>
      <c r="O35" s="67"/>
    </row>
    <row r="36" ht="20.25" customHeight="1" spans="1:15">
      <c r="A36" s="178" t="s">
        <v>116</v>
      </c>
      <c r="B36" s="178" t="str">
        <f>"        "&amp;"行政单位医疗"</f>
        <v>        行政单位医疗</v>
      </c>
      <c r="C36" s="67">
        <v>1295027.54</v>
      </c>
      <c r="D36" s="67">
        <v>1295027.54</v>
      </c>
      <c r="E36" s="67">
        <v>1295027.54</v>
      </c>
      <c r="F36" s="67"/>
      <c r="G36" s="67"/>
      <c r="H36" s="67"/>
      <c r="I36" s="67"/>
      <c r="J36" s="67"/>
      <c r="K36" s="67"/>
      <c r="L36" s="67"/>
      <c r="M36" s="67"/>
      <c r="N36" s="67"/>
      <c r="O36" s="67"/>
    </row>
    <row r="37" ht="20.25" customHeight="1" spans="1:15">
      <c r="A37" s="178" t="s">
        <v>117</v>
      </c>
      <c r="B37" s="178" t="str">
        <f>"        "&amp;"事业单位医疗"</f>
        <v>        事业单位医疗</v>
      </c>
      <c r="C37" s="67">
        <v>281853.06</v>
      </c>
      <c r="D37" s="67">
        <v>281853.06</v>
      </c>
      <c r="E37" s="67">
        <v>281853.06</v>
      </c>
      <c r="F37" s="67"/>
      <c r="G37" s="67"/>
      <c r="H37" s="67"/>
      <c r="I37" s="67"/>
      <c r="J37" s="67"/>
      <c r="K37" s="67"/>
      <c r="L37" s="67"/>
      <c r="M37" s="67"/>
      <c r="N37" s="67"/>
      <c r="O37" s="67"/>
    </row>
    <row r="38" ht="20.25" customHeight="1" spans="1:15">
      <c r="A38" s="178" t="s">
        <v>118</v>
      </c>
      <c r="B38" s="178" t="str">
        <f>"        "&amp;"公务员医疗补助"</f>
        <v>        公务员医疗补助</v>
      </c>
      <c r="C38" s="67">
        <v>1178634.94</v>
      </c>
      <c r="D38" s="67">
        <v>1178634.94</v>
      </c>
      <c r="E38" s="67">
        <v>1178634.94</v>
      </c>
      <c r="F38" s="67"/>
      <c r="G38" s="67"/>
      <c r="H38" s="67"/>
      <c r="I38" s="67"/>
      <c r="J38" s="67"/>
      <c r="K38" s="67"/>
      <c r="L38" s="67"/>
      <c r="M38" s="67"/>
      <c r="N38" s="67"/>
      <c r="O38" s="67"/>
    </row>
    <row r="39" ht="20.25" customHeight="1" spans="1:15">
      <c r="A39" s="178" t="s">
        <v>119</v>
      </c>
      <c r="B39" s="178" t="str">
        <f>"        "&amp;"其他行政事业单位医疗支出"</f>
        <v>        其他行政事业单位医疗支出</v>
      </c>
      <c r="C39" s="67">
        <v>164273.24</v>
      </c>
      <c r="D39" s="67">
        <v>164273.24</v>
      </c>
      <c r="E39" s="67">
        <v>164273.24</v>
      </c>
      <c r="F39" s="67"/>
      <c r="G39" s="67"/>
      <c r="H39" s="67"/>
      <c r="I39" s="67"/>
      <c r="J39" s="67"/>
      <c r="K39" s="67"/>
      <c r="L39" s="67"/>
      <c r="M39" s="67"/>
      <c r="N39" s="67"/>
      <c r="O39" s="67"/>
    </row>
    <row r="40" ht="20.25" customHeight="1" spans="1:15">
      <c r="A40" s="167" t="s">
        <v>120</v>
      </c>
      <c r="B40" s="167" t="str">
        <f>"        "&amp;"农林水支出"</f>
        <v>        农林水支出</v>
      </c>
      <c r="C40" s="67">
        <v>1479385.38</v>
      </c>
      <c r="D40" s="67">
        <v>1479385.38</v>
      </c>
      <c r="E40" s="67"/>
      <c r="F40" s="67">
        <v>1479385.38</v>
      </c>
      <c r="G40" s="67"/>
      <c r="H40" s="67"/>
      <c r="I40" s="67"/>
      <c r="J40" s="67"/>
      <c r="K40" s="67"/>
      <c r="L40" s="67"/>
      <c r="M40" s="67"/>
      <c r="N40" s="67"/>
      <c r="O40" s="67"/>
    </row>
    <row r="41" ht="20.25" customHeight="1" spans="1:15">
      <c r="A41" s="175" t="s">
        <v>121</v>
      </c>
      <c r="B41" s="175" t="str">
        <f>"        "&amp;"普惠金融发展支出"</f>
        <v>        普惠金融发展支出</v>
      </c>
      <c r="C41" s="67">
        <v>1479385.38</v>
      </c>
      <c r="D41" s="67">
        <v>1479385.38</v>
      </c>
      <c r="E41" s="67"/>
      <c r="F41" s="67">
        <v>1479385.38</v>
      </c>
      <c r="G41" s="67"/>
      <c r="H41" s="67"/>
      <c r="I41" s="67"/>
      <c r="J41" s="67"/>
      <c r="K41" s="67"/>
      <c r="L41" s="67"/>
      <c r="M41" s="67"/>
      <c r="N41" s="67"/>
      <c r="O41" s="67"/>
    </row>
    <row r="42" ht="20.25" customHeight="1" spans="1:15">
      <c r="A42" s="178" t="s">
        <v>122</v>
      </c>
      <c r="B42" s="178" t="str">
        <f>"        "&amp;"创业担保贷款贴息及奖补"</f>
        <v>        创业担保贷款贴息及奖补</v>
      </c>
      <c r="C42" s="67">
        <v>1436885.38</v>
      </c>
      <c r="D42" s="67">
        <v>1436885.38</v>
      </c>
      <c r="E42" s="67"/>
      <c r="F42" s="67">
        <v>1436885.38</v>
      </c>
      <c r="G42" s="67"/>
      <c r="H42" s="67"/>
      <c r="I42" s="67"/>
      <c r="J42" s="67"/>
      <c r="K42" s="67"/>
      <c r="L42" s="67"/>
      <c r="M42" s="67"/>
      <c r="N42" s="67"/>
      <c r="O42" s="67"/>
    </row>
    <row r="43" ht="20.25" customHeight="1" spans="1:15">
      <c r="A43" s="178" t="s">
        <v>123</v>
      </c>
      <c r="B43" s="178" t="str">
        <f>"        "&amp;"其他普惠金融发展支出"</f>
        <v>        其他普惠金融发展支出</v>
      </c>
      <c r="C43" s="67">
        <v>42500</v>
      </c>
      <c r="D43" s="67">
        <v>42500</v>
      </c>
      <c r="E43" s="67"/>
      <c r="F43" s="67">
        <v>42500</v>
      </c>
      <c r="G43" s="67"/>
      <c r="H43" s="67"/>
      <c r="I43" s="67"/>
      <c r="J43" s="67"/>
      <c r="K43" s="67"/>
      <c r="L43" s="67"/>
      <c r="M43" s="67"/>
      <c r="N43" s="67"/>
      <c r="O43" s="67"/>
    </row>
    <row r="44" ht="20.25" customHeight="1" spans="1:15">
      <c r="A44" s="167" t="s">
        <v>124</v>
      </c>
      <c r="B44" s="167" t="str">
        <f>"        "&amp;"住房保障支出"</f>
        <v>        住房保障支出</v>
      </c>
      <c r="C44" s="67">
        <v>2862936</v>
      </c>
      <c r="D44" s="67">
        <v>2862936</v>
      </c>
      <c r="E44" s="67">
        <v>2862936</v>
      </c>
      <c r="F44" s="67"/>
      <c r="G44" s="67"/>
      <c r="H44" s="67"/>
      <c r="I44" s="67"/>
      <c r="J44" s="67"/>
      <c r="K44" s="67"/>
      <c r="L44" s="67"/>
      <c r="M44" s="67"/>
      <c r="N44" s="67"/>
      <c r="O44" s="67"/>
    </row>
    <row r="45" ht="20.25" customHeight="1" spans="1:15">
      <c r="A45" s="175" t="s">
        <v>125</v>
      </c>
      <c r="B45" s="175" t="str">
        <f>"        "&amp;"住房改革支出"</f>
        <v>        住房改革支出</v>
      </c>
      <c r="C45" s="67">
        <v>2862936</v>
      </c>
      <c r="D45" s="67">
        <v>2862936</v>
      </c>
      <c r="E45" s="67">
        <v>2862936</v>
      </c>
      <c r="F45" s="67"/>
      <c r="G45" s="67"/>
      <c r="H45" s="67"/>
      <c r="I45" s="67"/>
      <c r="J45" s="67"/>
      <c r="K45" s="67"/>
      <c r="L45" s="67"/>
      <c r="M45" s="67"/>
      <c r="N45" s="67"/>
      <c r="O45" s="67"/>
    </row>
    <row r="46" ht="20.25" customHeight="1" spans="1:15">
      <c r="A46" s="178" t="s">
        <v>126</v>
      </c>
      <c r="B46" s="178" t="str">
        <f>"        "&amp;"住房公积金"</f>
        <v>        住房公积金</v>
      </c>
      <c r="C46" s="67">
        <v>2692932</v>
      </c>
      <c r="D46" s="67">
        <v>2692932</v>
      </c>
      <c r="E46" s="67">
        <v>2692932</v>
      </c>
      <c r="F46" s="67"/>
      <c r="G46" s="67"/>
      <c r="H46" s="67"/>
      <c r="I46" s="67"/>
      <c r="J46" s="67"/>
      <c r="K46" s="67"/>
      <c r="L46" s="67"/>
      <c r="M46" s="67"/>
      <c r="N46" s="67"/>
      <c r="O46" s="67"/>
    </row>
    <row r="47" ht="20.25" customHeight="1" spans="1:15">
      <c r="A47" s="178" t="s">
        <v>127</v>
      </c>
      <c r="B47" s="178" t="str">
        <f>"        "&amp;"购房补贴"</f>
        <v>        购房补贴</v>
      </c>
      <c r="C47" s="67">
        <v>170004</v>
      </c>
      <c r="D47" s="67">
        <v>170004</v>
      </c>
      <c r="E47" s="67">
        <v>170004</v>
      </c>
      <c r="F47" s="67"/>
      <c r="G47" s="67"/>
      <c r="H47" s="67"/>
      <c r="I47" s="67"/>
      <c r="J47" s="67"/>
      <c r="K47" s="67"/>
      <c r="L47" s="67"/>
      <c r="M47" s="67"/>
      <c r="N47" s="67"/>
      <c r="O47" s="67"/>
    </row>
    <row r="48" ht="20.25" customHeight="1" spans="1:15">
      <c r="A48" s="167" t="s">
        <v>128</v>
      </c>
      <c r="B48" s="167" t="str">
        <f>"        "&amp;"转移性支出"</f>
        <v>        转移性支出</v>
      </c>
      <c r="C48" s="67">
        <v>247816400</v>
      </c>
      <c r="D48" s="67">
        <v>247816400</v>
      </c>
      <c r="E48" s="67"/>
      <c r="F48" s="67">
        <v>247816400</v>
      </c>
      <c r="G48" s="67"/>
      <c r="H48" s="67"/>
      <c r="I48" s="67"/>
      <c r="J48" s="67"/>
      <c r="K48" s="67"/>
      <c r="L48" s="67"/>
      <c r="M48" s="67"/>
      <c r="N48" s="67"/>
      <c r="O48" s="67"/>
    </row>
    <row r="49" ht="20.25" customHeight="1" spans="1:15">
      <c r="A49" s="175" t="s">
        <v>129</v>
      </c>
      <c r="B49" s="175" t="str">
        <f>"        "&amp;"一般性转移支付"</f>
        <v>        一般性转移支付</v>
      </c>
      <c r="C49" s="67">
        <v>247816400</v>
      </c>
      <c r="D49" s="67">
        <v>247816400</v>
      </c>
      <c r="E49" s="67"/>
      <c r="F49" s="67">
        <v>247816400</v>
      </c>
      <c r="G49" s="67"/>
      <c r="H49" s="67"/>
      <c r="I49" s="67"/>
      <c r="J49" s="67"/>
      <c r="K49" s="67"/>
      <c r="L49" s="67"/>
      <c r="M49" s="67"/>
      <c r="N49" s="67"/>
      <c r="O49" s="67"/>
    </row>
    <row r="50" ht="20.25" customHeight="1" spans="1:15">
      <c r="A50" s="178" t="s">
        <v>130</v>
      </c>
      <c r="B50" s="178" t="str">
        <f>"        "&amp;"结算补助支出"</f>
        <v>        结算补助支出</v>
      </c>
      <c r="C50" s="67">
        <v>2189300</v>
      </c>
      <c r="D50" s="67">
        <v>2189300</v>
      </c>
      <c r="E50" s="67"/>
      <c r="F50" s="67">
        <v>2189300</v>
      </c>
      <c r="G50" s="67"/>
      <c r="H50" s="67"/>
      <c r="I50" s="67"/>
      <c r="J50" s="67"/>
      <c r="K50" s="67"/>
      <c r="L50" s="67"/>
      <c r="M50" s="67"/>
      <c r="N50" s="67"/>
      <c r="O50" s="67"/>
    </row>
    <row r="51" ht="20.25" customHeight="1" spans="1:15">
      <c r="A51" s="178" t="s">
        <v>131</v>
      </c>
      <c r="B51" s="178" t="str">
        <f>"        "&amp;"社会保障和就业共同财政事权转移支付支出"</f>
        <v>        社会保障和就业共同财政事权转移支付支出</v>
      </c>
      <c r="C51" s="67">
        <v>245627100</v>
      </c>
      <c r="D51" s="67">
        <v>245627100</v>
      </c>
      <c r="E51" s="67"/>
      <c r="F51" s="67">
        <v>245627100</v>
      </c>
      <c r="G51" s="67"/>
      <c r="H51" s="67"/>
      <c r="I51" s="67"/>
      <c r="J51" s="67"/>
      <c r="K51" s="67"/>
      <c r="L51" s="67"/>
      <c r="M51" s="67"/>
      <c r="N51" s="67"/>
      <c r="O51" s="67"/>
    </row>
    <row r="52" ht="20.25" customHeight="1" spans="1:15">
      <c r="A52" s="164" t="s">
        <v>30</v>
      </c>
      <c r="B52" s="167"/>
      <c r="C52" s="173">
        <v>330930666.66</v>
      </c>
      <c r="D52" s="173">
        <v>330930666.66</v>
      </c>
      <c r="E52" s="173">
        <v>40485111.19</v>
      </c>
      <c r="F52" s="173">
        <v>290445555.47</v>
      </c>
      <c r="G52" s="173"/>
      <c r="H52" s="173"/>
      <c r="I52" s="173"/>
      <c r="J52" s="173"/>
      <c r="K52" s="173"/>
      <c r="L52" s="173"/>
      <c r="M52" s="173"/>
      <c r="N52" s="173"/>
      <c r="O52" s="173"/>
    </row>
  </sheetData>
  <mergeCells count="12">
    <mergeCell ref="A2:O2"/>
    <mergeCell ref="A3:O3"/>
    <mergeCell ref="A4:N4"/>
    <mergeCell ref="D5:F5"/>
    <mergeCell ref="J5:O5"/>
    <mergeCell ref="A52:B52"/>
    <mergeCell ref="A5:A6"/>
    <mergeCell ref="B5:B6"/>
    <mergeCell ref="C5:C6"/>
    <mergeCell ref="G5:G6"/>
    <mergeCell ref="H5:H6"/>
    <mergeCell ref="I5:I6"/>
  </mergeCells>
  <pageMargins left="0.75" right="0.75" top="1" bottom="1" header="0.5" footer="0.5"/>
  <pageSetup paperSize="1" scale="43"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pane ySplit="1" topLeftCell="A2" activePane="bottomLeft" state="frozen"/>
      <selection/>
      <selection pane="bottomLeft" activeCell="C21" sqref="C21"/>
    </sheetView>
  </sheetViews>
  <sheetFormatPr defaultColWidth="8.85" defaultRowHeight="15" customHeight="1" outlineLevelCol="3"/>
  <cols>
    <col min="1" max="2" width="28.575" customWidth="1"/>
    <col min="3" max="3" width="35.7" customWidth="1"/>
    <col min="4" max="4" width="28.575" customWidth="1"/>
  </cols>
  <sheetData>
    <row r="1" customHeight="1" spans="1:4">
      <c r="A1" s="179"/>
      <c r="B1" s="179"/>
      <c r="C1" s="179"/>
      <c r="D1" s="179"/>
    </row>
    <row r="2" ht="18.75" customHeight="1" spans="1:4">
      <c r="A2" s="58" t="s">
        <v>132</v>
      </c>
      <c r="B2" s="180"/>
      <c r="C2" s="180"/>
      <c r="D2" s="180"/>
    </row>
    <row r="3" ht="28.5" customHeight="1" spans="1:4">
      <c r="A3" s="181" t="s">
        <v>133</v>
      </c>
      <c r="B3" s="181"/>
      <c r="C3" s="181"/>
      <c r="D3" s="181"/>
    </row>
    <row r="4" ht="18.75" customHeight="1" spans="1:4">
      <c r="A4" s="161" t="str">
        <f>"单位名称："&amp;"玉溪市人力资源和社会保障局"</f>
        <v>单位名称：玉溪市人力资源和社会保障局</v>
      </c>
      <c r="B4" s="161"/>
      <c r="C4" s="161"/>
      <c r="D4" s="174" t="s">
        <v>2</v>
      </c>
    </row>
    <row r="5" ht="18.75" customHeight="1" spans="1:4">
      <c r="A5" s="182" t="s">
        <v>3</v>
      </c>
      <c r="B5" s="182"/>
      <c r="C5" s="182" t="s">
        <v>4</v>
      </c>
      <c r="D5" s="182"/>
    </row>
    <row r="6" ht="18.75" customHeight="1" spans="1:4">
      <c r="A6" s="61" t="s">
        <v>5</v>
      </c>
      <c r="B6" s="61" t="s">
        <v>6</v>
      </c>
      <c r="C6" s="61" t="s">
        <v>134</v>
      </c>
      <c r="D6" s="61" t="s">
        <v>6</v>
      </c>
    </row>
    <row r="7" ht="18.75" customHeight="1" spans="1:4">
      <c r="A7" s="183" t="s">
        <v>135</v>
      </c>
      <c r="B7" s="184"/>
      <c r="C7" s="185" t="s">
        <v>136</v>
      </c>
      <c r="D7" s="184"/>
    </row>
    <row r="8" ht="18.75" customHeight="1" spans="1:4">
      <c r="A8" s="167" t="s">
        <v>137</v>
      </c>
      <c r="B8" s="186">
        <v>327215304.19</v>
      </c>
      <c r="C8" s="187" t="str">
        <f>"（一）"&amp;"教育支出"</f>
        <v>（一）教育支出</v>
      </c>
      <c r="D8" s="186">
        <v>3247171.09</v>
      </c>
    </row>
    <row r="9" ht="18.75" customHeight="1" spans="1:4">
      <c r="A9" s="167" t="s">
        <v>138</v>
      </c>
      <c r="B9" s="186"/>
      <c r="C9" s="187" t="str">
        <f>"（二）"&amp;"社会保障和就业支出"</f>
        <v>（二）社会保障和就业支出</v>
      </c>
      <c r="D9" s="186">
        <v>72604985.41</v>
      </c>
    </row>
    <row r="10" ht="18.75" customHeight="1" spans="1:4">
      <c r="A10" s="167" t="s">
        <v>139</v>
      </c>
      <c r="B10" s="186"/>
      <c r="C10" s="187" t="str">
        <f>"（三）"&amp;"卫生健康支出"</f>
        <v>（三）卫生健康支出</v>
      </c>
      <c r="D10" s="186">
        <v>2919788.78</v>
      </c>
    </row>
    <row r="11" ht="18.75" customHeight="1" spans="1:4">
      <c r="A11" s="167" t="s">
        <v>140</v>
      </c>
      <c r="B11" s="186"/>
      <c r="C11" s="187" t="str">
        <f>"（三）"&amp;"农林水支出"</f>
        <v>（三）农林水支出</v>
      </c>
      <c r="D11" s="186">
        <v>1479385.38</v>
      </c>
    </row>
    <row r="12" ht="18.75" customHeight="1" spans="1:4">
      <c r="A12" s="63" t="s">
        <v>137</v>
      </c>
      <c r="B12" s="186">
        <v>3715362.47</v>
      </c>
      <c r="C12" s="187" t="str">
        <f>"（四）"&amp;"住房保障支出"</f>
        <v>（四）住房保障支出</v>
      </c>
      <c r="D12" s="186">
        <v>2862936</v>
      </c>
    </row>
    <row r="13" ht="18.75" customHeight="1" spans="1:4">
      <c r="A13" s="63" t="s">
        <v>138</v>
      </c>
      <c r="B13" s="186"/>
      <c r="C13" s="187" t="str">
        <f>"（五）"&amp;"转移性支出"</f>
        <v>（五）转移性支出</v>
      </c>
      <c r="D13" s="186">
        <v>247816400</v>
      </c>
    </row>
    <row r="14" ht="18.75" customHeight="1" spans="1:4">
      <c r="A14" s="63" t="s">
        <v>139</v>
      </c>
      <c r="B14" s="186"/>
      <c r="C14" s="167"/>
      <c r="D14" s="167"/>
    </row>
    <row r="15" ht="18.75" customHeight="1" spans="1:4">
      <c r="A15" s="167"/>
      <c r="B15" s="167"/>
      <c r="C15" s="167" t="s">
        <v>141</v>
      </c>
      <c r="D15" s="167"/>
    </row>
    <row r="16" ht="18.75" customHeight="1" spans="1:4">
      <c r="A16" s="188" t="s">
        <v>24</v>
      </c>
      <c r="B16" s="186">
        <v>330930666.66</v>
      </c>
      <c r="C16" s="188" t="s">
        <v>25</v>
      </c>
      <c r="D16" s="186">
        <v>330930666.66</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3" sqref="B13"/>
    </sheetView>
  </sheetViews>
  <sheetFormatPr defaultColWidth="8.85" defaultRowHeight="15" customHeight="1" outlineLevelRow="7" outlineLevelCol="5"/>
  <cols>
    <col min="1" max="6" width="25.1333333333333" customWidth="1"/>
  </cols>
  <sheetData>
    <row r="1" customHeight="1" spans="1:6">
      <c r="A1" s="160"/>
      <c r="B1" s="160"/>
      <c r="C1" s="160"/>
      <c r="D1" s="160"/>
      <c r="E1" s="160"/>
      <c r="F1" s="160"/>
    </row>
    <row r="2" customHeight="1" spans="1:6">
      <c r="A2" s="58" t="s">
        <v>142</v>
      </c>
      <c r="B2" s="58"/>
      <c r="C2" s="58"/>
      <c r="D2" s="58"/>
      <c r="E2" s="58"/>
      <c r="F2" s="58"/>
    </row>
    <row r="3" ht="28.5" customHeight="1" spans="1:6">
      <c r="A3" s="59" t="s">
        <v>143</v>
      </c>
      <c r="B3" s="59"/>
      <c r="C3" s="59"/>
      <c r="D3" s="59"/>
      <c r="E3" s="59"/>
      <c r="F3" s="59"/>
    </row>
    <row r="4" ht="20.25" customHeight="1" spans="1:6">
      <c r="A4" s="161" t="str">
        <f>"单位名称："&amp;"玉溪市人力资源和社会保障局"</f>
        <v>单位名称：玉溪市人力资源和社会保障局</v>
      </c>
      <c r="B4" s="161"/>
      <c r="C4" s="161"/>
      <c r="D4" s="161"/>
      <c r="E4" s="161"/>
      <c r="F4" s="174" t="s">
        <v>2</v>
      </c>
    </row>
    <row r="5" ht="20.25" customHeight="1" spans="1:6">
      <c r="A5" s="162" t="s">
        <v>144</v>
      </c>
      <c r="B5" s="162" t="s">
        <v>145</v>
      </c>
      <c r="C5" s="162" t="s">
        <v>146</v>
      </c>
      <c r="D5" s="162"/>
      <c r="E5" s="162"/>
      <c r="F5" s="162"/>
    </row>
    <row r="6" ht="35.25" customHeight="1" spans="1:6">
      <c r="A6" s="163"/>
      <c r="B6" s="163"/>
      <c r="C6" s="163" t="s">
        <v>32</v>
      </c>
      <c r="D6" s="163" t="s">
        <v>147</v>
      </c>
      <c r="E6" s="163" t="s">
        <v>148</v>
      </c>
      <c r="F6" s="163" t="s">
        <v>149</v>
      </c>
    </row>
    <row r="7" ht="20.25" customHeight="1" spans="1:6">
      <c r="A7" s="177" t="s">
        <v>44</v>
      </c>
      <c r="B7" s="177">
        <v>2</v>
      </c>
      <c r="C7" s="177">
        <v>3</v>
      </c>
      <c r="D7" s="177">
        <v>4</v>
      </c>
      <c r="E7" s="177">
        <v>5</v>
      </c>
      <c r="F7" s="177">
        <v>6</v>
      </c>
    </row>
    <row r="8" ht="20.25" customHeight="1" spans="1:6">
      <c r="A8" s="67">
        <v>139000</v>
      </c>
      <c r="B8" s="67"/>
      <c r="C8" s="67">
        <v>38000</v>
      </c>
      <c r="D8" s="67"/>
      <c r="E8" s="173">
        <v>38000</v>
      </c>
      <c r="F8" s="67">
        <v>101000</v>
      </c>
    </row>
  </sheetData>
  <mergeCells count="6">
    <mergeCell ref="A2:F2"/>
    <mergeCell ref="A3:F3"/>
    <mergeCell ref="A4:E4"/>
    <mergeCell ref="C5:E5"/>
    <mergeCell ref="A5:A6"/>
    <mergeCell ref="B5:B6"/>
  </mergeCells>
  <pageMargins left="0.75" right="0.75" top="1" bottom="1" header="0.5" footer="0.5"/>
  <pageSetup paperSize="1" scale="82"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2"/>
  <sheetViews>
    <sheetView showZeros="0" workbookViewId="0">
      <pane ySplit="1" topLeftCell="A2" activePane="bottomLeft" state="frozen"/>
      <selection/>
      <selection pane="bottomLeft" activeCell="C11" sqref="C1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0"/>
      <c r="B1" s="160"/>
      <c r="C1" s="160"/>
      <c r="D1" s="160"/>
      <c r="E1" s="160"/>
      <c r="F1" s="160"/>
      <c r="G1" s="160"/>
    </row>
    <row r="2" customHeight="1" spans="1:7">
      <c r="A2" s="176" t="s">
        <v>150</v>
      </c>
      <c r="B2" s="176"/>
      <c r="C2" s="176"/>
      <c r="D2" s="176"/>
      <c r="E2" s="176"/>
      <c r="F2" s="176"/>
      <c r="G2" s="176"/>
    </row>
    <row r="3" ht="28.5" customHeight="1" spans="1:7">
      <c r="A3" s="59" t="s">
        <v>151</v>
      </c>
      <c r="B3" s="59"/>
      <c r="C3" s="59"/>
      <c r="D3" s="59"/>
      <c r="E3" s="59"/>
      <c r="F3" s="59"/>
      <c r="G3" s="59"/>
    </row>
    <row r="4" ht="20.25" customHeight="1" spans="1:7">
      <c r="A4" s="161" t="str">
        <f>"单位名称："&amp;"玉溪市人力资源和社会保障局"</f>
        <v>单位名称：玉溪市人力资源和社会保障局</v>
      </c>
      <c r="B4" s="161"/>
      <c r="C4" s="161"/>
      <c r="D4" s="161"/>
      <c r="E4" s="161"/>
      <c r="F4" s="161"/>
      <c r="G4" s="174" t="s">
        <v>2</v>
      </c>
    </row>
    <row r="5" ht="27" customHeight="1" spans="1:7">
      <c r="A5" s="162" t="s">
        <v>152</v>
      </c>
      <c r="B5" s="162"/>
      <c r="C5" s="162" t="s">
        <v>30</v>
      </c>
      <c r="D5" s="162" t="s">
        <v>33</v>
      </c>
      <c r="E5" s="162"/>
      <c r="F5" s="162"/>
      <c r="G5" s="162" t="s">
        <v>82</v>
      </c>
    </row>
    <row r="6" ht="27" customHeight="1" spans="1:7">
      <c r="A6" s="163" t="s">
        <v>77</v>
      </c>
      <c r="B6" s="163" t="s">
        <v>78</v>
      </c>
      <c r="C6" s="163"/>
      <c r="D6" s="163" t="s">
        <v>32</v>
      </c>
      <c r="E6" s="163" t="s">
        <v>153</v>
      </c>
      <c r="F6" s="163" t="s">
        <v>154</v>
      </c>
      <c r="G6" s="163"/>
    </row>
    <row r="7" ht="20.25" customHeight="1" spans="1:7">
      <c r="A7" s="177" t="s">
        <v>44</v>
      </c>
      <c r="B7" s="177" t="s">
        <v>45</v>
      </c>
      <c r="C7" s="177" t="s">
        <v>46</v>
      </c>
      <c r="D7" s="177" t="s">
        <v>47</v>
      </c>
      <c r="E7" s="177" t="s">
        <v>48</v>
      </c>
      <c r="F7" s="177" t="s">
        <v>49</v>
      </c>
      <c r="G7" s="177">
        <v>7</v>
      </c>
    </row>
    <row r="8" ht="20.25" customHeight="1" spans="1:7">
      <c r="A8" s="167" t="s">
        <v>88</v>
      </c>
      <c r="B8" s="167" t="str">
        <f>"        "&amp;"教育支出"</f>
        <v>        教育支出</v>
      </c>
      <c r="C8" s="67">
        <v>3247171.09</v>
      </c>
      <c r="D8" s="173"/>
      <c r="E8" s="67"/>
      <c r="F8" s="67"/>
      <c r="G8" s="67">
        <v>3247171.09</v>
      </c>
    </row>
    <row r="9" ht="20.25" customHeight="1" spans="1:7">
      <c r="A9" s="175" t="s">
        <v>89</v>
      </c>
      <c r="B9" s="175" t="str">
        <f>"        "&amp;"职业教育"</f>
        <v>        职业教育</v>
      </c>
      <c r="C9" s="67">
        <v>27171.09</v>
      </c>
      <c r="D9" s="173"/>
      <c r="E9" s="67"/>
      <c r="F9" s="67"/>
      <c r="G9" s="67">
        <v>27171.09</v>
      </c>
    </row>
    <row r="10" ht="20.25" customHeight="1" spans="1:7">
      <c r="A10" s="178" t="s">
        <v>90</v>
      </c>
      <c r="B10" s="178" t="str">
        <f>"        "&amp;"其他职业教育支出"</f>
        <v>        其他职业教育支出</v>
      </c>
      <c r="C10" s="67">
        <v>27171.09</v>
      </c>
      <c r="D10" s="173"/>
      <c r="E10" s="67"/>
      <c r="F10" s="67"/>
      <c r="G10" s="67">
        <v>27171.09</v>
      </c>
    </row>
    <row r="11" ht="20.25" customHeight="1" spans="1:7">
      <c r="A11" s="175" t="s">
        <v>91</v>
      </c>
      <c r="B11" s="175" t="str">
        <f t="shared" ref="B11:B12" si="0">"        "&amp;"其他教育支出"</f>
        <v>        其他教育支出</v>
      </c>
      <c r="C11" s="67">
        <v>3220000</v>
      </c>
      <c r="D11" s="173"/>
      <c r="E11" s="67"/>
      <c r="F11" s="67"/>
      <c r="G11" s="67">
        <v>3220000</v>
      </c>
    </row>
    <row r="12" ht="20.25" customHeight="1" spans="1:7">
      <c r="A12" s="178" t="s">
        <v>92</v>
      </c>
      <c r="B12" s="178" t="str">
        <f t="shared" si="0"/>
        <v>        其他教育支出</v>
      </c>
      <c r="C12" s="67">
        <v>3220000</v>
      </c>
      <c r="D12" s="173"/>
      <c r="E12" s="67"/>
      <c r="F12" s="67"/>
      <c r="G12" s="67">
        <v>3220000</v>
      </c>
    </row>
    <row r="13" ht="20.25" customHeight="1" spans="1:7">
      <c r="A13" s="167" t="s">
        <v>93</v>
      </c>
      <c r="B13" s="167" t="str">
        <f>"        "&amp;"社会保障和就业支出"</f>
        <v>        社会保障和就业支出</v>
      </c>
      <c r="C13" s="67">
        <v>72604985.41</v>
      </c>
      <c r="D13" s="173">
        <v>34702386.41</v>
      </c>
      <c r="E13" s="67">
        <v>29504563.32</v>
      </c>
      <c r="F13" s="67">
        <v>5197823.09</v>
      </c>
      <c r="G13" s="67">
        <v>37902599</v>
      </c>
    </row>
    <row r="14" ht="20.25" customHeight="1" spans="1:7">
      <c r="A14" s="175" t="s">
        <v>94</v>
      </c>
      <c r="B14" s="175" t="str">
        <f>"        "&amp;"人力资源和社会保障管理事务"</f>
        <v>        人力资源和社会保障管理事务</v>
      </c>
      <c r="C14" s="67">
        <v>43732468.68</v>
      </c>
      <c r="D14" s="173">
        <v>27634520.68</v>
      </c>
      <c r="E14" s="67">
        <v>22503697.59</v>
      </c>
      <c r="F14" s="67">
        <v>5130823.09</v>
      </c>
      <c r="G14" s="67">
        <v>16097948</v>
      </c>
    </row>
    <row r="15" ht="20.25" customHeight="1" spans="1:7">
      <c r="A15" s="178" t="s">
        <v>95</v>
      </c>
      <c r="B15" s="178" t="str">
        <f>"        "&amp;"行政运行"</f>
        <v>        行政运行</v>
      </c>
      <c r="C15" s="67">
        <v>20679492</v>
      </c>
      <c r="D15" s="173">
        <v>20679492</v>
      </c>
      <c r="E15" s="67">
        <v>17031743.06</v>
      </c>
      <c r="F15" s="67">
        <v>3647748.94</v>
      </c>
      <c r="G15" s="67"/>
    </row>
    <row r="16" ht="20.25" customHeight="1" spans="1:7">
      <c r="A16" s="178" t="s">
        <v>96</v>
      </c>
      <c r="B16" s="178" t="str">
        <f>"        "&amp;"一般行政管理事务"</f>
        <v>        一般行政管理事务</v>
      </c>
      <c r="C16" s="67">
        <v>448200</v>
      </c>
      <c r="D16" s="173">
        <v>448200</v>
      </c>
      <c r="E16" s="67"/>
      <c r="F16" s="67">
        <v>448200</v>
      </c>
      <c r="G16" s="67"/>
    </row>
    <row r="17" ht="20.25" customHeight="1" spans="1:7">
      <c r="A17" s="178" t="s">
        <v>97</v>
      </c>
      <c r="B17" s="178" t="str">
        <f>"        "&amp;"就业管理事务"</f>
        <v>        就业管理事务</v>
      </c>
      <c r="C17" s="67">
        <v>81126</v>
      </c>
      <c r="D17" s="173">
        <v>81126</v>
      </c>
      <c r="E17" s="67"/>
      <c r="F17" s="67">
        <v>81126</v>
      </c>
      <c r="G17" s="67"/>
    </row>
    <row r="18" ht="20.25" customHeight="1" spans="1:7">
      <c r="A18" s="178" t="s">
        <v>98</v>
      </c>
      <c r="B18" s="178" t="str">
        <f>"        "&amp;"社会保险经办机构"</f>
        <v>        社会保险经办机构</v>
      </c>
      <c r="C18" s="67">
        <v>227596</v>
      </c>
      <c r="D18" s="173">
        <v>227596</v>
      </c>
      <c r="E18" s="67"/>
      <c r="F18" s="67">
        <v>227596</v>
      </c>
      <c r="G18" s="67"/>
    </row>
    <row r="19" ht="20.25" customHeight="1" spans="1:7">
      <c r="A19" s="178" t="s">
        <v>99</v>
      </c>
      <c r="B19" s="178" t="str">
        <f>"        "&amp;"事业运行"</f>
        <v>        事业运行</v>
      </c>
      <c r="C19" s="67">
        <v>13198106.68</v>
      </c>
      <c r="D19" s="173">
        <v>6198106.68</v>
      </c>
      <c r="E19" s="67">
        <v>5471954.53</v>
      </c>
      <c r="F19" s="67">
        <v>726152.15</v>
      </c>
      <c r="G19" s="67">
        <v>7000000</v>
      </c>
    </row>
    <row r="20" ht="20.25" customHeight="1" spans="1:7">
      <c r="A20" s="178" t="s">
        <v>100</v>
      </c>
      <c r="B20" s="178" t="str">
        <f>"        "&amp;"其他人力资源和社会保障管理事务支出"</f>
        <v>        其他人力资源和社会保障管理事务支出</v>
      </c>
      <c r="C20" s="67">
        <v>9097948</v>
      </c>
      <c r="D20" s="173"/>
      <c r="E20" s="67"/>
      <c r="F20" s="67"/>
      <c r="G20" s="67">
        <v>9097948</v>
      </c>
    </row>
    <row r="21" ht="20.25" customHeight="1" spans="1:7">
      <c r="A21" s="175" t="s">
        <v>101</v>
      </c>
      <c r="B21" s="175" t="str">
        <f>"        "&amp;"行政事业单位养老支出"</f>
        <v>        行政事业单位养老支出</v>
      </c>
      <c r="C21" s="67">
        <v>14546916.73</v>
      </c>
      <c r="D21" s="173">
        <v>6982465.73</v>
      </c>
      <c r="E21" s="67">
        <v>6915465.73</v>
      </c>
      <c r="F21" s="67">
        <v>67000</v>
      </c>
      <c r="G21" s="67">
        <v>7564451</v>
      </c>
    </row>
    <row r="22" ht="20.25" customHeight="1" spans="1:7">
      <c r="A22" s="178" t="s">
        <v>102</v>
      </c>
      <c r="B22" s="178" t="str">
        <f>"        "&amp;"行政单位离退休"</f>
        <v>        行政单位离退休</v>
      </c>
      <c r="C22" s="67">
        <v>3034720</v>
      </c>
      <c r="D22" s="173">
        <v>3034720</v>
      </c>
      <c r="E22" s="67">
        <v>2977920</v>
      </c>
      <c r="F22" s="67">
        <v>56800</v>
      </c>
      <c r="G22" s="67"/>
    </row>
    <row r="23" ht="20.25" customHeight="1" spans="1:7">
      <c r="A23" s="178" t="s">
        <v>103</v>
      </c>
      <c r="B23" s="178" t="str">
        <f>"        "&amp;"事业单位离退休"</f>
        <v>        事业单位离退休</v>
      </c>
      <c r="C23" s="67">
        <v>3692151</v>
      </c>
      <c r="D23" s="173">
        <v>459000</v>
      </c>
      <c r="E23" s="67">
        <v>448800</v>
      </c>
      <c r="F23" s="67">
        <v>10200</v>
      </c>
      <c r="G23" s="67">
        <v>3233151</v>
      </c>
    </row>
    <row r="24" ht="20.25" customHeight="1" spans="1:7">
      <c r="A24" s="178" t="s">
        <v>104</v>
      </c>
      <c r="B24" s="178" t="str">
        <f>"        "&amp;"机关事业单位基本养老保险缴费支出"</f>
        <v>        机关事业单位基本养老保险缴费支出</v>
      </c>
      <c r="C24" s="67">
        <v>2933745.73</v>
      </c>
      <c r="D24" s="173">
        <v>2933745.73</v>
      </c>
      <c r="E24" s="67">
        <v>2933745.73</v>
      </c>
      <c r="F24" s="67"/>
      <c r="G24" s="67"/>
    </row>
    <row r="25" ht="20.25" customHeight="1" spans="1:7">
      <c r="A25" s="178" t="s">
        <v>105</v>
      </c>
      <c r="B25" s="178" t="str">
        <f>"        "&amp;"机关事业单位职业年金缴费支出"</f>
        <v>        机关事业单位职业年金缴费支出</v>
      </c>
      <c r="C25" s="67">
        <v>555000</v>
      </c>
      <c r="D25" s="173">
        <v>555000</v>
      </c>
      <c r="E25" s="67">
        <v>555000</v>
      </c>
      <c r="F25" s="67"/>
      <c r="G25" s="67"/>
    </row>
    <row r="26" ht="20.25" customHeight="1" spans="1:7">
      <c r="A26" s="178" t="s">
        <v>106</v>
      </c>
      <c r="B26" s="178" t="str">
        <f>"        "&amp;"其他行政事业单位养老支出"</f>
        <v>        其他行政事业单位养老支出</v>
      </c>
      <c r="C26" s="67">
        <v>4331300</v>
      </c>
      <c r="D26" s="173"/>
      <c r="E26" s="67"/>
      <c r="F26" s="67"/>
      <c r="G26" s="67">
        <v>4331300</v>
      </c>
    </row>
    <row r="27" ht="20.25" customHeight="1" spans="1:7">
      <c r="A27" s="175" t="s">
        <v>107</v>
      </c>
      <c r="B27" s="175" t="str">
        <f>"        "&amp;"就业补助"</f>
        <v>        就业补助</v>
      </c>
      <c r="C27" s="67">
        <v>14217200</v>
      </c>
      <c r="D27" s="173"/>
      <c r="E27" s="67"/>
      <c r="F27" s="67"/>
      <c r="G27" s="67">
        <v>14217200</v>
      </c>
    </row>
    <row r="28" ht="20.25" customHeight="1" spans="1:7">
      <c r="A28" s="178" t="s">
        <v>108</v>
      </c>
      <c r="B28" s="178" t="str">
        <f>"        "&amp;"高技能人才培养补助"</f>
        <v>        高技能人才培养补助</v>
      </c>
      <c r="C28" s="67">
        <v>100000</v>
      </c>
      <c r="D28" s="173"/>
      <c r="E28" s="67"/>
      <c r="F28" s="67"/>
      <c r="G28" s="67">
        <v>100000</v>
      </c>
    </row>
    <row r="29" ht="20.25" customHeight="1" spans="1:7">
      <c r="A29" s="178" t="s">
        <v>109</v>
      </c>
      <c r="B29" s="178" t="str">
        <f>"        "&amp;"其他就业补助支出"</f>
        <v>        其他就业补助支出</v>
      </c>
      <c r="C29" s="67">
        <v>14117200</v>
      </c>
      <c r="D29" s="173"/>
      <c r="E29" s="67"/>
      <c r="F29" s="67"/>
      <c r="G29" s="67">
        <v>14117200</v>
      </c>
    </row>
    <row r="30" ht="20.25" customHeight="1" spans="1:7">
      <c r="A30" s="175" t="s">
        <v>110</v>
      </c>
      <c r="B30" s="175" t="str">
        <f>"        "&amp;"抚恤"</f>
        <v>        抚恤</v>
      </c>
      <c r="C30" s="67">
        <v>85400</v>
      </c>
      <c r="D30" s="173">
        <v>85400</v>
      </c>
      <c r="E30" s="67">
        <v>85400</v>
      </c>
      <c r="F30" s="67"/>
      <c r="G30" s="67"/>
    </row>
    <row r="31" ht="20.25" customHeight="1" spans="1:7">
      <c r="A31" s="178" t="s">
        <v>111</v>
      </c>
      <c r="B31" s="178" t="str">
        <f>"        "&amp;"死亡抚恤"</f>
        <v>        死亡抚恤</v>
      </c>
      <c r="C31" s="67">
        <v>85400</v>
      </c>
      <c r="D31" s="173">
        <v>85400</v>
      </c>
      <c r="E31" s="67">
        <v>85400</v>
      </c>
      <c r="F31" s="67"/>
      <c r="G31" s="67"/>
    </row>
    <row r="32" ht="20.25" customHeight="1" spans="1:7">
      <c r="A32" s="175" t="s">
        <v>112</v>
      </c>
      <c r="B32" s="175" t="str">
        <f t="shared" ref="B32:B33" si="1">"        "&amp;"其他社会保障和就业支出"</f>
        <v>        其他社会保障和就业支出</v>
      </c>
      <c r="C32" s="67">
        <v>23000</v>
      </c>
      <c r="D32" s="173"/>
      <c r="E32" s="67"/>
      <c r="F32" s="67"/>
      <c r="G32" s="67">
        <v>23000</v>
      </c>
    </row>
    <row r="33" ht="20.25" customHeight="1" spans="1:7">
      <c r="A33" s="178" t="s">
        <v>113</v>
      </c>
      <c r="B33" s="178" t="str">
        <f t="shared" si="1"/>
        <v>        其他社会保障和就业支出</v>
      </c>
      <c r="C33" s="67">
        <v>23000</v>
      </c>
      <c r="D33" s="173"/>
      <c r="E33" s="67"/>
      <c r="F33" s="67"/>
      <c r="G33" s="67">
        <v>23000</v>
      </c>
    </row>
    <row r="34" ht="20.25" customHeight="1" spans="1:7">
      <c r="A34" s="167" t="s">
        <v>114</v>
      </c>
      <c r="B34" s="167" t="str">
        <f>"        "&amp;"卫生健康支出"</f>
        <v>        卫生健康支出</v>
      </c>
      <c r="C34" s="67">
        <v>2919788.78</v>
      </c>
      <c r="D34" s="173">
        <v>2919788.78</v>
      </c>
      <c r="E34" s="67">
        <v>2919788.78</v>
      </c>
      <c r="F34" s="67"/>
      <c r="G34" s="67"/>
    </row>
    <row r="35" ht="20.25" customHeight="1" spans="1:7">
      <c r="A35" s="175" t="s">
        <v>115</v>
      </c>
      <c r="B35" s="175" t="str">
        <f>"        "&amp;"行政事业单位医疗"</f>
        <v>        行政事业单位医疗</v>
      </c>
      <c r="C35" s="67">
        <v>2919788.78</v>
      </c>
      <c r="D35" s="173">
        <v>2919788.78</v>
      </c>
      <c r="E35" s="67">
        <v>2919788.78</v>
      </c>
      <c r="F35" s="67"/>
      <c r="G35" s="67"/>
    </row>
    <row r="36" ht="20.25" customHeight="1" spans="1:7">
      <c r="A36" s="178" t="s">
        <v>116</v>
      </c>
      <c r="B36" s="178" t="str">
        <f>"        "&amp;"行政单位医疗"</f>
        <v>        行政单位医疗</v>
      </c>
      <c r="C36" s="67">
        <v>1295027.54</v>
      </c>
      <c r="D36" s="173">
        <v>1295027.54</v>
      </c>
      <c r="E36" s="67">
        <v>1295027.54</v>
      </c>
      <c r="F36" s="67"/>
      <c r="G36" s="67"/>
    </row>
    <row r="37" ht="20.25" customHeight="1" spans="1:7">
      <c r="A37" s="178" t="s">
        <v>117</v>
      </c>
      <c r="B37" s="178" t="str">
        <f>"        "&amp;"事业单位医疗"</f>
        <v>        事业单位医疗</v>
      </c>
      <c r="C37" s="67">
        <v>281853.06</v>
      </c>
      <c r="D37" s="173">
        <v>281853.06</v>
      </c>
      <c r="E37" s="67">
        <v>281853.06</v>
      </c>
      <c r="F37" s="67"/>
      <c r="G37" s="67"/>
    </row>
    <row r="38" ht="20.25" customHeight="1" spans="1:7">
      <c r="A38" s="178" t="s">
        <v>118</v>
      </c>
      <c r="B38" s="178" t="str">
        <f>"        "&amp;"公务员医疗补助"</f>
        <v>        公务员医疗补助</v>
      </c>
      <c r="C38" s="67">
        <v>1178634.94</v>
      </c>
      <c r="D38" s="173">
        <v>1178634.94</v>
      </c>
      <c r="E38" s="67">
        <v>1178634.94</v>
      </c>
      <c r="F38" s="67"/>
      <c r="G38" s="67"/>
    </row>
    <row r="39" ht="20.25" customHeight="1" spans="1:7">
      <c r="A39" s="178" t="s">
        <v>119</v>
      </c>
      <c r="B39" s="178" t="str">
        <f>"        "&amp;"其他行政事业单位医疗支出"</f>
        <v>        其他行政事业单位医疗支出</v>
      </c>
      <c r="C39" s="67">
        <v>164273.24</v>
      </c>
      <c r="D39" s="173">
        <v>164273.24</v>
      </c>
      <c r="E39" s="67">
        <v>164273.24</v>
      </c>
      <c r="F39" s="67"/>
      <c r="G39" s="67"/>
    </row>
    <row r="40" ht="20.25" customHeight="1" spans="1:7">
      <c r="A40" s="167" t="s">
        <v>120</v>
      </c>
      <c r="B40" s="167" t="str">
        <f>"        "&amp;"农林水支出"</f>
        <v>        农林水支出</v>
      </c>
      <c r="C40" s="67">
        <v>1479385.38</v>
      </c>
      <c r="D40" s="173"/>
      <c r="E40" s="67"/>
      <c r="F40" s="67"/>
      <c r="G40" s="67">
        <v>1479385.38</v>
      </c>
    </row>
    <row r="41" ht="20.25" customHeight="1" spans="1:7">
      <c r="A41" s="175" t="s">
        <v>121</v>
      </c>
      <c r="B41" s="175" t="str">
        <f>"        "&amp;"普惠金融发展支出"</f>
        <v>        普惠金融发展支出</v>
      </c>
      <c r="C41" s="67">
        <v>1479385.38</v>
      </c>
      <c r="D41" s="173"/>
      <c r="E41" s="67"/>
      <c r="F41" s="67"/>
      <c r="G41" s="67">
        <v>1479385.38</v>
      </c>
    </row>
    <row r="42" ht="20.25" customHeight="1" spans="1:7">
      <c r="A42" s="178" t="s">
        <v>122</v>
      </c>
      <c r="B42" s="178" t="str">
        <f>"        "&amp;"创业担保贷款贴息及奖补"</f>
        <v>        创业担保贷款贴息及奖补</v>
      </c>
      <c r="C42" s="67">
        <v>1436885.38</v>
      </c>
      <c r="D42" s="173"/>
      <c r="E42" s="67"/>
      <c r="F42" s="67"/>
      <c r="G42" s="67">
        <v>1436885.38</v>
      </c>
    </row>
    <row r="43" ht="20.25" customHeight="1" spans="1:7">
      <c r="A43" s="178" t="s">
        <v>123</v>
      </c>
      <c r="B43" s="178" t="str">
        <f>"        "&amp;"其他普惠金融发展支出"</f>
        <v>        其他普惠金融发展支出</v>
      </c>
      <c r="C43" s="67">
        <v>42500</v>
      </c>
      <c r="D43" s="173"/>
      <c r="E43" s="67"/>
      <c r="F43" s="67"/>
      <c r="G43" s="67">
        <v>42500</v>
      </c>
    </row>
    <row r="44" ht="20.25" customHeight="1" spans="1:7">
      <c r="A44" s="167" t="s">
        <v>124</v>
      </c>
      <c r="B44" s="167" t="str">
        <f>"        "&amp;"住房保障支出"</f>
        <v>        住房保障支出</v>
      </c>
      <c r="C44" s="67">
        <v>2862936</v>
      </c>
      <c r="D44" s="173">
        <v>2862936</v>
      </c>
      <c r="E44" s="67">
        <v>2862936</v>
      </c>
      <c r="F44" s="67"/>
      <c r="G44" s="67"/>
    </row>
    <row r="45" ht="20.25" customHeight="1" spans="1:7">
      <c r="A45" s="175" t="s">
        <v>125</v>
      </c>
      <c r="B45" s="175" t="str">
        <f>"        "&amp;"住房改革支出"</f>
        <v>        住房改革支出</v>
      </c>
      <c r="C45" s="67">
        <v>2862936</v>
      </c>
      <c r="D45" s="173">
        <v>2862936</v>
      </c>
      <c r="E45" s="67">
        <v>2862936</v>
      </c>
      <c r="F45" s="67"/>
      <c r="G45" s="67"/>
    </row>
    <row r="46" ht="20.25" customHeight="1" spans="1:7">
      <c r="A46" s="178" t="s">
        <v>126</v>
      </c>
      <c r="B46" s="178" t="str">
        <f>"        "&amp;"住房公积金"</f>
        <v>        住房公积金</v>
      </c>
      <c r="C46" s="67">
        <v>2692932</v>
      </c>
      <c r="D46" s="173">
        <v>2692932</v>
      </c>
      <c r="E46" s="67">
        <v>2692932</v>
      </c>
      <c r="F46" s="67"/>
      <c r="G46" s="67"/>
    </row>
    <row r="47" ht="20.25" customHeight="1" spans="1:7">
      <c r="A47" s="178" t="s">
        <v>127</v>
      </c>
      <c r="B47" s="178" t="str">
        <f>"        "&amp;"购房补贴"</f>
        <v>        购房补贴</v>
      </c>
      <c r="C47" s="67">
        <v>170004</v>
      </c>
      <c r="D47" s="173">
        <v>170004</v>
      </c>
      <c r="E47" s="67">
        <v>170004</v>
      </c>
      <c r="F47" s="67"/>
      <c r="G47" s="67"/>
    </row>
    <row r="48" ht="20.25" customHeight="1" spans="1:7">
      <c r="A48" s="167" t="s">
        <v>128</v>
      </c>
      <c r="B48" s="167" t="str">
        <f>"        "&amp;"转移性支出"</f>
        <v>        转移性支出</v>
      </c>
      <c r="C48" s="67">
        <v>247816400</v>
      </c>
      <c r="D48" s="173"/>
      <c r="E48" s="67"/>
      <c r="F48" s="67"/>
      <c r="G48" s="67">
        <v>247816400</v>
      </c>
    </row>
    <row r="49" ht="20.25" customHeight="1" spans="1:7">
      <c r="A49" s="175" t="s">
        <v>129</v>
      </c>
      <c r="B49" s="175" t="str">
        <f>"        "&amp;"一般性转移支付"</f>
        <v>        一般性转移支付</v>
      </c>
      <c r="C49" s="67">
        <v>247816400</v>
      </c>
      <c r="D49" s="173"/>
      <c r="E49" s="67"/>
      <c r="F49" s="67"/>
      <c r="G49" s="67">
        <v>247816400</v>
      </c>
    </row>
    <row r="50" ht="20.25" customHeight="1" spans="1:7">
      <c r="A50" s="178" t="s">
        <v>130</v>
      </c>
      <c r="B50" s="178" t="str">
        <f>"        "&amp;"结算补助支出"</f>
        <v>        结算补助支出</v>
      </c>
      <c r="C50" s="67">
        <v>2189300</v>
      </c>
      <c r="D50" s="173"/>
      <c r="E50" s="67"/>
      <c r="F50" s="67"/>
      <c r="G50" s="67">
        <v>2189300</v>
      </c>
    </row>
    <row r="51" ht="20.25" customHeight="1" spans="1:7">
      <c r="A51" s="178" t="s">
        <v>131</v>
      </c>
      <c r="B51" s="178" t="str">
        <f>"        "&amp;"社会保障和就业共同财政事权转移支付支出"</f>
        <v>        社会保障和就业共同财政事权转移支付支出</v>
      </c>
      <c r="C51" s="67">
        <v>245627100</v>
      </c>
      <c r="D51" s="173"/>
      <c r="E51" s="67"/>
      <c r="F51" s="67"/>
      <c r="G51" s="67">
        <v>245627100</v>
      </c>
    </row>
    <row r="52" ht="20.25" customHeight="1" spans="1:7">
      <c r="A52" s="164" t="s">
        <v>30</v>
      </c>
      <c r="B52" s="167"/>
      <c r="C52" s="173">
        <v>330930666.66</v>
      </c>
      <c r="D52" s="173">
        <v>40485111.19</v>
      </c>
      <c r="E52" s="173">
        <v>35287288.1</v>
      </c>
      <c r="F52" s="173">
        <v>5197823.09</v>
      </c>
      <c r="G52" s="173">
        <v>290445555.47</v>
      </c>
    </row>
  </sheetData>
  <mergeCells count="8">
    <mergeCell ref="A2:G2"/>
    <mergeCell ref="A3:G3"/>
    <mergeCell ref="A4:F4"/>
    <mergeCell ref="A5:B5"/>
    <mergeCell ref="D5:F5"/>
    <mergeCell ref="A52:B52"/>
    <mergeCell ref="C5:C6"/>
    <mergeCell ref="G5:G6"/>
  </mergeCells>
  <pageMargins left="0.75" right="0.75" top="1" bottom="1" header="0.5" footer="0.5"/>
  <pageSetup paperSize="1" scale="60"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5"/>
  <sheetViews>
    <sheetView showZeros="0" topLeftCell="E1" workbookViewId="0">
      <pane ySplit="1" topLeftCell="A2" activePane="bottomLeft" state="frozen"/>
      <selection/>
      <selection pane="bottomLeft" activeCell="K7" sqref="K7"/>
    </sheetView>
  </sheetViews>
  <sheetFormatPr defaultColWidth="8.85" defaultRowHeight="15" customHeight="1"/>
  <cols>
    <col min="1" max="1" width="30.8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60"/>
      <c r="B1" s="160"/>
      <c r="C1" s="160"/>
      <c r="D1" s="160"/>
      <c r="E1" s="160"/>
      <c r="F1" s="160"/>
      <c r="G1" s="160"/>
      <c r="H1" s="160"/>
      <c r="I1" s="160"/>
      <c r="J1" s="160"/>
      <c r="K1" s="160"/>
      <c r="L1" s="160"/>
      <c r="M1" s="160"/>
      <c r="N1" s="160"/>
      <c r="O1" s="160"/>
      <c r="P1" s="160"/>
      <c r="Q1" s="160"/>
      <c r="R1" s="160"/>
      <c r="S1" s="160"/>
      <c r="T1" s="160"/>
      <c r="U1" s="160"/>
      <c r="V1" s="160"/>
      <c r="W1" s="160"/>
    </row>
    <row r="2" customHeight="1" spans="1:23">
      <c r="A2" s="58" t="s">
        <v>155</v>
      </c>
      <c r="B2" s="58"/>
      <c r="C2" s="58"/>
      <c r="D2" s="58"/>
      <c r="E2" s="58"/>
      <c r="F2" s="58"/>
      <c r="G2" s="58"/>
      <c r="H2" s="58"/>
      <c r="I2" s="58"/>
      <c r="J2" s="58"/>
      <c r="K2" s="58"/>
      <c r="L2" s="58"/>
      <c r="M2" s="58"/>
      <c r="N2" s="58"/>
      <c r="O2" s="58"/>
      <c r="P2" s="58"/>
      <c r="Q2" s="58"/>
      <c r="R2" s="58"/>
      <c r="S2" s="58"/>
      <c r="T2" s="58"/>
      <c r="U2" s="58"/>
      <c r="V2" s="58"/>
      <c r="W2" s="58"/>
    </row>
    <row r="3" ht="28.5" customHeight="1" spans="1:23">
      <c r="A3" s="59" t="s">
        <v>156</v>
      </c>
      <c r="B3" s="59"/>
      <c r="C3" s="59" t="s">
        <v>157</v>
      </c>
      <c r="D3" s="59"/>
      <c r="E3" s="59"/>
      <c r="F3" s="59"/>
      <c r="G3" s="59"/>
      <c r="H3" s="59"/>
      <c r="I3" s="59"/>
      <c r="J3" s="59"/>
      <c r="K3" s="59"/>
      <c r="L3" s="59"/>
      <c r="M3" s="59"/>
      <c r="N3" s="59"/>
      <c r="O3" s="59"/>
      <c r="P3" s="59"/>
      <c r="Q3" s="59"/>
      <c r="R3" s="59"/>
      <c r="S3" s="59"/>
      <c r="T3" s="59"/>
      <c r="U3" s="59"/>
      <c r="V3" s="59"/>
      <c r="W3" s="59"/>
    </row>
    <row r="4" ht="19.5" customHeight="1" spans="1:23">
      <c r="A4" s="161" t="str">
        <f>"单位名称："&amp;"玉溪市人力资源和社会保障局"</f>
        <v>单位名称：玉溪市人力资源和社会保障局</v>
      </c>
      <c r="B4" s="161"/>
      <c r="C4" s="161"/>
      <c r="D4" s="161"/>
      <c r="E4" s="161"/>
      <c r="F4" s="161"/>
      <c r="G4" s="161"/>
      <c r="H4" s="161"/>
      <c r="I4" s="161"/>
      <c r="J4" s="161"/>
      <c r="K4" s="161"/>
      <c r="L4" s="161"/>
      <c r="M4" s="161"/>
      <c r="N4" s="161"/>
      <c r="O4" s="161"/>
      <c r="P4" s="161"/>
      <c r="Q4" s="161"/>
      <c r="R4" s="174"/>
      <c r="S4" s="174"/>
      <c r="T4" s="174"/>
      <c r="U4" s="174"/>
      <c r="V4" s="174"/>
      <c r="W4" s="174" t="s">
        <v>2</v>
      </c>
    </row>
    <row r="5" ht="19.5" customHeight="1" spans="1:23">
      <c r="A5" s="162" t="s">
        <v>158</v>
      </c>
      <c r="B5" s="162" t="s">
        <v>159</v>
      </c>
      <c r="C5" s="162" t="s">
        <v>160</v>
      </c>
      <c r="D5" s="162" t="s">
        <v>161</v>
      </c>
      <c r="E5" s="162" t="s">
        <v>162</v>
      </c>
      <c r="F5" s="162" t="s">
        <v>163</v>
      </c>
      <c r="G5" s="162" t="s">
        <v>164</v>
      </c>
      <c r="H5" s="162" t="s">
        <v>165</v>
      </c>
      <c r="I5" s="162"/>
      <c r="J5" s="162"/>
      <c r="K5" s="162"/>
      <c r="L5" s="162"/>
      <c r="M5" s="162"/>
      <c r="N5" s="162"/>
      <c r="O5" s="162"/>
      <c r="P5" s="162"/>
      <c r="Q5" s="162"/>
      <c r="R5" s="162"/>
      <c r="S5" s="162"/>
      <c r="T5" s="162"/>
      <c r="U5" s="162"/>
      <c r="V5" s="162"/>
      <c r="W5" s="162"/>
    </row>
    <row r="6" ht="19.5" customHeight="1" spans="1:23">
      <c r="A6" s="163"/>
      <c r="B6" s="163"/>
      <c r="C6" s="163"/>
      <c r="D6" s="163"/>
      <c r="E6" s="163"/>
      <c r="F6" s="163"/>
      <c r="G6" s="163"/>
      <c r="H6" s="163" t="s">
        <v>30</v>
      </c>
      <c r="I6" s="163" t="s">
        <v>33</v>
      </c>
      <c r="J6" s="163"/>
      <c r="K6" s="163"/>
      <c r="L6" s="163"/>
      <c r="M6" s="163"/>
      <c r="N6" s="163" t="s">
        <v>166</v>
      </c>
      <c r="O6" s="163"/>
      <c r="P6" s="163"/>
      <c r="Q6" s="163" t="s">
        <v>36</v>
      </c>
      <c r="R6" s="163" t="s">
        <v>80</v>
      </c>
      <c r="S6" s="163"/>
      <c r="T6" s="163"/>
      <c r="U6" s="163"/>
      <c r="V6" s="163"/>
      <c r="W6" s="163"/>
    </row>
    <row r="7" ht="41.25" customHeight="1" spans="1:23">
      <c r="A7" s="163"/>
      <c r="B7" s="163"/>
      <c r="C7" s="163"/>
      <c r="D7" s="163"/>
      <c r="E7" s="163"/>
      <c r="F7" s="163"/>
      <c r="G7" s="163"/>
      <c r="H7" s="163"/>
      <c r="I7" s="163" t="s">
        <v>167</v>
      </c>
      <c r="J7" s="163" t="s">
        <v>168</v>
      </c>
      <c r="K7" s="163" t="s">
        <v>169</v>
      </c>
      <c r="L7" s="163" t="s">
        <v>170</v>
      </c>
      <c r="M7" s="163" t="s">
        <v>171</v>
      </c>
      <c r="N7" s="163" t="s">
        <v>33</v>
      </c>
      <c r="O7" s="163" t="s">
        <v>34</v>
      </c>
      <c r="P7" s="163" t="s">
        <v>35</v>
      </c>
      <c r="Q7" s="163"/>
      <c r="R7" s="163" t="s">
        <v>32</v>
      </c>
      <c r="S7" s="163" t="s">
        <v>39</v>
      </c>
      <c r="T7" s="163" t="s">
        <v>172</v>
      </c>
      <c r="U7" s="163" t="s">
        <v>41</v>
      </c>
      <c r="V7" s="163" t="s">
        <v>42</v>
      </c>
      <c r="W7" s="163" t="s">
        <v>43</v>
      </c>
    </row>
    <row r="8" ht="20.25" customHeight="1" spans="1:23">
      <c r="A8" s="164" t="s">
        <v>44</v>
      </c>
      <c r="B8" s="164" t="s">
        <v>45</v>
      </c>
      <c r="C8" s="164" t="s">
        <v>46</v>
      </c>
      <c r="D8" s="164" t="s">
        <v>47</v>
      </c>
      <c r="E8" s="164" t="s">
        <v>48</v>
      </c>
      <c r="F8" s="164" t="s">
        <v>49</v>
      </c>
      <c r="G8" s="164" t="s">
        <v>50</v>
      </c>
      <c r="H8" s="164" t="s">
        <v>51</v>
      </c>
      <c r="I8" s="164" t="s">
        <v>52</v>
      </c>
      <c r="J8" s="164" t="s">
        <v>53</v>
      </c>
      <c r="K8" s="164" t="s">
        <v>54</v>
      </c>
      <c r="L8" s="164" t="s">
        <v>55</v>
      </c>
      <c r="M8" s="164" t="s">
        <v>56</v>
      </c>
      <c r="N8" s="164" t="s">
        <v>57</v>
      </c>
      <c r="O8" s="164" t="s">
        <v>58</v>
      </c>
      <c r="P8" s="164" t="s">
        <v>59</v>
      </c>
      <c r="Q8" s="164" t="s">
        <v>60</v>
      </c>
      <c r="R8" s="164" t="s">
        <v>61</v>
      </c>
      <c r="S8" s="164" t="s">
        <v>62</v>
      </c>
      <c r="T8" s="164" t="s">
        <v>173</v>
      </c>
      <c r="U8" s="164" t="s">
        <v>174</v>
      </c>
      <c r="V8" s="164" t="s">
        <v>175</v>
      </c>
      <c r="W8" s="164" t="s">
        <v>176</v>
      </c>
    </row>
    <row r="9" ht="20.25" customHeight="1" spans="1:23">
      <c r="A9" s="165" t="s">
        <v>64</v>
      </c>
      <c r="B9" s="166"/>
      <c r="C9" s="167"/>
      <c r="D9" s="167"/>
      <c r="E9" s="167"/>
      <c r="G9" s="167"/>
      <c r="H9" s="173">
        <v>40485111.19</v>
      </c>
      <c r="I9" s="67">
        <v>40485111.19</v>
      </c>
      <c r="J9" s="67">
        <v>16066107</v>
      </c>
      <c r="K9" s="67"/>
      <c r="L9" s="67">
        <v>24419004.19</v>
      </c>
      <c r="M9" s="67"/>
      <c r="N9" s="67"/>
      <c r="O9" s="67"/>
      <c r="P9" s="67"/>
      <c r="Q9" s="67"/>
      <c r="R9" s="67"/>
      <c r="S9" s="67"/>
      <c r="T9" s="67"/>
      <c r="U9" s="67"/>
      <c r="V9" s="67"/>
      <c r="W9" s="67"/>
    </row>
    <row r="10" ht="20.25" customHeight="1" spans="1:23">
      <c r="A10" s="168" t="s">
        <v>66</v>
      </c>
      <c r="B10" s="169"/>
      <c r="C10" s="167"/>
      <c r="D10" s="167"/>
      <c r="E10" s="167"/>
      <c r="F10" s="167"/>
      <c r="G10" s="167"/>
      <c r="H10" s="173">
        <v>14073461.69</v>
      </c>
      <c r="I10" s="67">
        <v>14073461.69</v>
      </c>
      <c r="J10" s="67">
        <v>5929943.08</v>
      </c>
      <c r="K10" s="67"/>
      <c r="L10" s="67">
        <v>8143518.61</v>
      </c>
      <c r="M10" s="67"/>
      <c r="N10" s="67"/>
      <c r="O10" s="67"/>
      <c r="P10" s="67"/>
      <c r="Q10" s="67"/>
      <c r="R10" s="67"/>
      <c r="S10" s="67"/>
      <c r="T10" s="67"/>
      <c r="U10" s="67"/>
      <c r="V10" s="67"/>
      <c r="W10" s="67"/>
    </row>
    <row r="11" ht="20.25" customHeight="1" spans="1:23">
      <c r="A11" s="168" t="s">
        <v>66</v>
      </c>
      <c r="B11" s="169" t="s">
        <v>177</v>
      </c>
      <c r="C11" s="167" t="s">
        <v>178</v>
      </c>
      <c r="D11" s="167" t="s">
        <v>95</v>
      </c>
      <c r="E11" s="167" t="s">
        <v>179</v>
      </c>
      <c r="F11" s="167" t="s">
        <v>180</v>
      </c>
      <c r="G11" s="167" t="s">
        <v>181</v>
      </c>
      <c r="H11" s="173">
        <v>2147299.2</v>
      </c>
      <c r="I11" s="67">
        <v>2147299.2</v>
      </c>
      <c r="J11" s="67">
        <v>939443.4</v>
      </c>
      <c r="K11" s="167"/>
      <c r="L11" s="67">
        <v>1207855.8</v>
      </c>
      <c r="M11" s="167"/>
      <c r="N11" s="67"/>
      <c r="O11" s="67"/>
      <c r="P11" s="167"/>
      <c r="Q11" s="67"/>
      <c r="R11" s="67"/>
      <c r="S11" s="67"/>
      <c r="T11" s="67"/>
      <c r="U11" s="67"/>
      <c r="V11" s="67"/>
      <c r="W11" s="67"/>
    </row>
    <row r="12" ht="20.25" customHeight="1" spans="1:23">
      <c r="A12" s="170" t="s">
        <v>66</v>
      </c>
      <c r="B12" s="171" t="s">
        <v>177</v>
      </c>
      <c r="C12" s="167" t="s">
        <v>178</v>
      </c>
      <c r="D12" s="167" t="s">
        <v>95</v>
      </c>
      <c r="E12" s="167" t="s">
        <v>179</v>
      </c>
      <c r="F12" s="167" t="s">
        <v>182</v>
      </c>
      <c r="G12" s="167" t="s">
        <v>183</v>
      </c>
      <c r="H12" s="173">
        <v>2730972</v>
      </c>
      <c r="I12" s="67">
        <v>2730972</v>
      </c>
      <c r="J12" s="67">
        <v>1194800.25</v>
      </c>
      <c r="K12" s="167"/>
      <c r="L12" s="67">
        <v>1536171.75</v>
      </c>
      <c r="M12" s="167"/>
      <c r="N12" s="67"/>
      <c r="O12" s="67"/>
      <c r="P12" s="167"/>
      <c r="Q12" s="67"/>
      <c r="R12" s="67"/>
      <c r="S12" s="67"/>
      <c r="T12" s="67"/>
      <c r="U12" s="67"/>
      <c r="V12" s="67"/>
      <c r="W12" s="67"/>
    </row>
    <row r="13" ht="20.25" customHeight="1" spans="1:23">
      <c r="A13" s="172" t="s">
        <v>66</v>
      </c>
      <c r="B13" s="167" t="s">
        <v>177</v>
      </c>
      <c r="C13" s="167" t="s">
        <v>178</v>
      </c>
      <c r="D13" s="167" t="s">
        <v>127</v>
      </c>
      <c r="E13" s="167" t="s">
        <v>184</v>
      </c>
      <c r="F13" s="167" t="s">
        <v>182</v>
      </c>
      <c r="G13" s="167" t="s">
        <v>183</v>
      </c>
      <c r="H13" s="173">
        <v>28920</v>
      </c>
      <c r="I13" s="67">
        <v>28920</v>
      </c>
      <c r="J13" s="67">
        <v>7230</v>
      </c>
      <c r="K13" s="167"/>
      <c r="L13" s="67">
        <v>21690</v>
      </c>
      <c r="M13" s="167"/>
      <c r="N13" s="67"/>
      <c r="O13" s="67"/>
      <c r="P13" s="167"/>
      <c r="Q13" s="67"/>
      <c r="R13" s="67"/>
      <c r="S13" s="67"/>
      <c r="T13" s="67"/>
      <c r="U13" s="67"/>
      <c r="V13" s="67"/>
      <c r="W13" s="67"/>
    </row>
    <row r="14" ht="20.25" customHeight="1" spans="1:23">
      <c r="A14" s="172" t="s">
        <v>66</v>
      </c>
      <c r="B14" s="167" t="s">
        <v>185</v>
      </c>
      <c r="C14" s="167" t="s">
        <v>186</v>
      </c>
      <c r="D14" s="167" t="s">
        <v>95</v>
      </c>
      <c r="E14" s="167" t="s">
        <v>179</v>
      </c>
      <c r="F14" s="167" t="s">
        <v>187</v>
      </c>
      <c r="G14" s="167" t="s">
        <v>188</v>
      </c>
      <c r="H14" s="173">
        <v>2209.31</v>
      </c>
      <c r="I14" s="67">
        <v>2209.31</v>
      </c>
      <c r="J14" s="67">
        <v>552.33</v>
      </c>
      <c r="K14" s="167"/>
      <c r="L14" s="67">
        <v>1656.98</v>
      </c>
      <c r="M14" s="167"/>
      <c r="N14" s="67"/>
      <c r="O14" s="67"/>
      <c r="P14" s="167"/>
      <c r="Q14" s="67"/>
      <c r="R14" s="67"/>
      <c r="S14" s="67"/>
      <c r="T14" s="67"/>
      <c r="U14" s="67"/>
      <c r="V14" s="67"/>
      <c r="W14" s="67"/>
    </row>
    <row r="15" ht="20.25" customHeight="1" spans="1:23">
      <c r="A15" s="172" t="s">
        <v>66</v>
      </c>
      <c r="B15" s="167" t="s">
        <v>185</v>
      </c>
      <c r="C15" s="167" t="s">
        <v>186</v>
      </c>
      <c r="D15" s="167" t="s">
        <v>99</v>
      </c>
      <c r="E15" s="167" t="s">
        <v>189</v>
      </c>
      <c r="F15" s="167" t="s">
        <v>187</v>
      </c>
      <c r="G15" s="167" t="s">
        <v>188</v>
      </c>
      <c r="H15" s="173">
        <v>603.5</v>
      </c>
      <c r="I15" s="67">
        <v>603.5</v>
      </c>
      <c r="J15" s="67">
        <v>150.88</v>
      </c>
      <c r="K15" s="167"/>
      <c r="L15" s="67">
        <v>452.62</v>
      </c>
      <c r="M15" s="167"/>
      <c r="N15" s="67"/>
      <c r="O15" s="67"/>
      <c r="P15" s="167"/>
      <c r="Q15" s="67"/>
      <c r="R15" s="67"/>
      <c r="S15" s="67"/>
      <c r="T15" s="67"/>
      <c r="U15" s="67"/>
      <c r="V15" s="67"/>
      <c r="W15" s="67"/>
    </row>
    <row r="16" ht="24" spans="1:23">
      <c r="A16" s="172" t="s">
        <v>66</v>
      </c>
      <c r="B16" s="167" t="s">
        <v>185</v>
      </c>
      <c r="C16" s="167" t="s">
        <v>186</v>
      </c>
      <c r="D16" s="167" t="s">
        <v>104</v>
      </c>
      <c r="E16" s="167" t="s">
        <v>190</v>
      </c>
      <c r="F16" s="167" t="s">
        <v>191</v>
      </c>
      <c r="G16" s="167" t="s">
        <v>192</v>
      </c>
      <c r="H16" s="173">
        <v>981858.05</v>
      </c>
      <c r="I16" s="67">
        <v>981858.05</v>
      </c>
      <c r="J16" s="67">
        <v>245464.51</v>
      </c>
      <c r="K16" s="167"/>
      <c r="L16" s="67">
        <v>736393.54</v>
      </c>
      <c r="M16" s="167"/>
      <c r="N16" s="67"/>
      <c r="O16" s="67"/>
      <c r="P16" s="167"/>
      <c r="Q16" s="67"/>
      <c r="R16" s="67"/>
      <c r="S16" s="67"/>
      <c r="T16" s="67"/>
      <c r="U16" s="67"/>
      <c r="V16" s="67"/>
      <c r="W16" s="67"/>
    </row>
    <row r="17" ht="20.25" customHeight="1" spans="1:23">
      <c r="A17" s="172" t="s">
        <v>66</v>
      </c>
      <c r="B17" s="167" t="s">
        <v>185</v>
      </c>
      <c r="C17" s="167" t="s">
        <v>186</v>
      </c>
      <c r="D17" s="167" t="s">
        <v>116</v>
      </c>
      <c r="E17" s="167" t="s">
        <v>193</v>
      </c>
      <c r="F17" s="167" t="s">
        <v>194</v>
      </c>
      <c r="G17" s="167" t="s">
        <v>195</v>
      </c>
      <c r="H17" s="173">
        <v>502434.59</v>
      </c>
      <c r="I17" s="67">
        <v>502434.59</v>
      </c>
      <c r="J17" s="67">
        <v>125608.65</v>
      </c>
      <c r="K17" s="167"/>
      <c r="L17" s="67">
        <v>376825.94</v>
      </c>
      <c r="M17" s="167"/>
      <c r="N17" s="67"/>
      <c r="O17" s="67"/>
      <c r="P17" s="167"/>
      <c r="Q17" s="67"/>
      <c r="R17" s="67"/>
      <c r="S17" s="67"/>
      <c r="T17" s="67"/>
      <c r="U17" s="67"/>
      <c r="V17" s="67"/>
      <c r="W17" s="67"/>
    </row>
    <row r="18" ht="20.25" customHeight="1" spans="1:23">
      <c r="A18" s="172" t="s">
        <v>66</v>
      </c>
      <c r="B18" s="167" t="s">
        <v>185</v>
      </c>
      <c r="C18" s="167" t="s">
        <v>186</v>
      </c>
      <c r="D18" s="167" t="s">
        <v>116</v>
      </c>
      <c r="E18" s="167" t="s">
        <v>193</v>
      </c>
      <c r="F18" s="167" t="s">
        <v>196</v>
      </c>
      <c r="G18" s="167" t="s">
        <v>197</v>
      </c>
      <c r="H18" s="173">
        <v>55000</v>
      </c>
      <c r="I18" s="67">
        <v>55000</v>
      </c>
      <c r="J18" s="67">
        <v>13750</v>
      </c>
      <c r="K18" s="167"/>
      <c r="L18" s="67">
        <v>41250</v>
      </c>
      <c r="M18" s="167"/>
      <c r="N18" s="67"/>
      <c r="O18" s="67"/>
      <c r="P18" s="167"/>
      <c r="Q18" s="67"/>
      <c r="R18" s="67"/>
      <c r="S18" s="67"/>
      <c r="T18" s="67"/>
      <c r="U18" s="67"/>
      <c r="V18" s="67"/>
      <c r="W18" s="67"/>
    </row>
    <row r="19" ht="20.25" customHeight="1" spans="1:23">
      <c r="A19" s="172" t="s">
        <v>66</v>
      </c>
      <c r="B19" s="167" t="s">
        <v>185</v>
      </c>
      <c r="C19" s="167" t="s">
        <v>186</v>
      </c>
      <c r="D19" s="167" t="s">
        <v>117</v>
      </c>
      <c r="E19" s="167" t="s">
        <v>198</v>
      </c>
      <c r="F19" s="167" t="s">
        <v>194</v>
      </c>
      <c r="G19" s="167" t="s">
        <v>195</v>
      </c>
      <c r="H19" s="173">
        <v>6904.27</v>
      </c>
      <c r="I19" s="67">
        <v>6904.27</v>
      </c>
      <c r="J19" s="67">
        <v>1726.07</v>
      </c>
      <c r="K19" s="167"/>
      <c r="L19" s="67">
        <v>5178.2</v>
      </c>
      <c r="M19" s="167"/>
      <c r="N19" s="67"/>
      <c r="O19" s="67"/>
      <c r="P19" s="167"/>
      <c r="Q19" s="67"/>
      <c r="R19" s="67"/>
      <c r="S19" s="67"/>
      <c r="T19" s="67"/>
      <c r="U19" s="67"/>
      <c r="V19" s="67"/>
      <c r="W19" s="67"/>
    </row>
    <row r="20" ht="20.25" customHeight="1" spans="1:23">
      <c r="A20" s="172" t="s">
        <v>66</v>
      </c>
      <c r="B20" s="167" t="s">
        <v>185</v>
      </c>
      <c r="C20" s="167" t="s">
        <v>186</v>
      </c>
      <c r="D20" s="167" t="s">
        <v>118</v>
      </c>
      <c r="E20" s="167" t="s">
        <v>199</v>
      </c>
      <c r="F20" s="167" t="s">
        <v>200</v>
      </c>
      <c r="G20" s="167" t="s">
        <v>201</v>
      </c>
      <c r="H20" s="173">
        <v>473010.84</v>
      </c>
      <c r="I20" s="67">
        <v>473010.84</v>
      </c>
      <c r="J20" s="67">
        <v>118252.71</v>
      </c>
      <c r="K20" s="167"/>
      <c r="L20" s="67">
        <v>354758.13</v>
      </c>
      <c r="M20" s="167"/>
      <c r="N20" s="67"/>
      <c r="O20" s="67"/>
      <c r="P20" s="167"/>
      <c r="Q20" s="67"/>
      <c r="R20" s="67"/>
      <c r="S20" s="67"/>
      <c r="T20" s="67"/>
      <c r="U20" s="67"/>
      <c r="V20" s="67"/>
      <c r="W20" s="67"/>
    </row>
    <row r="21" ht="20.25" customHeight="1" spans="1:23">
      <c r="A21" s="172" t="s">
        <v>66</v>
      </c>
      <c r="B21" s="167" t="s">
        <v>185</v>
      </c>
      <c r="C21" s="167" t="s">
        <v>186</v>
      </c>
      <c r="D21" s="167" t="s">
        <v>119</v>
      </c>
      <c r="E21" s="167" t="s">
        <v>202</v>
      </c>
      <c r="F21" s="167" t="s">
        <v>187</v>
      </c>
      <c r="G21" s="167" t="s">
        <v>188</v>
      </c>
      <c r="H21" s="173">
        <v>61624.11</v>
      </c>
      <c r="I21" s="67">
        <v>61624.11</v>
      </c>
      <c r="J21" s="67">
        <v>42754.03</v>
      </c>
      <c r="K21" s="167"/>
      <c r="L21" s="67">
        <v>18870.08</v>
      </c>
      <c r="M21" s="167"/>
      <c r="N21" s="67"/>
      <c r="O21" s="67"/>
      <c r="P21" s="167"/>
      <c r="Q21" s="67"/>
      <c r="R21" s="67"/>
      <c r="S21" s="67"/>
      <c r="T21" s="67"/>
      <c r="U21" s="67"/>
      <c r="V21" s="67"/>
      <c r="W21" s="67"/>
    </row>
    <row r="22" ht="20.25" customHeight="1" spans="1:23">
      <c r="A22" s="172" t="s">
        <v>66</v>
      </c>
      <c r="B22" s="167" t="s">
        <v>203</v>
      </c>
      <c r="C22" s="167" t="s">
        <v>204</v>
      </c>
      <c r="D22" s="167" t="s">
        <v>126</v>
      </c>
      <c r="E22" s="167" t="s">
        <v>204</v>
      </c>
      <c r="F22" s="167" t="s">
        <v>205</v>
      </c>
      <c r="G22" s="167" t="s">
        <v>204</v>
      </c>
      <c r="H22" s="173">
        <v>862776</v>
      </c>
      <c r="I22" s="67">
        <v>862776</v>
      </c>
      <c r="J22" s="67">
        <v>215694</v>
      </c>
      <c r="K22" s="167"/>
      <c r="L22" s="67">
        <v>647082</v>
      </c>
      <c r="M22" s="167"/>
      <c r="N22" s="67"/>
      <c r="O22" s="67"/>
      <c r="P22" s="167"/>
      <c r="Q22" s="67"/>
      <c r="R22" s="67"/>
      <c r="S22" s="67"/>
      <c r="T22" s="67"/>
      <c r="U22" s="67"/>
      <c r="V22" s="67"/>
      <c r="W22" s="67"/>
    </row>
    <row r="23" ht="20.25" customHeight="1" spans="1:23">
      <c r="A23" s="172" t="s">
        <v>66</v>
      </c>
      <c r="B23" s="167" t="s">
        <v>206</v>
      </c>
      <c r="C23" s="167" t="s">
        <v>207</v>
      </c>
      <c r="D23" s="167" t="s">
        <v>102</v>
      </c>
      <c r="E23" s="167" t="s">
        <v>208</v>
      </c>
      <c r="F23" s="167" t="s">
        <v>209</v>
      </c>
      <c r="G23" s="167" t="s">
        <v>210</v>
      </c>
      <c r="H23" s="173">
        <v>124320</v>
      </c>
      <c r="I23" s="67">
        <v>124320</v>
      </c>
      <c r="J23" s="67">
        <v>124320</v>
      </c>
      <c r="K23" s="167"/>
      <c r="L23" s="67"/>
      <c r="M23" s="167"/>
      <c r="N23" s="67"/>
      <c r="O23" s="67"/>
      <c r="P23" s="167"/>
      <c r="Q23" s="67"/>
      <c r="R23" s="67"/>
      <c r="S23" s="67"/>
      <c r="T23" s="67"/>
      <c r="U23" s="67"/>
      <c r="V23" s="67"/>
      <c r="W23" s="67"/>
    </row>
    <row r="24" ht="20.25" customHeight="1" spans="1:23">
      <c r="A24" s="172" t="s">
        <v>66</v>
      </c>
      <c r="B24" s="167" t="s">
        <v>206</v>
      </c>
      <c r="C24" s="167" t="s">
        <v>207</v>
      </c>
      <c r="D24" s="167" t="s">
        <v>102</v>
      </c>
      <c r="E24" s="167" t="s">
        <v>208</v>
      </c>
      <c r="F24" s="167" t="s">
        <v>211</v>
      </c>
      <c r="G24" s="167" t="s">
        <v>212</v>
      </c>
      <c r="H24" s="173">
        <v>1917600</v>
      </c>
      <c r="I24" s="67">
        <v>1917600</v>
      </c>
      <c r="J24" s="67">
        <v>1917600</v>
      </c>
      <c r="K24" s="167"/>
      <c r="L24" s="67"/>
      <c r="M24" s="167"/>
      <c r="N24" s="67"/>
      <c r="O24" s="67"/>
      <c r="P24" s="167"/>
      <c r="Q24" s="67"/>
      <c r="R24" s="67"/>
      <c r="S24" s="67"/>
      <c r="T24" s="67"/>
      <c r="U24" s="67"/>
      <c r="V24" s="67"/>
      <c r="W24" s="67"/>
    </row>
    <row r="25" ht="20.25" customHeight="1" spans="1:23">
      <c r="A25" s="172" t="s">
        <v>66</v>
      </c>
      <c r="B25" s="167" t="s">
        <v>213</v>
      </c>
      <c r="C25" s="167" t="s">
        <v>214</v>
      </c>
      <c r="D25" s="167" t="s">
        <v>95</v>
      </c>
      <c r="E25" s="167" t="s">
        <v>179</v>
      </c>
      <c r="F25" s="167" t="s">
        <v>215</v>
      </c>
      <c r="G25" s="167" t="s">
        <v>216</v>
      </c>
      <c r="H25" s="173">
        <v>1514716</v>
      </c>
      <c r="I25" s="67">
        <v>1514716</v>
      </c>
      <c r="J25" s="67">
        <v>435923.25</v>
      </c>
      <c r="K25" s="167"/>
      <c r="L25" s="67">
        <v>1078792.75</v>
      </c>
      <c r="M25" s="167"/>
      <c r="N25" s="67"/>
      <c r="O25" s="67"/>
      <c r="P25" s="167"/>
      <c r="Q25" s="67"/>
      <c r="R25" s="67"/>
      <c r="S25" s="67"/>
      <c r="T25" s="67"/>
      <c r="U25" s="67"/>
      <c r="V25" s="67"/>
      <c r="W25" s="67"/>
    </row>
    <row r="26" ht="20.25" customHeight="1" spans="1:23">
      <c r="A26" s="172" t="s">
        <v>66</v>
      </c>
      <c r="B26" s="167" t="s">
        <v>217</v>
      </c>
      <c r="C26" s="167" t="s">
        <v>218</v>
      </c>
      <c r="D26" s="167" t="s">
        <v>95</v>
      </c>
      <c r="E26" s="167" t="s">
        <v>179</v>
      </c>
      <c r="F26" s="167" t="s">
        <v>219</v>
      </c>
      <c r="G26" s="167" t="s">
        <v>220</v>
      </c>
      <c r="H26" s="173">
        <v>38000</v>
      </c>
      <c r="I26" s="67">
        <v>38000</v>
      </c>
      <c r="J26" s="67"/>
      <c r="K26" s="167"/>
      <c r="L26" s="67">
        <v>38000</v>
      </c>
      <c r="M26" s="167"/>
      <c r="N26" s="67"/>
      <c r="O26" s="67"/>
      <c r="P26" s="167"/>
      <c r="Q26" s="67"/>
      <c r="R26" s="67"/>
      <c r="S26" s="67"/>
      <c r="T26" s="67"/>
      <c r="U26" s="67"/>
      <c r="V26" s="67"/>
      <c r="W26" s="67"/>
    </row>
    <row r="27" ht="20.25" customHeight="1" spans="1:23">
      <c r="A27" s="172" t="s">
        <v>66</v>
      </c>
      <c r="B27" s="167" t="s">
        <v>221</v>
      </c>
      <c r="C27" s="167" t="s">
        <v>222</v>
      </c>
      <c r="D27" s="167" t="s">
        <v>95</v>
      </c>
      <c r="E27" s="167" t="s">
        <v>179</v>
      </c>
      <c r="F27" s="167" t="s">
        <v>223</v>
      </c>
      <c r="G27" s="167" t="s">
        <v>224</v>
      </c>
      <c r="H27" s="173">
        <v>432000</v>
      </c>
      <c r="I27" s="67">
        <v>432000</v>
      </c>
      <c r="J27" s="67">
        <v>189000</v>
      </c>
      <c r="K27" s="167"/>
      <c r="L27" s="67">
        <v>243000</v>
      </c>
      <c r="M27" s="167"/>
      <c r="N27" s="67"/>
      <c r="O27" s="67"/>
      <c r="P27" s="167"/>
      <c r="Q27" s="67"/>
      <c r="R27" s="67"/>
      <c r="S27" s="67"/>
      <c r="T27" s="67"/>
      <c r="U27" s="67"/>
      <c r="V27" s="67"/>
      <c r="W27" s="67"/>
    </row>
    <row r="28" ht="20.25" customHeight="1" spans="1:23">
      <c r="A28" s="172" t="s">
        <v>66</v>
      </c>
      <c r="B28" s="167" t="s">
        <v>225</v>
      </c>
      <c r="C28" s="167" t="s">
        <v>226</v>
      </c>
      <c r="D28" s="167" t="s">
        <v>95</v>
      </c>
      <c r="E28" s="167" t="s">
        <v>179</v>
      </c>
      <c r="F28" s="167" t="s">
        <v>227</v>
      </c>
      <c r="G28" s="167" t="s">
        <v>226</v>
      </c>
      <c r="H28" s="173">
        <v>98143.82</v>
      </c>
      <c r="I28" s="67">
        <v>98143.82</v>
      </c>
      <c r="J28" s="67"/>
      <c r="K28" s="167"/>
      <c r="L28" s="67">
        <v>98143.82</v>
      </c>
      <c r="M28" s="167"/>
      <c r="N28" s="67"/>
      <c r="O28" s="67"/>
      <c r="P28" s="167"/>
      <c r="Q28" s="67"/>
      <c r="R28" s="67"/>
      <c r="S28" s="67"/>
      <c r="T28" s="67"/>
      <c r="U28" s="67"/>
      <c r="V28" s="67"/>
      <c r="W28" s="67"/>
    </row>
    <row r="29" ht="20.25" customHeight="1" spans="1:23">
      <c r="A29" s="172" t="s">
        <v>66</v>
      </c>
      <c r="B29" s="167" t="s">
        <v>225</v>
      </c>
      <c r="C29" s="167" t="s">
        <v>226</v>
      </c>
      <c r="D29" s="167" t="s">
        <v>99</v>
      </c>
      <c r="E29" s="167" t="s">
        <v>189</v>
      </c>
      <c r="F29" s="167" t="s">
        <v>227</v>
      </c>
      <c r="G29" s="167" t="s">
        <v>226</v>
      </c>
      <c r="H29" s="173">
        <v>1712.4</v>
      </c>
      <c r="I29" s="67">
        <v>1712.4</v>
      </c>
      <c r="J29" s="67"/>
      <c r="K29" s="167"/>
      <c r="L29" s="67">
        <v>1712.4</v>
      </c>
      <c r="M29" s="167"/>
      <c r="N29" s="67"/>
      <c r="O29" s="67"/>
      <c r="P29" s="167"/>
      <c r="Q29" s="67"/>
      <c r="R29" s="67"/>
      <c r="S29" s="67"/>
      <c r="T29" s="67"/>
      <c r="U29" s="67"/>
      <c r="V29" s="67"/>
      <c r="W29" s="67"/>
    </row>
    <row r="30" ht="20.25" customHeight="1" spans="1:23">
      <c r="A30" s="172" t="s">
        <v>66</v>
      </c>
      <c r="B30" s="167" t="s">
        <v>228</v>
      </c>
      <c r="C30" s="167" t="s">
        <v>229</v>
      </c>
      <c r="D30" s="167" t="s">
        <v>95</v>
      </c>
      <c r="E30" s="167" t="s">
        <v>179</v>
      </c>
      <c r="F30" s="167" t="s">
        <v>230</v>
      </c>
      <c r="G30" s="167" t="s">
        <v>231</v>
      </c>
      <c r="H30" s="173">
        <v>138003</v>
      </c>
      <c r="I30" s="67">
        <v>138003</v>
      </c>
      <c r="J30" s="67">
        <v>22545</v>
      </c>
      <c r="K30" s="167"/>
      <c r="L30" s="67">
        <v>115458</v>
      </c>
      <c r="M30" s="167"/>
      <c r="N30" s="67"/>
      <c r="O30" s="67"/>
      <c r="P30" s="167"/>
      <c r="Q30" s="67"/>
      <c r="R30" s="67"/>
      <c r="S30" s="67"/>
      <c r="T30" s="67"/>
      <c r="U30" s="67"/>
      <c r="V30" s="67"/>
      <c r="W30" s="67"/>
    </row>
    <row r="31" ht="20.25" customHeight="1" spans="1:23">
      <c r="A31" s="172" t="s">
        <v>66</v>
      </c>
      <c r="B31" s="167" t="s">
        <v>228</v>
      </c>
      <c r="C31" s="167" t="s">
        <v>229</v>
      </c>
      <c r="D31" s="167" t="s">
        <v>95</v>
      </c>
      <c r="E31" s="167" t="s">
        <v>179</v>
      </c>
      <c r="F31" s="167" t="s">
        <v>232</v>
      </c>
      <c r="G31" s="167" t="s">
        <v>233</v>
      </c>
      <c r="H31" s="173">
        <v>28600</v>
      </c>
      <c r="I31" s="67">
        <v>28600</v>
      </c>
      <c r="J31" s="67">
        <v>7150</v>
      </c>
      <c r="K31" s="167"/>
      <c r="L31" s="67">
        <v>21450</v>
      </c>
      <c r="M31" s="167"/>
      <c r="N31" s="67"/>
      <c r="O31" s="67"/>
      <c r="P31" s="167"/>
      <c r="Q31" s="67"/>
      <c r="R31" s="67"/>
      <c r="S31" s="67"/>
      <c r="T31" s="67"/>
      <c r="U31" s="67"/>
      <c r="V31" s="67"/>
      <c r="W31" s="67"/>
    </row>
    <row r="32" ht="20.25" customHeight="1" spans="1:23">
      <c r="A32" s="172" t="s">
        <v>66</v>
      </c>
      <c r="B32" s="167" t="s">
        <v>228</v>
      </c>
      <c r="C32" s="167" t="s">
        <v>229</v>
      </c>
      <c r="D32" s="167" t="s">
        <v>95</v>
      </c>
      <c r="E32" s="167" t="s">
        <v>179</v>
      </c>
      <c r="F32" s="167" t="s">
        <v>234</v>
      </c>
      <c r="G32" s="167" t="s">
        <v>235</v>
      </c>
      <c r="H32" s="173">
        <v>139839</v>
      </c>
      <c r="I32" s="67">
        <v>139839</v>
      </c>
      <c r="J32" s="67">
        <v>34959.75</v>
      </c>
      <c r="K32" s="167"/>
      <c r="L32" s="67">
        <v>104879.25</v>
      </c>
      <c r="M32" s="167"/>
      <c r="N32" s="67"/>
      <c r="O32" s="67"/>
      <c r="P32" s="167"/>
      <c r="Q32" s="67"/>
      <c r="R32" s="67"/>
      <c r="S32" s="67"/>
      <c r="T32" s="67"/>
      <c r="U32" s="67"/>
      <c r="V32" s="67"/>
      <c r="W32" s="67"/>
    </row>
    <row r="33" ht="20.25" customHeight="1" spans="1:23">
      <c r="A33" s="172" t="s">
        <v>66</v>
      </c>
      <c r="B33" s="167" t="s">
        <v>228</v>
      </c>
      <c r="C33" s="167" t="s">
        <v>229</v>
      </c>
      <c r="D33" s="167" t="s">
        <v>95</v>
      </c>
      <c r="E33" s="167" t="s">
        <v>179</v>
      </c>
      <c r="F33" s="167" t="s">
        <v>236</v>
      </c>
      <c r="G33" s="167" t="s">
        <v>237</v>
      </c>
      <c r="H33" s="173">
        <v>4800</v>
      </c>
      <c r="I33" s="67">
        <v>4800</v>
      </c>
      <c r="J33" s="67">
        <v>1200</v>
      </c>
      <c r="K33" s="167"/>
      <c r="L33" s="67">
        <v>3600</v>
      </c>
      <c r="M33" s="167"/>
      <c r="N33" s="67"/>
      <c r="O33" s="67"/>
      <c r="P33" s="167"/>
      <c r="Q33" s="67"/>
      <c r="R33" s="67"/>
      <c r="S33" s="67"/>
      <c r="T33" s="67"/>
      <c r="U33" s="67"/>
      <c r="V33" s="67"/>
      <c r="W33" s="67"/>
    </row>
    <row r="34" ht="20.25" customHeight="1" spans="1:23">
      <c r="A34" s="172" t="s">
        <v>66</v>
      </c>
      <c r="B34" s="167" t="s">
        <v>228</v>
      </c>
      <c r="C34" s="167" t="s">
        <v>229</v>
      </c>
      <c r="D34" s="167" t="s">
        <v>95</v>
      </c>
      <c r="E34" s="167" t="s">
        <v>179</v>
      </c>
      <c r="F34" s="167" t="s">
        <v>238</v>
      </c>
      <c r="G34" s="167" t="s">
        <v>239</v>
      </c>
      <c r="H34" s="173">
        <v>30000</v>
      </c>
      <c r="I34" s="67">
        <v>30000</v>
      </c>
      <c r="J34" s="67">
        <v>7500</v>
      </c>
      <c r="K34" s="167"/>
      <c r="L34" s="67">
        <v>22500</v>
      </c>
      <c r="M34" s="167"/>
      <c r="N34" s="67"/>
      <c r="O34" s="67"/>
      <c r="P34" s="167"/>
      <c r="Q34" s="67"/>
      <c r="R34" s="67"/>
      <c r="S34" s="67"/>
      <c r="T34" s="67"/>
      <c r="U34" s="67"/>
      <c r="V34" s="67"/>
      <c r="W34" s="67"/>
    </row>
    <row r="35" ht="20.25" customHeight="1" spans="1:23">
      <c r="A35" s="172" t="s">
        <v>66</v>
      </c>
      <c r="B35" s="167" t="s">
        <v>228</v>
      </c>
      <c r="C35" s="167" t="s">
        <v>229</v>
      </c>
      <c r="D35" s="167" t="s">
        <v>95</v>
      </c>
      <c r="E35" s="167" t="s">
        <v>179</v>
      </c>
      <c r="F35" s="167" t="s">
        <v>240</v>
      </c>
      <c r="G35" s="167" t="s">
        <v>241</v>
      </c>
      <c r="H35" s="173">
        <v>92400</v>
      </c>
      <c r="I35" s="67">
        <v>92400</v>
      </c>
      <c r="J35" s="67">
        <v>23100</v>
      </c>
      <c r="K35" s="167"/>
      <c r="L35" s="67">
        <v>69300</v>
      </c>
      <c r="M35" s="167"/>
      <c r="N35" s="67"/>
      <c r="O35" s="67"/>
      <c r="P35" s="167"/>
      <c r="Q35" s="67"/>
      <c r="R35" s="67"/>
      <c r="S35" s="67"/>
      <c r="T35" s="67"/>
      <c r="U35" s="67"/>
      <c r="V35" s="67"/>
      <c r="W35" s="67"/>
    </row>
    <row r="36" ht="20.25" customHeight="1" spans="1:23">
      <c r="A36" s="172" t="s">
        <v>66</v>
      </c>
      <c r="B36" s="167" t="s">
        <v>228</v>
      </c>
      <c r="C36" s="167" t="s">
        <v>229</v>
      </c>
      <c r="D36" s="167" t="s">
        <v>95</v>
      </c>
      <c r="E36" s="167" t="s">
        <v>179</v>
      </c>
      <c r="F36" s="167" t="s">
        <v>242</v>
      </c>
      <c r="G36" s="167" t="s">
        <v>243</v>
      </c>
      <c r="H36" s="173">
        <v>44000</v>
      </c>
      <c r="I36" s="67">
        <v>44000</v>
      </c>
      <c r="J36" s="67">
        <v>11000</v>
      </c>
      <c r="K36" s="167"/>
      <c r="L36" s="67">
        <v>33000</v>
      </c>
      <c r="M36" s="167"/>
      <c r="N36" s="67"/>
      <c r="O36" s="67"/>
      <c r="P36" s="167"/>
      <c r="Q36" s="67"/>
      <c r="R36" s="67"/>
      <c r="S36" s="67"/>
      <c r="T36" s="67"/>
      <c r="U36" s="67"/>
      <c r="V36" s="67"/>
      <c r="W36" s="67"/>
    </row>
    <row r="37" ht="20.25" customHeight="1" spans="1:23">
      <c r="A37" s="172" t="s">
        <v>66</v>
      </c>
      <c r="B37" s="167" t="s">
        <v>228</v>
      </c>
      <c r="C37" s="167" t="s">
        <v>229</v>
      </c>
      <c r="D37" s="167" t="s">
        <v>95</v>
      </c>
      <c r="E37" s="167" t="s">
        <v>179</v>
      </c>
      <c r="F37" s="167" t="s">
        <v>223</v>
      </c>
      <c r="G37" s="167" t="s">
        <v>224</v>
      </c>
      <c r="H37" s="173">
        <v>43200</v>
      </c>
      <c r="I37" s="67">
        <v>43200</v>
      </c>
      <c r="J37" s="67">
        <v>10800</v>
      </c>
      <c r="K37" s="167"/>
      <c r="L37" s="67">
        <v>32400</v>
      </c>
      <c r="M37" s="167"/>
      <c r="N37" s="67"/>
      <c r="O37" s="67"/>
      <c r="P37" s="167"/>
      <c r="Q37" s="67"/>
      <c r="R37" s="67"/>
      <c r="S37" s="67"/>
      <c r="T37" s="67"/>
      <c r="U37" s="67"/>
      <c r="V37" s="67"/>
      <c r="W37" s="67"/>
    </row>
    <row r="38" ht="20.25" customHeight="1" spans="1:23">
      <c r="A38" s="172" t="s">
        <v>66</v>
      </c>
      <c r="B38" s="167" t="s">
        <v>228</v>
      </c>
      <c r="C38" s="167" t="s">
        <v>229</v>
      </c>
      <c r="D38" s="167" t="s">
        <v>95</v>
      </c>
      <c r="E38" s="167" t="s">
        <v>179</v>
      </c>
      <c r="F38" s="167" t="s">
        <v>244</v>
      </c>
      <c r="G38" s="167" t="s">
        <v>245</v>
      </c>
      <c r="H38" s="173">
        <v>57758</v>
      </c>
      <c r="I38" s="67">
        <v>57758</v>
      </c>
      <c r="J38" s="67">
        <v>4564.5</v>
      </c>
      <c r="K38" s="167"/>
      <c r="L38" s="67">
        <v>53193.5</v>
      </c>
      <c r="M38" s="167"/>
      <c r="N38" s="67"/>
      <c r="O38" s="67"/>
      <c r="P38" s="167"/>
      <c r="Q38" s="67"/>
      <c r="R38" s="67"/>
      <c r="S38" s="67"/>
      <c r="T38" s="67"/>
      <c r="U38" s="67"/>
      <c r="V38" s="67"/>
      <c r="W38" s="67"/>
    </row>
    <row r="39" ht="20.25" customHeight="1" spans="1:23">
      <c r="A39" s="172" t="s">
        <v>66</v>
      </c>
      <c r="B39" s="167" t="s">
        <v>228</v>
      </c>
      <c r="C39" s="167" t="s">
        <v>229</v>
      </c>
      <c r="D39" s="167" t="s">
        <v>95</v>
      </c>
      <c r="E39" s="167" t="s">
        <v>179</v>
      </c>
      <c r="F39" s="167" t="s">
        <v>246</v>
      </c>
      <c r="G39" s="167" t="s">
        <v>247</v>
      </c>
      <c r="H39" s="173">
        <v>28800</v>
      </c>
      <c r="I39" s="67">
        <v>28800</v>
      </c>
      <c r="J39" s="67"/>
      <c r="K39" s="167"/>
      <c r="L39" s="67">
        <v>28800</v>
      </c>
      <c r="M39" s="167"/>
      <c r="N39" s="67"/>
      <c r="O39" s="67"/>
      <c r="P39" s="167"/>
      <c r="Q39" s="67"/>
      <c r="R39" s="67"/>
      <c r="S39" s="67"/>
      <c r="T39" s="67"/>
      <c r="U39" s="67"/>
      <c r="V39" s="67"/>
      <c r="W39" s="67"/>
    </row>
    <row r="40" ht="20.25" customHeight="1" spans="1:23">
      <c r="A40" s="172" t="s">
        <v>66</v>
      </c>
      <c r="B40" s="167" t="s">
        <v>228</v>
      </c>
      <c r="C40" s="167" t="s">
        <v>229</v>
      </c>
      <c r="D40" s="167" t="s">
        <v>95</v>
      </c>
      <c r="E40" s="167" t="s">
        <v>179</v>
      </c>
      <c r="F40" s="167" t="s">
        <v>248</v>
      </c>
      <c r="G40" s="167" t="s">
        <v>249</v>
      </c>
      <c r="H40" s="173">
        <v>4500</v>
      </c>
      <c r="I40" s="67">
        <v>4500</v>
      </c>
      <c r="J40" s="67">
        <v>1125</v>
      </c>
      <c r="K40" s="167"/>
      <c r="L40" s="67">
        <v>3375</v>
      </c>
      <c r="M40" s="167"/>
      <c r="N40" s="67"/>
      <c r="O40" s="67"/>
      <c r="P40" s="167"/>
      <c r="Q40" s="67"/>
      <c r="R40" s="67"/>
      <c r="S40" s="67"/>
      <c r="T40" s="67"/>
      <c r="U40" s="67"/>
      <c r="V40" s="67"/>
      <c r="W40" s="67"/>
    </row>
    <row r="41" ht="20.25" customHeight="1" spans="1:23">
      <c r="A41" s="172" t="s">
        <v>66</v>
      </c>
      <c r="B41" s="167" t="s">
        <v>228</v>
      </c>
      <c r="C41" s="167" t="s">
        <v>229</v>
      </c>
      <c r="D41" s="167" t="s">
        <v>99</v>
      </c>
      <c r="E41" s="167" t="s">
        <v>189</v>
      </c>
      <c r="F41" s="167" t="s">
        <v>230</v>
      </c>
      <c r="G41" s="167" t="s">
        <v>231</v>
      </c>
      <c r="H41" s="173">
        <v>10500</v>
      </c>
      <c r="I41" s="67">
        <v>10500</v>
      </c>
      <c r="J41" s="67">
        <v>2625</v>
      </c>
      <c r="K41" s="167"/>
      <c r="L41" s="67">
        <v>7875</v>
      </c>
      <c r="M41" s="167"/>
      <c r="N41" s="67"/>
      <c r="O41" s="67"/>
      <c r="P41" s="167"/>
      <c r="Q41" s="67"/>
      <c r="R41" s="67"/>
      <c r="S41" s="67"/>
      <c r="T41" s="67"/>
      <c r="U41" s="67"/>
      <c r="V41" s="67"/>
      <c r="W41" s="67"/>
    </row>
    <row r="42" ht="20.25" customHeight="1" spans="1:23">
      <c r="A42" s="172" t="s">
        <v>66</v>
      </c>
      <c r="B42" s="167" t="s">
        <v>228</v>
      </c>
      <c r="C42" s="167" t="s">
        <v>229</v>
      </c>
      <c r="D42" s="167" t="s">
        <v>99</v>
      </c>
      <c r="E42" s="167" t="s">
        <v>189</v>
      </c>
      <c r="F42" s="167" t="s">
        <v>242</v>
      </c>
      <c r="G42" s="167" t="s">
        <v>243</v>
      </c>
      <c r="H42" s="173">
        <v>1000</v>
      </c>
      <c r="I42" s="67">
        <v>1000</v>
      </c>
      <c r="J42" s="67">
        <v>250</v>
      </c>
      <c r="K42" s="167"/>
      <c r="L42" s="67">
        <v>750</v>
      </c>
      <c r="M42" s="167"/>
      <c r="N42" s="67"/>
      <c r="O42" s="67"/>
      <c r="P42" s="167"/>
      <c r="Q42" s="67"/>
      <c r="R42" s="67"/>
      <c r="S42" s="67"/>
      <c r="T42" s="67"/>
      <c r="U42" s="67"/>
      <c r="V42" s="67"/>
      <c r="W42" s="67"/>
    </row>
    <row r="43" ht="20.25" customHeight="1" spans="1:23">
      <c r="A43" s="172" t="s">
        <v>66</v>
      </c>
      <c r="B43" s="167" t="s">
        <v>228</v>
      </c>
      <c r="C43" s="167" t="s">
        <v>229</v>
      </c>
      <c r="D43" s="167" t="s">
        <v>102</v>
      </c>
      <c r="E43" s="167" t="s">
        <v>208</v>
      </c>
      <c r="F43" s="167" t="s">
        <v>244</v>
      </c>
      <c r="G43" s="167" t="s">
        <v>245</v>
      </c>
      <c r="H43" s="173">
        <v>38800</v>
      </c>
      <c r="I43" s="67">
        <v>38800</v>
      </c>
      <c r="J43" s="67">
        <v>38800</v>
      </c>
      <c r="K43" s="167"/>
      <c r="L43" s="67"/>
      <c r="M43" s="167"/>
      <c r="N43" s="67"/>
      <c r="O43" s="67"/>
      <c r="P43" s="167"/>
      <c r="Q43" s="67"/>
      <c r="R43" s="67"/>
      <c r="S43" s="67"/>
      <c r="T43" s="67"/>
      <c r="U43" s="67"/>
      <c r="V43" s="67"/>
      <c r="W43" s="67"/>
    </row>
    <row r="44" ht="20.25" customHeight="1" spans="1:23">
      <c r="A44" s="172" t="s">
        <v>66</v>
      </c>
      <c r="B44" s="167" t="s">
        <v>250</v>
      </c>
      <c r="C44" s="167" t="s">
        <v>149</v>
      </c>
      <c r="D44" s="167" t="s">
        <v>95</v>
      </c>
      <c r="E44" s="167" t="s">
        <v>179</v>
      </c>
      <c r="F44" s="167" t="s">
        <v>251</v>
      </c>
      <c r="G44" s="167" t="s">
        <v>149</v>
      </c>
      <c r="H44" s="173">
        <v>40000</v>
      </c>
      <c r="I44" s="67">
        <v>40000</v>
      </c>
      <c r="J44" s="67"/>
      <c r="K44" s="167"/>
      <c r="L44" s="67">
        <v>40000</v>
      </c>
      <c r="M44" s="167"/>
      <c r="N44" s="67"/>
      <c r="O44" s="67"/>
      <c r="P44" s="167"/>
      <c r="Q44" s="67"/>
      <c r="R44" s="67"/>
      <c r="S44" s="67"/>
      <c r="T44" s="67"/>
      <c r="U44" s="67"/>
      <c r="V44" s="67"/>
      <c r="W44" s="67"/>
    </row>
    <row r="45" ht="20.25" customHeight="1" spans="1:23">
      <c r="A45" s="172" t="s">
        <v>66</v>
      </c>
      <c r="B45" s="167" t="s">
        <v>252</v>
      </c>
      <c r="C45" s="167" t="s">
        <v>253</v>
      </c>
      <c r="D45" s="167" t="s">
        <v>95</v>
      </c>
      <c r="E45" s="167" t="s">
        <v>179</v>
      </c>
      <c r="F45" s="167" t="s">
        <v>215</v>
      </c>
      <c r="G45" s="167" t="s">
        <v>216</v>
      </c>
      <c r="H45" s="173">
        <v>178941.6</v>
      </c>
      <c r="I45" s="67">
        <v>178941.6</v>
      </c>
      <c r="J45" s="67"/>
      <c r="K45" s="167"/>
      <c r="L45" s="67">
        <v>178941.6</v>
      </c>
      <c r="M45" s="167"/>
      <c r="N45" s="67"/>
      <c r="O45" s="67"/>
      <c r="P45" s="167"/>
      <c r="Q45" s="67"/>
      <c r="R45" s="67"/>
      <c r="S45" s="67"/>
      <c r="T45" s="67"/>
      <c r="U45" s="67"/>
      <c r="V45" s="67"/>
      <c r="W45" s="67"/>
    </row>
    <row r="46" ht="20.25" customHeight="1" spans="1:23">
      <c r="A46" s="172" t="s">
        <v>66</v>
      </c>
      <c r="B46" s="167" t="s">
        <v>254</v>
      </c>
      <c r="C46" s="167" t="s">
        <v>255</v>
      </c>
      <c r="D46" s="167" t="s">
        <v>96</v>
      </c>
      <c r="E46" s="167" t="s">
        <v>256</v>
      </c>
      <c r="F46" s="167" t="s">
        <v>230</v>
      </c>
      <c r="G46" s="167" t="s">
        <v>231</v>
      </c>
      <c r="H46" s="173">
        <v>42100</v>
      </c>
      <c r="I46" s="67">
        <v>42100</v>
      </c>
      <c r="J46" s="67"/>
      <c r="K46" s="167"/>
      <c r="L46" s="67">
        <v>42100</v>
      </c>
      <c r="M46" s="167"/>
      <c r="N46" s="67"/>
      <c r="O46" s="67"/>
      <c r="P46" s="167"/>
      <c r="Q46" s="67"/>
      <c r="R46" s="67"/>
      <c r="S46" s="67"/>
      <c r="T46" s="67"/>
      <c r="U46" s="67"/>
      <c r="V46" s="67"/>
      <c r="W46" s="67"/>
    </row>
    <row r="47" ht="20.25" customHeight="1" spans="1:23">
      <c r="A47" s="172" t="s">
        <v>66</v>
      </c>
      <c r="B47" s="167" t="s">
        <v>254</v>
      </c>
      <c r="C47" s="167" t="s">
        <v>255</v>
      </c>
      <c r="D47" s="167" t="s">
        <v>96</v>
      </c>
      <c r="E47" s="167" t="s">
        <v>256</v>
      </c>
      <c r="F47" s="167" t="s">
        <v>257</v>
      </c>
      <c r="G47" s="167" t="s">
        <v>258</v>
      </c>
      <c r="H47" s="173">
        <v>39750</v>
      </c>
      <c r="I47" s="67">
        <v>39750</v>
      </c>
      <c r="J47" s="67"/>
      <c r="K47" s="167"/>
      <c r="L47" s="67">
        <v>39750</v>
      </c>
      <c r="M47" s="167"/>
      <c r="N47" s="67"/>
      <c r="O47" s="67"/>
      <c r="P47" s="167"/>
      <c r="Q47" s="67"/>
      <c r="R47" s="67"/>
      <c r="S47" s="67"/>
      <c r="T47" s="67"/>
      <c r="U47" s="67"/>
      <c r="V47" s="67"/>
      <c r="W47" s="67"/>
    </row>
    <row r="48" ht="20.25" customHeight="1" spans="1:23">
      <c r="A48" s="172" t="s">
        <v>66</v>
      </c>
      <c r="B48" s="167" t="s">
        <v>254</v>
      </c>
      <c r="C48" s="167" t="s">
        <v>255</v>
      </c>
      <c r="D48" s="167" t="s">
        <v>96</v>
      </c>
      <c r="E48" s="167" t="s">
        <v>256</v>
      </c>
      <c r="F48" s="167" t="s">
        <v>259</v>
      </c>
      <c r="G48" s="167" t="s">
        <v>260</v>
      </c>
      <c r="H48" s="173">
        <v>10000</v>
      </c>
      <c r="I48" s="67">
        <v>10000</v>
      </c>
      <c r="J48" s="67"/>
      <c r="K48" s="167"/>
      <c r="L48" s="67">
        <v>10000</v>
      </c>
      <c r="M48" s="167"/>
      <c r="N48" s="67"/>
      <c r="O48" s="67"/>
      <c r="P48" s="167"/>
      <c r="Q48" s="67"/>
      <c r="R48" s="67"/>
      <c r="S48" s="67"/>
      <c r="T48" s="67"/>
      <c r="U48" s="67"/>
      <c r="V48" s="67"/>
      <c r="W48" s="67"/>
    </row>
    <row r="49" ht="20.25" customHeight="1" spans="1:23">
      <c r="A49" s="172" t="s">
        <v>66</v>
      </c>
      <c r="B49" s="167" t="s">
        <v>254</v>
      </c>
      <c r="C49" s="167" t="s">
        <v>255</v>
      </c>
      <c r="D49" s="167" t="s">
        <v>96</v>
      </c>
      <c r="E49" s="167" t="s">
        <v>256</v>
      </c>
      <c r="F49" s="167" t="s">
        <v>261</v>
      </c>
      <c r="G49" s="167" t="s">
        <v>262</v>
      </c>
      <c r="H49" s="173">
        <v>49000</v>
      </c>
      <c r="I49" s="67">
        <v>49000</v>
      </c>
      <c r="J49" s="67"/>
      <c r="K49" s="167"/>
      <c r="L49" s="67">
        <v>49000</v>
      </c>
      <c r="M49" s="167"/>
      <c r="N49" s="67"/>
      <c r="O49" s="67"/>
      <c r="P49" s="167"/>
      <c r="Q49" s="67"/>
      <c r="R49" s="67"/>
      <c r="S49" s="67"/>
      <c r="T49" s="67"/>
      <c r="U49" s="67"/>
      <c r="V49" s="67"/>
      <c r="W49" s="67"/>
    </row>
    <row r="50" ht="20.25" customHeight="1" spans="1:23">
      <c r="A50" s="172" t="s">
        <v>66</v>
      </c>
      <c r="B50" s="167" t="s">
        <v>254</v>
      </c>
      <c r="C50" s="167" t="s">
        <v>255</v>
      </c>
      <c r="D50" s="167" t="s">
        <v>96</v>
      </c>
      <c r="E50" s="167" t="s">
        <v>256</v>
      </c>
      <c r="F50" s="167" t="s">
        <v>234</v>
      </c>
      <c r="G50" s="167" t="s">
        <v>235</v>
      </c>
      <c r="H50" s="173">
        <v>10161</v>
      </c>
      <c r="I50" s="67">
        <v>10161</v>
      </c>
      <c r="J50" s="67"/>
      <c r="K50" s="167"/>
      <c r="L50" s="67">
        <v>10161</v>
      </c>
      <c r="M50" s="167"/>
      <c r="N50" s="67"/>
      <c r="O50" s="67"/>
      <c r="P50" s="167"/>
      <c r="Q50" s="67"/>
      <c r="R50" s="67"/>
      <c r="S50" s="67"/>
      <c r="T50" s="67"/>
      <c r="U50" s="67"/>
      <c r="V50" s="67"/>
      <c r="W50" s="67"/>
    </row>
    <row r="51" ht="20.25" customHeight="1" spans="1:23">
      <c r="A51" s="172" t="s">
        <v>66</v>
      </c>
      <c r="B51" s="167" t="s">
        <v>254</v>
      </c>
      <c r="C51" s="167" t="s">
        <v>255</v>
      </c>
      <c r="D51" s="167" t="s">
        <v>96</v>
      </c>
      <c r="E51" s="167" t="s">
        <v>256</v>
      </c>
      <c r="F51" s="167" t="s">
        <v>236</v>
      </c>
      <c r="G51" s="167" t="s">
        <v>237</v>
      </c>
      <c r="H51" s="173">
        <v>6940</v>
      </c>
      <c r="I51" s="67">
        <v>6940</v>
      </c>
      <c r="J51" s="67"/>
      <c r="K51" s="167"/>
      <c r="L51" s="67">
        <v>6940</v>
      </c>
      <c r="M51" s="167"/>
      <c r="N51" s="67"/>
      <c r="O51" s="67"/>
      <c r="P51" s="167"/>
      <c r="Q51" s="67"/>
      <c r="R51" s="67"/>
      <c r="S51" s="67"/>
      <c r="T51" s="67"/>
      <c r="U51" s="67"/>
      <c r="V51" s="67"/>
      <c r="W51" s="67"/>
    </row>
    <row r="52" ht="20.25" customHeight="1" spans="1:23">
      <c r="A52" s="172" t="s">
        <v>66</v>
      </c>
      <c r="B52" s="167" t="s">
        <v>254</v>
      </c>
      <c r="C52" s="167" t="s">
        <v>255</v>
      </c>
      <c r="D52" s="167" t="s">
        <v>96</v>
      </c>
      <c r="E52" s="167" t="s">
        <v>256</v>
      </c>
      <c r="F52" s="167" t="s">
        <v>238</v>
      </c>
      <c r="G52" s="167" t="s">
        <v>239</v>
      </c>
      <c r="H52" s="173">
        <v>59429</v>
      </c>
      <c r="I52" s="67">
        <v>59429</v>
      </c>
      <c r="J52" s="67"/>
      <c r="K52" s="167"/>
      <c r="L52" s="67">
        <v>59429</v>
      </c>
      <c r="M52" s="167"/>
      <c r="N52" s="67"/>
      <c r="O52" s="67"/>
      <c r="P52" s="167"/>
      <c r="Q52" s="67"/>
      <c r="R52" s="67"/>
      <c r="S52" s="67"/>
      <c r="T52" s="67"/>
      <c r="U52" s="67"/>
      <c r="V52" s="67"/>
      <c r="W52" s="67"/>
    </row>
    <row r="53" ht="20.25" customHeight="1" spans="1:23">
      <c r="A53" s="172" t="s">
        <v>66</v>
      </c>
      <c r="B53" s="167" t="s">
        <v>254</v>
      </c>
      <c r="C53" s="167" t="s">
        <v>255</v>
      </c>
      <c r="D53" s="167" t="s">
        <v>96</v>
      </c>
      <c r="E53" s="167" t="s">
        <v>256</v>
      </c>
      <c r="F53" s="167" t="s">
        <v>240</v>
      </c>
      <c r="G53" s="167" t="s">
        <v>241</v>
      </c>
      <c r="H53" s="173">
        <v>118200</v>
      </c>
      <c r="I53" s="67">
        <v>118200</v>
      </c>
      <c r="J53" s="67"/>
      <c r="K53" s="167"/>
      <c r="L53" s="67">
        <v>118200</v>
      </c>
      <c r="M53" s="167"/>
      <c r="N53" s="67"/>
      <c r="O53" s="67"/>
      <c r="P53" s="167"/>
      <c r="Q53" s="67"/>
      <c r="R53" s="67"/>
      <c r="S53" s="67"/>
      <c r="T53" s="67"/>
      <c r="U53" s="67"/>
      <c r="V53" s="67"/>
      <c r="W53" s="67"/>
    </row>
    <row r="54" ht="20.25" customHeight="1" spans="1:23">
      <c r="A54" s="172" t="s">
        <v>66</v>
      </c>
      <c r="B54" s="167" t="s">
        <v>254</v>
      </c>
      <c r="C54" s="167" t="s">
        <v>255</v>
      </c>
      <c r="D54" s="167" t="s">
        <v>96</v>
      </c>
      <c r="E54" s="167" t="s">
        <v>256</v>
      </c>
      <c r="F54" s="167" t="s">
        <v>263</v>
      </c>
      <c r="G54" s="167" t="s">
        <v>264</v>
      </c>
      <c r="H54" s="173">
        <v>70500</v>
      </c>
      <c r="I54" s="67">
        <v>70500</v>
      </c>
      <c r="J54" s="67"/>
      <c r="K54" s="167"/>
      <c r="L54" s="67">
        <v>70500</v>
      </c>
      <c r="M54" s="167"/>
      <c r="N54" s="67"/>
      <c r="O54" s="67"/>
      <c r="P54" s="167"/>
      <c r="Q54" s="67"/>
      <c r="R54" s="67"/>
      <c r="S54" s="67"/>
      <c r="T54" s="67"/>
      <c r="U54" s="67"/>
      <c r="V54" s="67"/>
      <c r="W54" s="67"/>
    </row>
    <row r="55" ht="20.25" customHeight="1" spans="1:23">
      <c r="A55" s="172" t="s">
        <v>66</v>
      </c>
      <c r="B55" s="167" t="s">
        <v>254</v>
      </c>
      <c r="C55" s="167" t="s">
        <v>255</v>
      </c>
      <c r="D55" s="167" t="s">
        <v>96</v>
      </c>
      <c r="E55" s="167" t="s">
        <v>256</v>
      </c>
      <c r="F55" s="167" t="s">
        <v>223</v>
      </c>
      <c r="G55" s="167" t="s">
        <v>224</v>
      </c>
      <c r="H55" s="173">
        <v>17000</v>
      </c>
      <c r="I55" s="67">
        <v>17000</v>
      </c>
      <c r="J55" s="67"/>
      <c r="K55" s="167"/>
      <c r="L55" s="67">
        <v>17000</v>
      </c>
      <c r="M55" s="167"/>
      <c r="N55" s="67"/>
      <c r="O55" s="67"/>
      <c r="P55" s="167"/>
      <c r="Q55" s="67"/>
      <c r="R55" s="67"/>
      <c r="S55" s="67"/>
      <c r="T55" s="67"/>
      <c r="U55" s="67"/>
      <c r="V55" s="67"/>
      <c r="W55" s="67"/>
    </row>
    <row r="56" ht="20.25" customHeight="1" spans="1:23">
      <c r="A56" s="172" t="s">
        <v>66</v>
      </c>
      <c r="B56" s="167" t="s">
        <v>254</v>
      </c>
      <c r="C56" s="167" t="s">
        <v>255</v>
      </c>
      <c r="D56" s="167" t="s">
        <v>96</v>
      </c>
      <c r="E56" s="167" t="s">
        <v>256</v>
      </c>
      <c r="F56" s="167" t="s">
        <v>244</v>
      </c>
      <c r="G56" s="167" t="s">
        <v>245</v>
      </c>
      <c r="H56" s="173">
        <v>25120</v>
      </c>
      <c r="I56" s="67">
        <v>25120</v>
      </c>
      <c r="J56" s="67"/>
      <c r="K56" s="167"/>
      <c r="L56" s="67">
        <v>25120</v>
      </c>
      <c r="M56" s="167"/>
      <c r="N56" s="67"/>
      <c r="O56" s="67"/>
      <c r="P56" s="167"/>
      <c r="Q56" s="67"/>
      <c r="R56" s="67"/>
      <c r="S56" s="67"/>
      <c r="T56" s="67"/>
      <c r="U56" s="67"/>
      <c r="V56" s="67"/>
      <c r="W56" s="67"/>
    </row>
    <row r="57" ht="20.25" customHeight="1" spans="1:23">
      <c r="A57" s="172" t="s">
        <v>66</v>
      </c>
      <c r="B57" s="167" t="s">
        <v>265</v>
      </c>
      <c r="C57" s="167" t="s">
        <v>266</v>
      </c>
      <c r="D57" s="167" t="s">
        <v>95</v>
      </c>
      <c r="E57" s="167" t="s">
        <v>179</v>
      </c>
      <c r="F57" s="167" t="s">
        <v>267</v>
      </c>
      <c r="G57" s="167" t="s">
        <v>214</v>
      </c>
      <c r="H57" s="173">
        <v>480000</v>
      </c>
      <c r="I57" s="67">
        <v>480000</v>
      </c>
      <c r="J57" s="67">
        <v>120000</v>
      </c>
      <c r="K57" s="167"/>
      <c r="L57" s="67">
        <v>360000</v>
      </c>
      <c r="M57" s="167"/>
      <c r="N57" s="67"/>
      <c r="O57" s="67"/>
      <c r="P57" s="167"/>
      <c r="Q57" s="67"/>
      <c r="R57" s="67"/>
      <c r="S57" s="67"/>
      <c r="T57" s="67"/>
      <c r="U57" s="67"/>
      <c r="V57" s="67"/>
      <c r="W57" s="67"/>
    </row>
    <row r="58" ht="20.25" customHeight="1" spans="1:23">
      <c r="A58" s="172" t="s">
        <v>66</v>
      </c>
      <c r="B58" s="167" t="s">
        <v>268</v>
      </c>
      <c r="C58" s="167" t="s">
        <v>269</v>
      </c>
      <c r="D58" s="167" t="s">
        <v>99</v>
      </c>
      <c r="E58" s="167" t="s">
        <v>189</v>
      </c>
      <c r="F58" s="167" t="s">
        <v>180</v>
      </c>
      <c r="G58" s="167" t="s">
        <v>181</v>
      </c>
      <c r="H58" s="173">
        <v>36360</v>
      </c>
      <c r="I58" s="67">
        <v>36360</v>
      </c>
      <c r="J58" s="67">
        <v>15907.5</v>
      </c>
      <c r="K58" s="167"/>
      <c r="L58" s="67">
        <v>20452.5</v>
      </c>
      <c r="M58" s="167"/>
      <c r="N58" s="67"/>
      <c r="O58" s="67"/>
      <c r="P58" s="167"/>
      <c r="Q58" s="67"/>
      <c r="R58" s="67"/>
      <c r="S58" s="67"/>
      <c r="T58" s="67"/>
      <c r="U58" s="67"/>
      <c r="V58" s="67"/>
      <c r="W58" s="67"/>
    </row>
    <row r="59" ht="20.25" customHeight="1" spans="1:23">
      <c r="A59" s="172" t="s">
        <v>66</v>
      </c>
      <c r="B59" s="167" t="s">
        <v>268</v>
      </c>
      <c r="C59" s="167" t="s">
        <v>269</v>
      </c>
      <c r="D59" s="167" t="s">
        <v>99</v>
      </c>
      <c r="E59" s="167" t="s">
        <v>189</v>
      </c>
      <c r="F59" s="167" t="s">
        <v>270</v>
      </c>
      <c r="G59" s="167" t="s">
        <v>271</v>
      </c>
      <c r="H59" s="173">
        <v>15420</v>
      </c>
      <c r="I59" s="67">
        <v>15420</v>
      </c>
      <c r="J59" s="67">
        <v>6746.25</v>
      </c>
      <c r="K59" s="167"/>
      <c r="L59" s="67">
        <v>8673.75</v>
      </c>
      <c r="M59" s="167"/>
      <c r="N59" s="67"/>
      <c r="O59" s="67"/>
      <c r="P59" s="167"/>
      <c r="Q59" s="67"/>
      <c r="R59" s="67"/>
      <c r="S59" s="67"/>
      <c r="T59" s="67"/>
      <c r="U59" s="67"/>
      <c r="V59" s="67"/>
      <c r="W59" s="67"/>
    </row>
    <row r="60" ht="20.25" customHeight="1" spans="1:23">
      <c r="A60" s="172" t="s">
        <v>66</v>
      </c>
      <c r="B60" s="167" t="s">
        <v>268</v>
      </c>
      <c r="C60" s="167" t="s">
        <v>269</v>
      </c>
      <c r="D60" s="167" t="s">
        <v>127</v>
      </c>
      <c r="E60" s="167" t="s">
        <v>184</v>
      </c>
      <c r="F60" s="167" t="s">
        <v>182</v>
      </c>
      <c r="G60" s="167" t="s">
        <v>183</v>
      </c>
      <c r="H60" s="173">
        <v>2436</v>
      </c>
      <c r="I60" s="67">
        <v>2436</v>
      </c>
      <c r="J60" s="67"/>
      <c r="K60" s="167"/>
      <c r="L60" s="67">
        <v>2436</v>
      </c>
      <c r="M60" s="167"/>
      <c r="N60" s="67"/>
      <c r="O60" s="67"/>
      <c r="P60" s="167"/>
      <c r="Q60" s="67"/>
      <c r="R60" s="67"/>
      <c r="S60" s="67"/>
      <c r="T60" s="67"/>
      <c r="U60" s="67"/>
      <c r="V60" s="67"/>
      <c r="W60" s="67"/>
    </row>
    <row r="61" ht="20.25" customHeight="1" spans="1:23">
      <c r="A61" s="172" t="s">
        <v>66</v>
      </c>
      <c r="B61" s="167" t="s">
        <v>272</v>
      </c>
      <c r="C61" s="167" t="s">
        <v>273</v>
      </c>
      <c r="D61" s="167" t="s">
        <v>111</v>
      </c>
      <c r="E61" s="167" t="s">
        <v>274</v>
      </c>
      <c r="F61" s="167" t="s">
        <v>211</v>
      </c>
      <c r="G61" s="167" t="s">
        <v>212</v>
      </c>
      <c r="H61" s="173">
        <v>20400</v>
      </c>
      <c r="I61" s="67">
        <v>20400</v>
      </c>
      <c r="J61" s="67"/>
      <c r="K61" s="167"/>
      <c r="L61" s="67">
        <v>20400</v>
      </c>
      <c r="M61" s="167"/>
      <c r="N61" s="67"/>
      <c r="O61" s="67"/>
      <c r="P61" s="167"/>
      <c r="Q61" s="67"/>
      <c r="R61" s="67"/>
      <c r="S61" s="67"/>
      <c r="T61" s="67"/>
      <c r="U61" s="67"/>
      <c r="V61" s="67"/>
      <c r="W61" s="67"/>
    </row>
    <row r="62" ht="20.25" customHeight="1" spans="1:23">
      <c r="A62" s="172" t="s">
        <v>66</v>
      </c>
      <c r="B62" s="167" t="s">
        <v>275</v>
      </c>
      <c r="C62" s="167" t="s">
        <v>276</v>
      </c>
      <c r="D62" s="167" t="s">
        <v>105</v>
      </c>
      <c r="E62" s="167" t="s">
        <v>277</v>
      </c>
      <c r="F62" s="167" t="s">
        <v>278</v>
      </c>
      <c r="G62" s="167" t="s">
        <v>279</v>
      </c>
      <c r="H62" s="173">
        <v>135000</v>
      </c>
      <c r="I62" s="67">
        <v>135000</v>
      </c>
      <c r="J62" s="67"/>
      <c r="K62" s="167"/>
      <c r="L62" s="67">
        <v>135000</v>
      </c>
      <c r="M62" s="167"/>
      <c r="N62" s="67"/>
      <c r="O62" s="67"/>
      <c r="P62" s="167"/>
      <c r="Q62" s="67"/>
      <c r="R62" s="67"/>
      <c r="S62" s="67"/>
      <c r="T62" s="67"/>
      <c r="U62" s="67"/>
      <c r="V62" s="67"/>
      <c r="W62" s="67"/>
    </row>
    <row r="63" ht="27" customHeight="1" spans="1:23">
      <c r="A63" s="172" t="s">
        <v>66</v>
      </c>
      <c r="B63" s="167" t="s">
        <v>280</v>
      </c>
      <c r="C63" s="167" t="s">
        <v>281</v>
      </c>
      <c r="D63" s="167" t="s">
        <v>99</v>
      </c>
      <c r="E63" s="167" t="s">
        <v>189</v>
      </c>
      <c r="F63" s="167" t="s">
        <v>270</v>
      </c>
      <c r="G63" s="167" t="s">
        <v>271</v>
      </c>
      <c r="H63" s="173">
        <v>49400</v>
      </c>
      <c r="I63" s="67">
        <v>49400</v>
      </c>
      <c r="J63" s="67">
        <v>49400</v>
      </c>
      <c r="K63" s="167"/>
      <c r="L63" s="67"/>
      <c r="M63" s="167"/>
      <c r="N63" s="67"/>
      <c r="O63" s="67"/>
      <c r="P63" s="167"/>
      <c r="Q63" s="67"/>
      <c r="R63" s="67"/>
      <c r="S63" s="67"/>
      <c r="T63" s="67"/>
      <c r="U63" s="67"/>
      <c r="V63" s="67"/>
      <c r="W63" s="67"/>
    </row>
    <row r="64" ht="27" customHeight="1" spans="1:23">
      <c r="A64" s="172" t="s">
        <v>66</v>
      </c>
      <c r="B64" s="167" t="s">
        <v>282</v>
      </c>
      <c r="C64" s="167" t="s">
        <v>283</v>
      </c>
      <c r="D64" s="167" t="s">
        <v>99</v>
      </c>
      <c r="E64" s="167" t="s">
        <v>189</v>
      </c>
      <c r="F64" s="167" t="s">
        <v>270</v>
      </c>
      <c r="G64" s="167" t="s">
        <v>271</v>
      </c>
      <c r="H64" s="173">
        <v>25000</v>
      </c>
      <c r="I64" s="67">
        <v>25000</v>
      </c>
      <c r="J64" s="67"/>
      <c r="K64" s="167"/>
      <c r="L64" s="67">
        <v>25000</v>
      </c>
      <c r="M64" s="167"/>
      <c r="N64" s="67"/>
      <c r="O64" s="67"/>
      <c r="P64" s="167"/>
      <c r="Q64" s="67"/>
      <c r="R64" s="67"/>
      <c r="S64" s="67"/>
      <c r="T64" s="67"/>
      <c r="U64" s="67"/>
      <c r="V64" s="67"/>
      <c r="W64" s="67"/>
    </row>
    <row r="65" ht="20.25" customHeight="1" spans="1:23">
      <c r="A65" s="175" t="s">
        <v>68</v>
      </c>
      <c r="B65" s="167"/>
      <c r="C65" s="167"/>
      <c r="D65" s="167"/>
      <c r="E65" s="167"/>
      <c r="F65" s="167"/>
      <c r="G65" s="167"/>
      <c r="H65" s="173">
        <v>8495922.41</v>
      </c>
      <c r="I65" s="67">
        <v>8495922.41</v>
      </c>
      <c r="J65" s="67">
        <v>2841963.84</v>
      </c>
      <c r="K65" s="167"/>
      <c r="L65" s="67">
        <v>5653958.57</v>
      </c>
      <c r="M65" s="167"/>
      <c r="N65" s="67"/>
      <c r="O65" s="67"/>
      <c r="P65" s="167"/>
      <c r="Q65" s="67"/>
      <c r="R65" s="67"/>
      <c r="S65" s="67"/>
      <c r="T65" s="67"/>
      <c r="U65" s="67"/>
      <c r="V65" s="67"/>
      <c r="W65" s="67"/>
    </row>
    <row r="66" ht="20.25" customHeight="1" spans="1:23">
      <c r="A66" s="167" t="str">
        <f t="shared" ref="A66:A100" si="0">"       "&amp;"玉溪市公共就业和人才服务中心"</f>
        <v>       玉溪市公共就业和人才服务中心</v>
      </c>
      <c r="B66" s="167" t="s">
        <v>284</v>
      </c>
      <c r="C66" s="167" t="s">
        <v>178</v>
      </c>
      <c r="D66" s="167" t="s">
        <v>95</v>
      </c>
      <c r="E66" s="167" t="s">
        <v>179</v>
      </c>
      <c r="F66" s="167" t="s">
        <v>180</v>
      </c>
      <c r="G66" s="167" t="s">
        <v>181</v>
      </c>
      <c r="H66" s="173">
        <v>1490916</v>
      </c>
      <c r="I66" s="67">
        <v>1490916</v>
      </c>
      <c r="J66" s="67">
        <v>652275.75</v>
      </c>
      <c r="K66" s="167"/>
      <c r="L66" s="67">
        <v>838640.25</v>
      </c>
      <c r="M66" s="167"/>
      <c r="N66" s="67"/>
      <c r="O66" s="67"/>
      <c r="P66" s="167"/>
      <c r="Q66" s="67"/>
      <c r="R66" s="67"/>
      <c r="S66" s="67"/>
      <c r="T66" s="67"/>
      <c r="U66" s="67"/>
      <c r="V66" s="67"/>
      <c r="W66" s="67"/>
    </row>
    <row r="67" ht="20.25" customHeight="1" spans="1:23">
      <c r="A67" s="167" t="str">
        <f t="shared" si="0"/>
        <v>       玉溪市公共就业和人才服务中心</v>
      </c>
      <c r="B67" s="167" t="s">
        <v>284</v>
      </c>
      <c r="C67" s="167" t="s">
        <v>178</v>
      </c>
      <c r="D67" s="167" t="s">
        <v>95</v>
      </c>
      <c r="E67" s="167" t="s">
        <v>179</v>
      </c>
      <c r="F67" s="167" t="s">
        <v>182</v>
      </c>
      <c r="G67" s="167" t="s">
        <v>183</v>
      </c>
      <c r="H67" s="173">
        <v>1951740</v>
      </c>
      <c r="I67" s="67">
        <v>1951740</v>
      </c>
      <c r="J67" s="67">
        <v>853886.25</v>
      </c>
      <c r="K67" s="167"/>
      <c r="L67" s="67">
        <v>1097853.75</v>
      </c>
      <c r="M67" s="167"/>
      <c r="N67" s="67"/>
      <c r="O67" s="67"/>
      <c r="P67" s="167"/>
      <c r="Q67" s="67"/>
      <c r="R67" s="67"/>
      <c r="S67" s="67"/>
      <c r="T67" s="67"/>
      <c r="U67" s="67"/>
      <c r="V67" s="67"/>
      <c r="W67" s="67"/>
    </row>
    <row r="68" ht="20.25" customHeight="1" spans="1:23">
      <c r="A68" s="167" t="str">
        <f t="shared" si="0"/>
        <v>       玉溪市公共就业和人才服务中心</v>
      </c>
      <c r="B68" s="167" t="s">
        <v>284</v>
      </c>
      <c r="C68" s="167" t="s">
        <v>178</v>
      </c>
      <c r="D68" s="167" t="s">
        <v>127</v>
      </c>
      <c r="E68" s="167" t="s">
        <v>184</v>
      </c>
      <c r="F68" s="167" t="s">
        <v>182</v>
      </c>
      <c r="G68" s="167" t="s">
        <v>183</v>
      </c>
      <c r="H68" s="173">
        <v>43848</v>
      </c>
      <c r="I68" s="67">
        <v>43848</v>
      </c>
      <c r="J68" s="67">
        <v>10962</v>
      </c>
      <c r="K68" s="167"/>
      <c r="L68" s="67">
        <v>32886</v>
      </c>
      <c r="M68" s="167"/>
      <c r="N68" s="67"/>
      <c r="O68" s="67"/>
      <c r="P68" s="167"/>
      <c r="Q68" s="67"/>
      <c r="R68" s="67"/>
      <c r="S68" s="67"/>
      <c r="T68" s="67"/>
      <c r="U68" s="67"/>
      <c r="V68" s="67"/>
      <c r="W68" s="67"/>
    </row>
    <row r="69" ht="20.25" customHeight="1" spans="1:23">
      <c r="A69" s="167" t="str">
        <f t="shared" si="0"/>
        <v>       玉溪市公共就业和人才服务中心</v>
      </c>
      <c r="B69" s="167" t="s">
        <v>285</v>
      </c>
      <c r="C69" s="167" t="s">
        <v>186</v>
      </c>
      <c r="D69" s="167" t="s">
        <v>95</v>
      </c>
      <c r="E69" s="167" t="s">
        <v>179</v>
      </c>
      <c r="F69" s="167" t="s">
        <v>187</v>
      </c>
      <c r="G69" s="167" t="s">
        <v>188</v>
      </c>
      <c r="H69" s="173">
        <v>684.68</v>
      </c>
      <c r="I69" s="67">
        <v>684.68</v>
      </c>
      <c r="J69" s="67">
        <v>171.17</v>
      </c>
      <c r="K69" s="167"/>
      <c r="L69" s="67">
        <v>513.51</v>
      </c>
      <c r="M69" s="167"/>
      <c r="N69" s="67"/>
      <c r="O69" s="67"/>
      <c r="P69" s="167"/>
      <c r="Q69" s="67"/>
      <c r="R69" s="67"/>
      <c r="S69" s="67"/>
      <c r="T69" s="67"/>
      <c r="U69" s="67"/>
      <c r="V69" s="67"/>
      <c r="W69" s="67"/>
    </row>
    <row r="70" ht="26" customHeight="1" spans="1:23">
      <c r="A70" s="167" t="str">
        <f t="shared" si="0"/>
        <v>       玉溪市公共就业和人才服务中心</v>
      </c>
      <c r="B70" s="167" t="s">
        <v>285</v>
      </c>
      <c r="C70" s="167" t="s">
        <v>186</v>
      </c>
      <c r="D70" s="167" t="s">
        <v>104</v>
      </c>
      <c r="E70" s="167" t="s">
        <v>190</v>
      </c>
      <c r="F70" s="167" t="s">
        <v>191</v>
      </c>
      <c r="G70" s="167" t="s">
        <v>192</v>
      </c>
      <c r="H70" s="173">
        <v>684748</v>
      </c>
      <c r="I70" s="67">
        <v>684748</v>
      </c>
      <c r="J70" s="67">
        <v>171187</v>
      </c>
      <c r="K70" s="167"/>
      <c r="L70" s="67">
        <v>513561</v>
      </c>
      <c r="M70" s="167"/>
      <c r="N70" s="67"/>
      <c r="O70" s="67"/>
      <c r="P70" s="167"/>
      <c r="Q70" s="67"/>
      <c r="R70" s="67"/>
      <c r="S70" s="67"/>
      <c r="T70" s="67"/>
      <c r="U70" s="67"/>
      <c r="V70" s="67"/>
      <c r="W70" s="67"/>
    </row>
    <row r="71" ht="20.25" customHeight="1" spans="1:23">
      <c r="A71" s="167" t="str">
        <f t="shared" si="0"/>
        <v>       玉溪市公共就业和人才服务中心</v>
      </c>
      <c r="B71" s="167" t="s">
        <v>285</v>
      </c>
      <c r="C71" s="167" t="s">
        <v>186</v>
      </c>
      <c r="D71" s="167" t="s">
        <v>116</v>
      </c>
      <c r="E71" s="167" t="s">
        <v>193</v>
      </c>
      <c r="F71" s="167" t="s">
        <v>194</v>
      </c>
      <c r="G71" s="167" t="s">
        <v>195</v>
      </c>
      <c r="H71" s="173">
        <v>355213.03</v>
      </c>
      <c r="I71" s="67">
        <v>355213.03</v>
      </c>
      <c r="J71" s="67">
        <v>88803.26</v>
      </c>
      <c r="K71" s="167"/>
      <c r="L71" s="67">
        <v>266409.77</v>
      </c>
      <c r="M71" s="167"/>
      <c r="N71" s="67"/>
      <c r="O71" s="67"/>
      <c r="P71" s="167"/>
      <c r="Q71" s="67"/>
      <c r="R71" s="67"/>
      <c r="S71" s="67"/>
      <c r="T71" s="67"/>
      <c r="U71" s="67"/>
      <c r="V71" s="67"/>
      <c r="W71" s="67"/>
    </row>
    <row r="72" ht="20.25" customHeight="1" spans="1:23">
      <c r="A72" s="167" t="str">
        <f t="shared" si="0"/>
        <v>       玉溪市公共就业和人才服务中心</v>
      </c>
      <c r="B72" s="167" t="s">
        <v>285</v>
      </c>
      <c r="C72" s="167" t="s">
        <v>186</v>
      </c>
      <c r="D72" s="167" t="s">
        <v>118</v>
      </c>
      <c r="E72" s="167" t="s">
        <v>199</v>
      </c>
      <c r="F72" s="167" t="s">
        <v>200</v>
      </c>
      <c r="G72" s="167" t="s">
        <v>201</v>
      </c>
      <c r="H72" s="173">
        <v>207126.95</v>
      </c>
      <c r="I72" s="67">
        <v>207126.95</v>
      </c>
      <c r="J72" s="67">
        <v>51781.74</v>
      </c>
      <c r="K72" s="167"/>
      <c r="L72" s="67">
        <v>155345.21</v>
      </c>
      <c r="M72" s="167"/>
      <c r="N72" s="67"/>
      <c r="O72" s="67"/>
      <c r="P72" s="167"/>
      <c r="Q72" s="67"/>
      <c r="R72" s="67"/>
      <c r="S72" s="67"/>
      <c r="T72" s="67"/>
      <c r="U72" s="67"/>
      <c r="V72" s="67"/>
      <c r="W72" s="67"/>
    </row>
    <row r="73" ht="20.25" customHeight="1" spans="1:23">
      <c r="A73" s="167" t="str">
        <f t="shared" si="0"/>
        <v>       玉溪市公共就业和人才服务中心</v>
      </c>
      <c r="B73" s="167" t="s">
        <v>285</v>
      </c>
      <c r="C73" s="167" t="s">
        <v>186</v>
      </c>
      <c r="D73" s="167" t="s">
        <v>119</v>
      </c>
      <c r="E73" s="167" t="s">
        <v>202</v>
      </c>
      <c r="F73" s="167" t="s">
        <v>187</v>
      </c>
      <c r="G73" s="167" t="s">
        <v>188</v>
      </c>
      <c r="H73" s="173">
        <v>31650.67</v>
      </c>
      <c r="I73" s="67">
        <v>31650.67</v>
      </c>
      <c r="J73" s="67">
        <v>18490.67</v>
      </c>
      <c r="K73" s="167"/>
      <c r="L73" s="67">
        <v>13160</v>
      </c>
      <c r="M73" s="167"/>
      <c r="N73" s="67"/>
      <c r="O73" s="67"/>
      <c r="P73" s="167"/>
      <c r="Q73" s="67"/>
      <c r="R73" s="67"/>
      <c r="S73" s="67"/>
      <c r="T73" s="67"/>
      <c r="U73" s="67"/>
      <c r="V73" s="67"/>
      <c r="W73" s="67"/>
    </row>
    <row r="74" ht="20.25" customHeight="1" spans="1:23">
      <c r="A74" s="167" t="str">
        <f t="shared" si="0"/>
        <v>       玉溪市公共就业和人才服务中心</v>
      </c>
      <c r="B74" s="167" t="s">
        <v>286</v>
      </c>
      <c r="C74" s="167" t="s">
        <v>204</v>
      </c>
      <c r="D74" s="167" t="s">
        <v>126</v>
      </c>
      <c r="E74" s="167" t="s">
        <v>204</v>
      </c>
      <c r="F74" s="167" t="s">
        <v>205</v>
      </c>
      <c r="G74" s="167" t="s">
        <v>204</v>
      </c>
      <c r="H74" s="173">
        <v>601500</v>
      </c>
      <c r="I74" s="67">
        <v>601500</v>
      </c>
      <c r="J74" s="67">
        <v>150375</v>
      </c>
      <c r="K74" s="167"/>
      <c r="L74" s="67">
        <v>451125</v>
      </c>
      <c r="M74" s="167"/>
      <c r="N74" s="67"/>
      <c r="O74" s="67"/>
      <c r="P74" s="167"/>
      <c r="Q74" s="67"/>
      <c r="R74" s="67"/>
      <c r="S74" s="67"/>
      <c r="T74" s="67"/>
      <c r="U74" s="67"/>
      <c r="V74" s="67"/>
      <c r="W74" s="67"/>
    </row>
    <row r="75" ht="20.25" customHeight="1" spans="1:23">
      <c r="A75" s="167" t="str">
        <f t="shared" si="0"/>
        <v>       玉溪市公共就业和人才服务中心</v>
      </c>
      <c r="B75" s="167" t="s">
        <v>287</v>
      </c>
      <c r="C75" s="167" t="s">
        <v>207</v>
      </c>
      <c r="D75" s="167" t="s">
        <v>102</v>
      </c>
      <c r="E75" s="167" t="s">
        <v>208</v>
      </c>
      <c r="F75" s="167" t="s">
        <v>211</v>
      </c>
      <c r="G75" s="167" t="s">
        <v>212</v>
      </c>
      <c r="H75" s="173">
        <v>249600</v>
      </c>
      <c r="I75" s="67">
        <v>249600</v>
      </c>
      <c r="J75" s="67">
        <v>249600</v>
      </c>
      <c r="K75" s="167"/>
      <c r="L75" s="67"/>
      <c r="M75" s="167"/>
      <c r="N75" s="67"/>
      <c r="O75" s="67"/>
      <c r="P75" s="167"/>
      <c r="Q75" s="67"/>
      <c r="R75" s="67"/>
      <c r="S75" s="67"/>
      <c r="T75" s="67"/>
      <c r="U75" s="67"/>
      <c r="V75" s="67"/>
      <c r="W75" s="67"/>
    </row>
    <row r="76" ht="20.25" customHeight="1" spans="1:23">
      <c r="A76" s="167" t="str">
        <f t="shared" si="0"/>
        <v>       玉溪市公共就业和人才服务中心</v>
      </c>
      <c r="B76" s="167" t="s">
        <v>288</v>
      </c>
      <c r="C76" s="167" t="s">
        <v>214</v>
      </c>
      <c r="D76" s="167" t="s">
        <v>95</v>
      </c>
      <c r="E76" s="167" t="s">
        <v>179</v>
      </c>
      <c r="F76" s="167" t="s">
        <v>215</v>
      </c>
      <c r="G76" s="167" t="s">
        <v>216</v>
      </c>
      <c r="H76" s="173">
        <v>1101876</v>
      </c>
      <c r="I76" s="67">
        <v>1101876</v>
      </c>
      <c r="J76" s="67">
        <v>311997</v>
      </c>
      <c r="K76" s="167"/>
      <c r="L76" s="67">
        <v>789879</v>
      </c>
      <c r="M76" s="167"/>
      <c r="N76" s="67"/>
      <c r="O76" s="67"/>
      <c r="P76" s="167"/>
      <c r="Q76" s="67"/>
      <c r="R76" s="67"/>
      <c r="S76" s="67"/>
      <c r="T76" s="67"/>
      <c r="U76" s="67"/>
      <c r="V76" s="67"/>
      <c r="W76" s="67"/>
    </row>
    <row r="77" ht="20.25" customHeight="1" spans="1:23">
      <c r="A77" s="167" t="str">
        <f t="shared" si="0"/>
        <v>       玉溪市公共就业和人才服务中心</v>
      </c>
      <c r="B77" s="167" t="s">
        <v>289</v>
      </c>
      <c r="C77" s="167" t="s">
        <v>222</v>
      </c>
      <c r="D77" s="167" t="s">
        <v>95</v>
      </c>
      <c r="E77" s="167" t="s">
        <v>179</v>
      </c>
      <c r="F77" s="167" t="s">
        <v>223</v>
      </c>
      <c r="G77" s="167" t="s">
        <v>224</v>
      </c>
      <c r="H77" s="173">
        <v>301200</v>
      </c>
      <c r="I77" s="67">
        <v>301200</v>
      </c>
      <c r="J77" s="67">
        <v>131775</v>
      </c>
      <c r="K77" s="167"/>
      <c r="L77" s="67">
        <v>169425</v>
      </c>
      <c r="M77" s="167"/>
      <c r="N77" s="67"/>
      <c r="O77" s="67"/>
      <c r="P77" s="167"/>
      <c r="Q77" s="67"/>
      <c r="R77" s="67"/>
      <c r="S77" s="67"/>
      <c r="T77" s="67"/>
      <c r="U77" s="67"/>
      <c r="V77" s="67"/>
      <c r="W77" s="67"/>
    </row>
    <row r="78" ht="20.25" customHeight="1" spans="1:23">
      <c r="A78" s="167" t="str">
        <f t="shared" si="0"/>
        <v>       玉溪市公共就业和人才服务中心</v>
      </c>
      <c r="B78" s="167" t="s">
        <v>290</v>
      </c>
      <c r="C78" s="167" t="s">
        <v>226</v>
      </c>
      <c r="D78" s="167" t="s">
        <v>95</v>
      </c>
      <c r="E78" s="167" t="s">
        <v>179</v>
      </c>
      <c r="F78" s="167" t="s">
        <v>227</v>
      </c>
      <c r="G78" s="167" t="s">
        <v>226</v>
      </c>
      <c r="H78" s="173">
        <v>69730.08</v>
      </c>
      <c r="I78" s="67">
        <v>69730.08</v>
      </c>
      <c r="J78" s="67"/>
      <c r="K78" s="167"/>
      <c r="L78" s="67">
        <v>69730.08</v>
      </c>
      <c r="M78" s="167"/>
      <c r="N78" s="67"/>
      <c r="O78" s="67"/>
      <c r="P78" s="167"/>
      <c r="Q78" s="67"/>
      <c r="R78" s="67"/>
      <c r="S78" s="67"/>
      <c r="T78" s="67"/>
      <c r="U78" s="67"/>
      <c r="V78" s="67"/>
      <c r="W78" s="67"/>
    </row>
    <row r="79" ht="20.25" customHeight="1" spans="1:23">
      <c r="A79" s="167" t="str">
        <f t="shared" si="0"/>
        <v>       玉溪市公共就业和人才服务中心</v>
      </c>
      <c r="B79" s="167" t="s">
        <v>291</v>
      </c>
      <c r="C79" s="167" t="s">
        <v>229</v>
      </c>
      <c r="D79" s="167" t="s">
        <v>95</v>
      </c>
      <c r="E79" s="167" t="s">
        <v>179</v>
      </c>
      <c r="F79" s="167" t="s">
        <v>230</v>
      </c>
      <c r="G79" s="167" t="s">
        <v>231</v>
      </c>
      <c r="H79" s="173">
        <v>201200</v>
      </c>
      <c r="I79" s="67">
        <v>201200</v>
      </c>
      <c r="J79" s="67">
        <v>44079</v>
      </c>
      <c r="K79" s="167"/>
      <c r="L79" s="67">
        <v>157121</v>
      </c>
      <c r="M79" s="167"/>
      <c r="N79" s="67"/>
      <c r="O79" s="67"/>
      <c r="P79" s="167"/>
      <c r="Q79" s="67"/>
      <c r="R79" s="67"/>
      <c r="S79" s="67"/>
      <c r="T79" s="67"/>
      <c r="U79" s="67"/>
      <c r="V79" s="67"/>
      <c r="W79" s="67"/>
    </row>
    <row r="80" ht="20.25" customHeight="1" spans="1:23">
      <c r="A80" s="167" t="str">
        <f t="shared" si="0"/>
        <v>       玉溪市公共就业和人才服务中心</v>
      </c>
      <c r="B80" s="167" t="s">
        <v>291</v>
      </c>
      <c r="C80" s="167" t="s">
        <v>229</v>
      </c>
      <c r="D80" s="167" t="s">
        <v>95</v>
      </c>
      <c r="E80" s="167" t="s">
        <v>179</v>
      </c>
      <c r="F80" s="167" t="s">
        <v>259</v>
      </c>
      <c r="G80" s="167" t="s">
        <v>260</v>
      </c>
      <c r="H80" s="173">
        <v>5000</v>
      </c>
      <c r="I80" s="67">
        <v>5000</v>
      </c>
      <c r="J80" s="67">
        <v>1250</v>
      </c>
      <c r="K80" s="167"/>
      <c r="L80" s="67">
        <v>3750</v>
      </c>
      <c r="M80" s="167"/>
      <c r="N80" s="67"/>
      <c r="O80" s="67"/>
      <c r="P80" s="167"/>
      <c r="Q80" s="67"/>
      <c r="R80" s="67"/>
      <c r="S80" s="67"/>
      <c r="T80" s="67"/>
      <c r="U80" s="67"/>
      <c r="V80" s="67"/>
      <c r="W80" s="67"/>
    </row>
    <row r="81" ht="20.25" customHeight="1" spans="1:23">
      <c r="A81" s="167" t="str">
        <f t="shared" si="0"/>
        <v>       玉溪市公共就业和人才服务中心</v>
      </c>
      <c r="B81" s="167" t="s">
        <v>291</v>
      </c>
      <c r="C81" s="167" t="s">
        <v>229</v>
      </c>
      <c r="D81" s="167" t="s">
        <v>95</v>
      </c>
      <c r="E81" s="167" t="s">
        <v>179</v>
      </c>
      <c r="F81" s="167" t="s">
        <v>261</v>
      </c>
      <c r="G81" s="167" t="s">
        <v>262</v>
      </c>
      <c r="H81" s="173">
        <v>10000</v>
      </c>
      <c r="I81" s="67">
        <v>10000</v>
      </c>
      <c r="J81" s="67">
        <v>2500</v>
      </c>
      <c r="K81" s="167"/>
      <c r="L81" s="67">
        <v>7500</v>
      </c>
      <c r="M81" s="167"/>
      <c r="N81" s="67"/>
      <c r="O81" s="67"/>
      <c r="P81" s="167"/>
      <c r="Q81" s="67"/>
      <c r="R81" s="67"/>
      <c r="S81" s="67"/>
      <c r="T81" s="67"/>
      <c r="U81" s="67"/>
      <c r="V81" s="67"/>
      <c r="W81" s="67"/>
    </row>
    <row r="82" ht="20.25" customHeight="1" spans="1:23">
      <c r="A82" s="167" t="str">
        <f t="shared" si="0"/>
        <v>       玉溪市公共就业和人才服务中心</v>
      </c>
      <c r="B82" s="167" t="s">
        <v>291</v>
      </c>
      <c r="C82" s="167" t="s">
        <v>229</v>
      </c>
      <c r="D82" s="167" t="s">
        <v>95</v>
      </c>
      <c r="E82" s="167" t="s">
        <v>179</v>
      </c>
      <c r="F82" s="167" t="s">
        <v>232</v>
      </c>
      <c r="G82" s="167" t="s">
        <v>233</v>
      </c>
      <c r="H82" s="173">
        <v>15000</v>
      </c>
      <c r="I82" s="67">
        <v>15000</v>
      </c>
      <c r="J82" s="67">
        <v>3750</v>
      </c>
      <c r="K82" s="167"/>
      <c r="L82" s="67">
        <v>11250</v>
      </c>
      <c r="M82" s="167"/>
      <c r="N82" s="67"/>
      <c r="O82" s="67"/>
      <c r="P82" s="167"/>
      <c r="Q82" s="67"/>
      <c r="R82" s="67"/>
      <c r="S82" s="67"/>
      <c r="T82" s="67"/>
      <c r="U82" s="67"/>
      <c r="V82" s="67"/>
      <c r="W82" s="67"/>
    </row>
    <row r="83" ht="20.25" customHeight="1" spans="1:23">
      <c r="A83" s="167" t="str">
        <f t="shared" si="0"/>
        <v>       玉溪市公共就业和人才服务中心</v>
      </c>
      <c r="B83" s="167" t="s">
        <v>291</v>
      </c>
      <c r="C83" s="167" t="s">
        <v>229</v>
      </c>
      <c r="D83" s="167" t="s">
        <v>95</v>
      </c>
      <c r="E83" s="167" t="s">
        <v>179</v>
      </c>
      <c r="F83" s="167" t="s">
        <v>234</v>
      </c>
      <c r="G83" s="167" t="s">
        <v>235</v>
      </c>
      <c r="H83" s="173">
        <v>70000</v>
      </c>
      <c r="I83" s="67">
        <v>70000</v>
      </c>
      <c r="J83" s="67">
        <v>17500</v>
      </c>
      <c r="K83" s="167"/>
      <c r="L83" s="67">
        <v>52500</v>
      </c>
      <c r="M83" s="167"/>
      <c r="N83" s="67"/>
      <c r="O83" s="67"/>
      <c r="P83" s="167"/>
      <c r="Q83" s="67"/>
      <c r="R83" s="67"/>
      <c r="S83" s="67"/>
      <c r="T83" s="67"/>
      <c r="U83" s="67"/>
      <c r="V83" s="67"/>
      <c r="W83" s="67"/>
    </row>
    <row r="84" ht="20.25" customHeight="1" spans="1:23">
      <c r="A84" s="167" t="str">
        <f t="shared" si="0"/>
        <v>       玉溪市公共就业和人才服务中心</v>
      </c>
      <c r="B84" s="167" t="s">
        <v>291</v>
      </c>
      <c r="C84" s="167" t="s">
        <v>229</v>
      </c>
      <c r="D84" s="167" t="s">
        <v>95</v>
      </c>
      <c r="E84" s="167" t="s">
        <v>179</v>
      </c>
      <c r="F84" s="167" t="s">
        <v>236</v>
      </c>
      <c r="G84" s="167" t="s">
        <v>237</v>
      </c>
      <c r="H84" s="173">
        <v>5000</v>
      </c>
      <c r="I84" s="67">
        <v>5000</v>
      </c>
      <c r="J84" s="67">
        <v>1250</v>
      </c>
      <c r="K84" s="167"/>
      <c r="L84" s="67">
        <v>3750</v>
      </c>
      <c r="M84" s="167"/>
      <c r="N84" s="67"/>
      <c r="O84" s="67"/>
      <c r="P84" s="167"/>
      <c r="Q84" s="67"/>
      <c r="R84" s="67"/>
      <c r="S84" s="67"/>
      <c r="T84" s="67"/>
      <c r="U84" s="67"/>
      <c r="V84" s="67"/>
      <c r="W84" s="67"/>
    </row>
    <row r="85" ht="20.25" customHeight="1" spans="1:23">
      <c r="A85" s="167" t="str">
        <f t="shared" si="0"/>
        <v>       玉溪市公共就业和人才服务中心</v>
      </c>
      <c r="B85" s="167" t="s">
        <v>291</v>
      </c>
      <c r="C85" s="167" t="s">
        <v>229</v>
      </c>
      <c r="D85" s="167" t="s">
        <v>95</v>
      </c>
      <c r="E85" s="167" t="s">
        <v>179</v>
      </c>
      <c r="F85" s="167" t="s">
        <v>238</v>
      </c>
      <c r="G85" s="167" t="s">
        <v>239</v>
      </c>
      <c r="H85" s="173">
        <v>5000</v>
      </c>
      <c r="I85" s="67">
        <v>5000</v>
      </c>
      <c r="J85" s="67">
        <v>1250</v>
      </c>
      <c r="K85" s="167"/>
      <c r="L85" s="67">
        <v>3750</v>
      </c>
      <c r="M85" s="167"/>
      <c r="N85" s="67"/>
      <c r="O85" s="67"/>
      <c r="P85" s="167"/>
      <c r="Q85" s="67"/>
      <c r="R85" s="67"/>
      <c r="S85" s="67"/>
      <c r="T85" s="67"/>
      <c r="U85" s="67"/>
      <c r="V85" s="67"/>
      <c r="W85" s="67"/>
    </row>
    <row r="86" ht="20.25" customHeight="1" spans="1:23">
      <c r="A86" s="167" t="str">
        <f t="shared" si="0"/>
        <v>       玉溪市公共就业和人才服务中心</v>
      </c>
      <c r="B86" s="167" t="s">
        <v>291</v>
      </c>
      <c r="C86" s="167" t="s">
        <v>229</v>
      </c>
      <c r="D86" s="167" t="s">
        <v>95</v>
      </c>
      <c r="E86" s="167" t="s">
        <v>179</v>
      </c>
      <c r="F86" s="167" t="s">
        <v>263</v>
      </c>
      <c r="G86" s="167" t="s">
        <v>264</v>
      </c>
      <c r="H86" s="173">
        <v>90000</v>
      </c>
      <c r="I86" s="67">
        <v>90000</v>
      </c>
      <c r="J86" s="67">
        <v>22500</v>
      </c>
      <c r="K86" s="167"/>
      <c r="L86" s="67">
        <v>67500</v>
      </c>
      <c r="M86" s="167"/>
      <c r="N86" s="67"/>
      <c r="O86" s="67"/>
      <c r="P86" s="167"/>
      <c r="Q86" s="67"/>
      <c r="R86" s="67"/>
      <c r="S86" s="67"/>
      <c r="T86" s="67"/>
      <c r="U86" s="67"/>
      <c r="V86" s="67"/>
      <c r="W86" s="67"/>
    </row>
    <row r="87" ht="20.25" customHeight="1" spans="1:23">
      <c r="A87" s="167" t="str">
        <f t="shared" si="0"/>
        <v>       玉溪市公共就业和人才服务中心</v>
      </c>
      <c r="B87" s="167" t="s">
        <v>291</v>
      </c>
      <c r="C87" s="167" t="s">
        <v>229</v>
      </c>
      <c r="D87" s="167" t="s">
        <v>95</v>
      </c>
      <c r="E87" s="167" t="s">
        <v>179</v>
      </c>
      <c r="F87" s="167" t="s">
        <v>242</v>
      </c>
      <c r="G87" s="167" t="s">
        <v>243</v>
      </c>
      <c r="H87" s="173">
        <v>33000</v>
      </c>
      <c r="I87" s="67">
        <v>33000</v>
      </c>
      <c r="J87" s="67">
        <v>8250</v>
      </c>
      <c r="K87" s="167"/>
      <c r="L87" s="67">
        <v>24750</v>
      </c>
      <c r="M87" s="167"/>
      <c r="N87" s="67"/>
      <c r="O87" s="67"/>
      <c r="P87" s="167"/>
      <c r="Q87" s="67"/>
      <c r="R87" s="67"/>
      <c r="S87" s="67"/>
      <c r="T87" s="67"/>
      <c r="U87" s="67"/>
      <c r="V87" s="67"/>
      <c r="W87" s="67"/>
    </row>
    <row r="88" ht="20.25" customHeight="1" spans="1:23">
      <c r="A88" s="167" t="str">
        <f t="shared" si="0"/>
        <v>       玉溪市公共就业和人才服务中心</v>
      </c>
      <c r="B88" s="167" t="s">
        <v>291</v>
      </c>
      <c r="C88" s="167" t="s">
        <v>229</v>
      </c>
      <c r="D88" s="167" t="s">
        <v>95</v>
      </c>
      <c r="E88" s="167" t="s">
        <v>179</v>
      </c>
      <c r="F88" s="167" t="s">
        <v>223</v>
      </c>
      <c r="G88" s="167" t="s">
        <v>224</v>
      </c>
      <c r="H88" s="173">
        <v>30120</v>
      </c>
      <c r="I88" s="67">
        <v>30120</v>
      </c>
      <c r="J88" s="67">
        <v>7530</v>
      </c>
      <c r="K88" s="167"/>
      <c r="L88" s="67">
        <v>22590</v>
      </c>
      <c r="M88" s="167"/>
      <c r="N88" s="67"/>
      <c r="O88" s="67"/>
      <c r="P88" s="167"/>
      <c r="Q88" s="67"/>
      <c r="R88" s="67"/>
      <c r="S88" s="67"/>
      <c r="T88" s="67"/>
      <c r="U88" s="67"/>
      <c r="V88" s="67"/>
      <c r="W88" s="67"/>
    </row>
    <row r="89" ht="20.25" customHeight="1" spans="1:23">
      <c r="A89" s="167" t="str">
        <f t="shared" si="0"/>
        <v>       玉溪市公共就业和人才服务中心</v>
      </c>
      <c r="B89" s="167" t="s">
        <v>291</v>
      </c>
      <c r="C89" s="167" t="s">
        <v>229</v>
      </c>
      <c r="D89" s="167" t="s">
        <v>95</v>
      </c>
      <c r="E89" s="167" t="s">
        <v>179</v>
      </c>
      <c r="F89" s="167" t="s">
        <v>244</v>
      </c>
      <c r="G89" s="167" t="s">
        <v>245</v>
      </c>
      <c r="H89" s="173">
        <v>17000</v>
      </c>
      <c r="I89" s="67">
        <v>17000</v>
      </c>
      <c r="J89" s="67"/>
      <c r="K89" s="167"/>
      <c r="L89" s="67">
        <v>17000</v>
      </c>
      <c r="M89" s="167"/>
      <c r="N89" s="67"/>
      <c r="O89" s="67"/>
      <c r="P89" s="167"/>
      <c r="Q89" s="67"/>
      <c r="R89" s="67"/>
      <c r="S89" s="67"/>
      <c r="T89" s="67"/>
      <c r="U89" s="67"/>
      <c r="V89" s="67"/>
      <c r="W89" s="67"/>
    </row>
    <row r="90" ht="20.25" customHeight="1" spans="1:23">
      <c r="A90" s="167" t="str">
        <f t="shared" si="0"/>
        <v>       玉溪市公共就业和人才服务中心</v>
      </c>
      <c r="B90" s="167" t="s">
        <v>291</v>
      </c>
      <c r="C90" s="167" t="s">
        <v>229</v>
      </c>
      <c r="D90" s="167" t="s">
        <v>102</v>
      </c>
      <c r="E90" s="167" t="s">
        <v>208</v>
      </c>
      <c r="F90" s="167" t="s">
        <v>244</v>
      </c>
      <c r="G90" s="167" t="s">
        <v>245</v>
      </c>
      <c r="H90" s="173">
        <v>4800</v>
      </c>
      <c r="I90" s="67">
        <v>4800</v>
      </c>
      <c r="J90" s="67">
        <v>4800</v>
      </c>
      <c r="K90" s="167"/>
      <c r="L90" s="67"/>
      <c r="M90" s="167"/>
      <c r="N90" s="67"/>
      <c r="O90" s="67"/>
      <c r="P90" s="167"/>
      <c r="Q90" s="67"/>
      <c r="R90" s="67"/>
      <c r="S90" s="67"/>
      <c r="T90" s="67"/>
      <c r="U90" s="67"/>
      <c r="V90" s="67"/>
      <c r="W90" s="67"/>
    </row>
    <row r="91" ht="20.25" customHeight="1" spans="1:23">
      <c r="A91" s="167" t="str">
        <f t="shared" si="0"/>
        <v>       玉溪市公共就业和人才服务中心</v>
      </c>
      <c r="B91" s="167" t="s">
        <v>292</v>
      </c>
      <c r="C91" s="167" t="s">
        <v>149</v>
      </c>
      <c r="D91" s="167" t="s">
        <v>95</v>
      </c>
      <c r="E91" s="167" t="s">
        <v>179</v>
      </c>
      <c r="F91" s="167" t="s">
        <v>251</v>
      </c>
      <c r="G91" s="167" t="s">
        <v>149</v>
      </c>
      <c r="H91" s="173">
        <v>24000</v>
      </c>
      <c r="I91" s="67">
        <v>24000</v>
      </c>
      <c r="J91" s="67"/>
      <c r="K91" s="167"/>
      <c r="L91" s="67">
        <v>24000</v>
      </c>
      <c r="M91" s="167"/>
      <c r="N91" s="67"/>
      <c r="O91" s="67"/>
      <c r="P91" s="167"/>
      <c r="Q91" s="67"/>
      <c r="R91" s="67"/>
      <c r="S91" s="67"/>
      <c r="T91" s="67"/>
      <c r="U91" s="67"/>
      <c r="V91" s="67"/>
      <c r="W91" s="67"/>
    </row>
    <row r="92" ht="20.25" customHeight="1" spans="1:23">
      <c r="A92" s="167" t="str">
        <f t="shared" si="0"/>
        <v>       玉溪市公共就业和人才服务中心</v>
      </c>
      <c r="B92" s="167" t="s">
        <v>293</v>
      </c>
      <c r="C92" s="167" t="s">
        <v>266</v>
      </c>
      <c r="D92" s="167" t="s">
        <v>95</v>
      </c>
      <c r="E92" s="167" t="s">
        <v>179</v>
      </c>
      <c r="F92" s="167" t="s">
        <v>267</v>
      </c>
      <c r="G92" s="167" t="s">
        <v>214</v>
      </c>
      <c r="H92" s="173">
        <v>144000</v>
      </c>
      <c r="I92" s="67">
        <v>144000</v>
      </c>
      <c r="J92" s="67">
        <v>36000</v>
      </c>
      <c r="K92" s="167"/>
      <c r="L92" s="67">
        <v>108000</v>
      </c>
      <c r="M92" s="167"/>
      <c r="N92" s="67"/>
      <c r="O92" s="67"/>
      <c r="P92" s="167"/>
      <c r="Q92" s="67"/>
      <c r="R92" s="67"/>
      <c r="S92" s="67"/>
      <c r="T92" s="67"/>
      <c r="U92" s="67"/>
      <c r="V92" s="67"/>
      <c r="W92" s="67"/>
    </row>
    <row r="93" ht="20.25" customHeight="1" spans="1:23">
      <c r="A93" s="167" t="str">
        <f t="shared" si="0"/>
        <v>       玉溪市公共就业和人才服务中心</v>
      </c>
      <c r="B93" s="167" t="s">
        <v>294</v>
      </c>
      <c r="C93" s="167" t="s">
        <v>255</v>
      </c>
      <c r="D93" s="167" t="s">
        <v>97</v>
      </c>
      <c r="E93" s="167" t="s">
        <v>295</v>
      </c>
      <c r="F93" s="167" t="s">
        <v>230</v>
      </c>
      <c r="G93" s="167" t="s">
        <v>231</v>
      </c>
      <c r="H93" s="173">
        <v>45126</v>
      </c>
      <c r="I93" s="67">
        <v>45126</v>
      </c>
      <c r="J93" s="67"/>
      <c r="K93" s="167"/>
      <c r="L93" s="67">
        <v>45126</v>
      </c>
      <c r="M93" s="167"/>
      <c r="N93" s="67"/>
      <c r="O93" s="67"/>
      <c r="P93" s="167"/>
      <c r="Q93" s="67"/>
      <c r="R93" s="67"/>
      <c r="S93" s="67"/>
      <c r="T93" s="67"/>
      <c r="U93" s="67"/>
      <c r="V93" s="67"/>
      <c r="W93" s="67"/>
    </row>
    <row r="94" ht="20.25" customHeight="1" spans="1:23">
      <c r="A94" s="167" t="str">
        <f t="shared" si="0"/>
        <v>       玉溪市公共就业和人才服务中心</v>
      </c>
      <c r="B94" s="167" t="s">
        <v>294</v>
      </c>
      <c r="C94" s="167" t="s">
        <v>255</v>
      </c>
      <c r="D94" s="167" t="s">
        <v>97</v>
      </c>
      <c r="E94" s="167" t="s">
        <v>295</v>
      </c>
      <c r="F94" s="167" t="s">
        <v>234</v>
      </c>
      <c r="G94" s="167" t="s">
        <v>235</v>
      </c>
      <c r="H94" s="173">
        <v>21000</v>
      </c>
      <c r="I94" s="67">
        <v>21000</v>
      </c>
      <c r="J94" s="67"/>
      <c r="K94" s="167"/>
      <c r="L94" s="67">
        <v>21000</v>
      </c>
      <c r="M94" s="167"/>
      <c r="N94" s="67"/>
      <c r="O94" s="67"/>
      <c r="P94" s="167"/>
      <c r="Q94" s="67"/>
      <c r="R94" s="67"/>
      <c r="S94" s="67"/>
      <c r="T94" s="67"/>
      <c r="U94" s="67"/>
      <c r="V94" s="67"/>
      <c r="W94" s="67"/>
    </row>
    <row r="95" ht="20.25" customHeight="1" spans="1:23">
      <c r="A95" s="167" t="str">
        <f t="shared" si="0"/>
        <v>       玉溪市公共就业和人才服务中心</v>
      </c>
      <c r="B95" s="167" t="s">
        <v>294</v>
      </c>
      <c r="C95" s="167" t="s">
        <v>255</v>
      </c>
      <c r="D95" s="167" t="s">
        <v>97</v>
      </c>
      <c r="E95" s="167" t="s">
        <v>295</v>
      </c>
      <c r="F95" s="167" t="s">
        <v>296</v>
      </c>
      <c r="G95" s="167" t="s">
        <v>297</v>
      </c>
      <c r="H95" s="173">
        <v>10000</v>
      </c>
      <c r="I95" s="67">
        <v>10000</v>
      </c>
      <c r="J95" s="67"/>
      <c r="K95" s="167"/>
      <c r="L95" s="67">
        <v>10000</v>
      </c>
      <c r="M95" s="167"/>
      <c r="N95" s="67"/>
      <c r="O95" s="67"/>
      <c r="P95" s="167"/>
      <c r="Q95" s="67"/>
      <c r="R95" s="67"/>
      <c r="S95" s="67"/>
      <c r="T95" s="67"/>
      <c r="U95" s="67"/>
      <c r="V95" s="67"/>
      <c r="W95" s="67"/>
    </row>
    <row r="96" ht="20.25" customHeight="1" spans="1:23">
      <c r="A96" s="167" t="str">
        <f t="shared" si="0"/>
        <v>       玉溪市公共就业和人才服务中心</v>
      </c>
      <c r="B96" s="167" t="s">
        <v>294</v>
      </c>
      <c r="C96" s="167" t="s">
        <v>255</v>
      </c>
      <c r="D96" s="167" t="s">
        <v>97</v>
      </c>
      <c r="E96" s="167" t="s">
        <v>295</v>
      </c>
      <c r="F96" s="167" t="s">
        <v>240</v>
      </c>
      <c r="G96" s="167" t="s">
        <v>241</v>
      </c>
      <c r="H96" s="173">
        <v>5000</v>
      </c>
      <c r="I96" s="67">
        <v>5000</v>
      </c>
      <c r="J96" s="67"/>
      <c r="K96" s="167"/>
      <c r="L96" s="67">
        <v>5000</v>
      </c>
      <c r="M96" s="167"/>
      <c r="N96" s="67"/>
      <c r="O96" s="67"/>
      <c r="P96" s="167"/>
      <c r="Q96" s="67"/>
      <c r="R96" s="67"/>
      <c r="S96" s="67"/>
      <c r="T96" s="67"/>
      <c r="U96" s="67"/>
      <c r="V96" s="67"/>
      <c r="W96" s="67"/>
    </row>
    <row r="97" ht="20.25" customHeight="1" spans="1:23">
      <c r="A97" s="167" t="str">
        <f t="shared" si="0"/>
        <v>       玉溪市公共就业和人才服务中心</v>
      </c>
      <c r="B97" s="167" t="s">
        <v>298</v>
      </c>
      <c r="C97" s="167" t="s">
        <v>299</v>
      </c>
      <c r="D97" s="167" t="s">
        <v>95</v>
      </c>
      <c r="E97" s="167" t="s">
        <v>179</v>
      </c>
      <c r="F97" s="167" t="s">
        <v>263</v>
      </c>
      <c r="G97" s="167" t="s">
        <v>264</v>
      </c>
      <c r="H97" s="173">
        <v>204000</v>
      </c>
      <c r="I97" s="67">
        <v>204000</v>
      </c>
      <c r="J97" s="67"/>
      <c r="K97" s="167"/>
      <c r="L97" s="67">
        <v>204000</v>
      </c>
      <c r="M97" s="167"/>
      <c r="N97" s="67"/>
      <c r="O97" s="67"/>
      <c r="P97" s="167"/>
      <c r="Q97" s="67"/>
      <c r="R97" s="67"/>
      <c r="S97" s="67"/>
      <c r="T97" s="67"/>
      <c r="U97" s="67"/>
      <c r="V97" s="67"/>
      <c r="W97" s="67"/>
    </row>
    <row r="98" ht="20.25" customHeight="1" spans="1:23">
      <c r="A98" s="167" t="str">
        <f t="shared" si="0"/>
        <v>       玉溪市公共就业和人才服务中心</v>
      </c>
      <c r="B98" s="167" t="s">
        <v>300</v>
      </c>
      <c r="C98" s="167" t="s">
        <v>253</v>
      </c>
      <c r="D98" s="167" t="s">
        <v>95</v>
      </c>
      <c r="E98" s="167" t="s">
        <v>179</v>
      </c>
      <c r="F98" s="167" t="s">
        <v>215</v>
      </c>
      <c r="G98" s="167" t="s">
        <v>216</v>
      </c>
      <c r="H98" s="173">
        <v>124243</v>
      </c>
      <c r="I98" s="67">
        <v>124243</v>
      </c>
      <c r="J98" s="67"/>
      <c r="K98" s="167"/>
      <c r="L98" s="67">
        <v>124243</v>
      </c>
      <c r="M98" s="167"/>
      <c r="N98" s="67"/>
      <c r="O98" s="67"/>
      <c r="P98" s="167"/>
      <c r="Q98" s="67"/>
      <c r="R98" s="67"/>
      <c r="S98" s="67"/>
      <c r="T98" s="67"/>
      <c r="U98" s="67"/>
      <c r="V98" s="67"/>
      <c r="W98" s="67"/>
    </row>
    <row r="99" ht="20.25" customHeight="1" spans="1:23">
      <c r="A99" s="167" t="str">
        <f t="shared" si="0"/>
        <v>       玉溪市公共就业和人才服务中心</v>
      </c>
      <c r="B99" s="167" t="s">
        <v>301</v>
      </c>
      <c r="C99" s="167" t="s">
        <v>276</v>
      </c>
      <c r="D99" s="167" t="s">
        <v>105</v>
      </c>
      <c r="E99" s="167" t="s">
        <v>277</v>
      </c>
      <c r="F99" s="167" t="s">
        <v>278</v>
      </c>
      <c r="G99" s="167" t="s">
        <v>279</v>
      </c>
      <c r="H99" s="173">
        <v>300000</v>
      </c>
      <c r="I99" s="67">
        <v>300000</v>
      </c>
      <c r="J99" s="67"/>
      <c r="K99" s="167"/>
      <c r="L99" s="67">
        <v>300000</v>
      </c>
      <c r="M99" s="167"/>
      <c r="N99" s="67"/>
      <c r="O99" s="67"/>
      <c r="P99" s="167"/>
      <c r="Q99" s="67"/>
      <c r="R99" s="67"/>
      <c r="S99" s="67"/>
      <c r="T99" s="67"/>
      <c r="U99" s="67"/>
      <c r="V99" s="67"/>
      <c r="W99" s="67"/>
    </row>
    <row r="100" ht="20.25" customHeight="1" spans="1:23">
      <c r="A100" s="167" t="str">
        <f t="shared" si="0"/>
        <v>       玉溪市公共就业和人才服务中心</v>
      </c>
      <c r="B100" s="167" t="s">
        <v>302</v>
      </c>
      <c r="C100" s="167" t="s">
        <v>303</v>
      </c>
      <c r="D100" s="167" t="s">
        <v>95</v>
      </c>
      <c r="E100" s="167" t="s">
        <v>179</v>
      </c>
      <c r="F100" s="167" t="s">
        <v>304</v>
      </c>
      <c r="G100" s="167" t="s">
        <v>303</v>
      </c>
      <c r="H100" s="173">
        <v>42600</v>
      </c>
      <c r="I100" s="67">
        <v>42600</v>
      </c>
      <c r="J100" s="67"/>
      <c r="K100" s="167"/>
      <c r="L100" s="67">
        <v>42600</v>
      </c>
      <c r="M100" s="167"/>
      <c r="N100" s="67"/>
      <c r="O100" s="67"/>
      <c r="P100" s="167"/>
      <c r="Q100" s="67"/>
      <c r="R100" s="67"/>
      <c r="S100" s="67"/>
      <c r="T100" s="67"/>
      <c r="U100" s="67"/>
      <c r="V100" s="67"/>
      <c r="W100" s="67"/>
    </row>
    <row r="101" ht="20.25" customHeight="1" spans="1:23">
      <c r="A101" s="175" t="s">
        <v>70</v>
      </c>
      <c r="B101" s="167"/>
      <c r="C101" s="167"/>
      <c r="D101" s="167"/>
      <c r="E101" s="167"/>
      <c r="F101" s="167"/>
      <c r="G101" s="167"/>
      <c r="H101" s="173">
        <v>9623820.15</v>
      </c>
      <c r="I101" s="67">
        <v>9623820.15</v>
      </c>
      <c r="J101" s="67">
        <v>3474204.53</v>
      </c>
      <c r="K101" s="167"/>
      <c r="L101" s="67">
        <v>6149615.62</v>
      </c>
      <c r="M101" s="167"/>
      <c r="N101" s="67"/>
      <c r="O101" s="67"/>
      <c r="P101" s="167"/>
      <c r="Q101" s="67"/>
      <c r="R101" s="67"/>
      <c r="S101" s="67"/>
      <c r="T101" s="67"/>
      <c r="U101" s="67"/>
      <c r="V101" s="67"/>
      <c r="W101" s="67"/>
    </row>
    <row r="102" ht="20.25" customHeight="1" spans="1:23">
      <c r="A102" s="167" t="str">
        <f t="shared" ref="A102:A135" si="1">"       "&amp;"玉溪市社会保险中心"</f>
        <v>       玉溪市社会保险中心</v>
      </c>
      <c r="B102" s="167" t="s">
        <v>305</v>
      </c>
      <c r="C102" s="167" t="s">
        <v>178</v>
      </c>
      <c r="D102" s="167" t="s">
        <v>95</v>
      </c>
      <c r="E102" s="167" t="s">
        <v>179</v>
      </c>
      <c r="F102" s="167" t="s">
        <v>180</v>
      </c>
      <c r="G102" s="167" t="s">
        <v>181</v>
      </c>
      <c r="H102" s="173">
        <v>1637364</v>
      </c>
      <c r="I102" s="67">
        <v>1637364</v>
      </c>
      <c r="J102" s="67">
        <v>716346.75</v>
      </c>
      <c r="K102" s="167"/>
      <c r="L102" s="67">
        <v>921017.25</v>
      </c>
      <c r="M102" s="167"/>
      <c r="N102" s="67"/>
      <c r="O102" s="67"/>
      <c r="P102" s="167"/>
      <c r="Q102" s="67"/>
      <c r="R102" s="67"/>
      <c r="S102" s="67"/>
      <c r="T102" s="67"/>
      <c r="U102" s="67"/>
      <c r="V102" s="67"/>
      <c r="W102" s="67"/>
    </row>
    <row r="103" ht="20.25" customHeight="1" spans="1:23">
      <c r="A103" s="167" t="str">
        <f t="shared" si="1"/>
        <v>       玉溪市社会保险中心</v>
      </c>
      <c r="B103" s="167" t="s">
        <v>305</v>
      </c>
      <c r="C103" s="167" t="s">
        <v>178</v>
      </c>
      <c r="D103" s="167" t="s">
        <v>95</v>
      </c>
      <c r="E103" s="167" t="s">
        <v>179</v>
      </c>
      <c r="F103" s="167" t="s">
        <v>182</v>
      </c>
      <c r="G103" s="167" t="s">
        <v>183</v>
      </c>
      <c r="H103" s="173">
        <v>2075592</v>
      </c>
      <c r="I103" s="67">
        <v>2075592</v>
      </c>
      <c r="J103" s="67">
        <v>908071.5</v>
      </c>
      <c r="K103" s="167"/>
      <c r="L103" s="67">
        <v>1167520.5</v>
      </c>
      <c r="M103" s="167"/>
      <c r="N103" s="67"/>
      <c r="O103" s="67"/>
      <c r="P103" s="167"/>
      <c r="Q103" s="67"/>
      <c r="R103" s="67"/>
      <c r="S103" s="67"/>
      <c r="T103" s="67"/>
      <c r="U103" s="67"/>
      <c r="V103" s="67"/>
      <c r="W103" s="67"/>
    </row>
    <row r="104" ht="20.25" customHeight="1" spans="1:23">
      <c r="A104" s="167" t="str">
        <f t="shared" si="1"/>
        <v>       玉溪市社会保险中心</v>
      </c>
      <c r="B104" s="167" t="s">
        <v>305</v>
      </c>
      <c r="C104" s="167" t="s">
        <v>178</v>
      </c>
      <c r="D104" s="167" t="s">
        <v>127</v>
      </c>
      <c r="E104" s="167" t="s">
        <v>184</v>
      </c>
      <c r="F104" s="167" t="s">
        <v>182</v>
      </c>
      <c r="G104" s="167" t="s">
        <v>183</v>
      </c>
      <c r="H104" s="173">
        <v>26796</v>
      </c>
      <c r="I104" s="67">
        <v>26796</v>
      </c>
      <c r="J104" s="67"/>
      <c r="K104" s="167"/>
      <c r="L104" s="67">
        <v>26796</v>
      </c>
      <c r="M104" s="167"/>
      <c r="N104" s="67"/>
      <c r="O104" s="67"/>
      <c r="P104" s="167"/>
      <c r="Q104" s="67"/>
      <c r="R104" s="67"/>
      <c r="S104" s="67"/>
      <c r="T104" s="67"/>
      <c r="U104" s="67"/>
      <c r="V104" s="67"/>
      <c r="W104" s="67"/>
    </row>
    <row r="105" ht="20.25" customHeight="1" spans="1:23">
      <c r="A105" s="167" t="str">
        <f t="shared" si="1"/>
        <v>       玉溪市社会保险中心</v>
      </c>
      <c r="B105" s="167" t="s">
        <v>306</v>
      </c>
      <c r="C105" s="167" t="s">
        <v>186</v>
      </c>
      <c r="D105" s="167" t="s">
        <v>95</v>
      </c>
      <c r="E105" s="167" t="s">
        <v>179</v>
      </c>
      <c r="F105" s="167" t="s">
        <v>187</v>
      </c>
      <c r="G105" s="167" t="s">
        <v>188</v>
      </c>
      <c r="H105" s="173">
        <v>762.27</v>
      </c>
      <c r="I105" s="67">
        <v>762.27</v>
      </c>
      <c r="J105" s="67">
        <v>190.57</v>
      </c>
      <c r="K105" s="167"/>
      <c r="L105" s="67">
        <v>571.7</v>
      </c>
      <c r="M105" s="167"/>
      <c r="N105" s="67"/>
      <c r="O105" s="67"/>
      <c r="P105" s="167"/>
      <c r="Q105" s="67"/>
      <c r="R105" s="67"/>
      <c r="S105" s="67"/>
      <c r="T105" s="67"/>
      <c r="U105" s="67"/>
      <c r="V105" s="67"/>
      <c r="W105" s="67"/>
    </row>
    <row r="106" ht="30" customHeight="1" spans="1:23">
      <c r="A106" s="167" t="str">
        <f t="shared" si="1"/>
        <v>       玉溪市社会保险中心</v>
      </c>
      <c r="B106" s="167" t="s">
        <v>306</v>
      </c>
      <c r="C106" s="167" t="s">
        <v>186</v>
      </c>
      <c r="D106" s="167" t="s">
        <v>104</v>
      </c>
      <c r="E106" s="167" t="s">
        <v>190</v>
      </c>
      <c r="F106" s="167" t="s">
        <v>191</v>
      </c>
      <c r="G106" s="167" t="s">
        <v>192</v>
      </c>
      <c r="H106" s="173">
        <v>737117.92</v>
      </c>
      <c r="I106" s="67">
        <v>737117.92</v>
      </c>
      <c r="J106" s="67">
        <v>184279.48</v>
      </c>
      <c r="K106" s="167"/>
      <c r="L106" s="67">
        <v>552838.44</v>
      </c>
      <c r="M106" s="167"/>
      <c r="N106" s="67"/>
      <c r="O106" s="67"/>
      <c r="P106" s="167"/>
      <c r="Q106" s="67"/>
      <c r="R106" s="67"/>
      <c r="S106" s="67"/>
      <c r="T106" s="67"/>
      <c r="U106" s="67"/>
      <c r="V106" s="67"/>
      <c r="W106" s="67"/>
    </row>
    <row r="107" ht="20.25" customHeight="1" spans="1:23">
      <c r="A107" s="167" t="str">
        <f t="shared" si="1"/>
        <v>       玉溪市社会保险中心</v>
      </c>
      <c r="B107" s="167" t="s">
        <v>306</v>
      </c>
      <c r="C107" s="167" t="s">
        <v>186</v>
      </c>
      <c r="D107" s="167" t="s">
        <v>116</v>
      </c>
      <c r="E107" s="167" t="s">
        <v>193</v>
      </c>
      <c r="F107" s="167" t="s">
        <v>194</v>
      </c>
      <c r="G107" s="167" t="s">
        <v>195</v>
      </c>
      <c r="H107" s="173">
        <v>382379.92</v>
      </c>
      <c r="I107" s="67">
        <v>382379.92</v>
      </c>
      <c r="J107" s="67">
        <v>95594.98</v>
      </c>
      <c r="K107" s="167"/>
      <c r="L107" s="67">
        <v>286784.94</v>
      </c>
      <c r="M107" s="167"/>
      <c r="N107" s="67"/>
      <c r="O107" s="67"/>
      <c r="P107" s="167"/>
      <c r="Q107" s="67"/>
      <c r="R107" s="67"/>
      <c r="S107" s="67"/>
      <c r="T107" s="67"/>
      <c r="U107" s="67"/>
      <c r="V107" s="67"/>
      <c r="W107" s="67"/>
    </row>
    <row r="108" ht="20.25" customHeight="1" spans="1:23">
      <c r="A108" s="167" t="str">
        <f t="shared" si="1"/>
        <v>       玉溪市社会保险中心</v>
      </c>
      <c r="B108" s="167" t="s">
        <v>306</v>
      </c>
      <c r="C108" s="167" t="s">
        <v>186</v>
      </c>
      <c r="D108" s="167" t="s">
        <v>118</v>
      </c>
      <c r="E108" s="167" t="s">
        <v>199</v>
      </c>
      <c r="F108" s="167" t="s">
        <v>200</v>
      </c>
      <c r="G108" s="167" t="s">
        <v>201</v>
      </c>
      <c r="H108" s="173">
        <v>271665.35</v>
      </c>
      <c r="I108" s="67">
        <v>271665.35</v>
      </c>
      <c r="J108" s="67">
        <v>67916.34</v>
      </c>
      <c r="K108" s="167"/>
      <c r="L108" s="67">
        <v>203749.01</v>
      </c>
      <c r="M108" s="167"/>
      <c r="N108" s="67"/>
      <c r="O108" s="67"/>
      <c r="P108" s="167"/>
      <c r="Q108" s="67"/>
      <c r="R108" s="67"/>
      <c r="S108" s="67"/>
      <c r="T108" s="67"/>
      <c r="U108" s="67"/>
      <c r="V108" s="67"/>
      <c r="W108" s="67"/>
    </row>
    <row r="109" ht="20.25" customHeight="1" spans="1:23">
      <c r="A109" s="167" t="str">
        <f t="shared" si="1"/>
        <v>       玉溪市社会保险中心</v>
      </c>
      <c r="B109" s="167" t="s">
        <v>306</v>
      </c>
      <c r="C109" s="167" t="s">
        <v>186</v>
      </c>
      <c r="D109" s="167" t="s">
        <v>119</v>
      </c>
      <c r="E109" s="167" t="s">
        <v>202</v>
      </c>
      <c r="F109" s="167" t="s">
        <v>187</v>
      </c>
      <c r="G109" s="167" t="s">
        <v>188</v>
      </c>
      <c r="H109" s="173">
        <v>38496.65</v>
      </c>
      <c r="I109" s="67">
        <v>38496.65</v>
      </c>
      <c r="J109" s="67">
        <v>24330.16</v>
      </c>
      <c r="K109" s="167"/>
      <c r="L109" s="67">
        <v>14166.49</v>
      </c>
      <c r="M109" s="167"/>
      <c r="N109" s="67"/>
      <c r="O109" s="67"/>
      <c r="P109" s="167"/>
      <c r="Q109" s="67"/>
      <c r="R109" s="67"/>
      <c r="S109" s="67"/>
      <c r="T109" s="67"/>
      <c r="U109" s="67"/>
      <c r="V109" s="67"/>
      <c r="W109" s="67"/>
    </row>
    <row r="110" ht="20.25" customHeight="1" spans="1:23">
      <c r="A110" s="167" t="str">
        <f t="shared" si="1"/>
        <v>       玉溪市社会保险中心</v>
      </c>
      <c r="B110" s="167" t="s">
        <v>307</v>
      </c>
      <c r="C110" s="167" t="s">
        <v>204</v>
      </c>
      <c r="D110" s="167" t="s">
        <v>126</v>
      </c>
      <c r="E110" s="167" t="s">
        <v>204</v>
      </c>
      <c r="F110" s="167" t="s">
        <v>205</v>
      </c>
      <c r="G110" s="167" t="s">
        <v>204</v>
      </c>
      <c r="H110" s="173">
        <v>651168</v>
      </c>
      <c r="I110" s="67">
        <v>651168</v>
      </c>
      <c r="J110" s="67">
        <v>162792</v>
      </c>
      <c r="K110" s="167"/>
      <c r="L110" s="67">
        <v>488376</v>
      </c>
      <c r="M110" s="167"/>
      <c r="N110" s="67"/>
      <c r="O110" s="67"/>
      <c r="P110" s="167"/>
      <c r="Q110" s="67"/>
      <c r="R110" s="67"/>
      <c r="S110" s="67"/>
      <c r="T110" s="67"/>
      <c r="U110" s="67"/>
      <c r="V110" s="67"/>
      <c r="W110" s="67"/>
    </row>
    <row r="111" ht="20.25" customHeight="1" spans="1:23">
      <c r="A111" s="167" t="str">
        <f t="shared" si="1"/>
        <v>       玉溪市社会保险中心</v>
      </c>
      <c r="B111" s="167" t="s">
        <v>308</v>
      </c>
      <c r="C111" s="167" t="s">
        <v>207</v>
      </c>
      <c r="D111" s="167" t="s">
        <v>102</v>
      </c>
      <c r="E111" s="167" t="s">
        <v>208</v>
      </c>
      <c r="F111" s="167" t="s">
        <v>211</v>
      </c>
      <c r="G111" s="167" t="s">
        <v>212</v>
      </c>
      <c r="H111" s="173">
        <v>686400</v>
      </c>
      <c r="I111" s="67">
        <v>686400</v>
      </c>
      <c r="J111" s="67">
        <v>686400</v>
      </c>
      <c r="K111" s="167"/>
      <c r="L111" s="67"/>
      <c r="M111" s="167"/>
      <c r="N111" s="67"/>
      <c r="O111" s="67"/>
      <c r="P111" s="167"/>
      <c r="Q111" s="67"/>
      <c r="R111" s="67"/>
      <c r="S111" s="67"/>
      <c r="T111" s="67"/>
      <c r="U111" s="67"/>
      <c r="V111" s="67"/>
      <c r="W111" s="67"/>
    </row>
    <row r="112" ht="20.25" customHeight="1" spans="1:23">
      <c r="A112" s="167" t="str">
        <f t="shared" si="1"/>
        <v>       玉溪市社会保险中心</v>
      </c>
      <c r="B112" s="167" t="s">
        <v>309</v>
      </c>
      <c r="C112" s="167" t="s">
        <v>214</v>
      </c>
      <c r="D112" s="167" t="s">
        <v>95</v>
      </c>
      <c r="E112" s="167" t="s">
        <v>179</v>
      </c>
      <c r="F112" s="167" t="s">
        <v>215</v>
      </c>
      <c r="G112" s="167" t="s">
        <v>216</v>
      </c>
      <c r="H112" s="173">
        <v>1169980</v>
      </c>
      <c r="I112" s="67">
        <v>1169980</v>
      </c>
      <c r="J112" s="67">
        <v>331485</v>
      </c>
      <c r="K112" s="167"/>
      <c r="L112" s="67">
        <v>838495</v>
      </c>
      <c r="M112" s="167"/>
      <c r="N112" s="67"/>
      <c r="O112" s="67"/>
      <c r="P112" s="167"/>
      <c r="Q112" s="67"/>
      <c r="R112" s="67"/>
      <c r="S112" s="67"/>
      <c r="T112" s="67"/>
      <c r="U112" s="67"/>
      <c r="V112" s="67"/>
      <c r="W112" s="67"/>
    </row>
    <row r="113" ht="20.25" customHeight="1" spans="1:23">
      <c r="A113" s="167" t="str">
        <f t="shared" si="1"/>
        <v>       玉溪市社会保险中心</v>
      </c>
      <c r="B113" s="167" t="s">
        <v>310</v>
      </c>
      <c r="C113" s="167" t="s">
        <v>222</v>
      </c>
      <c r="D113" s="167" t="s">
        <v>95</v>
      </c>
      <c r="E113" s="167" t="s">
        <v>179</v>
      </c>
      <c r="F113" s="167" t="s">
        <v>223</v>
      </c>
      <c r="G113" s="167" t="s">
        <v>224</v>
      </c>
      <c r="H113" s="173">
        <v>324600</v>
      </c>
      <c r="I113" s="67">
        <v>324600</v>
      </c>
      <c r="J113" s="67">
        <v>142012.5</v>
      </c>
      <c r="K113" s="167"/>
      <c r="L113" s="67">
        <v>182587.5</v>
      </c>
      <c r="M113" s="167"/>
      <c r="N113" s="67"/>
      <c r="O113" s="67"/>
      <c r="P113" s="167"/>
      <c r="Q113" s="67"/>
      <c r="R113" s="67"/>
      <c r="S113" s="67"/>
      <c r="T113" s="67"/>
      <c r="U113" s="67"/>
      <c r="V113" s="67"/>
      <c r="W113" s="67"/>
    </row>
    <row r="114" ht="20.25" customHeight="1" spans="1:23">
      <c r="A114" s="167" t="str">
        <f t="shared" si="1"/>
        <v>       玉溪市社会保险中心</v>
      </c>
      <c r="B114" s="167" t="s">
        <v>311</v>
      </c>
      <c r="C114" s="167" t="s">
        <v>226</v>
      </c>
      <c r="D114" s="167" t="s">
        <v>95</v>
      </c>
      <c r="E114" s="167" t="s">
        <v>179</v>
      </c>
      <c r="F114" s="167" t="s">
        <v>227</v>
      </c>
      <c r="G114" s="167" t="s">
        <v>226</v>
      </c>
      <c r="H114" s="173">
        <v>74795.04</v>
      </c>
      <c r="I114" s="67">
        <v>74795.04</v>
      </c>
      <c r="J114" s="67"/>
      <c r="K114" s="167"/>
      <c r="L114" s="67">
        <v>74795.04</v>
      </c>
      <c r="M114" s="167"/>
      <c r="N114" s="67"/>
      <c r="O114" s="67"/>
      <c r="P114" s="167"/>
      <c r="Q114" s="67"/>
      <c r="R114" s="67"/>
      <c r="S114" s="67"/>
      <c r="T114" s="67"/>
      <c r="U114" s="67"/>
      <c r="V114" s="67"/>
      <c r="W114" s="67"/>
    </row>
    <row r="115" ht="20.25" customHeight="1" spans="1:23">
      <c r="A115" s="167" t="str">
        <f t="shared" si="1"/>
        <v>       玉溪市社会保险中心</v>
      </c>
      <c r="B115" s="167" t="s">
        <v>312</v>
      </c>
      <c r="C115" s="167" t="s">
        <v>229</v>
      </c>
      <c r="D115" s="167" t="s">
        <v>95</v>
      </c>
      <c r="E115" s="167" t="s">
        <v>179</v>
      </c>
      <c r="F115" s="167" t="s">
        <v>230</v>
      </c>
      <c r="G115" s="167" t="s">
        <v>231</v>
      </c>
      <c r="H115" s="173">
        <v>160150</v>
      </c>
      <c r="I115" s="67">
        <v>160150</v>
      </c>
      <c r="J115" s="67">
        <v>34007.75</v>
      </c>
      <c r="K115" s="167"/>
      <c r="L115" s="67">
        <v>126142.25</v>
      </c>
      <c r="M115" s="167"/>
      <c r="N115" s="67"/>
      <c r="O115" s="67"/>
      <c r="P115" s="167"/>
      <c r="Q115" s="67"/>
      <c r="R115" s="67"/>
      <c r="S115" s="67"/>
      <c r="T115" s="67"/>
      <c r="U115" s="67"/>
      <c r="V115" s="67"/>
      <c r="W115" s="67"/>
    </row>
    <row r="116" ht="20.25" customHeight="1" spans="1:23">
      <c r="A116" s="167" t="str">
        <f t="shared" si="1"/>
        <v>       玉溪市社会保险中心</v>
      </c>
      <c r="B116" s="167" t="s">
        <v>312</v>
      </c>
      <c r="C116" s="167" t="s">
        <v>229</v>
      </c>
      <c r="D116" s="167" t="s">
        <v>95</v>
      </c>
      <c r="E116" s="167" t="s">
        <v>179</v>
      </c>
      <c r="F116" s="167" t="s">
        <v>259</v>
      </c>
      <c r="G116" s="167" t="s">
        <v>260</v>
      </c>
      <c r="H116" s="173">
        <v>10000</v>
      </c>
      <c r="I116" s="67">
        <v>10000</v>
      </c>
      <c r="J116" s="67">
        <v>2500</v>
      </c>
      <c r="K116" s="167"/>
      <c r="L116" s="67">
        <v>7500</v>
      </c>
      <c r="M116" s="167"/>
      <c r="N116" s="67"/>
      <c r="O116" s="67"/>
      <c r="P116" s="167"/>
      <c r="Q116" s="67"/>
      <c r="R116" s="67"/>
      <c r="S116" s="67"/>
      <c r="T116" s="67"/>
      <c r="U116" s="67"/>
      <c r="V116" s="67"/>
      <c r="W116" s="67"/>
    </row>
    <row r="117" ht="20.25" customHeight="1" spans="1:23">
      <c r="A117" s="167" t="str">
        <f t="shared" si="1"/>
        <v>       玉溪市社会保险中心</v>
      </c>
      <c r="B117" s="167" t="s">
        <v>312</v>
      </c>
      <c r="C117" s="167" t="s">
        <v>229</v>
      </c>
      <c r="D117" s="167" t="s">
        <v>95</v>
      </c>
      <c r="E117" s="167" t="s">
        <v>179</v>
      </c>
      <c r="F117" s="167" t="s">
        <v>261</v>
      </c>
      <c r="G117" s="167" t="s">
        <v>262</v>
      </c>
      <c r="H117" s="173">
        <v>20000</v>
      </c>
      <c r="I117" s="67">
        <v>20000</v>
      </c>
      <c r="J117" s="67">
        <v>5000</v>
      </c>
      <c r="K117" s="167"/>
      <c r="L117" s="67">
        <v>15000</v>
      </c>
      <c r="M117" s="167"/>
      <c r="N117" s="67"/>
      <c r="O117" s="67"/>
      <c r="P117" s="167"/>
      <c r="Q117" s="67"/>
      <c r="R117" s="67"/>
      <c r="S117" s="67"/>
      <c r="T117" s="67"/>
      <c r="U117" s="67"/>
      <c r="V117" s="67"/>
      <c r="W117" s="67"/>
    </row>
    <row r="118" ht="20.25" customHeight="1" spans="1:23">
      <c r="A118" s="167" t="str">
        <f t="shared" si="1"/>
        <v>       玉溪市社会保险中心</v>
      </c>
      <c r="B118" s="167" t="s">
        <v>312</v>
      </c>
      <c r="C118" s="167" t="s">
        <v>229</v>
      </c>
      <c r="D118" s="167" t="s">
        <v>95</v>
      </c>
      <c r="E118" s="167" t="s">
        <v>179</v>
      </c>
      <c r="F118" s="167" t="s">
        <v>232</v>
      </c>
      <c r="G118" s="167" t="s">
        <v>233</v>
      </c>
      <c r="H118" s="173">
        <v>28200</v>
      </c>
      <c r="I118" s="67">
        <v>28200</v>
      </c>
      <c r="J118" s="67">
        <v>7050</v>
      </c>
      <c r="K118" s="167"/>
      <c r="L118" s="67">
        <v>21150</v>
      </c>
      <c r="M118" s="167"/>
      <c r="N118" s="67"/>
      <c r="O118" s="67"/>
      <c r="P118" s="167"/>
      <c r="Q118" s="67"/>
      <c r="R118" s="67"/>
      <c r="S118" s="67"/>
      <c r="T118" s="67"/>
      <c r="U118" s="67"/>
      <c r="V118" s="67"/>
      <c r="W118" s="67"/>
    </row>
    <row r="119" ht="20.25" customHeight="1" spans="1:23">
      <c r="A119" s="167" t="str">
        <f t="shared" si="1"/>
        <v>       玉溪市社会保险中心</v>
      </c>
      <c r="B119" s="167" t="s">
        <v>312</v>
      </c>
      <c r="C119" s="167" t="s">
        <v>229</v>
      </c>
      <c r="D119" s="167" t="s">
        <v>95</v>
      </c>
      <c r="E119" s="167" t="s">
        <v>179</v>
      </c>
      <c r="F119" s="167" t="s">
        <v>236</v>
      </c>
      <c r="G119" s="167" t="s">
        <v>237</v>
      </c>
      <c r="H119" s="173">
        <v>6400</v>
      </c>
      <c r="I119" s="67">
        <v>6400</v>
      </c>
      <c r="J119" s="67">
        <v>1600</v>
      </c>
      <c r="K119" s="167"/>
      <c r="L119" s="67">
        <v>4800</v>
      </c>
      <c r="M119" s="167"/>
      <c r="N119" s="67"/>
      <c r="O119" s="67"/>
      <c r="P119" s="167"/>
      <c r="Q119" s="67"/>
      <c r="R119" s="67"/>
      <c r="S119" s="67"/>
      <c r="T119" s="67"/>
      <c r="U119" s="67"/>
      <c r="V119" s="67"/>
      <c r="W119" s="67"/>
    </row>
    <row r="120" ht="20.25" customHeight="1" spans="1:23">
      <c r="A120" s="167" t="str">
        <f t="shared" si="1"/>
        <v>       玉溪市社会保险中心</v>
      </c>
      <c r="B120" s="167" t="s">
        <v>312</v>
      </c>
      <c r="C120" s="167" t="s">
        <v>229</v>
      </c>
      <c r="D120" s="167" t="s">
        <v>95</v>
      </c>
      <c r="E120" s="167" t="s">
        <v>179</v>
      </c>
      <c r="F120" s="167" t="s">
        <v>238</v>
      </c>
      <c r="G120" s="167" t="s">
        <v>239</v>
      </c>
      <c r="H120" s="173">
        <v>44250</v>
      </c>
      <c r="I120" s="67">
        <v>44250</v>
      </c>
      <c r="J120" s="67">
        <v>11062.5</v>
      </c>
      <c r="K120" s="167"/>
      <c r="L120" s="67">
        <v>33187.5</v>
      </c>
      <c r="M120" s="167"/>
      <c r="N120" s="67"/>
      <c r="O120" s="67"/>
      <c r="P120" s="167"/>
      <c r="Q120" s="67"/>
      <c r="R120" s="67"/>
      <c r="S120" s="67"/>
      <c r="T120" s="67"/>
      <c r="U120" s="67"/>
      <c r="V120" s="67"/>
      <c r="W120" s="67"/>
    </row>
    <row r="121" ht="20.25" customHeight="1" spans="1:23">
      <c r="A121" s="167" t="str">
        <f t="shared" si="1"/>
        <v>       玉溪市社会保险中心</v>
      </c>
      <c r="B121" s="167" t="s">
        <v>312</v>
      </c>
      <c r="C121" s="167" t="s">
        <v>229</v>
      </c>
      <c r="D121" s="167" t="s">
        <v>95</v>
      </c>
      <c r="E121" s="167" t="s">
        <v>179</v>
      </c>
      <c r="F121" s="167" t="s">
        <v>263</v>
      </c>
      <c r="G121" s="167" t="s">
        <v>264</v>
      </c>
      <c r="H121" s="173">
        <v>90000</v>
      </c>
      <c r="I121" s="67">
        <v>90000</v>
      </c>
      <c r="J121" s="67">
        <v>22500</v>
      </c>
      <c r="K121" s="167"/>
      <c r="L121" s="67">
        <v>67500</v>
      </c>
      <c r="M121" s="167"/>
      <c r="N121" s="67"/>
      <c r="O121" s="67"/>
      <c r="P121" s="167"/>
      <c r="Q121" s="67"/>
      <c r="R121" s="67"/>
      <c r="S121" s="67"/>
      <c r="T121" s="67"/>
      <c r="U121" s="67"/>
      <c r="V121" s="67"/>
      <c r="W121" s="67"/>
    </row>
    <row r="122" ht="20.25" customHeight="1" spans="1:23">
      <c r="A122" s="167" t="str">
        <f t="shared" si="1"/>
        <v>       玉溪市社会保险中心</v>
      </c>
      <c r="B122" s="167" t="s">
        <v>312</v>
      </c>
      <c r="C122" s="167" t="s">
        <v>229</v>
      </c>
      <c r="D122" s="167" t="s">
        <v>95</v>
      </c>
      <c r="E122" s="167" t="s">
        <v>179</v>
      </c>
      <c r="F122" s="167" t="s">
        <v>242</v>
      </c>
      <c r="G122" s="167" t="s">
        <v>243</v>
      </c>
      <c r="H122" s="173">
        <v>35000</v>
      </c>
      <c r="I122" s="67">
        <v>35000</v>
      </c>
      <c r="J122" s="67">
        <v>8750</v>
      </c>
      <c r="K122" s="167"/>
      <c r="L122" s="67">
        <v>26250</v>
      </c>
      <c r="M122" s="167"/>
      <c r="N122" s="67"/>
      <c r="O122" s="67"/>
      <c r="P122" s="167"/>
      <c r="Q122" s="67"/>
      <c r="R122" s="67"/>
      <c r="S122" s="67"/>
      <c r="T122" s="67"/>
      <c r="U122" s="67"/>
      <c r="V122" s="67"/>
      <c r="W122" s="67"/>
    </row>
    <row r="123" ht="20.25" customHeight="1" spans="1:23">
      <c r="A123" s="167" t="str">
        <f t="shared" si="1"/>
        <v>       玉溪市社会保险中心</v>
      </c>
      <c r="B123" s="167" t="s">
        <v>312</v>
      </c>
      <c r="C123" s="167" t="s">
        <v>229</v>
      </c>
      <c r="D123" s="167" t="s">
        <v>95</v>
      </c>
      <c r="E123" s="167" t="s">
        <v>179</v>
      </c>
      <c r="F123" s="167" t="s">
        <v>223</v>
      </c>
      <c r="G123" s="167" t="s">
        <v>224</v>
      </c>
      <c r="H123" s="173">
        <v>32460</v>
      </c>
      <c r="I123" s="67">
        <v>32460</v>
      </c>
      <c r="J123" s="67">
        <v>8115</v>
      </c>
      <c r="K123" s="167"/>
      <c r="L123" s="67">
        <v>24345</v>
      </c>
      <c r="M123" s="167"/>
      <c r="N123" s="67"/>
      <c r="O123" s="67"/>
      <c r="P123" s="167"/>
      <c r="Q123" s="67"/>
      <c r="R123" s="67"/>
      <c r="S123" s="67"/>
      <c r="T123" s="67"/>
      <c r="U123" s="67"/>
      <c r="V123" s="67"/>
      <c r="W123" s="67"/>
    </row>
    <row r="124" ht="20.25" customHeight="1" spans="1:23">
      <c r="A124" s="167" t="str">
        <f t="shared" si="1"/>
        <v>       玉溪市社会保险中心</v>
      </c>
      <c r="B124" s="167" t="s">
        <v>312</v>
      </c>
      <c r="C124" s="167" t="s">
        <v>229</v>
      </c>
      <c r="D124" s="167" t="s">
        <v>95</v>
      </c>
      <c r="E124" s="167" t="s">
        <v>179</v>
      </c>
      <c r="F124" s="167" t="s">
        <v>244</v>
      </c>
      <c r="G124" s="167" t="s">
        <v>245</v>
      </c>
      <c r="H124" s="173">
        <v>90000</v>
      </c>
      <c r="I124" s="67">
        <v>90000</v>
      </c>
      <c r="J124" s="67">
        <v>5000</v>
      </c>
      <c r="K124" s="167"/>
      <c r="L124" s="67">
        <v>85000</v>
      </c>
      <c r="M124" s="167"/>
      <c r="N124" s="67"/>
      <c r="O124" s="67"/>
      <c r="P124" s="167"/>
      <c r="Q124" s="67"/>
      <c r="R124" s="67"/>
      <c r="S124" s="67"/>
      <c r="T124" s="67"/>
      <c r="U124" s="67"/>
      <c r="V124" s="67"/>
      <c r="W124" s="67"/>
    </row>
    <row r="125" ht="20.25" customHeight="1" spans="1:23">
      <c r="A125" s="167" t="str">
        <f t="shared" si="1"/>
        <v>       玉溪市社会保险中心</v>
      </c>
      <c r="B125" s="167" t="s">
        <v>312</v>
      </c>
      <c r="C125" s="167" t="s">
        <v>229</v>
      </c>
      <c r="D125" s="167" t="s">
        <v>102</v>
      </c>
      <c r="E125" s="167" t="s">
        <v>208</v>
      </c>
      <c r="F125" s="167" t="s">
        <v>244</v>
      </c>
      <c r="G125" s="167" t="s">
        <v>245</v>
      </c>
      <c r="H125" s="173">
        <v>13200</v>
      </c>
      <c r="I125" s="67">
        <v>13200</v>
      </c>
      <c r="J125" s="67">
        <v>13200</v>
      </c>
      <c r="K125" s="167"/>
      <c r="L125" s="67"/>
      <c r="M125" s="167"/>
      <c r="N125" s="67"/>
      <c r="O125" s="67"/>
      <c r="P125" s="167"/>
      <c r="Q125" s="67"/>
      <c r="R125" s="67"/>
      <c r="S125" s="67"/>
      <c r="T125" s="67"/>
      <c r="U125" s="67"/>
      <c r="V125" s="67"/>
      <c r="W125" s="67"/>
    </row>
    <row r="126" ht="20.25" customHeight="1" spans="1:23">
      <c r="A126" s="167" t="str">
        <f t="shared" si="1"/>
        <v>       玉溪市社会保险中心</v>
      </c>
      <c r="B126" s="167" t="s">
        <v>313</v>
      </c>
      <c r="C126" s="167" t="s">
        <v>149</v>
      </c>
      <c r="D126" s="167" t="s">
        <v>95</v>
      </c>
      <c r="E126" s="167" t="s">
        <v>179</v>
      </c>
      <c r="F126" s="167" t="s">
        <v>251</v>
      </c>
      <c r="G126" s="167" t="s">
        <v>149</v>
      </c>
      <c r="H126" s="173">
        <v>20000</v>
      </c>
      <c r="I126" s="67">
        <v>20000</v>
      </c>
      <c r="J126" s="67"/>
      <c r="K126" s="167"/>
      <c r="L126" s="67">
        <v>20000</v>
      </c>
      <c r="M126" s="167"/>
      <c r="N126" s="67"/>
      <c r="O126" s="67"/>
      <c r="P126" s="167"/>
      <c r="Q126" s="67"/>
      <c r="R126" s="67"/>
      <c r="S126" s="67"/>
      <c r="T126" s="67"/>
      <c r="U126" s="67"/>
      <c r="V126" s="67"/>
      <c r="W126" s="67"/>
    </row>
    <row r="127" ht="20.25" customHeight="1" spans="1:23">
      <c r="A127" s="167" t="str">
        <f t="shared" si="1"/>
        <v>       玉溪市社会保险中心</v>
      </c>
      <c r="B127" s="167" t="s">
        <v>314</v>
      </c>
      <c r="C127" s="167" t="s">
        <v>253</v>
      </c>
      <c r="D127" s="167" t="s">
        <v>95</v>
      </c>
      <c r="E127" s="167" t="s">
        <v>179</v>
      </c>
      <c r="F127" s="167" t="s">
        <v>215</v>
      </c>
      <c r="G127" s="167" t="s">
        <v>216</v>
      </c>
      <c r="H127" s="173">
        <v>136447</v>
      </c>
      <c r="I127" s="67">
        <v>136447</v>
      </c>
      <c r="J127" s="67"/>
      <c r="K127" s="167"/>
      <c r="L127" s="67">
        <v>136447</v>
      </c>
      <c r="M127" s="167"/>
      <c r="N127" s="67"/>
      <c r="O127" s="67"/>
      <c r="P127" s="167"/>
      <c r="Q127" s="67"/>
      <c r="R127" s="67"/>
      <c r="S127" s="67"/>
      <c r="T127" s="67"/>
      <c r="U127" s="67"/>
      <c r="V127" s="67"/>
      <c r="W127" s="67"/>
    </row>
    <row r="128" ht="20.25" customHeight="1" spans="1:23">
      <c r="A128" s="167" t="str">
        <f t="shared" si="1"/>
        <v>       玉溪市社会保险中心</v>
      </c>
      <c r="B128" s="167" t="s">
        <v>315</v>
      </c>
      <c r="C128" s="167" t="s">
        <v>276</v>
      </c>
      <c r="D128" s="167" t="s">
        <v>105</v>
      </c>
      <c r="E128" s="167" t="s">
        <v>277</v>
      </c>
      <c r="F128" s="167" t="s">
        <v>278</v>
      </c>
      <c r="G128" s="167" t="s">
        <v>279</v>
      </c>
      <c r="H128" s="173">
        <v>120000</v>
      </c>
      <c r="I128" s="67">
        <v>120000</v>
      </c>
      <c r="J128" s="67"/>
      <c r="K128" s="167"/>
      <c r="L128" s="67">
        <v>120000</v>
      </c>
      <c r="M128" s="167"/>
      <c r="N128" s="67"/>
      <c r="O128" s="67"/>
      <c r="P128" s="167"/>
      <c r="Q128" s="67"/>
      <c r="R128" s="67"/>
      <c r="S128" s="67"/>
      <c r="T128" s="67"/>
      <c r="U128" s="67"/>
      <c r="V128" s="67"/>
      <c r="W128" s="67"/>
    </row>
    <row r="129" ht="20.25" customHeight="1" spans="1:23">
      <c r="A129" s="167" t="str">
        <f t="shared" si="1"/>
        <v>       玉溪市社会保险中心</v>
      </c>
      <c r="B129" s="167" t="s">
        <v>316</v>
      </c>
      <c r="C129" s="167" t="s">
        <v>299</v>
      </c>
      <c r="D129" s="167" t="s">
        <v>95</v>
      </c>
      <c r="E129" s="167" t="s">
        <v>179</v>
      </c>
      <c r="F129" s="167" t="s">
        <v>263</v>
      </c>
      <c r="G129" s="167" t="s">
        <v>264</v>
      </c>
      <c r="H129" s="173">
        <v>174000</v>
      </c>
      <c r="I129" s="67">
        <v>174000</v>
      </c>
      <c r="J129" s="67"/>
      <c r="K129" s="167"/>
      <c r="L129" s="67">
        <v>174000</v>
      </c>
      <c r="M129" s="167"/>
      <c r="N129" s="67"/>
      <c r="O129" s="67"/>
      <c r="P129" s="167"/>
      <c r="Q129" s="67"/>
      <c r="R129" s="67"/>
      <c r="S129" s="67"/>
      <c r="T129" s="67"/>
      <c r="U129" s="67"/>
      <c r="V129" s="67"/>
      <c r="W129" s="67"/>
    </row>
    <row r="130" ht="20.25" customHeight="1" spans="1:23">
      <c r="A130" s="167" t="str">
        <f t="shared" si="1"/>
        <v>       玉溪市社会保险中心</v>
      </c>
      <c r="B130" s="167" t="s">
        <v>317</v>
      </c>
      <c r="C130" s="167" t="s">
        <v>255</v>
      </c>
      <c r="D130" s="167" t="s">
        <v>98</v>
      </c>
      <c r="E130" s="167" t="s">
        <v>318</v>
      </c>
      <c r="F130" s="167" t="s">
        <v>257</v>
      </c>
      <c r="G130" s="167" t="s">
        <v>258</v>
      </c>
      <c r="H130" s="173">
        <v>48596</v>
      </c>
      <c r="I130" s="67">
        <v>48596</v>
      </c>
      <c r="J130" s="67"/>
      <c r="K130" s="167"/>
      <c r="L130" s="67">
        <v>48596</v>
      </c>
      <c r="M130" s="167"/>
      <c r="N130" s="67"/>
      <c r="O130" s="67"/>
      <c r="P130" s="167"/>
      <c r="Q130" s="67"/>
      <c r="R130" s="67"/>
      <c r="S130" s="67"/>
      <c r="T130" s="67"/>
      <c r="U130" s="67"/>
      <c r="V130" s="67"/>
      <c r="W130" s="67"/>
    </row>
    <row r="131" ht="20.25" customHeight="1" spans="1:23">
      <c r="A131" s="167" t="str">
        <f t="shared" si="1"/>
        <v>       玉溪市社会保险中心</v>
      </c>
      <c r="B131" s="167" t="s">
        <v>317</v>
      </c>
      <c r="C131" s="167" t="s">
        <v>255</v>
      </c>
      <c r="D131" s="167" t="s">
        <v>98</v>
      </c>
      <c r="E131" s="167" t="s">
        <v>318</v>
      </c>
      <c r="F131" s="167" t="s">
        <v>234</v>
      </c>
      <c r="G131" s="167" t="s">
        <v>235</v>
      </c>
      <c r="H131" s="173">
        <v>81000</v>
      </c>
      <c r="I131" s="67">
        <v>81000</v>
      </c>
      <c r="J131" s="67"/>
      <c r="K131" s="167"/>
      <c r="L131" s="67">
        <v>81000</v>
      </c>
      <c r="M131" s="167"/>
      <c r="N131" s="67"/>
      <c r="O131" s="67"/>
      <c r="P131" s="167"/>
      <c r="Q131" s="67"/>
      <c r="R131" s="67"/>
      <c r="S131" s="67"/>
      <c r="T131" s="67"/>
      <c r="U131" s="67"/>
      <c r="V131" s="67"/>
      <c r="W131" s="67"/>
    </row>
    <row r="132" ht="20.25" customHeight="1" spans="1:23">
      <c r="A132" s="167" t="str">
        <f t="shared" si="1"/>
        <v>       玉溪市社会保险中心</v>
      </c>
      <c r="B132" s="167" t="s">
        <v>317</v>
      </c>
      <c r="C132" s="167" t="s">
        <v>255</v>
      </c>
      <c r="D132" s="167" t="s">
        <v>98</v>
      </c>
      <c r="E132" s="167" t="s">
        <v>318</v>
      </c>
      <c r="F132" s="167" t="s">
        <v>296</v>
      </c>
      <c r="G132" s="167" t="s">
        <v>297</v>
      </c>
      <c r="H132" s="173">
        <v>40000</v>
      </c>
      <c r="I132" s="67">
        <v>40000</v>
      </c>
      <c r="J132" s="67"/>
      <c r="K132" s="167"/>
      <c r="L132" s="67">
        <v>40000</v>
      </c>
      <c r="M132" s="167"/>
      <c r="N132" s="67"/>
      <c r="O132" s="67"/>
      <c r="P132" s="167"/>
      <c r="Q132" s="67"/>
      <c r="R132" s="67"/>
      <c r="S132" s="67"/>
      <c r="T132" s="67"/>
      <c r="U132" s="67"/>
      <c r="V132" s="67"/>
      <c r="W132" s="67"/>
    </row>
    <row r="133" ht="20.25" customHeight="1" spans="1:23">
      <c r="A133" s="167" t="str">
        <f t="shared" si="1"/>
        <v>       玉溪市社会保险中心</v>
      </c>
      <c r="B133" s="167" t="s">
        <v>317</v>
      </c>
      <c r="C133" s="167" t="s">
        <v>255</v>
      </c>
      <c r="D133" s="167" t="s">
        <v>98</v>
      </c>
      <c r="E133" s="167" t="s">
        <v>318</v>
      </c>
      <c r="F133" s="167" t="s">
        <v>240</v>
      </c>
      <c r="G133" s="167" t="s">
        <v>241</v>
      </c>
      <c r="H133" s="173">
        <v>58000</v>
      </c>
      <c r="I133" s="67">
        <v>58000</v>
      </c>
      <c r="J133" s="67"/>
      <c r="K133" s="167"/>
      <c r="L133" s="67">
        <v>58000</v>
      </c>
      <c r="M133" s="167"/>
      <c r="N133" s="67"/>
      <c r="O133" s="67"/>
      <c r="P133" s="167"/>
      <c r="Q133" s="67"/>
      <c r="R133" s="67"/>
      <c r="S133" s="67"/>
      <c r="T133" s="67"/>
      <c r="U133" s="67"/>
      <c r="V133" s="67"/>
      <c r="W133" s="67"/>
    </row>
    <row r="134" ht="20.25" customHeight="1" spans="1:23">
      <c r="A134" s="167" t="str">
        <f t="shared" si="1"/>
        <v>       玉溪市社会保险中心</v>
      </c>
      <c r="B134" s="167" t="s">
        <v>319</v>
      </c>
      <c r="C134" s="167" t="s">
        <v>266</v>
      </c>
      <c r="D134" s="167" t="s">
        <v>95</v>
      </c>
      <c r="E134" s="167" t="s">
        <v>179</v>
      </c>
      <c r="F134" s="167" t="s">
        <v>267</v>
      </c>
      <c r="G134" s="167" t="s">
        <v>214</v>
      </c>
      <c r="H134" s="173">
        <v>144000</v>
      </c>
      <c r="I134" s="67">
        <v>144000</v>
      </c>
      <c r="J134" s="67">
        <v>36000</v>
      </c>
      <c r="K134" s="167"/>
      <c r="L134" s="67">
        <v>108000</v>
      </c>
      <c r="M134" s="167"/>
      <c r="N134" s="67"/>
      <c r="O134" s="67"/>
      <c r="P134" s="167"/>
      <c r="Q134" s="67"/>
      <c r="R134" s="67"/>
      <c r="S134" s="67"/>
      <c r="T134" s="67"/>
      <c r="U134" s="67"/>
      <c r="V134" s="67"/>
      <c r="W134" s="67"/>
    </row>
    <row r="135" ht="20.25" customHeight="1" spans="1:23">
      <c r="A135" s="167" t="str">
        <f t="shared" si="1"/>
        <v>       玉溪市社会保险中心</v>
      </c>
      <c r="B135" s="167" t="s">
        <v>320</v>
      </c>
      <c r="C135" s="167" t="s">
        <v>303</v>
      </c>
      <c r="D135" s="167" t="s">
        <v>95</v>
      </c>
      <c r="E135" s="167" t="s">
        <v>179</v>
      </c>
      <c r="F135" s="167" t="s">
        <v>304</v>
      </c>
      <c r="G135" s="167" t="s">
        <v>303</v>
      </c>
      <c r="H135" s="173">
        <v>195000</v>
      </c>
      <c r="I135" s="67">
        <v>195000</v>
      </c>
      <c r="J135" s="67"/>
      <c r="K135" s="167"/>
      <c r="L135" s="67">
        <v>195000</v>
      </c>
      <c r="M135" s="167"/>
      <c r="N135" s="67"/>
      <c r="O135" s="67"/>
      <c r="P135" s="167"/>
      <c r="Q135" s="67"/>
      <c r="R135" s="67"/>
      <c r="S135" s="67"/>
      <c r="T135" s="67"/>
      <c r="U135" s="67"/>
      <c r="V135" s="67"/>
      <c r="W135" s="67"/>
    </row>
    <row r="136" ht="20.25" customHeight="1" spans="1:23">
      <c r="A136" s="175" t="s">
        <v>72</v>
      </c>
      <c r="B136" s="167"/>
      <c r="C136" s="167"/>
      <c r="D136" s="167"/>
      <c r="E136" s="167"/>
      <c r="F136" s="167"/>
      <c r="G136" s="167"/>
      <c r="H136" s="173">
        <v>3269522.03</v>
      </c>
      <c r="I136" s="67">
        <v>3269522.03</v>
      </c>
      <c r="J136" s="67">
        <v>1278451.79</v>
      </c>
      <c r="K136" s="167"/>
      <c r="L136" s="67">
        <v>1991070.24</v>
      </c>
      <c r="M136" s="167"/>
      <c r="N136" s="67"/>
      <c r="O136" s="67"/>
      <c r="P136" s="167"/>
      <c r="Q136" s="67"/>
      <c r="R136" s="67"/>
      <c r="S136" s="67"/>
      <c r="T136" s="67"/>
      <c r="U136" s="67"/>
      <c r="V136" s="67"/>
      <c r="W136" s="67"/>
    </row>
    <row r="137" ht="20.25" customHeight="1" spans="1:23">
      <c r="A137" s="167" t="str">
        <f t="shared" ref="A137:A162" si="2">"       "&amp;"玉溪市人事考试院"</f>
        <v>       玉溪市人事考试院</v>
      </c>
      <c r="B137" s="167" t="s">
        <v>321</v>
      </c>
      <c r="C137" s="167" t="s">
        <v>269</v>
      </c>
      <c r="D137" s="167" t="s">
        <v>99</v>
      </c>
      <c r="E137" s="167" t="s">
        <v>189</v>
      </c>
      <c r="F137" s="167" t="s">
        <v>180</v>
      </c>
      <c r="G137" s="167" t="s">
        <v>181</v>
      </c>
      <c r="H137" s="173">
        <v>600888</v>
      </c>
      <c r="I137" s="67">
        <v>600888</v>
      </c>
      <c r="J137" s="67">
        <v>262888.5</v>
      </c>
      <c r="K137" s="167"/>
      <c r="L137" s="67">
        <v>337999.5</v>
      </c>
      <c r="M137" s="167"/>
      <c r="N137" s="67"/>
      <c r="O137" s="67"/>
      <c r="P137" s="167"/>
      <c r="Q137" s="67"/>
      <c r="R137" s="67"/>
      <c r="S137" s="67"/>
      <c r="T137" s="67"/>
      <c r="U137" s="67"/>
      <c r="V137" s="67"/>
      <c r="W137" s="67"/>
    </row>
    <row r="138" ht="20.25" customHeight="1" spans="1:23">
      <c r="A138" s="167" t="str">
        <f t="shared" si="2"/>
        <v>       玉溪市人事考试院</v>
      </c>
      <c r="B138" s="167" t="s">
        <v>321</v>
      </c>
      <c r="C138" s="167" t="s">
        <v>269</v>
      </c>
      <c r="D138" s="167" t="s">
        <v>99</v>
      </c>
      <c r="E138" s="167" t="s">
        <v>189</v>
      </c>
      <c r="F138" s="167" t="s">
        <v>182</v>
      </c>
      <c r="G138" s="167" t="s">
        <v>183</v>
      </c>
      <c r="H138" s="173">
        <v>120</v>
      </c>
      <c r="I138" s="67">
        <v>120</v>
      </c>
      <c r="J138" s="67">
        <v>52.5</v>
      </c>
      <c r="K138" s="167"/>
      <c r="L138" s="67">
        <v>67.5</v>
      </c>
      <c r="M138" s="167"/>
      <c r="N138" s="67"/>
      <c r="O138" s="67"/>
      <c r="P138" s="167"/>
      <c r="Q138" s="67"/>
      <c r="R138" s="67"/>
      <c r="S138" s="67"/>
      <c r="T138" s="67"/>
      <c r="U138" s="67"/>
      <c r="V138" s="67"/>
      <c r="W138" s="67"/>
    </row>
    <row r="139" ht="20.25" customHeight="1" spans="1:23">
      <c r="A139" s="167" t="str">
        <f t="shared" si="2"/>
        <v>       玉溪市人事考试院</v>
      </c>
      <c r="B139" s="167" t="s">
        <v>321</v>
      </c>
      <c r="C139" s="167" t="s">
        <v>269</v>
      </c>
      <c r="D139" s="167" t="s">
        <v>99</v>
      </c>
      <c r="E139" s="167" t="s">
        <v>189</v>
      </c>
      <c r="F139" s="167" t="s">
        <v>270</v>
      </c>
      <c r="G139" s="167" t="s">
        <v>271</v>
      </c>
      <c r="H139" s="173">
        <v>225660</v>
      </c>
      <c r="I139" s="67">
        <v>225660</v>
      </c>
      <c r="J139" s="67">
        <v>98726.25</v>
      </c>
      <c r="K139" s="167"/>
      <c r="L139" s="67">
        <v>126933.75</v>
      </c>
      <c r="M139" s="167"/>
      <c r="N139" s="67"/>
      <c r="O139" s="67"/>
      <c r="P139" s="167"/>
      <c r="Q139" s="67"/>
      <c r="R139" s="67"/>
      <c r="S139" s="67"/>
      <c r="T139" s="67"/>
      <c r="U139" s="67"/>
      <c r="V139" s="67"/>
      <c r="W139" s="67"/>
    </row>
    <row r="140" ht="20.25" customHeight="1" spans="1:23">
      <c r="A140" s="167" t="str">
        <f t="shared" si="2"/>
        <v>       玉溪市人事考试院</v>
      </c>
      <c r="B140" s="167" t="s">
        <v>321</v>
      </c>
      <c r="C140" s="167" t="s">
        <v>269</v>
      </c>
      <c r="D140" s="167" t="s">
        <v>127</v>
      </c>
      <c r="E140" s="167" t="s">
        <v>184</v>
      </c>
      <c r="F140" s="167" t="s">
        <v>182</v>
      </c>
      <c r="G140" s="167" t="s">
        <v>183</v>
      </c>
      <c r="H140" s="173">
        <v>24288</v>
      </c>
      <c r="I140" s="67">
        <v>24288</v>
      </c>
      <c r="J140" s="67"/>
      <c r="K140" s="167"/>
      <c r="L140" s="67">
        <v>24288</v>
      </c>
      <c r="M140" s="167"/>
      <c r="N140" s="67"/>
      <c r="O140" s="67"/>
      <c r="P140" s="167"/>
      <c r="Q140" s="67"/>
      <c r="R140" s="67"/>
      <c r="S140" s="67"/>
      <c r="T140" s="67"/>
      <c r="U140" s="67"/>
      <c r="V140" s="67"/>
      <c r="W140" s="67"/>
    </row>
    <row r="141" ht="20.25" customHeight="1" spans="1:23">
      <c r="A141" s="167" t="str">
        <f t="shared" si="2"/>
        <v>       玉溪市人事考试院</v>
      </c>
      <c r="B141" s="167" t="s">
        <v>322</v>
      </c>
      <c r="C141" s="167" t="s">
        <v>186</v>
      </c>
      <c r="D141" s="167" t="s">
        <v>99</v>
      </c>
      <c r="E141" s="167" t="s">
        <v>189</v>
      </c>
      <c r="F141" s="167" t="s">
        <v>187</v>
      </c>
      <c r="G141" s="167" t="s">
        <v>188</v>
      </c>
      <c r="H141" s="173">
        <v>9213.95</v>
      </c>
      <c r="I141" s="67">
        <v>9213.95</v>
      </c>
      <c r="J141" s="67">
        <v>2303.49</v>
      </c>
      <c r="K141" s="167"/>
      <c r="L141" s="67">
        <v>6910.46</v>
      </c>
      <c r="M141" s="167"/>
      <c r="N141" s="67"/>
      <c r="O141" s="67"/>
      <c r="P141" s="167"/>
      <c r="Q141" s="67"/>
      <c r="R141" s="67"/>
      <c r="S141" s="67"/>
      <c r="T141" s="67"/>
      <c r="U141" s="67"/>
      <c r="V141" s="67"/>
      <c r="W141" s="67"/>
    </row>
    <row r="142" ht="30" customHeight="1" spans="1:23">
      <c r="A142" s="167" t="str">
        <f t="shared" si="2"/>
        <v>       玉溪市人事考试院</v>
      </c>
      <c r="B142" s="167" t="s">
        <v>322</v>
      </c>
      <c r="C142" s="167" t="s">
        <v>186</v>
      </c>
      <c r="D142" s="167" t="s">
        <v>104</v>
      </c>
      <c r="E142" s="167" t="s">
        <v>190</v>
      </c>
      <c r="F142" s="167" t="s">
        <v>191</v>
      </c>
      <c r="G142" s="167" t="s">
        <v>192</v>
      </c>
      <c r="H142" s="173">
        <v>202592.64</v>
      </c>
      <c r="I142" s="67">
        <v>202592.64</v>
      </c>
      <c r="J142" s="67">
        <v>50648.16</v>
      </c>
      <c r="K142" s="167"/>
      <c r="L142" s="67">
        <v>151944.48</v>
      </c>
      <c r="M142" s="167"/>
      <c r="N142" s="67"/>
      <c r="O142" s="67"/>
      <c r="P142" s="167"/>
      <c r="Q142" s="67"/>
      <c r="R142" s="67"/>
      <c r="S142" s="67"/>
      <c r="T142" s="67"/>
      <c r="U142" s="67"/>
      <c r="V142" s="67"/>
      <c r="W142" s="67"/>
    </row>
    <row r="143" ht="20.25" customHeight="1" spans="1:23">
      <c r="A143" s="167" t="str">
        <f t="shared" si="2"/>
        <v>       玉溪市人事考试院</v>
      </c>
      <c r="B143" s="167" t="s">
        <v>322</v>
      </c>
      <c r="C143" s="167" t="s">
        <v>186</v>
      </c>
      <c r="D143" s="167" t="s">
        <v>117</v>
      </c>
      <c r="E143" s="167" t="s">
        <v>198</v>
      </c>
      <c r="F143" s="167" t="s">
        <v>194</v>
      </c>
      <c r="G143" s="167" t="s">
        <v>195</v>
      </c>
      <c r="H143" s="173">
        <v>105094.93</v>
      </c>
      <c r="I143" s="67">
        <v>105094.93</v>
      </c>
      <c r="J143" s="67">
        <v>26273.73</v>
      </c>
      <c r="K143" s="167"/>
      <c r="L143" s="67">
        <v>78821.2</v>
      </c>
      <c r="M143" s="167"/>
      <c r="N143" s="67"/>
      <c r="O143" s="67"/>
      <c r="P143" s="167"/>
      <c r="Q143" s="67"/>
      <c r="R143" s="67"/>
      <c r="S143" s="67"/>
      <c r="T143" s="67"/>
      <c r="U143" s="67"/>
      <c r="V143" s="67"/>
      <c r="W143" s="67"/>
    </row>
    <row r="144" ht="20.25" customHeight="1" spans="1:23">
      <c r="A144" s="167" t="str">
        <f t="shared" si="2"/>
        <v>       玉溪市人事考试院</v>
      </c>
      <c r="B144" s="167" t="s">
        <v>322</v>
      </c>
      <c r="C144" s="167" t="s">
        <v>186</v>
      </c>
      <c r="D144" s="167" t="s">
        <v>118</v>
      </c>
      <c r="E144" s="167" t="s">
        <v>199</v>
      </c>
      <c r="F144" s="167" t="s">
        <v>200</v>
      </c>
      <c r="G144" s="167" t="s">
        <v>201</v>
      </c>
      <c r="H144" s="173">
        <v>63310.2</v>
      </c>
      <c r="I144" s="67">
        <v>63310.2</v>
      </c>
      <c r="J144" s="67">
        <v>15827.55</v>
      </c>
      <c r="K144" s="167"/>
      <c r="L144" s="67">
        <v>47482.65</v>
      </c>
      <c r="M144" s="167"/>
      <c r="N144" s="67"/>
      <c r="O144" s="67"/>
      <c r="P144" s="167"/>
      <c r="Q144" s="67"/>
      <c r="R144" s="67"/>
      <c r="S144" s="67"/>
      <c r="T144" s="67"/>
      <c r="U144" s="67"/>
      <c r="V144" s="67"/>
      <c r="W144" s="67"/>
    </row>
    <row r="145" ht="20.25" customHeight="1" spans="1:23">
      <c r="A145" s="167" t="str">
        <f t="shared" si="2"/>
        <v>       玉溪市人事考试院</v>
      </c>
      <c r="B145" s="167" t="s">
        <v>322</v>
      </c>
      <c r="C145" s="167" t="s">
        <v>186</v>
      </c>
      <c r="D145" s="167" t="s">
        <v>119</v>
      </c>
      <c r="E145" s="167" t="s">
        <v>202</v>
      </c>
      <c r="F145" s="167" t="s">
        <v>187</v>
      </c>
      <c r="G145" s="167" t="s">
        <v>188</v>
      </c>
      <c r="H145" s="173">
        <v>10007.44</v>
      </c>
      <c r="I145" s="67">
        <v>10007.44</v>
      </c>
      <c r="J145" s="67">
        <v>6113.86</v>
      </c>
      <c r="K145" s="167"/>
      <c r="L145" s="67">
        <v>3893.58</v>
      </c>
      <c r="M145" s="167"/>
      <c r="N145" s="67"/>
      <c r="O145" s="67"/>
      <c r="P145" s="167"/>
      <c r="Q145" s="67"/>
      <c r="R145" s="67"/>
      <c r="S145" s="67"/>
      <c r="T145" s="67"/>
      <c r="U145" s="67"/>
      <c r="V145" s="67"/>
      <c r="W145" s="67"/>
    </row>
    <row r="146" ht="20.25" customHeight="1" spans="1:23">
      <c r="A146" s="167" t="str">
        <f t="shared" si="2"/>
        <v>       玉溪市人事考试院</v>
      </c>
      <c r="B146" s="167" t="s">
        <v>323</v>
      </c>
      <c r="C146" s="167" t="s">
        <v>204</v>
      </c>
      <c r="D146" s="167" t="s">
        <v>126</v>
      </c>
      <c r="E146" s="167" t="s">
        <v>204</v>
      </c>
      <c r="F146" s="167" t="s">
        <v>205</v>
      </c>
      <c r="G146" s="167" t="s">
        <v>204</v>
      </c>
      <c r="H146" s="173">
        <v>217212</v>
      </c>
      <c r="I146" s="67">
        <v>217212</v>
      </c>
      <c r="J146" s="67">
        <v>54303</v>
      </c>
      <c r="K146" s="167"/>
      <c r="L146" s="67">
        <v>162909</v>
      </c>
      <c r="M146" s="167"/>
      <c r="N146" s="67"/>
      <c r="O146" s="67"/>
      <c r="P146" s="167"/>
      <c r="Q146" s="67"/>
      <c r="R146" s="67"/>
      <c r="S146" s="67"/>
      <c r="T146" s="67"/>
      <c r="U146" s="67"/>
      <c r="V146" s="67"/>
      <c r="W146" s="67"/>
    </row>
    <row r="147" ht="20.25" customHeight="1" spans="1:23">
      <c r="A147" s="167" t="str">
        <f t="shared" si="2"/>
        <v>       玉溪市人事考试院</v>
      </c>
      <c r="B147" s="167" t="s">
        <v>324</v>
      </c>
      <c r="C147" s="167" t="s">
        <v>226</v>
      </c>
      <c r="D147" s="167" t="s">
        <v>99</v>
      </c>
      <c r="E147" s="167" t="s">
        <v>189</v>
      </c>
      <c r="F147" s="167" t="s">
        <v>227</v>
      </c>
      <c r="G147" s="167" t="s">
        <v>226</v>
      </c>
      <c r="H147" s="173">
        <v>25812.24</v>
      </c>
      <c r="I147" s="67">
        <v>25812.24</v>
      </c>
      <c r="J147" s="67"/>
      <c r="K147" s="167"/>
      <c r="L147" s="67">
        <v>25812.24</v>
      </c>
      <c r="M147" s="167"/>
      <c r="N147" s="67"/>
      <c r="O147" s="67"/>
      <c r="P147" s="167"/>
      <c r="Q147" s="67"/>
      <c r="R147" s="67"/>
      <c r="S147" s="67"/>
      <c r="T147" s="67"/>
      <c r="U147" s="67"/>
      <c r="V147" s="67"/>
      <c r="W147" s="67"/>
    </row>
    <row r="148" ht="20.25" customHeight="1" spans="1:23">
      <c r="A148" s="167" t="str">
        <f t="shared" si="2"/>
        <v>       玉溪市人事考试院</v>
      </c>
      <c r="B148" s="167" t="s">
        <v>325</v>
      </c>
      <c r="C148" s="167" t="s">
        <v>229</v>
      </c>
      <c r="D148" s="167" t="s">
        <v>99</v>
      </c>
      <c r="E148" s="167" t="s">
        <v>189</v>
      </c>
      <c r="F148" s="167" t="s">
        <v>230</v>
      </c>
      <c r="G148" s="167" t="s">
        <v>231</v>
      </c>
      <c r="H148" s="173">
        <v>24929</v>
      </c>
      <c r="I148" s="67">
        <v>24929</v>
      </c>
      <c r="J148" s="67">
        <v>4077</v>
      </c>
      <c r="K148" s="167"/>
      <c r="L148" s="67">
        <v>20852</v>
      </c>
      <c r="M148" s="167"/>
      <c r="N148" s="67"/>
      <c r="O148" s="67"/>
      <c r="P148" s="167"/>
      <c r="Q148" s="67"/>
      <c r="R148" s="67"/>
      <c r="S148" s="67"/>
      <c r="T148" s="67"/>
      <c r="U148" s="67"/>
      <c r="V148" s="67"/>
      <c r="W148" s="67"/>
    </row>
    <row r="149" ht="20.25" customHeight="1" spans="1:23">
      <c r="A149" s="167" t="str">
        <f t="shared" si="2"/>
        <v>       玉溪市人事考试院</v>
      </c>
      <c r="B149" s="167" t="s">
        <v>325</v>
      </c>
      <c r="C149" s="167" t="s">
        <v>229</v>
      </c>
      <c r="D149" s="167" t="s">
        <v>99</v>
      </c>
      <c r="E149" s="167" t="s">
        <v>189</v>
      </c>
      <c r="F149" s="167" t="s">
        <v>259</v>
      </c>
      <c r="G149" s="167" t="s">
        <v>260</v>
      </c>
      <c r="H149" s="173">
        <v>500</v>
      </c>
      <c r="I149" s="67">
        <v>500</v>
      </c>
      <c r="J149" s="67">
        <v>125</v>
      </c>
      <c r="K149" s="167"/>
      <c r="L149" s="67">
        <v>375</v>
      </c>
      <c r="M149" s="167"/>
      <c r="N149" s="67"/>
      <c r="O149" s="67"/>
      <c r="P149" s="167"/>
      <c r="Q149" s="67"/>
      <c r="R149" s="67"/>
      <c r="S149" s="67"/>
      <c r="T149" s="67"/>
      <c r="U149" s="67"/>
      <c r="V149" s="67"/>
      <c r="W149" s="67"/>
    </row>
    <row r="150" ht="20.25" customHeight="1" spans="1:23">
      <c r="A150" s="167" t="str">
        <f t="shared" si="2"/>
        <v>       玉溪市人事考试院</v>
      </c>
      <c r="B150" s="167" t="s">
        <v>325</v>
      </c>
      <c r="C150" s="167" t="s">
        <v>229</v>
      </c>
      <c r="D150" s="167" t="s">
        <v>99</v>
      </c>
      <c r="E150" s="167" t="s">
        <v>189</v>
      </c>
      <c r="F150" s="167" t="s">
        <v>261</v>
      </c>
      <c r="G150" s="167" t="s">
        <v>262</v>
      </c>
      <c r="H150" s="173">
        <v>4000</v>
      </c>
      <c r="I150" s="67">
        <v>4000</v>
      </c>
      <c r="J150" s="67">
        <v>1000</v>
      </c>
      <c r="K150" s="167"/>
      <c r="L150" s="67">
        <v>3000</v>
      </c>
      <c r="M150" s="167"/>
      <c r="N150" s="67"/>
      <c r="O150" s="67"/>
      <c r="P150" s="167"/>
      <c r="Q150" s="67"/>
      <c r="R150" s="67"/>
      <c r="S150" s="67"/>
      <c r="T150" s="67"/>
      <c r="U150" s="67"/>
      <c r="V150" s="67"/>
      <c r="W150" s="67"/>
    </row>
    <row r="151" ht="20.25" customHeight="1" spans="1:23">
      <c r="A151" s="167" t="str">
        <f t="shared" si="2"/>
        <v>       玉溪市人事考试院</v>
      </c>
      <c r="B151" s="167" t="s">
        <v>325</v>
      </c>
      <c r="C151" s="167" t="s">
        <v>229</v>
      </c>
      <c r="D151" s="167" t="s">
        <v>99</v>
      </c>
      <c r="E151" s="167" t="s">
        <v>189</v>
      </c>
      <c r="F151" s="167" t="s">
        <v>232</v>
      </c>
      <c r="G151" s="167" t="s">
        <v>233</v>
      </c>
      <c r="H151" s="173">
        <v>4000</v>
      </c>
      <c r="I151" s="67">
        <v>4000</v>
      </c>
      <c r="J151" s="67">
        <v>1000</v>
      </c>
      <c r="K151" s="167"/>
      <c r="L151" s="67">
        <v>3000</v>
      </c>
      <c r="M151" s="167"/>
      <c r="N151" s="67"/>
      <c r="O151" s="67"/>
      <c r="P151" s="167"/>
      <c r="Q151" s="67"/>
      <c r="R151" s="67"/>
      <c r="S151" s="67"/>
      <c r="T151" s="67"/>
      <c r="U151" s="67"/>
      <c r="V151" s="67"/>
      <c r="W151" s="67"/>
    </row>
    <row r="152" ht="20.25" customHeight="1" spans="1:23">
      <c r="A152" s="167" t="str">
        <f t="shared" si="2"/>
        <v>       玉溪市人事考试院</v>
      </c>
      <c r="B152" s="167" t="s">
        <v>325</v>
      </c>
      <c r="C152" s="167" t="s">
        <v>229</v>
      </c>
      <c r="D152" s="167" t="s">
        <v>99</v>
      </c>
      <c r="E152" s="167" t="s">
        <v>189</v>
      </c>
      <c r="F152" s="167" t="s">
        <v>234</v>
      </c>
      <c r="G152" s="167" t="s">
        <v>235</v>
      </c>
      <c r="H152" s="173">
        <v>30000</v>
      </c>
      <c r="I152" s="67">
        <v>30000</v>
      </c>
      <c r="J152" s="67">
        <v>7500</v>
      </c>
      <c r="K152" s="167"/>
      <c r="L152" s="67">
        <v>22500</v>
      </c>
      <c r="M152" s="167"/>
      <c r="N152" s="67"/>
      <c r="O152" s="67"/>
      <c r="P152" s="167"/>
      <c r="Q152" s="67"/>
      <c r="R152" s="67"/>
      <c r="S152" s="67"/>
      <c r="T152" s="67"/>
      <c r="U152" s="67"/>
      <c r="V152" s="67"/>
      <c r="W152" s="67"/>
    </row>
    <row r="153" ht="20.25" customHeight="1" spans="1:23">
      <c r="A153" s="167" t="str">
        <f t="shared" si="2"/>
        <v>       玉溪市人事考试院</v>
      </c>
      <c r="B153" s="167" t="s">
        <v>325</v>
      </c>
      <c r="C153" s="167" t="s">
        <v>229</v>
      </c>
      <c r="D153" s="167" t="s">
        <v>99</v>
      </c>
      <c r="E153" s="167" t="s">
        <v>189</v>
      </c>
      <c r="F153" s="167" t="s">
        <v>242</v>
      </c>
      <c r="G153" s="167" t="s">
        <v>243</v>
      </c>
      <c r="H153" s="173">
        <v>14000</v>
      </c>
      <c r="I153" s="67">
        <v>14000</v>
      </c>
      <c r="J153" s="67">
        <v>3500</v>
      </c>
      <c r="K153" s="167"/>
      <c r="L153" s="67">
        <v>10500</v>
      </c>
      <c r="M153" s="167"/>
      <c r="N153" s="67"/>
      <c r="O153" s="67"/>
      <c r="P153" s="167"/>
      <c r="Q153" s="67"/>
      <c r="R153" s="67"/>
      <c r="S153" s="67"/>
      <c r="T153" s="67"/>
      <c r="U153" s="67"/>
      <c r="V153" s="67"/>
      <c r="W153" s="67"/>
    </row>
    <row r="154" ht="20.25" customHeight="1" spans="1:23">
      <c r="A154" s="167" t="str">
        <f t="shared" si="2"/>
        <v>       玉溪市人事考试院</v>
      </c>
      <c r="B154" s="167" t="s">
        <v>325</v>
      </c>
      <c r="C154" s="167" t="s">
        <v>229</v>
      </c>
      <c r="D154" s="167" t="s">
        <v>99</v>
      </c>
      <c r="E154" s="167" t="s">
        <v>189</v>
      </c>
      <c r="F154" s="167" t="s">
        <v>223</v>
      </c>
      <c r="G154" s="167" t="s">
        <v>224</v>
      </c>
      <c r="H154" s="173">
        <v>10000</v>
      </c>
      <c r="I154" s="67">
        <v>10000</v>
      </c>
      <c r="J154" s="67">
        <v>2500</v>
      </c>
      <c r="K154" s="167"/>
      <c r="L154" s="67">
        <v>7500</v>
      </c>
      <c r="M154" s="167"/>
      <c r="N154" s="67"/>
      <c r="O154" s="67"/>
      <c r="P154" s="167"/>
      <c r="Q154" s="67"/>
      <c r="R154" s="67"/>
      <c r="S154" s="67"/>
      <c r="T154" s="67"/>
      <c r="U154" s="67"/>
      <c r="V154" s="67"/>
      <c r="W154" s="67"/>
    </row>
    <row r="155" ht="20.25" customHeight="1" spans="1:23">
      <c r="A155" s="167" t="str">
        <f t="shared" si="2"/>
        <v>       玉溪市人事考试院</v>
      </c>
      <c r="B155" s="167" t="s">
        <v>325</v>
      </c>
      <c r="C155" s="167" t="s">
        <v>229</v>
      </c>
      <c r="D155" s="167" t="s">
        <v>99</v>
      </c>
      <c r="E155" s="167" t="s">
        <v>189</v>
      </c>
      <c r="F155" s="167" t="s">
        <v>244</v>
      </c>
      <c r="G155" s="167" t="s">
        <v>245</v>
      </c>
      <c r="H155" s="173">
        <v>24000</v>
      </c>
      <c r="I155" s="67">
        <v>24000</v>
      </c>
      <c r="J155" s="67"/>
      <c r="K155" s="167"/>
      <c r="L155" s="67">
        <v>24000</v>
      </c>
      <c r="M155" s="167"/>
      <c r="N155" s="67"/>
      <c r="O155" s="67"/>
      <c r="P155" s="167"/>
      <c r="Q155" s="67"/>
      <c r="R155" s="67"/>
      <c r="S155" s="67"/>
      <c r="T155" s="67"/>
      <c r="U155" s="67"/>
      <c r="V155" s="67"/>
      <c r="W155" s="67"/>
    </row>
    <row r="156" ht="20.25" customHeight="1" spans="1:23">
      <c r="A156" s="167" t="str">
        <f t="shared" si="2"/>
        <v>       玉溪市人事考试院</v>
      </c>
      <c r="B156" s="167" t="s">
        <v>325</v>
      </c>
      <c r="C156" s="167" t="s">
        <v>229</v>
      </c>
      <c r="D156" s="167" t="s">
        <v>99</v>
      </c>
      <c r="E156" s="167" t="s">
        <v>189</v>
      </c>
      <c r="F156" s="167" t="s">
        <v>246</v>
      </c>
      <c r="G156" s="167" t="s">
        <v>247</v>
      </c>
      <c r="H156" s="173">
        <v>34571</v>
      </c>
      <c r="I156" s="67">
        <v>34571</v>
      </c>
      <c r="J156" s="67">
        <v>612.75</v>
      </c>
      <c r="K156" s="167"/>
      <c r="L156" s="67">
        <v>33958.25</v>
      </c>
      <c r="M156" s="167"/>
      <c r="N156" s="67"/>
      <c r="O156" s="67"/>
      <c r="P156" s="167"/>
      <c r="Q156" s="67"/>
      <c r="R156" s="67"/>
      <c r="S156" s="67"/>
      <c r="T156" s="67"/>
      <c r="U156" s="67"/>
      <c r="V156" s="67"/>
      <c r="W156" s="67"/>
    </row>
    <row r="157" ht="20.25" customHeight="1" spans="1:23">
      <c r="A157" s="167" t="str">
        <f t="shared" si="2"/>
        <v>       玉溪市人事考试院</v>
      </c>
      <c r="B157" s="167" t="s">
        <v>326</v>
      </c>
      <c r="C157" s="167" t="s">
        <v>149</v>
      </c>
      <c r="D157" s="167" t="s">
        <v>99</v>
      </c>
      <c r="E157" s="167" t="s">
        <v>189</v>
      </c>
      <c r="F157" s="167" t="s">
        <v>251</v>
      </c>
      <c r="G157" s="167" t="s">
        <v>149</v>
      </c>
      <c r="H157" s="173">
        <v>15000</v>
      </c>
      <c r="I157" s="67">
        <v>15000</v>
      </c>
      <c r="J157" s="67"/>
      <c r="K157" s="167"/>
      <c r="L157" s="67">
        <v>15000</v>
      </c>
      <c r="M157" s="167"/>
      <c r="N157" s="67"/>
      <c r="O157" s="67"/>
      <c r="P157" s="167"/>
      <c r="Q157" s="67"/>
      <c r="R157" s="67"/>
      <c r="S157" s="67"/>
      <c r="T157" s="67"/>
      <c r="U157" s="67"/>
      <c r="V157" s="67"/>
      <c r="W157" s="67"/>
    </row>
    <row r="158" ht="27" customHeight="1" spans="1:23">
      <c r="A158" s="167" t="str">
        <f t="shared" si="2"/>
        <v>       玉溪市人事考试院</v>
      </c>
      <c r="B158" s="167" t="s">
        <v>327</v>
      </c>
      <c r="C158" s="167" t="s">
        <v>281</v>
      </c>
      <c r="D158" s="167" t="s">
        <v>99</v>
      </c>
      <c r="E158" s="167" t="s">
        <v>189</v>
      </c>
      <c r="F158" s="167" t="s">
        <v>270</v>
      </c>
      <c r="G158" s="167" t="s">
        <v>271</v>
      </c>
      <c r="H158" s="173">
        <v>741000</v>
      </c>
      <c r="I158" s="67">
        <v>741000</v>
      </c>
      <c r="J158" s="67">
        <v>741000</v>
      </c>
      <c r="K158" s="167"/>
      <c r="L158" s="67"/>
      <c r="M158" s="167"/>
      <c r="N158" s="67"/>
      <c r="O158" s="67"/>
      <c r="P158" s="167"/>
      <c r="Q158" s="67"/>
      <c r="R158" s="67"/>
      <c r="S158" s="67"/>
      <c r="T158" s="67"/>
      <c r="U158" s="67"/>
      <c r="V158" s="67"/>
      <c r="W158" s="67"/>
    </row>
    <row r="159" ht="27" customHeight="1" spans="1:23">
      <c r="A159" s="167" t="str">
        <f t="shared" si="2"/>
        <v>       玉溪市人事考试院</v>
      </c>
      <c r="B159" s="167" t="s">
        <v>328</v>
      </c>
      <c r="C159" s="167" t="s">
        <v>283</v>
      </c>
      <c r="D159" s="167" t="s">
        <v>99</v>
      </c>
      <c r="E159" s="167" t="s">
        <v>189</v>
      </c>
      <c r="F159" s="167" t="s">
        <v>270</v>
      </c>
      <c r="G159" s="167" t="s">
        <v>271</v>
      </c>
      <c r="H159" s="173">
        <v>375000</v>
      </c>
      <c r="I159" s="67">
        <v>375000</v>
      </c>
      <c r="J159" s="67"/>
      <c r="K159" s="167"/>
      <c r="L159" s="67">
        <v>375000</v>
      </c>
      <c r="M159" s="167"/>
      <c r="N159" s="67"/>
      <c r="O159" s="67"/>
      <c r="P159" s="167"/>
      <c r="Q159" s="67"/>
      <c r="R159" s="67"/>
      <c r="S159" s="67"/>
      <c r="T159" s="67"/>
      <c r="U159" s="67"/>
      <c r="V159" s="67"/>
      <c r="W159" s="67"/>
    </row>
    <row r="160" ht="27" customHeight="1" spans="1:23">
      <c r="A160" s="167" t="str">
        <f t="shared" si="2"/>
        <v>       玉溪市人事考试院</v>
      </c>
      <c r="B160" s="167" t="s">
        <v>329</v>
      </c>
      <c r="C160" s="167" t="s">
        <v>255</v>
      </c>
      <c r="D160" s="167" t="s">
        <v>99</v>
      </c>
      <c r="E160" s="167" t="s">
        <v>189</v>
      </c>
      <c r="F160" s="167" t="s">
        <v>240</v>
      </c>
      <c r="G160" s="167" t="s">
        <v>241</v>
      </c>
      <c r="H160" s="173">
        <v>179078</v>
      </c>
      <c r="I160" s="67">
        <v>179078</v>
      </c>
      <c r="J160" s="67"/>
      <c r="K160" s="167"/>
      <c r="L160" s="67">
        <v>179078</v>
      </c>
      <c r="M160" s="167"/>
      <c r="N160" s="67"/>
      <c r="O160" s="67"/>
      <c r="P160" s="167"/>
      <c r="Q160" s="67"/>
      <c r="R160" s="67"/>
      <c r="S160" s="67"/>
      <c r="T160" s="67"/>
      <c r="U160" s="67"/>
      <c r="V160" s="67"/>
      <c r="W160" s="67"/>
    </row>
    <row r="161" ht="27" customHeight="1" spans="1:23">
      <c r="A161" s="167" t="str">
        <f t="shared" si="2"/>
        <v>       玉溪市人事考试院</v>
      </c>
      <c r="B161" s="167" t="s">
        <v>330</v>
      </c>
      <c r="C161" s="167" t="s">
        <v>331</v>
      </c>
      <c r="D161" s="167" t="s">
        <v>99</v>
      </c>
      <c r="E161" s="167" t="s">
        <v>189</v>
      </c>
      <c r="F161" s="167" t="s">
        <v>270</v>
      </c>
      <c r="G161" s="167" t="s">
        <v>271</v>
      </c>
      <c r="H161" s="173">
        <v>300000</v>
      </c>
      <c r="I161" s="67">
        <v>300000</v>
      </c>
      <c r="J161" s="67"/>
      <c r="K161" s="167"/>
      <c r="L161" s="67">
        <v>300000</v>
      </c>
      <c r="M161" s="167"/>
      <c r="N161" s="67"/>
      <c r="O161" s="67"/>
      <c r="P161" s="167"/>
      <c r="Q161" s="67"/>
      <c r="R161" s="67"/>
      <c r="S161" s="67"/>
      <c r="T161" s="67"/>
      <c r="U161" s="67"/>
      <c r="V161" s="67"/>
      <c r="W161" s="67"/>
    </row>
    <row r="162" ht="20.25" customHeight="1" spans="1:23">
      <c r="A162" s="167" t="str">
        <f t="shared" si="2"/>
        <v>       玉溪市人事考试院</v>
      </c>
      <c r="B162" s="167" t="s">
        <v>332</v>
      </c>
      <c r="C162" s="167" t="s">
        <v>303</v>
      </c>
      <c r="D162" s="167" t="s">
        <v>99</v>
      </c>
      <c r="E162" s="167" t="s">
        <v>189</v>
      </c>
      <c r="F162" s="167" t="s">
        <v>304</v>
      </c>
      <c r="G162" s="167" t="s">
        <v>303</v>
      </c>
      <c r="H162" s="173">
        <v>29244.63</v>
      </c>
      <c r="I162" s="67">
        <v>29244.63</v>
      </c>
      <c r="J162" s="67"/>
      <c r="K162" s="167"/>
      <c r="L162" s="67">
        <v>29244.63</v>
      </c>
      <c r="M162" s="167"/>
      <c r="N162" s="67"/>
      <c r="O162" s="67"/>
      <c r="P162" s="167"/>
      <c r="Q162" s="67"/>
      <c r="R162" s="67"/>
      <c r="S162" s="67"/>
      <c r="T162" s="67"/>
      <c r="U162" s="67"/>
      <c r="V162" s="67"/>
      <c r="W162" s="67"/>
    </row>
    <row r="163" ht="20.25" customHeight="1" spans="1:23">
      <c r="A163" s="175" t="s">
        <v>74</v>
      </c>
      <c r="B163" s="167"/>
      <c r="C163" s="167"/>
      <c r="D163" s="167"/>
      <c r="E163" s="167"/>
      <c r="F163" s="167"/>
      <c r="G163" s="167"/>
      <c r="H163" s="173">
        <v>5022384.91</v>
      </c>
      <c r="I163" s="67">
        <v>5022384.91</v>
      </c>
      <c r="J163" s="67">
        <v>2541543.76</v>
      </c>
      <c r="K163" s="167"/>
      <c r="L163" s="67">
        <v>2480841.15</v>
      </c>
      <c r="M163" s="167"/>
      <c r="N163" s="67"/>
      <c r="O163" s="67"/>
      <c r="P163" s="167"/>
      <c r="Q163" s="67"/>
      <c r="R163" s="67"/>
      <c r="S163" s="67"/>
      <c r="T163" s="67"/>
      <c r="U163" s="67"/>
      <c r="V163" s="67"/>
      <c r="W163" s="67"/>
    </row>
    <row r="164" ht="20.25" customHeight="1" spans="1:23">
      <c r="A164" s="167" t="str">
        <f t="shared" ref="A164:A194" si="3">"       "&amp;"玉溪市人力资源社会保障信息中心"</f>
        <v>       玉溪市人力资源社会保障信息中心</v>
      </c>
      <c r="B164" s="167" t="s">
        <v>333</v>
      </c>
      <c r="C164" s="167" t="s">
        <v>269</v>
      </c>
      <c r="D164" s="167" t="s">
        <v>99</v>
      </c>
      <c r="E164" s="167" t="s">
        <v>189</v>
      </c>
      <c r="F164" s="167" t="s">
        <v>180</v>
      </c>
      <c r="G164" s="167" t="s">
        <v>181</v>
      </c>
      <c r="H164" s="173">
        <v>912096</v>
      </c>
      <c r="I164" s="67">
        <v>912096</v>
      </c>
      <c r="J164" s="67">
        <v>399042</v>
      </c>
      <c r="K164" s="167"/>
      <c r="L164" s="67">
        <v>513054</v>
      </c>
      <c r="M164" s="167"/>
      <c r="N164" s="67"/>
      <c r="O164" s="67"/>
      <c r="P164" s="167"/>
      <c r="Q164" s="67"/>
      <c r="R164" s="67"/>
      <c r="S164" s="67"/>
      <c r="T164" s="67"/>
      <c r="U164" s="67"/>
      <c r="V164" s="67"/>
      <c r="W164" s="67"/>
    </row>
    <row r="165" ht="20.25" customHeight="1" spans="1:23">
      <c r="A165" s="167" t="str">
        <f t="shared" si="3"/>
        <v>       玉溪市人力资源社会保障信息中心</v>
      </c>
      <c r="B165" s="167" t="s">
        <v>333</v>
      </c>
      <c r="C165" s="167" t="s">
        <v>269</v>
      </c>
      <c r="D165" s="167" t="s">
        <v>99</v>
      </c>
      <c r="E165" s="167" t="s">
        <v>189</v>
      </c>
      <c r="F165" s="167" t="s">
        <v>182</v>
      </c>
      <c r="G165" s="167" t="s">
        <v>183</v>
      </c>
      <c r="H165" s="173">
        <v>96</v>
      </c>
      <c r="I165" s="67">
        <v>96</v>
      </c>
      <c r="J165" s="67">
        <v>42</v>
      </c>
      <c r="K165" s="167"/>
      <c r="L165" s="67">
        <v>54</v>
      </c>
      <c r="M165" s="167"/>
      <c r="N165" s="67"/>
      <c r="O165" s="67"/>
      <c r="P165" s="167"/>
      <c r="Q165" s="67"/>
      <c r="R165" s="67"/>
      <c r="S165" s="67"/>
      <c r="T165" s="67"/>
      <c r="U165" s="67"/>
      <c r="V165" s="67"/>
      <c r="W165" s="67"/>
    </row>
    <row r="166" ht="20.25" customHeight="1" spans="1:23">
      <c r="A166" s="167" t="str">
        <f t="shared" si="3"/>
        <v>       玉溪市人力资源社会保障信息中心</v>
      </c>
      <c r="B166" s="167" t="s">
        <v>333</v>
      </c>
      <c r="C166" s="167" t="s">
        <v>269</v>
      </c>
      <c r="D166" s="167" t="s">
        <v>99</v>
      </c>
      <c r="E166" s="167" t="s">
        <v>189</v>
      </c>
      <c r="F166" s="167" t="s">
        <v>270</v>
      </c>
      <c r="G166" s="167" t="s">
        <v>271</v>
      </c>
      <c r="H166" s="173">
        <v>380640</v>
      </c>
      <c r="I166" s="67">
        <v>380640</v>
      </c>
      <c r="J166" s="67">
        <v>166530</v>
      </c>
      <c r="K166" s="167"/>
      <c r="L166" s="67">
        <v>214110</v>
      </c>
      <c r="M166" s="167"/>
      <c r="N166" s="67"/>
      <c r="O166" s="67"/>
      <c r="P166" s="167"/>
      <c r="Q166" s="67"/>
      <c r="R166" s="67"/>
      <c r="S166" s="67"/>
      <c r="T166" s="67"/>
      <c r="U166" s="67"/>
      <c r="V166" s="67"/>
      <c r="W166" s="67"/>
    </row>
    <row r="167" ht="20.25" customHeight="1" spans="1:23">
      <c r="A167" s="167" t="str">
        <f t="shared" si="3"/>
        <v>       玉溪市人力资源社会保障信息中心</v>
      </c>
      <c r="B167" s="167" t="s">
        <v>333</v>
      </c>
      <c r="C167" s="167" t="s">
        <v>269</v>
      </c>
      <c r="D167" s="167" t="s">
        <v>127</v>
      </c>
      <c r="E167" s="167" t="s">
        <v>184</v>
      </c>
      <c r="F167" s="167" t="s">
        <v>182</v>
      </c>
      <c r="G167" s="167" t="s">
        <v>183</v>
      </c>
      <c r="H167" s="173">
        <v>43716</v>
      </c>
      <c r="I167" s="67">
        <v>43716</v>
      </c>
      <c r="J167" s="67"/>
      <c r="K167" s="167"/>
      <c r="L167" s="67">
        <v>43716</v>
      </c>
      <c r="M167" s="167"/>
      <c r="N167" s="67"/>
      <c r="O167" s="67"/>
      <c r="P167" s="167"/>
      <c r="Q167" s="67"/>
      <c r="R167" s="67"/>
      <c r="S167" s="67"/>
      <c r="T167" s="67"/>
      <c r="U167" s="67"/>
      <c r="V167" s="67"/>
      <c r="W167" s="67"/>
    </row>
    <row r="168" ht="20.25" customHeight="1" spans="1:23">
      <c r="A168" s="167" t="str">
        <f t="shared" si="3"/>
        <v>       玉溪市人力资源社会保障信息中心</v>
      </c>
      <c r="B168" s="167" t="s">
        <v>334</v>
      </c>
      <c r="C168" s="167" t="s">
        <v>186</v>
      </c>
      <c r="D168" s="167" t="s">
        <v>99</v>
      </c>
      <c r="E168" s="167" t="s">
        <v>189</v>
      </c>
      <c r="F168" s="167" t="s">
        <v>187</v>
      </c>
      <c r="G168" s="167" t="s">
        <v>188</v>
      </c>
      <c r="H168" s="173">
        <v>14857.08</v>
      </c>
      <c r="I168" s="67">
        <v>14857.08</v>
      </c>
      <c r="J168" s="67">
        <v>3714.27</v>
      </c>
      <c r="K168" s="167"/>
      <c r="L168" s="67">
        <v>11142.81</v>
      </c>
      <c r="M168" s="167"/>
      <c r="N168" s="67"/>
      <c r="O168" s="67"/>
      <c r="P168" s="167"/>
      <c r="Q168" s="67"/>
      <c r="R168" s="67"/>
      <c r="S168" s="67"/>
      <c r="T168" s="67"/>
      <c r="U168" s="67"/>
      <c r="V168" s="67"/>
      <c r="W168" s="67"/>
    </row>
    <row r="169" ht="27" customHeight="1" spans="1:23">
      <c r="A169" s="167" t="str">
        <f t="shared" si="3"/>
        <v>       玉溪市人力资源社会保障信息中心</v>
      </c>
      <c r="B169" s="167" t="s">
        <v>334</v>
      </c>
      <c r="C169" s="167" t="s">
        <v>186</v>
      </c>
      <c r="D169" s="167" t="s">
        <v>104</v>
      </c>
      <c r="E169" s="167" t="s">
        <v>190</v>
      </c>
      <c r="F169" s="167" t="s">
        <v>191</v>
      </c>
      <c r="G169" s="167" t="s">
        <v>192</v>
      </c>
      <c r="H169" s="173">
        <v>327429.12</v>
      </c>
      <c r="I169" s="67">
        <v>327429.12</v>
      </c>
      <c r="J169" s="67">
        <v>81857.28</v>
      </c>
      <c r="K169" s="167"/>
      <c r="L169" s="67">
        <v>245571.84</v>
      </c>
      <c r="M169" s="167"/>
      <c r="N169" s="67"/>
      <c r="O169" s="67"/>
      <c r="P169" s="167"/>
      <c r="Q169" s="67"/>
      <c r="R169" s="67"/>
      <c r="S169" s="67"/>
      <c r="T169" s="67"/>
      <c r="U169" s="67"/>
      <c r="V169" s="67"/>
      <c r="W169" s="67"/>
    </row>
    <row r="170" ht="20.25" customHeight="1" spans="1:23">
      <c r="A170" s="167" t="str">
        <f t="shared" si="3"/>
        <v>       玉溪市人力资源社会保障信息中心</v>
      </c>
      <c r="B170" s="167" t="s">
        <v>334</v>
      </c>
      <c r="C170" s="167" t="s">
        <v>186</v>
      </c>
      <c r="D170" s="167" t="s">
        <v>117</v>
      </c>
      <c r="E170" s="167" t="s">
        <v>198</v>
      </c>
      <c r="F170" s="167" t="s">
        <v>194</v>
      </c>
      <c r="G170" s="167" t="s">
        <v>195</v>
      </c>
      <c r="H170" s="173">
        <v>169853.86</v>
      </c>
      <c r="I170" s="67">
        <v>169853.86</v>
      </c>
      <c r="J170" s="67">
        <v>42463.47</v>
      </c>
      <c r="K170" s="167"/>
      <c r="L170" s="67">
        <v>127390.39</v>
      </c>
      <c r="M170" s="167"/>
      <c r="N170" s="67"/>
      <c r="O170" s="67"/>
      <c r="P170" s="167"/>
      <c r="Q170" s="67"/>
      <c r="R170" s="67"/>
      <c r="S170" s="67"/>
      <c r="T170" s="67"/>
      <c r="U170" s="67"/>
      <c r="V170" s="67"/>
      <c r="W170" s="67"/>
    </row>
    <row r="171" ht="20.25" customHeight="1" spans="1:23">
      <c r="A171" s="167" t="str">
        <f t="shared" si="3"/>
        <v>       玉溪市人力资源社会保障信息中心</v>
      </c>
      <c r="B171" s="167" t="s">
        <v>334</v>
      </c>
      <c r="C171" s="167" t="s">
        <v>186</v>
      </c>
      <c r="D171" s="167" t="s">
        <v>118</v>
      </c>
      <c r="E171" s="167" t="s">
        <v>199</v>
      </c>
      <c r="F171" s="167" t="s">
        <v>200</v>
      </c>
      <c r="G171" s="167" t="s">
        <v>201</v>
      </c>
      <c r="H171" s="173">
        <v>163521.6</v>
      </c>
      <c r="I171" s="67">
        <v>163521.6</v>
      </c>
      <c r="J171" s="67">
        <v>40880.4</v>
      </c>
      <c r="K171" s="167"/>
      <c r="L171" s="67">
        <v>122641.2</v>
      </c>
      <c r="M171" s="167"/>
      <c r="N171" s="67"/>
      <c r="O171" s="67"/>
      <c r="P171" s="167"/>
      <c r="Q171" s="67"/>
      <c r="R171" s="67"/>
      <c r="S171" s="67"/>
      <c r="T171" s="67"/>
      <c r="U171" s="67"/>
      <c r="V171" s="67"/>
      <c r="W171" s="67"/>
    </row>
    <row r="172" ht="20.25" customHeight="1" spans="1:23">
      <c r="A172" s="167" t="str">
        <f t="shared" si="3"/>
        <v>       玉溪市人力资源社会保障信息中心</v>
      </c>
      <c r="B172" s="167" t="s">
        <v>334</v>
      </c>
      <c r="C172" s="167" t="s">
        <v>186</v>
      </c>
      <c r="D172" s="167" t="s">
        <v>119</v>
      </c>
      <c r="E172" s="167" t="s">
        <v>202</v>
      </c>
      <c r="F172" s="167" t="s">
        <v>187</v>
      </c>
      <c r="G172" s="167" t="s">
        <v>188</v>
      </c>
      <c r="H172" s="173">
        <v>22494.37</v>
      </c>
      <c r="I172" s="67">
        <v>22494.37</v>
      </c>
      <c r="J172" s="67">
        <v>16201.59</v>
      </c>
      <c r="K172" s="167"/>
      <c r="L172" s="67">
        <v>6292.78</v>
      </c>
      <c r="M172" s="167"/>
      <c r="N172" s="67"/>
      <c r="O172" s="67"/>
      <c r="P172" s="167"/>
      <c r="Q172" s="67"/>
      <c r="R172" s="67"/>
      <c r="S172" s="67"/>
      <c r="T172" s="67"/>
      <c r="U172" s="67"/>
      <c r="V172" s="67"/>
      <c r="W172" s="67"/>
    </row>
    <row r="173" ht="20.25" customHeight="1" spans="1:23">
      <c r="A173" s="167" t="str">
        <f t="shared" si="3"/>
        <v>       玉溪市人力资源社会保障信息中心</v>
      </c>
      <c r="B173" s="167" t="s">
        <v>335</v>
      </c>
      <c r="C173" s="167" t="s">
        <v>204</v>
      </c>
      <c r="D173" s="167" t="s">
        <v>126</v>
      </c>
      <c r="E173" s="167" t="s">
        <v>204</v>
      </c>
      <c r="F173" s="167" t="s">
        <v>205</v>
      </c>
      <c r="G173" s="167" t="s">
        <v>204</v>
      </c>
      <c r="H173" s="173">
        <v>360276</v>
      </c>
      <c r="I173" s="67">
        <v>360276</v>
      </c>
      <c r="J173" s="67">
        <v>90069</v>
      </c>
      <c r="K173" s="167"/>
      <c r="L173" s="67">
        <v>270207</v>
      </c>
      <c r="M173" s="167"/>
      <c r="N173" s="67"/>
      <c r="O173" s="67"/>
      <c r="P173" s="167"/>
      <c r="Q173" s="67"/>
      <c r="R173" s="67"/>
      <c r="S173" s="67"/>
      <c r="T173" s="67"/>
      <c r="U173" s="67"/>
      <c r="V173" s="67"/>
      <c r="W173" s="67"/>
    </row>
    <row r="174" ht="20.25" customHeight="1" spans="1:23">
      <c r="A174" s="167" t="str">
        <f t="shared" si="3"/>
        <v>       玉溪市人力资源社会保障信息中心</v>
      </c>
      <c r="B174" s="167" t="s">
        <v>336</v>
      </c>
      <c r="C174" s="167" t="s">
        <v>207</v>
      </c>
      <c r="D174" s="167" t="s">
        <v>103</v>
      </c>
      <c r="E174" s="167" t="s">
        <v>337</v>
      </c>
      <c r="F174" s="167" t="s">
        <v>211</v>
      </c>
      <c r="G174" s="167" t="s">
        <v>212</v>
      </c>
      <c r="H174" s="173">
        <v>448800</v>
      </c>
      <c r="I174" s="67">
        <v>448800</v>
      </c>
      <c r="J174" s="67">
        <v>448800</v>
      </c>
      <c r="K174" s="167"/>
      <c r="L174" s="67"/>
      <c r="M174" s="167"/>
      <c r="N174" s="67"/>
      <c r="O174" s="67"/>
      <c r="P174" s="167"/>
      <c r="Q174" s="67"/>
      <c r="R174" s="67"/>
      <c r="S174" s="67"/>
      <c r="T174" s="67"/>
      <c r="U174" s="67"/>
      <c r="V174" s="67"/>
      <c r="W174" s="67"/>
    </row>
    <row r="175" ht="20.25" customHeight="1" spans="1:23">
      <c r="A175" s="167" t="str">
        <f t="shared" si="3"/>
        <v>       玉溪市人力资源社会保障信息中心</v>
      </c>
      <c r="B175" s="167" t="s">
        <v>338</v>
      </c>
      <c r="C175" s="167" t="s">
        <v>226</v>
      </c>
      <c r="D175" s="167" t="s">
        <v>99</v>
      </c>
      <c r="E175" s="167" t="s">
        <v>189</v>
      </c>
      <c r="F175" s="167" t="s">
        <v>227</v>
      </c>
      <c r="G175" s="167" t="s">
        <v>226</v>
      </c>
      <c r="H175" s="173">
        <v>41804.88</v>
      </c>
      <c r="I175" s="67">
        <v>41804.88</v>
      </c>
      <c r="J175" s="67"/>
      <c r="K175" s="167"/>
      <c r="L175" s="67">
        <v>41804.88</v>
      </c>
      <c r="M175" s="167"/>
      <c r="N175" s="67"/>
      <c r="O175" s="67"/>
      <c r="P175" s="167"/>
      <c r="Q175" s="67"/>
      <c r="R175" s="67"/>
      <c r="S175" s="67"/>
      <c r="T175" s="67"/>
      <c r="U175" s="67"/>
      <c r="V175" s="67"/>
      <c r="W175" s="67"/>
    </row>
    <row r="176" ht="20.25" customHeight="1" spans="1:23">
      <c r="A176" s="167" t="str">
        <f t="shared" si="3"/>
        <v>       玉溪市人力资源社会保障信息中心</v>
      </c>
      <c r="B176" s="167" t="s">
        <v>339</v>
      </c>
      <c r="C176" s="167" t="s">
        <v>229</v>
      </c>
      <c r="D176" s="167" t="s">
        <v>99</v>
      </c>
      <c r="E176" s="167" t="s">
        <v>189</v>
      </c>
      <c r="F176" s="167" t="s">
        <v>230</v>
      </c>
      <c r="G176" s="167" t="s">
        <v>231</v>
      </c>
      <c r="H176" s="173">
        <v>55025</v>
      </c>
      <c r="I176" s="67">
        <v>55025</v>
      </c>
      <c r="J176" s="67">
        <v>12400</v>
      </c>
      <c r="K176" s="167"/>
      <c r="L176" s="67">
        <v>42625</v>
      </c>
      <c r="M176" s="167"/>
      <c r="N176" s="67"/>
      <c r="O176" s="67"/>
      <c r="P176" s="167"/>
      <c r="Q176" s="67"/>
      <c r="R176" s="67"/>
      <c r="S176" s="67"/>
      <c r="T176" s="67"/>
      <c r="U176" s="67"/>
      <c r="V176" s="67"/>
      <c r="W176" s="67"/>
    </row>
    <row r="177" ht="20.25" customHeight="1" spans="1:23">
      <c r="A177" s="167" t="str">
        <f t="shared" si="3"/>
        <v>       玉溪市人力资源社会保障信息中心</v>
      </c>
      <c r="B177" s="167" t="s">
        <v>339</v>
      </c>
      <c r="C177" s="167" t="s">
        <v>229</v>
      </c>
      <c r="D177" s="167" t="s">
        <v>99</v>
      </c>
      <c r="E177" s="167" t="s">
        <v>189</v>
      </c>
      <c r="F177" s="167" t="s">
        <v>257</v>
      </c>
      <c r="G177" s="167" t="s">
        <v>258</v>
      </c>
      <c r="H177" s="173">
        <v>10000</v>
      </c>
      <c r="I177" s="67">
        <v>10000</v>
      </c>
      <c r="J177" s="67">
        <v>2500</v>
      </c>
      <c r="K177" s="167"/>
      <c r="L177" s="67">
        <v>7500</v>
      </c>
      <c r="M177" s="167"/>
      <c r="N177" s="67"/>
      <c r="O177" s="67"/>
      <c r="P177" s="167"/>
      <c r="Q177" s="67"/>
      <c r="R177" s="67"/>
      <c r="S177" s="67"/>
      <c r="T177" s="67"/>
      <c r="U177" s="67"/>
      <c r="V177" s="67"/>
      <c r="W177" s="67"/>
    </row>
    <row r="178" ht="20.25" customHeight="1" spans="1:23">
      <c r="A178" s="167" t="str">
        <f t="shared" si="3"/>
        <v>       玉溪市人力资源社会保障信息中心</v>
      </c>
      <c r="B178" s="167" t="s">
        <v>339</v>
      </c>
      <c r="C178" s="167" t="s">
        <v>229</v>
      </c>
      <c r="D178" s="167" t="s">
        <v>99</v>
      </c>
      <c r="E178" s="167" t="s">
        <v>189</v>
      </c>
      <c r="F178" s="167" t="s">
        <v>261</v>
      </c>
      <c r="G178" s="167" t="s">
        <v>262</v>
      </c>
      <c r="H178" s="173">
        <v>20000</v>
      </c>
      <c r="I178" s="67">
        <v>20000</v>
      </c>
      <c r="J178" s="67">
        <v>5000</v>
      </c>
      <c r="K178" s="167"/>
      <c r="L178" s="67">
        <v>15000</v>
      </c>
      <c r="M178" s="167"/>
      <c r="N178" s="67"/>
      <c r="O178" s="67"/>
      <c r="P178" s="167"/>
      <c r="Q178" s="67"/>
      <c r="R178" s="67"/>
      <c r="S178" s="67"/>
      <c r="T178" s="67"/>
      <c r="U178" s="67"/>
      <c r="V178" s="67"/>
      <c r="W178" s="67"/>
    </row>
    <row r="179" ht="20.25" customHeight="1" spans="1:23">
      <c r="A179" s="167" t="str">
        <f t="shared" si="3"/>
        <v>       玉溪市人力资源社会保障信息中心</v>
      </c>
      <c r="B179" s="167" t="s">
        <v>339</v>
      </c>
      <c r="C179" s="167" t="s">
        <v>229</v>
      </c>
      <c r="D179" s="167" t="s">
        <v>99</v>
      </c>
      <c r="E179" s="167" t="s">
        <v>189</v>
      </c>
      <c r="F179" s="167" t="s">
        <v>232</v>
      </c>
      <c r="G179" s="167" t="s">
        <v>233</v>
      </c>
      <c r="H179" s="173">
        <v>14000</v>
      </c>
      <c r="I179" s="67">
        <v>14000</v>
      </c>
      <c r="J179" s="67">
        <v>3500</v>
      </c>
      <c r="K179" s="167"/>
      <c r="L179" s="67">
        <v>10500</v>
      </c>
      <c r="M179" s="167"/>
      <c r="N179" s="67"/>
      <c r="O179" s="67"/>
      <c r="P179" s="167"/>
      <c r="Q179" s="67"/>
      <c r="R179" s="67"/>
      <c r="S179" s="67"/>
      <c r="T179" s="67"/>
      <c r="U179" s="67"/>
      <c r="V179" s="67"/>
      <c r="W179" s="67"/>
    </row>
    <row r="180" ht="20.25" customHeight="1" spans="1:23">
      <c r="A180" s="167" t="str">
        <f t="shared" si="3"/>
        <v>       玉溪市人力资源社会保障信息中心</v>
      </c>
      <c r="B180" s="167" t="s">
        <v>339</v>
      </c>
      <c r="C180" s="167" t="s">
        <v>229</v>
      </c>
      <c r="D180" s="167" t="s">
        <v>99</v>
      </c>
      <c r="E180" s="167" t="s">
        <v>189</v>
      </c>
      <c r="F180" s="167" t="s">
        <v>234</v>
      </c>
      <c r="G180" s="167" t="s">
        <v>235</v>
      </c>
      <c r="H180" s="173">
        <v>50000</v>
      </c>
      <c r="I180" s="67">
        <v>50000</v>
      </c>
      <c r="J180" s="67">
        <v>12500</v>
      </c>
      <c r="K180" s="167"/>
      <c r="L180" s="67">
        <v>37500</v>
      </c>
      <c r="M180" s="167"/>
      <c r="N180" s="67"/>
      <c r="O180" s="67"/>
      <c r="P180" s="167"/>
      <c r="Q180" s="67"/>
      <c r="R180" s="67"/>
      <c r="S180" s="67"/>
      <c r="T180" s="67"/>
      <c r="U180" s="67"/>
      <c r="V180" s="67"/>
      <c r="W180" s="67"/>
    </row>
    <row r="181" ht="20.25" customHeight="1" spans="1:23">
      <c r="A181" s="167" t="str">
        <f t="shared" si="3"/>
        <v>       玉溪市人力资源社会保障信息中心</v>
      </c>
      <c r="B181" s="167" t="s">
        <v>339</v>
      </c>
      <c r="C181" s="167" t="s">
        <v>229</v>
      </c>
      <c r="D181" s="167" t="s">
        <v>99</v>
      </c>
      <c r="E181" s="167" t="s">
        <v>189</v>
      </c>
      <c r="F181" s="167" t="s">
        <v>296</v>
      </c>
      <c r="G181" s="167" t="s">
        <v>297</v>
      </c>
      <c r="H181" s="173">
        <v>10000</v>
      </c>
      <c r="I181" s="67">
        <v>10000</v>
      </c>
      <c r="J181" s="67">
        <v>2500</v>
      </c>
      <c r="K181" s="167"/>
      <c r="L181" s="67">
        <v>7500</v>
      </c>
      <c r="M181" s="167"/>
      <c r="N181" s="67"/>
      <c r="O181" s="67"/>
      <c r="P181" s="167"/>
      <c r="Q181" s="67"/>
      <c r="R181" s="67"/>
      <c r="S181" s="67"/>
      <c r="T181" s="67"/>
      <c r="U181" s="67"/>
      <c r="V181" s="67"/>
      <c r="W181" s="67"/>
    </row>
    <row r="182" ht="20.25" customHeight="1" spans="1:23">
      <c r="A182" s="167" t="str">
        <f t="shared" si="3"/>
        <v>       玉溪市人力资源社会保障信息中心</v>
      </c>
      <c r="B182" s="167" t="s">
        <v>339</v>
      </c>
      <c r="C182" s="167" t="s">
        <v>229</v>
      </c>
      <c r="D182" s="167" t="s">
        <v>99</v>
      </c>
      <c r="E182" s="167" t="s">
        <v>189</v>
      </c>
      <c r="F182" s="167" t="s">
        <v>236</v>
      </c>
      <c r="G182" s="167" t="s">
        <v>237</v>
      </c>
      <c r="H182" s="173">
        <v>2000</v>
      </c>
      <c r="I182" s="67">
        <v>2000</v>
      </c>
      <c r="J182" s="67">
        <v>500</v>
      </c>
      <c r="K182" s="167"/>
      <c r="L182" s="67">
        <v>1500</v>
      </c>
      <c r="M182" s="167"/>
      <c r="N182" s="67"/>
      <c r="O182" s="67"/>
      <c r="P182" s="167"/>
      <c r="Q182" s="67"/>
      <c r="R182" s="67"/>
      <c r="S182" s="67"/>
      <c r="T182" s="67"/>
      <c r="U182" s="67"/>
      <c r="V182" s="67"/>
      <c r="W182" s="67"/>
    </row>
    <row r="183" ht="20.25" customHeight="1" spans="1:23">
      <c r="A183" s="167" t="str">
        <f t="shared" si="3"/>
        <v>       玉溪市人力资源社会保障信息中心</v>
      </c>
      <c r="B183" s="167" t="s">
        <v>339</v>
      </c>
      <c r="C183" s="167" t="s">
        <v>229</v>
      </c>
      <c r="D183" s="167" t="s">
        <v>99</v>
      </c>
      <c r="E183" s="167" t="s">
        <v>189</v>
      </c>
      <c r="F183" s="167" t="s">
        <v>238</v>
      </c>
      <c r="G183" s="167" t="s">
        <v>239</v>
      </c>
      <c r="H183" s="173">
        <v>3000</v>
      </c>
      <c r="I183" s="67">
        <v>3000</v>
      </c>
      <c r="J183" s="67">
        <v>750</v>
      </c>
      <c r="K183" s="167"/>
      <c r="L183" s="67">
        <v>2250</v>
      </c>
      <c r="M183" s="167"/>
      <c r="N183" s="67"/>
      <c r="O183" s="67"/>
      <c r="P183" s="167"/>
      <c r="Q183" s="67"/>
      <c r="R183" s="67"/>
      <c r="S183" s="67"/>
      <c r="T183" s="67"/>
      <c r="U183" s="67"/>
      <c r="V183" s="67"/>
      <c r="W183" s="67"/>
    </row>
    <row r="184" ht="20.25" customHeight="1" spans="1:23">
      <c r="A184" s="167" t="str">
        <f t="shared" si="3"/>
        <v>       玉溪市人力资源社会保障信息中心</v>
      </c>
      <c r="B184" s="167" t="s">
        <v>339</v>
      </c>
      <c r="C184" s="167" t="s">
        <v>229</v>
      </c>
      <c r="D184" s="167" t="s">
        <v>99</v>
      </c>
      <c r="E184" s="167" t="s">
        <v>189</v>
      </c>
      <c r="F184" s="167" t="s">
        <v>240</v>
      </c>
      <c r="G184" s="167" t="s">
        <v>241</v>
      </c>
      <c r="H184" s="173">
        <v>3000</v>
      </c>
      <c r="I184" s="67">
        <v>3000</v>
      </c>
      <c r="J184" s="67">
        <v>750</v>
      </c>
      <c r="K184" s="167"/>
      <c r="L184" s="67">
        <v>2250</v>
      </c>
      <c r="M184" s="167"/>
      <c r="N184" s="67"/>
      <c r="O184" s="67"/>
      <c r="P184" s="167"/>
      <c r="Q184" s="67"/>
      <c r="R184" s="67"/>
      <c r="S184" s="67"/>
      <c r="T184" s="67"/>
      <c r="U184" s="67"/>
      <c r="V184" s="67"/>
      <c r="W184" s="67"/>
    </row>
    <row r="185" ht="20.25" customHeight="1" spans="1:23">
      <c r="A185" s="167" t="str">
        <f t="shared" si="3"/>
        <v>       玉溪市人力资源社会保障信息中心</v>
      </c>
      <c r="B185" s="167" t="s">
        <v>339</v>
      </c>
      <c r="C185" s="167" t="s">
        <v>229</v>
      </c>
      <c r="D185" s="167" t="s">
        <v>99</v>
      </c>
      <c r="E185" s="167" t="s">
        <v>189</v>
      </c>
      <c r="F185" s="167" t="s">
        <v>242</v>
      </c>
      <c r="G185" s="167" t="s">
        <v>243</v>
      </c>
      <c r="H185" s="173">
        <v>24000</v>
      </c>
      <c r="I185" s="67">
        <v>24000</v>
      </c>
      <c r="J185" s="67">
        <v>6000</v>
      </c>
      <c r="K185" s="167"/>
      <c r="L185" s="67">
        <v>18000</v>
      </c>
      <c r="M185" s="167"/>
      <c r="N185" s="67"/>
      <c r="O185" s="67"/>
      <c r="P185" s="167"/>
      <c r="Q185" s="67"/>
      <c r="R185" s="67"/>
      <c r="S185" s="67"/>
      <c r="T185" s="67"/>
      <c r="U185" s="67"/>
      <c r="V185" s="67"/>
      <c r="W185" s="67"/>
    </row>
    <row r="186" ht="20.25" customHeight="1" spans="1:23">
      <c r="A186" s="167" t="str">
        <f t="shared" si="3"/>
        <v>       玉溪市人力资源社会保障信息中心</v>
      </c>
      <c r="B186" s="167" t="s">
        <v>339</v>
      </c>
      <c r="C186" s="167" t="s">
        <v>229</v>
      </c>
      <c r="D186" s="167" t="s">
        <v>99</v>
      </c>
      <c r="E186" s="167" t="s">
        <v>189</v>
      </c>
      <c r="F186" s="167" t="s">
        <v>223</v>
      </c>
      <c r="G186" s="167" t="s">
        <v>224</v>
      </c>
      <c r="H186" s="173">
        <v>3000</v>
      </c>
      <c r="I186" s="67">
        <v>3000</v>
      </c>
      <c r="J186" s="67">
        <v>750</v>
      </c>
      <c r="K186" s="167"/>
      <c r="L186" s="67">
        <v>2250</v>
      </c>
      <c r="M186" s="167"/>
      <c r="N186" s="67"/>
      <c r="O186" s="67"/>
      <c r="P186" s="167"/>
      <c r="Q186" s="67"/>
      <c r="R186" s="67"/>
      <c r="S186" s="67"/>
      <c r="T186" s="67"/>
      <c r="U186" s="67"/>
      <c r="V186" s="67"/>
      <c r="W186" s="67"/>
    </row>
    <row r="187" ht="20.25" customHeight="1" spans="1:23">
      <c r="A187" s="167" t="str">
        <f t="shared" si="3"/>
        <v>       玉溪市人力资源社会保障信息中心</v>
      </c>
      <c r="B187" s="167" t="s">
        <v>339</v>
      </c>
      <c r="C187" s="167" t="s">
        <v>229</v>
      </c>
      <c r="D187" s="167" t="s">
        <v>99</v>
      </c>
      <c r="E187" s="167" t="s">
        <v>189</v>
      </c>
      <c r="F187" s="167" t="s">
        <v>244</v>
      </c>
      <c r="G187" s="167" t="s">
        <v>245</v>
      </c>
      <c r="H187" s="173">
        <v>70475</v>
      </c>
      <c r="I187" s="67">
        <v>70475</v>
      </c>
      <c r="J187" s="67">
        <v>7118.75</v>
      </c>
      <c r="K187" s="167"/>
      <c r="L187" s="67">
        <v>63356.25</v>
      </c>
      <c r="M187" s="167"/>
      <c r="N187" s="67"/>
      <c r="O187" s="67"/>
      <c r="P187" s="167"/>
      <c r="Q187" s="67"/>
      <c r="R187" s="67"/>
      <c r="S187" s="67"/>
      <c r="T187" s="67"/>
      <c r="U187" s="67"/>
      <c r="V187" s="67"/>
      <c r="W187" s="67"/>
    </row>
    <row r="188" ht="20.25" customHeight="1" spans="1:23">
      <c r="A188" s="167" t="str">
        <f t="shared" si="3"/>
        <v>       玉溪市人力资源社会保障信息中心</v>
      </c>
      <c r="B188" s="167" t="s">
        <v>339</v>
      </c>
      <c r="C188" s="167" t="s">
        <v>229</v>
      </c>
      <c r="D188" s="167" t="s">
        <v>99</v>
      </c>
      <c r="E188" s="167" t="s">
        <v>189</v>
      </c>
      <c r="F188" s="167" t="s">
        <v>246</v>
      </c>
      <c r="G188" s="167" t="s">
        <v>247</v>
      </c>
      <c r="H188" s="173">
        <v>2000</v>
      </c>
      <c r="I188" s="67">
        <v>2000</v>
      </c>
      <c r="J188" s="67"/>
      <c r="K188" s="167"/>
      <c r="L188" s="67">
        <v>2000</v>
      </c>
      <c r="M188" s="167"/>
      <c r="N188" s="67"/>
      <c r="O188" s="67"/>
      <c r="P188" s="167"/>
      <c r="Q188" s="67"/>
      <c r="R188" s="67"/>
      <c r="S188" s="67"/>
      <c r="T188" s="67"/>
      <c r="U188" s="67"/>
      <c r="V188" s="67"/>
      <c r="W188" s="67"/>
    </row>
    <row r="189" ht="20.25" customHeight="1" spans="1:23">
      <c r="A189" s="167" t="str">
        <f t="shared" si="3"/>
        <v>       玉溪市人力资源社会保障信息中心</v>
      </c>
      <c r="B189" s="167" t="s">
        <v>339</v>
      </c>
      <c r="C189" s="167" t="s">
        <v>229</v>
      </c>
      <c r="D189" s="167" t="s">
        <v>99</v>
      </c>
      <c r="E189" s="167" t="s">
        <v>189</v>
      </c>
      <c r="F189" s="167" t="s">
        <v>248</v>
      </c>
      <c r="G189" s="167" t="s">
        <v>249</v>
      </c>
      <c r="H189" s="173">
        <v>7500</v>
      </c>
      <c r="I189" s="67">
        <v>7500</v>
      </c>
      <c r="J189" s="67">
        <v>1875</v>
      </c>
      <c r="K189" s="167"/>
      <c r="L189" s="67">
        <v>5625</v>
      </c>
      <c r="M189" s="167"/>
      <c r="N189" s="67"/>
      <c r="O189" s="67"/>
      <c r="P189" s="167"/>
      <c r="Q189" s="67"/>
      <c r="R189" s="67"/>
      <c r="S189" s="67"/>
      <c r="T189" s="67"/>
      <c r="U189" s="67"/>
      <c r="V189" s="67"/>
      <c r="W189" s="67"/>
    </row>
    <row r="190" ht="20.25" customHeight="1" spans="1:23">
      <c r="A190" s="167" t="str">
        <f t="shared" si="3"/>
        <v>       玉溪市人力资源社会保障信息中心</v>
      </c>
      <c r="B190" s="167" t="s">
        <v>339</v>
      </c>
      <c r="C190" s="167" t="s">
        <v>229</v>
      </c>
      <c r="D190" s="167" t="s">
        <v>103</v>
      </c>
      <c r="E190" s="167" t="s">
        <v>337</v>
      </c>
      <c r="F190" s="167" t="s">
        <v>244</v>
      </c>
      <c r="G190" s="167" t="s">
        <v>245</v>
      </c>
      <c r="H190" s="173">
        <v>10200</v>
      </c>
      <c r="I190" s="67">
        <v>10200</v>
      </c>
      <c r="J190" s="67">
        <v>10200</v>
      </c>
      <c r="K190" s="167"/>
      <c r="L190" s="67"/>
      <c r="M190" s="167"/>
      <c r="N190" s="67"/>
      <c r="O190" s="67"/>
      <c r="P190" s="167"/>
      <c r="Q190" s="67"/>
      <c r="R190" s="67"/>
      <c r="S190" s="67"/>
      <c r="T190" s="67"/>
      <c r="U190" s="67"/>
      <c r="V190" s="67"/>
      <c r="W190" s="67"/>
    </row>
    <row r="191" ht="20.25" customHeight="1" spans="1:23">
      <c r="A191" s="167" t="str">
        <f t="shared" si="3"/>
        <v>       玉溪市人力资源社会保障信息中心</v>
      </c>
      <c r="B191" s="167" t="s">
        <v>340</v>
      </c>
      <c r="C191" s="167" t="s">
        <v>149</v>
      </c>
      <c r="D191" s="167" t="s">
        <v>99</v>
      </c>
      <c r="E191" s="167" t="s">
        <v>189</v>
      </c>
      <c r="F191" s="167" t="s">
        <v>251</v>
      </c>
      <c r="G191" s="167" t="s">
        <v>149</v>
      </c>
      <c r="H191" s="173">
        <v>2000</v>
      </c>
      <c r="I191" s="67">
        <v>2000</v>
      </c>
      <c r="J191" s="67"/>
      <c r="K191" s="167"/>
      <c r="L191" s="67">
        <v>2000</v>
      </c>
      <c r="M191" s="167"/>
      <c r="N191" s="67"/>
      <c r="O191" s="67"/>
      <c r="P191" s="167"/>
      <c r="Q191" s="67"/>
      <c r="R191" s="67"/>
      <c r="S191" s="67"/>
      <c r="T191" s="67"/>
      <c r="U191" s="67"/>
      <c r="V191" s="67"/>
      <c r="W191" s="67"/>
    </row>
    <row r="192" ht="28" customHeight="1" spans="1:23">
      <c r="A192" s="167" t="str">
        <f t="shared" si="3"/>
        <v>       玉溪市人力资源社会保障信息中心</v>
      </c>
      <c r="B192" s="167" t="s">
        <v>341</v>
      </c>
      <c r="C192" s="167" t="s">
        <v>281</v>
      </c>
      <c r="D192" s="167" t="s">
        <v>99</v>
      </c>
      <c r="E192" s="167" t="s">
        <v>189</v>
      </c>
      <c r="F192" s="167" t="s">
        <v>270</v>
      </c>
      <c r="G192" s="167" t="s">
        <v>271</v>
      </c>
      <c r="H192" s="173">
        <v>1185600</v>
      </c>
      <c r="I192" s="67">
        <v>1185600</v>
      </c>
      <c r="J192" s="67">
        <v>1185600</v>
      </c>
      <c r="K192" s="167"/>
      <c r="L192" s="67"/>
      <c r="M192" s="167"/>
      <c r="N192" s="67"/>
      <c r="O192" s="67"/>
      <c r="P192" s="167"/>
      <c r="Q192" s="67"/>
      <c r="R192" s="67"/>
      <c r="S192" s="67"/>
      <c r="T192" s="67"/>
      <c r="U192" s="67"/>
      <c r="V192" s="67"/>
      <c r="W192" s="67"/>
    </row>
    <row r="193" ht="28" customHeight="1" spans="1:23">
      <c r="A193" s="167" t="str">
        <f t="shared" si="3"/>
        <v>       玉溪市人力资源社会保障信息中心</v>
      </c>
      <c r="B193" s="167" t="s">
        <v>342</v>
      </c>
      <c r="C193" s="167" t="s">
        <v>283</v>
      </c>
      <c r="D193" s="167" t="s">
        <v>99</v>
      </c>
      <c r="E193" s="167" t="s">
        <v>189</v>
      </c>
      <c r="F193" s="167" t="s">
        <v>270</v>
      </c>
      <c r="G193" s="167" t="s">
        <v>271</v>
      </c>
      <c r="H193" s="173">
        <v>600000</v>
      </c>
      <c r="I193" s="67">
        <v>600000</v>
      </c>
      <c r="J193" s="67"/>
      <c r="K193" s="167"/>
      <c r="L193" s="67">
        <v>600000</v>
      </c>
      <c r="M193" s="167"/>
      <c r="N193" s="67"/>
      <c r="O193" s="67"/>
      <c r="P193" s="167"/>
      <c r="Q193" s="67"/>
      <c r="R193" s="67"/>
      <c r="S193" s="67"/>
      <c r="T193" s="67"/>
      <c r="U193" s="67"/>
      <c r="V193" s="67"/>
      <c r="W193" s="67"/>
    </row>
    <row r="194" ht="20.25" customHeight="1" spans="1:23">
      <c r="A194" s="167" t="str">
        <f t="shared" si="3"/>
        <v>       玉溪市人力资源社会保障信息中心</v>
      </c>
      <c r="B194" s="167" t="s">
        <v>343</v>
      </c>
      <c r="C194" s="167" t="s">
        <v>344</v>
      </c>
      <c r="D194" s="167" t="s">
        <v>111</v>
      </c>
      <c r="E194" s="167" t="s">
        <v>274</v>
      </c>
      <c r="F194" s="167" t="s">
        <v>211</v>
      </c>
      <c r="G194" s="167" t="s">
        <v>212</v>
      </c>
      <c r="H194" s="173">
        <v>65000</v>
      </c>
      <c r="I194" s="67">
        <v>65000</v>
      </c>
      <c r="J194" s="67"/>
      <c r="K194" s="167"/>
      <c r="L194" s="67">
        <v>65000</v>
      </c>
      <c r="M194" s="167"/>
      <c r="N194" s="67"/>
      <c r="O194" s="67"/>
      <c r="P194" s="167"/>
      <c r="Q194" s="67"/>
      <c r="R194" s="67"/>
      <c r="S194" s="67"/>
      <c r="T194" s="67"/>
      <c r="U194" s="67"/>
      <c r="V194" s="67"/>
      <c r="W194" s="67"/>
    </row>
    <row r="195" ht="20.25" customHeight="1" spans="1:23">
      <c r="A195" s="164" t="s">
        <v>30</v>
      </c>
      <c r="B195" s="164"/>
      <c r="C195" s="164"/>
      <c r="D195" s="164"/>
      <c r="E195" s="164"/>
      <c r="F195" s="164"/>
      <c r="G195" s="164"/>
      <c r="H195" s="67">
        <v>40485111.19</v>
      </c>
      <c r="I195" s="67">
        <v>40485111.19</v>
      </c>
      <c r="J195" s="67">
        <v>16066107</v>
      </c>
      <c r="K195" s="67"/>
      <c r="L195" s="67">
        <v>24419004.19</v>
      </c>
      <c r="M195" s="67"/>
      <c r="N195" s="67"/>
      <c r="O195" s="67"/>
      <c r="P195" s="67"/>
      <c r="Q195" s="67"/>
      <c r="R195" s="67"/>
      <c r="S195" s="67"/>
      <c r="T195" s="67"/>
      <c r="U195" s="67"/>
      <c r="V195" s="67"/>
      <c r="W195" s="67"/>
    </row>
  </sheetData>
  <mergeCells count="17">
    <mergeCell ref="A2:W2"/>
    <mergeCell ref="A3:W3"/>
    <mergeCell ref="A4:V4"/>
    <mergeCell ref="H5:W5"/>
    <mergeCell ref="I6:M6"/>
    <mergeCell ref="N6:P6"/>
    <mergeCell ref="R6:W6"/>
    <mergeCell ref="A195:G195"/>
    <mergeCell ref="A5:A7"/>
    <mergeCell ref="B5:B7"/>
    <mergeCell ref="C5:C7"/>
    <mergeCell ref="D5:D7"/>
    <mergeCell ref="E5:E7"/>
    <mergeCell ref="F5:F7"/>
    <mergeCell ref="G5:G7"/>
    <mergeCell ref="H6:H7"/>
    <mergeCell ref="Q6:Q7"/>
  </mergeCells>
  <pageMargins left="0.75" right="0.75" top="1" bottom="1" header="0.5" footer="0.5"/>
  <pageSetup paperSize="1" scale="30"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9"/>
  <sheetViews>
    <sheetView showZeros="0" workbookViewId="0">
      <pane ySplit="1" topLeftCell="A2" activePane="bottomLeft" state="frozen"/>
      <selection/>
      <selection pane="bottomLeft" activeCell="A9" sqref="A9"/>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0.375" customWidth="1"/>
    <col min="6" max="6" width="19.7416666666667" customWidth="1"/>
    <col min="7" max="7" width="10.375" customWidth="1"/>
    <col min="8" max="8" width="10.625"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1"/>
      <c r="E2" s="157"/>
      <c r="F2" s="157"/>
      <c r="G2" s="157"/>
      <c r="H2" s="157"/>
      <c r="K2" s="141"/>
      <c r="N2" s="141"/>
      <c r="O2" s="141"/>
      <c r="P2" s="141"/>
      <c r="U2" s="159"/>
      <c r="W2" s="147" t="s">
        <v>345</v>
      </c>
    </row>
    <row r="3" ht="27.75" customHeight="1" spans="1:23">
      <c r="A3" s="34" t="s">
        <v>346</v>
      </c>
      <c r="B3" s="34"/>
      <c r="C3" s="34"/>
      <c r="D3" s="34"/>
      <c r="E3" s="34"/>
      <c r="F3" s="34"/>
      <c r="G3" s="34"/>
      <c r="H3" s="34"/>
      <c r="I3" s="34"/>
      <c r="J3" s="34"/>
      <c r="K3" s="34"/>
      <c r="L3" s="34"/>
      <c r="M3" s="34"/>
      <c r="N3" s="34"/>
      <c r="O3" s="34"/>
      <c r="P3" s="34"/>
      <c r="Q3" s="34"/>
      <c r="R3" s="34"/>
      <c r="S3" s="34"/>
      <c r="T3" s="34"/>
      <c r="U3" s="34"/>
      <c r="V3" s="34"/>
      <c r="W3" s="34"/>
    </row>
    <row r="4" ht="22" customHeight="1" spans="1:23">
      <c r="A4" s="5" t="str">
        <f t="shared" ref="A4:B4" si="0">"单位名称："&amp;"玉溪市人力资源和社会保障局"</f>
        <v>单位名称：玉溪市人力资源和社会保障局</v>
      </c>
      <c r="B4" s="154" t="str">
        <f t="shared" si="0"/>
        <v>单位名称：玉溪市人力资源和社会保障局</v>
      </c>
      <c r="C4" s="154"/>
      <c r="D4" s="154"/>
      <c r="E4" s="154"/>
      <c r="F4" s="154"/>
      <c r="G4" s="154"/>
      <c r="H4" s="154"/>
      <c r="I4" s="154"/>
      <c r="J4" s="24"/>
      <c r="K4" s="24"/>
      <c r="L4" s="24"/>
      <c r="M4" s="24"/>
      <c r="N4" s="24"/>
      <c r="O4" s="24"/>
      <c r="P4" s="24"/>
      <c r="Q4" s="24"/>
      <c r="U4" s="159"/>
      <c r="W4" s="148" t="s">
        <v>2</v>
      </c>
    </row>
    <row r="5" ht="21.75" customHeight="1" spans="1:23">
      <c r="A5" s="7" t="s">
        <v>347</v>
      </c>
      <c r="B5" s="7" t="s">
        <v>159</v>
      </c>
      <c r="C5" s="7" t="s">
        <v>160</v>
      </c>
      <c r="D5" s="7" t="s">
        <v>348</v>
      </c>
      <c r="E5" s="8" t="s">
        <v>161</v>
      </c>
      <c r="F5" s="8" t="s">
        <v>162</v>
      </c>
      <c r="G5" s="8" t="s">
        <v>163</v>
      </c>
      <c r="H5" s="8" t="s">
        <v>164</v>
      </c>
      <c r="I5" s="13" t="s">
        <v>30</v>
      </c>
      <c r="J5" s="13" t="s">
        <v>349</v>
      </c>
      <c r="K5" s="13"/>
      <c r="L5" s="13"/>
      <c r="M5" s="13"/>
      <c r="N5" s="13" t="s">
        <v>166</v>
      </c>
      <c r="O5" s="13"/>
      <c r="P5" s="13"/>
      <c r="Q5" s="8" t="s">
        <v>36</v>
      </c>
      <c r="R5" s="26" t="s">
        <v>350</v>
      </c>
      <c r="S5" s="27"/>
      <c r="T5" s="27"/>
      <c r="U5" s="27"/>
      <c r="V5" s="27"/>
      <c r="W5" s="28"/>
    </row>
    <row r="6" ht="21.75" customHeight="1" spans="1:23">
      <c r="A6" s="9"/>
      <c r="B6" s="9"/>
      <c r="C6" s="9"/>
      <c r="D6" s="9"/>
      <c r="E6" s="10"/>
      <c r="F6" s="10"/>
      <c r="G6" s="10"/>
      <c r="H6" s="10"/>
      <c r="I6" s="13"/>
      <c r="J6" s="158" t="s">
        <v>33</v>
      </c>
      <c r="K6" s="158"/>
      <c r="L6" s="158" t="s">
        <v>34</v>
      </c>
      <c r="M6" s="158" t="s">
        <v>35</v>
      </c>
      <c r="N6" s="8" t="s">
        <v>33</v>
      </c>
      <c r="O6" s="8" t="s">
        <v>34</v>
      </c>
      <c r="P6" s="8" t="s">
        <v>35</v>
      </c>
      <c r="Q6" s="10"/>
      <c r="R6" s="8" t="s">
        <v>32</v>
      </c>
      <c r="S6" s="8" t="s">
        <v>39</v>
      </c>
      <c r="T6" s="8" t="s">
        <v>172</v>
      </c>
      <c r="U6" s="8" t="s">
        <v>41</v>
      </c>
      <c r="V6" s="8" t="s">
        <v>42</v>
      </c>
      <c r="W6" s="8" t="s">
        <v>43</v>
      </c>
    </row>
    <row r="7" ht="40.5" customHeight="1" spans="1:23">
      <c r="A7" s="11"/>
      <c r="B7" s="11"/>
      <c r="C7" s="11"/>
      <c r="D7" s="11"/>
      <c r="E7" s="12"/>
      <c r="F7" s="12"/>
      <c r="G7" s="12"/>
      <c r="H7" s="12"/>
      <c r="I7" s="13"/>
      <c r="J7" s="158" t="s">
        <v>32</v>
      </c>
      <c r="K7" s="158" t="s">
        <v>351</v>
      </c>
      <c r="L7" s="158"/>
      <c r="M7" s="158"/>
      <c r="N7" s="12"/>
      <c r="O7" s="12"/>
      <c r="P7" s="12"/>
      <c r="Q7" s="12"/>
      <c r="R7" s="12"/>
      <c r="S7" s="12"/>
      <c r="T7" s="12"/>
      <c r="U7" s="30"/>
      <c r="V7" s="12"/>
      <c r="W7" s="12"/>
    </row>
    <row r="8" ht="15" customHeight="1" spans="1:23">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row>
    <row r="9" ht="32.9" customHeight="1" spans="1:23">
      <c r="A9" s="19"/>
      <c r="B9" s="156"/>
      <c r="C9" s="19" t="s">
        <v>352</v>
      </c>
      <c r="D9" s="19"/>
      <c r="E9" s="19"/>
      <c r="F9" s="19"/>
      <c r="G9" s="19"/>
      <c r="H9" s="19"/>
      <c r="I9" s="49">
        <v>27171.09</v>
      </c>
      <c r="J9" s="49"/>
      <c r="K9" s="49"/>
      <c r="L9" s="49"/>
      <c r="M9" s="49"/>
      <c r="N9" s="49">
        <v>27171.09</v>
      </c>
      <c r="O9" s="49"/>
      <c r="P9" s="49"/>
      <c r="Q9" s="49"/>
      <c r="R9" s="49"/>
      <c r="S9" s="49"/>
      <c r="T9" s="49"/>
      <c r="U9" s="49"/>
      <c r="V9" s="49"/>
      <c r="W9" s="49"/>
    </row>
    <row r="10" ht="32.9" customHeight="1" spans="1:23">
      <c r="A10" s="19" t="s">
        <v>353</v>
      </c>
      <c r="B10" s="156" t="s">
        <v>354</v>
      </c>
      <c r="C10" s="19" t="s">
        <v>352</v>
      </c>
      <c r="D10" s="19" t="s">
        <v>66</v>
      </c>
      <c r="E10" s="19" t="s">
        <v>90</v>
      </c>
      <c r="F10" s="19" t="s">
        <v>355</v>
      </c>
      <c r="G10" s="19" t="s">
        <v>356</v>
      </c>
      <c r="H10" s="19" t="s">
        <v>357</v>
      </c>
      <c r="I10" s="49">
        <v>27171.09</v>
      </c>
      <c r="J10" s="49"/>
      <c r="K10" s="49"/>
      <c r="L10" s="49"/>
      <c r="M10" s="49"/>
      <c r="N10" s="49">
        <v>27171.09</v>
      </c>
      <c r="O10" s="49"/>
      <c r="P10" s="49"/>
      <c r="Q10" s="49"/>
      <c r="R10" s="49"/>
      <c r="S10" s="49"/>
      <c r="T10" s="49"/>
      <c r="U10" s="49"/>
      <c r="V10" s="49"/>
      <c r="W10" s="49"/>
    </row>
    <row r="11" ht="32.9" customHeight="1" spans="1:23">
      <c r="A11" s="19"/>
      <c r="B11" s="19"/>
      <c r="C11" s="19" t="s">
        <v>358</v>
      </c>
      <c r="D11" s="19"/>
      <c r="E11" s="19"/>
      <c r="F11" s="19"/>
      <c r="G11" s="19"/>
      <c r="H11" s="19"/>
      <c r="I11" s="49">
        <v>20000</v>
      </c>
      <c r="J11" s="49">
        <v>20000</v>
      </c>
      <c r="K11" s="49">
        <v>20000</v>
      </c>
      <c r="L11" s="49"/>
      <c r="M11" s="49"/>
      <c r="N11" s="49"/>
      <c r="O11" s="49"/>
      <c r="P11" s="49"/>
      <c r="Q11" s="49"/>
      <c r="R11" s="49"/>
      <c r="S11" s="49"/>
      <c r="T11" s="49"/>
      <c r="U11" s="49"/>
      <c r="V11" s="49"/>
      <c r="W11" s="49"/>
    </row>
    <row r="12" ht="32.9" customHeight="1" spans="1:23">
      <c r="A12" s="19" t="s">
        <v>359</v>
      </c>
      <c r="B12" s="156" t="s">
        <v>360</v>
      </c>
      <c r="C12" s="19" t="s">
        <v>358</v>
      </c>
      <c r="D12" s="19" t="s">
        <v>66</v>
      </c>
      <c r="E12" s="19" t="s">
        <v>100</v>
      </c>
      <c r="F12" s="19" t="s">
        <v>361</v>
      </c>
      <c r="G12" s="19" t="s">
        <v>263</v>
      </c>
      <c r="H12" s="19" t="s">
        <v>264</v>
      </c>
      <c r="I12" s="49">
        <v>20000</v>
      </c>
      <c r="J12" s="49">
        <v>20000</v>
      </c>
      <c r="K12" s="49">
        <v>20000</v>
      </c>
      <c r="L12" s="49"/>
      <c r="M12" s="49"/>
      <c r="N12" s="49"/>
      <c r="O12" s="49"/>
      <c r="P12" s="49"/>
      <c r="Q12" s="49"/>
      <c r="R12" s="49"/>
      <c r="S12" s="49"/>
      <c r="T12" s="49"/>
      <c r="U12" s="49"/>
      <c r="V12" s="49"/>
      <c r="W12" s="49"/>
    </row>
    <row r="13" ht="32.9" customHeight="1" spans="1:23">
      <c r="A13" s="19"/>
      <c r="B13" s="19"/>
      <c r="C13" s="19" t="s">
        <v>362</v>
      </c>
      <c r="D13" s="19"/>
      <c r="E13" s="19"/>
      <c r="F13" s="19"/>
      <c r="G13" s="19"/>
      <c r="H13" s="19"/>
      <c r="I13" s="49">
        <v>1491500</v>
      </c>
      <c r="J13" s="49">
        <v>1491500</v>
      </c>
      <c r="K13" s="49">
        <v>1491500</v>
      </c>
      <c r="L13" s="49"/>
      <c r="M13" s="49"/>
      <c r="N13" s="49"/>
      <c r="O13" s="49"/>
      <c r="P13" s="49"/>
      <c r="Q13" s="49"/>
      <c r="R13" s="49"/>
      <c r="S13" s="49"/>
      <c r="T13" s="49"/>
      <c r="U13" s="49"/>
      <c r="V13" s="49"/>
      <c r="W13" s="49"/>
    </row>
    <row r="14" ht="32.9" customHeight="1" spans="1:23">
      <c r="A14" s="19" t="s">
        <v>359</v>
      </c>
      <c r="B14" s="156" t="s">
        <v>363</v>
      </c>
      <c r="C14" s="19" t="s">
        <v>362</v>
      </c>
      <c r="D14" s="19" t="s">
        <v>66</v>
      </c>
      <c r="E14" s="19" t="s">
        <v>100</v>
      </c>
      <c r="F14" s="19" t="s">
        <v>361</v>
      </c>
      <c r="G14" s="19" t="s">
        <v>364</v>
      </c>
      <c r="H14" s="19" t="s">
        <v>87</v>
      </c>
      <c r="I14" s="49">
        <v>1491500</v>
      </c>
      <c r="J14" s="49">
        <v>1491500</v>
      </c>
      <c r="K14" s="49">
        <v>1491500</v>
      </c>
      <c r="L14" s="49"/>
      <c r="M14" s="49"/>
      <c r="N14" s="49"/>
      <c r="O14" s="49"/>
      <c r="P14" s="49"/>
      <c r="Q14" s="49"/>
      <c r="R14" s="49"/>
      <c r="S14" s="49"/>
      <c r="T14" s="49"/>
      <c r="U14" s="49"/>
      <c r="V14" s="49"/>
      <c r="W14" s="49"/>
    </row>
    <row r="15" ht="32.9" customHeight="1" spans="1:23">
      <c r="A15" s="19"/>
      <c r="B15" s="19"/>
      <c r="C15" s="19" t="s">
        <v>365</v>
      </c>
      <c r="D15" s="19"/>
      <c r="E15" s="19"/>
      <c r="F15" s="19"/>
      <c r="G15" s="19"/>
      <c r="H15" s="19"/>
      <c r="I15" s="49">
        <v>842142</v>
      </c>
      <c r="J15" s="49">
        <v>842142</v>
      </c>
      <c r="K15" s="49">
        <v>842142</v>
      </c>
      <c r="L15" s="49"/>
      <c r="M15" s="49"/>
      <c r="N15" s="49"/>
      <c r="O15" s="49"/>
      <c r="P15" s="49"/>
      <c r="Q15" s="49"/>
      <c r="R15" s="49"/>
      <c r="S15" s="49"/>
      <c r="T15" s="49"/>
      <c r="U15" s="49"/>
      <c r="V15" s="49"/>
      <c r="W15" s="49"/>
    </row>
    <row r="16" ht="32.9" customHeight="1" spans="1:23">
      <c r="A16" s="19" t="s">
        <v>359</v>
      </c>
      <c r="B16" s="156" t="s">
        <v>366</v>
      </c>
      <c r="C16" s="19" t="s">
        <v>365</v>
      </c>
      <c r="D16" s="19" t="s">
        <v>66</v>
      </c>
      <c r="E16" s="19" t="s">
        <v>100</v>
      </c>
      <c r="F16" s="19" t="s">
        <v>361</v>
      </c>
      <c r="G16" s="19" t="s">
        <v>364</v>
      </c>
      <c r="H16" s="19" t="s">
        <v>87</v>
      </c>
      <c r="I16" s="49">
        <v>842142</v>
      </c>
      <c r="J16" s="49">
        <v>842142</v>
      </c>
      <c r="K16" s="49">
        <v>842142</v>
      </c>
      <c r="L16" s="49"/>
      <c r="M16" s="49"/>
      <c r="N16" s="49"/>
      <c r="O16" s="49"/>
      <c r="P16" s="49"/>
      <c r="Q16" s="49"/>
      <c r="R16" s="49"/>
      <c r="S16" s="49"/>
      <c r="T16" s="49"/>
      <c r="U16" s="49"/>
      <c r="V16" s="49"/>
      <c r="W16" s="49"/>
    </row>
    <row r="17" ht="32.9" customHeight="1" spans="1:23">
      <c r="A17" s="19"/>
      <c r="B17" s="19"/>
      <c r="C17" s="19" t="s">
        <v>367</v>
      </c>
      <c r="D17" s="19"/>
      <c r="E17" s="19"/>
      <c r="F17" s="19"/>
      <c r="G17" s="19"/>
      <c r="H17" s="19"/>
      <c r="I17" s="49">
        <v>1000000</v>
      </c>
      <c r="J17" s="49">
        <v>1000000</v>
      </c>
      <c r="K17" s="49">
        <v>1000000</v>
      </c>
      <c r="L17" s="49"/>
      <c r="M17" s="49"/>
      <c r="N17" s="49"/>
      <c r="O17" s="49"/>
      <c r="P17" s="49"/>
      <c r="Q17" s="49"/>
      <c r="R17" s="49"/>
      <c r="S17" s="49"/>
      <c r="T17" s="49"/>
      <c r="U17" s="49"/>
      <c r="V17" s="49"/>
      <c r="W17" s="49"/>
    </row>
    <row r="18" ht="32.9" customHeight="1" spans="1:23">
      <c r="A18" s="19" t="s">
        <v>359</v>
      </c>
      <c r="B18" s="156" t="s">
        <v>368</v>
      </c>
      <c r="C18" s="19" t="s">
        <v>367</v>
      </c>
      <c r="D18" s="19" t="s">
        <v>66</v>
      </c>
      <c r="E18" s="19" t="s">
        <v>100</v>
      </c>
      <c r="F18" s="19" t="s">
        <v>361</v>
      </c>
      <c r="G18" s="19" t="s">
        <v>263</v>
      </c>
      <c r="H18" s="19" t="s">
        <v>264</v>
      </c>
      <c r="I18" s="49">
        <v>1000000</v>
      </c>
      <c r="J18" s="49">
        <v>1000000</v>
      </c>
      <c r="K18" s="49">
        <v>1000000</v>
      </c>
      <c r="L18" s="49"/>
      <c r="M18" s="49"/>
      <c r="N18" s="49"/>
      <c r="O18" s="49"/>
      <c r="P18" s="49"/>
      <c r="Q18" s="49"/>
      <c r="R18" s="49"/>
      <c r="S18" s="49"/>
      <c r="T18" s="49"/>
      <c r="U18" s="49"/>
      <c r="V18" s="49"/>
      <c r="W18" s="49"/>
    </row>
    <row r="19" ht="32.9" customHeight="1" spans="1:23">
      <c r="A19" s="19"/>
      <c r="B19" s="19"/>
      <c r="C19" s="19" t="s">
        <v>369</v>
      </c>
      <c r="D19" s="19"/>
      <c r="E19" s="19"/>
      <c r="F19" s="19"/>
      <c r="G19" s="19"/>
      <c r="H19" s="19"/>
      <c r="I19" s="49">
        <v>2189300</v>
      </c>
      <c r="J19" s="49">
        <v>2189300</v>
      </c>
      <c r="K19" s="49">
        <v>2189300</v>
      </c>
      <c r="L19" s="49"/>
      <c r="M19" s="49"/>
      <c r="N19" s="49"/>
      <c r="O19" s="49"/>
      <c r="P19" s="49"/>
      <c r="Q19" s="49"/>
      <c r="R19" s="49"/>
      <c r="S19" s="49"/>
      <c r="T19" s="49"/>
      <c r="U19" s="49"/>
      <c r="V19" s="49"/>
      <c r="W19" s="49"/>
    </row>
    <row r="20" ht="32.9" customHeight="1" spans="1:23">
      <c r="A20" s="19" t="s">
        <v>359</v>
      </c>
      <c r="B20" s="156" t="s">
        <v>370</v>
      </c>
      <c r="C20" s="19" t="s">
        <v>369</v>
      </c>
      <c r="D20" s="19" t="s">
        <v>66</v>
      </c>
      <c r="E20" s="19" t="s">
        <v>130</v>
      </c>
      <c r="F20" s="19" t="s">
        <v>371</v>
      </c>
      <c r="G20" s="19" t="s">
        <v>364</v>
      </c>
      <c r="H20" s="19" t="s">
        <v>87</v>
      </c>
      <c r="I20" s="49">
        <v>2189300</v>
      </c>
      <c r="J20" s="49">
        <v>2189300</v>
      </c>
      <c r="K20" s="49">
        <v>2189300</v>
      </c>
      <c r="L20" s="49"/>
      <c r="M20" s="49"/>
      <c r="N20" s="49"/>
      <c r="O20" s="49"/>
      <c r="P20" s="49"/>
      <c r="Q20" s="49"/>
      <c r="R20" s="49"/>
      <c r="S20" s="49"/>
      <c r="T20" s="49"/>
      <c r="U20" s="49"/>
      <c r="V20" s="49"/>
      <c r="W20" s="49"/>
    </row>
    <row r="21" ht="32.9" customHeight="1" spans="1:23">
      <c r="A21" s="19"/>
      <c r="B21" s="19"/>
      <c r="C21" s="19" t="s">
        <v>372</v>
      </c>
      <c r="D21" s="19"/>
      <c r="E21" s="19"/>
      <c r="F21" s="19"/>
      <c r="G21" s="19"/>
      <c r="H21" s="19"/>
      <c r="I21" s="49">
        <v>590000</v>
      </c>
      <c r="J21" s="49">
        <v>590000</v>
      </c>
      <c r="K21" s="49">
        <v>590000</v>
      </c>
      <c r="L21" s="49"/>
      <c r="M21" s="49"/>
      <c r="N21" s="49"/>
      <c r="O21" s="49"/>
      <c r="P21" s="49"/>
      <c r="Q21" s="49"/>
      <c r="R21" s="49"/>
      <c r="S21" s="49"/>
      <c r="T21" s="49"/>
      <c r="U21" s="49"/>
      <c r="V21" s="49"/>
      <c r="W21" s="49"/>
    </row>
    <row r="22" ht="32.9" customHeight="1" spans="1:23">
      <c r="A22" s="19" t="s">
        <v>373</v>
      </c>
      <c r="B22" s="156" t="s">
        <v>374</v>
      </c>
      <c r="C22" s="19" t="s">
        <v>372</v>
      </c>
      <c r="D22" s="19" t="s">
        <v>66</v>
      </c>
      <c r="E22" s="19" t="s">
        <v>92</v>
      </c>
      <c r="F22" s="19" t="s">
        <v>375</v>
      </c>
      <c r="G22" s="19" t="s">
        <v>211</v>
      </c>
      <c r="H22" s="19" t="s">
        <v>212</v>
      </c>
      <c r="I22" s="49">
        <v>50000</v>
      </c>
      <c r="J22" s="49">
        <v>50000</v>
      </c>
      <c r="K22" s="49">
        <v>50000</v>
      </c>
      <c r="L22" s="49"/>
      <c r="M22" s="49"/>
      <c r="N22" s="49"/>
      <c r="O22" s="49"/>
      <c r="P22" s="49"/>
      <c r="Q22" s="49"/>
      <c r="R22" s="49"/>
      <c r="S22" s="49"/>
      <c r="T22" s="49"/>
      <c r="U22" s="49"/>
      <c r="V22" s="49"/>
      <c r="W22" s="49"/>
    </row>
    <row r="23" ht="32.9" customHeight="1" spans="1:23">
      <c r="A23" s="19" t="s">
        <v>373</v>
      </c>
      <c r="B23" s="156" t="s">
        <v>374</v>
      </c>
      <c r="C23" s="19" t="s">
        <v>372</v>
      </c>
      <c r="D23" s="19" t="s">
        <v>66</v>
      </c>
      <c r="E23" s="19" t="s">
        <v>92</v>
      </c>
      <c r="F23" s="19" t="s">
        <v>375</v>
      </c>
      <c r="G23" s="19" t="s">
        <v>376</v>
      </c>
      <c r="H23" s="19" t="s">
        <v>377</v>
      </c>
      <c r="I23" s="49">
        <v>540000</v>
      </c>
      <c r="J23" s="49">
        <v>540000</v>
      </c>
      <c r="K23" s="49">
        <v>540000</v>
      </c>
      <c r="L23" s="49"/>
      <c r="M23" s="49"/>
      <c r="N23" s="49"/>
      <c r="O23" s="49"/>
      <c r="P23" s="49"/>
      <c r="Q23" s="49"/>
      <c r="R23" s="49"/>
      <c r="S23" s="49"/>
      <c r="T23" s="49"/>
      <c r="U23" s="49"/>
      <c r="V23" s="49"/>
      <c r="W23" s="49"/>
    </row>
    <row r="24" ht="32.9" customHeight="1" spans="1:23">
      <c r="A24" s="19"/>
      <c r="B24" s="19"/>
      <c r="C24" s="19" t="s">
        <v>378</v>
      </c>
      <c r="D24" s="19"/>
      <c r="E24" s="19"/>
      <c r="F24" s="19"/>
      <c r="G24" s="19"/>
      <c r="H24" s="19"/>
      <c r="I24" s="49">
        <v>23000</v>
      </c>
      <c r="J24" s="49"/>
      <c r="K24" s="49"/>
      <c r="L24" s="49"/>
      <c r="M24" s="49"/>
      <c r="N24" s="49">
        <v>23000</v>
      </c>
      <c r="O24" s="49"/>
      <c r="P24" s="49"/>
      <c r="Q24" s="49"/>
      <c r="R24" s="49"/>
      <c r="S24" s="49"/>
      <c r="T24" s="49"/>
      <c r="U24" s="49"/>
      <c r="V24" s="49"/>
      <c r="W24" s="49"/>
    </row>
    <row r="25" ht="32.9" customHeight="1" spans="1:23">
      <c r="A25" s="19" t="s">
        <v>353</v>
      </c>
      <c r="B25" s="156" t="s">
        <v>379</v>
      </c>
      <c r="C25" s="19" t="s">
        <v>378</v>
      </c>
      <c r="D25" s="19" t="s">
        <v>66</v>
      </c>
      <c r="E25" s="19" t="s">
        <v>113</v>
      </c>
      <c r="F25" s="19" t="s">
        <v>380</v>
      </c>
      <c r="G25" s="19" t="s">
        <v>238</v>
      </c>
      <c r="H25" s="19" t="s">
        <v>239</v>
      </c>
      <c r="I25" s="49">
        <v>23000</v>
      </c>
      <c r="J25" s="49"/>
      <c r="K25" s="49"/>
      <c r="L25" s="49"/>
      <c r="M25" s="49"/>
      <c r="N25" s="49">
        <v>23000</v>
      </c>
      <c r="O25" s="49"/>
      <c r="P25" s="49"/>
      <c r="Q25" s="49"/>
      <c r="R25" s="49"/>
      <c r="S25" s="49"/>
      <c r="T25" s="49"/>
      <c r="U25" s="49"/>
      <c r="V25" s="49"/>
      <c r="W25" s="49"/>
    </row>
    <row r="26" ht="32.9" customHeight="1" spans="1:23">
      <c r="A26" s="19"/>
      <c r="B26" s="19"/>
      <c r="C26" s="19" t="s">
        <v>381</v>
      </c>
      <c r="D26" s="19"/>
      <c r="E26" s="19"/>
      <c r="F26" s="19"/>
      <c r="G26" s="19"/>
      <c r="H26" s="19"/>
      <c r="I26" s="49">
        <v>116863</v>
      </c>
      <c r="J26" s="49">
        <v>700</v>
      </c>
      <c r="K26" s="49">
        <v>700</v>
      </c>
      <c r="L26" s="49"/>
      <c r="M26" s="49"/>
      <c r="N26" s="49">
        <v>116163</v>
      </c>
      <c r="O26" s="49"/>
      <c r="P26" s="49"/>
      <c r="Q26" s="49"/>
      <c r="R26" s="49"/>
      <c r="S26" s="49"/>
      <c r="T26" s="49"/>
      <c r="U26" s="49"/>
      <c r="V26" s="49"/>
      <c r="W26" s="49"/>
    </row>
    <row r="27" ht="32.9" customHeight="1" spans="1:23">
      <c r="A27" s="19" t="s">
        <v>359</v>
      </c>
      <c r="B27" s="156" t="s">
        <v>382</v>
      </c>
      <c r="C27" s="19" t="s">
        <v>381</v>
      </c>
      <c r="D27" s="19" t="s">
        <v>66</v>
      </c>
      <c r="E27" s="19" t="s">
        <v>100</v>
      </c>
      <c r="F27" s="19" t="s">
        <v>361</v>
      </c>
      <c r="G27" s="19" t="s">
        <v>238</v>
      </c>
      <c r="H27" s="19" t="s">
        <v>239</v>
      </c>
      <c r="I27" s="49">
        <v>116863</v>
      </c>
      <c r="J27" s="49">
        <v>700</v>
      </c>
      <c r="K27" s="49">
        <v>700</v>
      </c>
      <c r="L27" s="49"/>
      <c r="M27" s="49"/>
      <c r="N27" s="49">
        <v>116163</v>
      </c>
      <c r="O27" s="49"/>
      <c r="P27" s="49"/>
      <c r="Q27" s="49"/>
      <c r="R27" s="49"/>
      <c r="S27" s="49"/>
      <c r="T27" s="49"/>
      <c r="U27" s="49"/>
      <c r="V27" s="49"/>
      <c r="W27" s="49"/>
    </row>
    <row r="28" ht="32.9" customHeight="1" spans="1:23">
      <c r="A28" s="19"/>
      <c r="B28" s="19"/>
      <c r="C28" s="19" t="s">
        <v>383</v>
      </c>
      <c r="D28" s="19"/>
      <c r="E28" s="19"/>
      <c r="F28" s="19"/>
      <c r="G28" s="19"/>
      <c r="H28" s="19"/>
      <c r="I28" s="49">
        <v>100000</v>
      </c>
      <c r="J28" s="49"/>
      <c r="K28" s="49"/>
      <c r="L28" s="49"/>
      <c r="M28" s="49"/>
      <c r="N28" s="49">
        <v>100000</v>
      </c>
      <c r="O28" s="49"/>
      <c r="P28" s="49"/>
      <c r="Q28" s="49"/>
      <c r="R28" s="49"/>
      <c r="S28" s="49"/>
      <c r="T28" s="49"/>
      <c r="U28" s="49"/>
      <c r="V28" s="49"/>
      <c r="W28" s="49"/>
    </row>
    <row r="29" ht="32.9" customHeight="1" spans="1:23">
      <c r="A29" s="19" t="s">
        <v>373</v>
      </c>
      <c r="B29" s="156" t="s">
        <v>384</v>
      </c>
      <c r="C29" s="19" t="s">
        <v>383</v>
      </c>
      <c r="D29" s="19" t="s">
        <v>66</v>
      </c>
      <c r="E29" s="19" t="s">
        <v>108</v>
      </c>
      <c r="F29" s="19" t="s">
        <v>385</v>
      </c>
      <c r="G29" s="19" t="s">
        <v>263</v>
      </c>
      <c r="H29" s="19" t="s">
        <v>264</v>
      </c>
      <c r="I29" s="49">
        <v>100000</v>
      </c>
      <c r="J29" s="49"/>
      <c r="K29" s="49"/>
      <c r="L29" s="49"/>
      <c r="M29" s="49"/>
      <c r="N29" s="49">
        <v>100000</v>
      </c>
      <c r="O29" s="49"/>
      <c r="P29" s="49"/>
      <c r="Q29" s="49"/>
      <c r="R29" s="49"/>
      <c r="S29" s="49"/>
      <c r="T29" s="49"/>
      <c r="U29" s="49"/>
      <c r="V29" s="49"/>
      <c r="W29" s="49"/>
    </row>
    <row r="30" ht="32.9" customHeight="1" spans="1:23">
      <c r="A30" s="19"/>
      <c r="B30" s="19"/>
      <c r="C30" s="19" t="s">
        <v>386</v>
      </c>
      <c r="D30" s="19"/>
      <c r="E30" s="19"/>
      <c r="F30" s="19"/>
      <c r="G30" s="19"/>
      <c r="H30" s="19"/>
      <c r="I30" s="49">
        <v>14117200</v>
      </c>
      <c r="J30" s="49">
        <v>12190000</v>
      </c>
      <c r="K30" s="49">
        <v>12190000</v>
      </c>
      <c r="L30" s="49"/>
      <c r="M30" s="49"/>
      <c r="N30" s="49">
        <v>1927200</v>
      </c>
      <c r="O30" s="49"/>
      <c r="P30" s="49"/>
      <c r="Q30" s="49"/>
      <c r="R30" s="49"/>
      <c r="S30" s="49"/>
      <c r="T30" s="49"/>
      <c r="U30" s="49"/>
      <c r="V30" s="49"/>
      <c r="W30" s="49"/>
    </row>
    <row r="31" ht="32.9" customHeight="1" spans="1:23">
      <c r="A31" s="19" t="s">
        <v>359</v>
      </c>
      <c r="B31" s="156" t="s">
        <v>387</v>
      </c>
      <c r="C31" s="19" t="s">
        <v>386</v>
      </c>
      <c r="D31" s="19" t="s">
        <v>68</v>
      </c>
      <c r="E31" s="19" t="s">
        <v>109</v>
      </c>
      <c r="F31" s="19" t="s">
        <v>388</v>
      </c>
      <c r="G31" s="19" t="s">
        <v>263</v>
      </c>
      <c r="H31" s="19" t="s">
        <v>264</v>
      </c>
      <c r="I31" s="49">
        <v>14117200</v>
      </c>
      <c r="J31" s="49">
        <v>12190000</v>
      </c>
      <c r="K31" s="49">
        <v>12190000</v>
      </c>
      <c r="L31" s="49"/>
      <c r="M31" s="49"/>
      <c r="N31" s="49">
        <v>1927200</v>
      </c>
      <c r="O31" s="49"/>
      <c r="P31" s="49"/>
      <c r="Q31" s="49"/>
      <c r="R31" s="49"/>
      <c r="S31" s="49"/>
      <c r="T31" s="49"/>
      <c r="U31" s="49"/>
      <c r="V31" s="49"/>
      <c r="W31" s="49"/>
    </row>
    <row r="32" ht="32.9" customHeight="1" spans="1:23">
      <c r="A32" s="19"/>
      <c r="B32" s="19"/>
      <c r="C32" s="19" t="s">
        <v>389</v>
      </c>
      <c r="D32" s="19"/>
      <c r="E32" s="19"/>
      <c r="F32" s="19"/>
      <c r="G32" s="19"/>
      <c r="H32" s="19"/>
      <c r="I32" s="49">
        <v>65251000</v>
      </c>
      <c r="J32" s="49">
        <v>65251000</v>
      </c>
      <c r="K32" s="49">
        <v>65251000</v>
      </c>
      <c r="L32" s="49"/>
      <c r="M32" s="49"/>
      <c r="N32" s="49"/>
      <c r="O32" s="49"/>
      <c r="P32" s="49"/>
      <c r="Q32" s="49"/>
      <c r="R32" s="49"/>
      <c r="S32" s="49"/>
      <c r="T32" s="49"/>
      <c r="U32" s="49"/>
      <c r="V32" s="49"/>
      <c r="W32" s="49"/>
    </row>
    <row r="33" ht="32.9" customHeight="1" spans="1:23">
      <c r="A33" s="19" t="s">
        <v>359</v>
      </c>
      <c r="B33" s="156" t="s">
        <v>390</v>
      </c>
      <c r="C33" s="19" t="s">
        <v>389</v>
      </c>
      <c r="D33" s="19" t="s">
        <v>68</v>
      </c>
      <c r="E33" s="19" t="s">
        <v>131</v>
      </c>
      <c r="F33" s="19" t="s">
        <v>391</v>
      </c>
      <c r="G33" s="19" t="s">
        <v>364</v>
      </c>
      <c r="H33" s="19" t="s">
        <v>87</v>
      </c>
      <c r="I33" s="49">
        <v>65251000</v>
      </c>
      <c r="J33" s="49">
        <v>65251000</v>
      </c>
      <c r="K33" s="49">
        <v>65251000</v>
      </c>
      <c r="L33" s="49"/>
      <c r="M33" s="49"/>
      <c r="N33" s="49"/>
      <c r="O33" s="49"/>
      <c r="P33" s="49"/>
      <c r="Q33" s="49"/>
      <c r="R33" s="49"/>
      <c r="S33" s="49"/>
      <c r="T33" s="49"/>
      <c r="U33" s="49"/>
      <c r="V33" s="49"/>
      <c r="W33" s="49"/>
    </row>
    <row r="34" ht="32.9" customHeight="1" spans="1:23">
      <c r="A34" s="19"/>
      <c r="B34" s="19"/>
      <c r="C34" s="19" t="s">
        <v>392</v>
      </c>
      <c r="D34" s="19"/>
      <c r="E34" s="19"/>
      <c r="F34" s="19"/>
      <c r="G34" s="19"/>
      <c r="H34" s="19"/>
      <c r="I34" s="49">
        <v>1479385.38</v>
      </c>
      <c r="J34" s="49"/>
      <c r="K34" s="49"/>
      <c r="L34" s="49"/>
      <c r="M34" s="49"/>
      <c r="N34" s="49">
        <v>1479385.38</v>
      </c>
      <c r="O34" s="49"/>
      <c r="P34" s="49"/>
      <c r="Q34" s="49"/>
      <c r="R34" s="49"/>
      <c r="S34" s="49"/>
      <c r="T34" s="49"/>
      <c r="U34" s="49"/>
      <c r="V34" s="49"/>
      <c r="W34" s="49"/>
    </row>
    <row r="35" ht="32.9" customHeight="1" spans="1:23">
      <c r="A35" s="19" t="s">
        <v>373</v>
      </c>
      <c r="B35" s="156" t="s">
        <v>393</v>
      </c>
      <c r="C35" s="19" t="s">
        <v>392</v>
      </c>
      <c r="D35" s="19" t="s">
        <v>68</v>
      </c>
      <c r="E35" s="19" t="s">
        <v>122</v>
      </c>
      <c r="F35" s="19" t="s">
        <v>394</v>
      </c>
      <c r="G35" s="19" t="s">
        <v>230</v>
      </c>
      <c r="H35" s="19" t="s">
        <v>231</v>
      </c>
      <c r="I35" s="49">
        <v>230555.46</v>
      </c>
      <c r="J35" s="49"/>
      <c r="K35" s="49"/>
      <c r="L35" s="49"/>
      <c r="M35" s="49"/>
      <c r="N35" s="49">
        <v>230555.46</v>
      </c>
      <c r="O35" s="49"/>
      <c r="P35" s="49"/>
      <c r="Q35" s="49"/>
      <c r="R35" s="49"/>
      <c r="S35" s="49"/>
      <c r="T35" s="49"/>
      <c r="U35" s="49"/>
      <c r="V35" s="49"/>
      <c r="W35" s="49"/>
    </row>
    <row r="36" ht="32.9" customHeight="1" spans="1:23">
      <c r="A36" s="19" t="s">
        <v>373</v>
      </c>
      <c r="B36" s="156" t="s">
        <v>393</v>
      </c>
      <c r="C36" s="19" t="s">
        <v>392</v>
      </c>
      <c r="D36" s="19" t="s">
        <v>68</v>
      </c>
      <c r="E36" s="19" t="s">
        <v>122</v>
      </c>
      <c r="F36" s="19" t="s">
        <v>394</v>
      </c>
      <c r="G36" s="19" t="s">
        <v>257</v>
      </c>
      <c r="H36" s="19" t="s">
        <v>258</v>
      </c>
      <c r="I36" s="49">
        <v>39130.5</v>
      </c>
      <c r="J36" s="49"/>
      <c r="K36" s="49"/>
      <c r="L36" s="49"/>
      <c r="M36" s="49"/>
      <c r="N36" s="49">
        <v>39130.5</v>
      </c>
      <c r="O36" s="49"/>
      <c r="P36" s="49"/>
      <c r="Q36" s="49"/>
      <c r="R36" s="49"/>
      <c r="S36" s="49"/>
      <c r="T36" s="49"/>
      <c r="U36" s="49"/>
      <c r="V36" s="49"/>
      <c r="W36" s="49"/>
    </row>
    <row r="37" ht="32.9" customHeight="1" spans="1:23">
      <c r="A37" s="19" t="s">
        <v>373</v>
      </c>
      <c r="B37" s="156" t="s">
        <v>393</v>
      </c>
      <c r="C37" s="19" t="s">
        <v>392</v>
      </c>
      <c r="D37" s="19" t="s">
        <v>68</v>
      </c>
      <c r="E37" s="19" t="s">
        <v>122</v>
      </c>
      <c r="F37" s="19" t="s">
        <v>394</v>
      </c>
      <c r="G37" s="19" t="s">
        <v>296</v>
      </c>
      <c r="H37" s="19" t="s">
        <v>297</v>
      </c>
      <c r="I37" s="49">
        <v>85900</v>
      </c>
      <c r="J37" s="49"/>
      <c r="K37" s="49"/>
      <c r="L37" s="49"/>
      <c r="M37" s="49"/>
      <c r="N37" s="49">
        <v>85900</v>
      </c>
      <c r="O37" s="49"/>
      <c r="P37" s="49"/>
      <c r="Q37" s="49"/>
      <c r="R37" s="49"/>
      <c r="S37" s="49"/>
      <c r="T37" s="49"/>
      <c r="U37" s="49"/>
      <c r="V37" s="49"/>
      <c r="W37" s="49"/>
    </row>
    <row r="38" ht="32.9" customHeight="1" spans="1:23">
      <c r="A38" s="19" t="s">
        <v>373</v>
      </c>
      <c r="B38" s="156" t="s">
        <v>393</v>
      </c>
      <c r="C38" s="19" t="s">
        <v>392</v>
      </c>
      <c r="D38" s="19" t="s">
        <v>68</v>
      </c>
      <c r="E38" s="19" t="s">
        <v>122</v>
      </c>
      <c r="F38" s="19" t="s">
        <v>394</v>
      </c>
      <c r="G38" s="19" t="s">
        <v>236</v>
      </c>
      <c r="H38" s="19" t="s">
        <v>237</v>
      </c>
      <c r="I38" s="49">
        <v>21600</v>
      </c>
      <c r="J38" s="49"/>
      <c r="K38" s="49"/>
      <c r="L38" s="49"/>
      <c r="M38" s="49"/>
      <c r="N38" s="49">
        <v>21600</v>
      </c>
      <c r="O38" s="49"/>
      <c r="P38" s="49"/>
      <c r="Q38" s="49"/>
      <c r="R38" s="49"/>
      <c r="S38" s="49"/>
      <c r="T38" s="49"/>
      <c r="U38" s="49"/>
      <c r="V38" s="49"/>
      <c r="W38" s="49"/>
    </row>
    <row r="39" ht="32.9" customHeight="1" spans="1:23">
      <c r="A39" s="19" t="s">
        <v>373</v>
      </c>
      <c r="B39" s="156" t="s">
        <v>393</v>
      </c>
      <c r="C39" s="19" t="s">
        <v>392</v>
      </c>
      <c r="D39" s="19" t="s">
        <v>68</v>
      </c>
      <c r="E39" s="19" t="s">
        <v>122</v>
      </c>
      <c r="F39" s="19" t="s">
        <v>394</v>
      </c>
      <c r="G39" s="19" t="s">
        <v>238</v>
      </c>
      <c r="H39" s="19" t="s">
        <v>239</v>
      </c>
      <c r="I39" s="49">
        <v>531700</v>
      </c>
      <c r="J39" s="49"/>
      <c r="K39" s="49"/>
      <c r="L39" s="49"/>
      <c r="M39" s="49"/>
      <c r="N39" s="49">
        <v>531700</v>
      </c>
      <c r="O39" s="49"/>
      <c r="P39" s="49"/>
      <c r="Q39" s="49"/>
      <c r="R39" s="49"/>
      <c r="S39" s="49"/>
      <c r="T39" s="49"/>
      <c r="U39" s="49"/>
      <c r="V39" s="49"/>
      <c r="W39" s="49"/>
    </row>
    <row r="40" ht="32.9" customHeight="1" spans="1:23">
      <c r="A40" s="19" t="s">
        <v>373</v>
      </c>
      <c r="B40" s="156" t="s">
        <v>393</v>
      </c>
      <c r="C40" s="19" t="s">
        <v>392</v>
      </c>
      <c r="D40" s="19" t="s">
        <v>68</v>
      </c>
      <c r="E40" s="19" t="s">
        <v>122</v>
      </c>
      <c r="F40" s="19" t="s">
        <v>394</v>
      </c>
      <c r="G40" s="19" t="s">
        <v>263</v>
      </c>
      <c r="H40" s="19" t="s">
        <v>264</v>
      </c>
      <c r="I40" s="49">
        <v>506438.92</v>
      </c>
      <c r="J40" s="49"/>
      <c r="K40" s="49"/>
      <c r="L40" s="49"/>
      <c r="M40" s="49"/>
      <c r="N40" s="49">
        <v>506438.92</v>
      </c>
      <c r="O40" s="49"/>
      <c r="P40" s="49"/>
      <c r="Q40" s="49"/>
      <c r="R40" s="49"/>
      <c r="S40" s="49"/>
      <c r="T40" s="49"/>
      <c r="U40" s="49"/>
      <c r="V40" s="49"/>
      <c r="W40" s="49"/>
    </row>
    <row r="41" ht="32.9" customHeight="1" spans="1:23">
      <c r="A41" s="19" t="s">
        <v>373</v>
      </c>
      <c r="B41" s="156" t="s">
        <v>393</v>
      </c>
      <c r="C41" s="19" t="s">
        <v>392</v>
      </c>
      <c r="D41" s="19" t="s">
        <v>68</v>
      </c>
      <c r="E41" s="19" t="s">
        <v>122</v>
      </c>
      <c r="F41" s="19" t="s">
        <v>394</v>
      </c>
      <c r="G41" s="19" t="s">
        <v>223</v>
      </c>
      <c r="H41" s="19" t="s">
        <v>224</v>
      </c>
      <c r="I41" s="49">
        <v>21560.5</v>
      </c>
      <c r="J41" s="49"/>
      <c r="K41" s="49"/>
      <c r="L41" s="49"/>
      <c r="M41" s="49"/>
      <c r="N41" s="49">
        <v>21560.5</v>
      </c>
      <c r="O41" s="49"/>
      <c r="P41" s="49"/>
      <c r="Q41" s="49"/>
      <c r="R41" s="49"/>
      <c r="S41" s="49"/>
      <c r="T41" s="49"/>
      <c r="U41" s="49"/>
      <c r="V41" s="49"/>
      <c r="W41" s="49"/>
    </row>
    <row r="42" ht="32.9" customHeight="1" spans="1:23">
      <c r="A42" s="19" t="s">
        <v>373</v>
      </c>
      <c r="B42" s="156" t="s">
        <v>393</v>
      </c>
      <c r="C42" s="19" t="s">
        <v>392</v>
      </c>
      <c r="D42" s="19" t="s">
        <v>68</v>
      </c>
      <c r="E42" s="19" t="s">
        <v>123</v>
      </c>
      <c r="F42" s="19" t="s">
        <v>395</v>
      </c>
      <c r="G42" s="19" t="s">
        <v>296</v>
      </c>
      <c r="H42" s="19" t="s">
        <v>297</v>
      </c>
      <c r="I42" s="49">
        <v>10800</v>
      </c>
      <c r="J42" s="49"/>
      <c r="K42" s="49"/>
      <c r="L42" s="49"/>
      <c r="M42" s="49"/>
      <c r="N42" s="49">
        <v>10800</v>
      </c>
      <c r="O42" s="49"/>
      <c r="P42" s="49"/>
      <c r="Q42" s="49"/>
      <c r="R42" s="49"/>
      <c r="S42" s="49"/>
      <c r="T42" s="49"/>
      <c r="U42" s="49"/>
      <c r="V42" s="49"/>
      <c r="W42" s="49"/>
    </row>
    <row r="43" ht="32.9" customHeight="1" spans="1:23">
      <c r="A43" s="19" t="s">
        <v>373</v>
      </c>
      <c r="B43" s="156" t="s">
        <v>393</v>
      </c>
      <c r="C43" s="19" t="s">
        <v>392</v>
      </c>
      <c r="D43" s="19" t="s">
        <v>68</v>
      </c>
      <c r="E43" s="19" t="s">
        <v>123</v>
      </c>
      <c r="F43" s="19" t="s">
        <v>395</v>
      </c>
      <c r="G43" s="19" t="s">
        <v>236</v>
      </c>
      <c r="H43" s="19" t="s">
        <v>237</v>
      </c>
      <c r="I43" s="49">
        <v>3400</v>
      </c>
      <c r="J43" s="49"/>
      <c r="K43" s="49"/>
      <c r="L43" s="49"/>
      <c r="M43" s="49"/>
      <c r="N43" s="49">
        <v>3400</v>
      </c>
      <c r="O43" s="49"/>
      <c r="P43" s="49"/>
      <c r="Q43" s="49"/>
      <c r="R43" s="49"/>
      <c r="S43" s="49"/>
      <c r="T43" s="49"/>
      <c r="U43" s="49"/>
      <c r="V43" s="49"/>
      <c r="W43" s="49"/>
    </row>
    <row r="44" ht="32.9" customHeight="1" spans="1:23">
      <c r="A44" s="19" t="s">
        <v>373</v>
      </c>
      <c r="B44" s="156" t="s">
        <v>393</v>
      </c>
      <c r="C44" s="19" t="s">
        <v>392</v>
      </c>
      <c r="D44" s="19" t="s">
        <v>68</v>
      </c>
      <c r="E44" s="19" t="s">
        <v>123</v>
      </c>
      <c r="F44" s="19" t="s">
        <v>395</v>
      </c>
      <c r="G44" s="19" t="s">
        <v>238</v>
      </c>
      <c r="H44" s="19" t="s">
        <v>239</v>
      </c>
      <c r="I44" s="49">
        <v>28300</v>
      </c>
      <c r="J44" s="49"/>
      <c r="K44" s="49"/>
      <c r="L44" s="49"/>
      <c r="M44" s="49"/>
      <c r="N44" s="49">
        <v>28300</v>
      </c>
      <c r="O44" s="49"/>
      <c r="P44" s="49"/>
      <c r="Q44" s="49"/>
      <c r="R44" s="49"/>
      <c r="S44" s="49"/>
      <c r="T44" s="49"/>
      <c r="U44" s="49"/>
      <c r="V44" s="49"/>
      <c r="W44" s="49"/>
    </row>
    <row r="45" ht="32.9" customHeight="1" spans="1:23">
      <c r="A45" s="19"/>
      <c r="B45" s="19"/>
      <c r="C45" s="19" t="s">
        <v>396</v>
      </c>
      <c r="D45" s="19"/>
      <c r="E45" s="19"/>
      <c r="F45" s="19"/>
      <c r="G45" s="19"/>
      <c r="H45" s="19"/>
      <c r="I45" s="49">
        <v>480000</v>
      </c>
      <c r="J45" s="49">
        <v>480000</v>
      </c>
      <c r="K45" s="49">
        <v>480000</v>
      </c>
      <c r="L45" s="49"/>
      <c r="M45" s="49"/>
      <c r="N45" s="49"/>
      <c r="O45" s="49"/>
      <c r="P45" s="49"/>
      <c r="Q45" s="49"/>
      <c r="R45" s="49"/>
      <c r="S45" s="49"/>
      <c r="T45" s="49"/>
      <c r="U45" s="49"/>
      <c r="V45" s="49"/>
      <c r="W45" s="49"/>
    </row>
    <row r="46" ht="32.9" customHeight="1" spans="1:23">
      <c r="A46" s="19" t="s">
        <v>353</v>
      </c>
      <c r="B46" s="156" t="s">
        <v>397</v>
      </c>
      <c r="C46" s="19" t="s">
        <v>396</v>
      </c>
      <c r="D46" s="19" t="s">
        <v>68</v>
      </c>
      <c r="E46" s="19" t="s">
        <v>92</v>
      </c>
      <c r="F46" s="19" t="s">
        <v>375</v>
      </c>
      <c r="G46" s="19" t="s">
        <v>263</v>
      </c>
      <c r="H46" s="19" t="s">
        <v>264</v>
      </c>
      <c r="I46" s="49">
        <v>480000</v>
      </c>
      <c r="J46" s="49">
        <v>480000</v>
      </c>
      <c r="K46" s="49">
        <v>480000</v>
      </c>
      <c r="L46" s="49"/>
      <c r="M46" s="49"/>
      <c r="N46" s="49"/>
      <c r="O46" s="49"/>
      <c r="P46" s="49"/>
      <c r="Q46" s="49"/>
      <c r="R46" s="49"/>
      <c r="S46" s="49"/>
      <c r="T46" s="49"/>
      <c r="U46" s="49"/>
      <c r="V46" s="49"/>
      <c r="W46" s="49"/>
    </row>
    <row r="47" ht="32.9" customHeight="1" spans="1:23">
      <c r="A47" s="19"/>
      <c r="B47" s="19"/>
      <c r="C47" s="19" t="s">
        <v>398</v>
      </c>
      <c r="D47" s="19"/>
      <c r="E47" s="19"/>
      <c r="F47" s="19"/>
      <c r="G47" s="19"/>
      <c r="H47" s="19"/>
      <c r="I47" s="49">
        <v>42443</v>
      </c>
      <c r="J47" s="49"/>
      <c r="K47" s="49"/>
      <c r="L47" s="49"/>
      <c r="M47" s="49"/>
      <c r="N47" s="49">
        <v>42443</v>
      </c>
      <c r="O47" s="49"/>
      <c r="P47" s="49"/>
      <c r="Q47" s="49"/>
      <c r="R47" s="49"/>
      <c r="S47" s="49"/>
      <c r="T47" s="49"/>
      <c r="U47" s="49"/>
      <c r="V47" s="49"/>
      <c r="W47" s="49"/>
    </row>
    <row r="48" ht="32.9" customHeight="1" spans="1:23">
      <c r="A48" s="19" t="s">
        <v>353</v>
      </c>
      <c r="B48" s="156" t="s">
        <v>399</v>
      </c>
      <c r="C48" s="19" t="s">
        <v>398</v>
      </c>
      <c r="D48" s="19" t="s">
        <v>68</v>
      </c>
      <c r="E48" s="19" t="s">
        <v>100</v>
      </c>
      <c r="F48" s="19" t="s">
        <v>361</v>
      </c>
      <c r="G48" s="19" t="s">
        <v>263</v>
      </c>
      <c r="H48" s="19" t="s">
        <v>264</v>
      </c>
      <c r="I48" s="49">
        <v>42443</v>
      </c>
      <c r="J48" s="49"/>
      <c r="K48" s="49"/>
      <c r="L48" s="49"/>
      <c r="M48" s="49"/>
      <c r="N48" s="49">
        <v>42443</v>
      </c>
      <c r="O48" s="49"/>
      <c r="P48" s="49"/>
      <c r="Q48" s="49"/>
      <c r="R48" s="49"/>
      <c r="S48" s="49"/>
      <c r="T48" s="49"/>
      <c r="U48" s="49"/>
      <c r="V48" s="49"/>
      <c r="W48" s="49"/>
    </row>
    <row r="49" ht="32.9" customHeight="1" spans="1:23">
      <c r="A49" s="19"/>
      <c r="B49" s="19"/>
      <c r="C49" s="19" t="s">
        <v>400</v>
      </c>
      <c r="D49" s="19"/>
      <c r="E49" s="19"/>
      <c r="F49" s="19"/>
      <c r="G49" s="19"/>
      <c r="H49" s="19"/>
      <c r="I49" s="49">
        <v>2150000</v>
      </c>
      <c r="J49" s="49">
        <v>2150000</v>
      </c>
      <c r="K49" s="49">
        <v>2150000</v>
      </c>
      <c r="L49" s="49"/>
      <c r="M49" s="49"/>
      <c r="N49" s="49"/>
      <c r="O49" s="49"/>
      <c r="P49" s="49"/>
      <c r="Q49" s="49"/>
      <c r="R49" s="49"/>
      <c r="S49" s="49"/>
      <c r="T49" s="49"/>
      <c r="U49" s="49"/>
      <c r="V49" s="49"/>
      <c r="W49" s="49"/>
    </row>
    <row r="50" ht="32.9" customHeight="1" spans="1:23">
      <c r="A50" s="19" t="s">
        <v>353</v>
      </c>
      <c r="B50" s="156" t="s">
        <v>401</v>
      </c>
      <c r="C50" s="19" t="s">
        <v>400</v>
      </c>
      <c r="D50" s="19" t="s">
        <v>68</v>
      </c>
      <c r="E50" s="19" t="s">
        <v>92</v>
      </c>
      <c r="F50" s="19" t="s">
        <v>375</v>
      </c>
      <c r="G50" s="19" t="s">
        <v>263</v>
      </c>
      <c r="H50" s="19" t="s">
        <v>264</v>
      </c>
      <c r="I50" s="49">
        <v>2150000</v>
      </c>
      <c r="J50" s="49">
        <v>2150000</v>
      </c>
      <c r="K50" s="49">
        <v>2150000</v>
      </c>
      <c r="L50" s="49"/>
      <c r="M50" s="49"/>
      <c r="N50" s="49"/>
      <c r="O50" s="49"/>
      <c r="P50" s="49"/>
      <c r="Q50" s="49"/>
      <c r="R50" s="49"/>
      <c r="S50" s="49"/>
      <c r="T50" s="49"/>
      <c r="U50" s="49"/>
      <c r="V50" s="49"/>
      <c r="W50" s="49"/>
    </row>
    <row r="51" ht="32.9" customHeight="1" spans="1:23">
      <c r="A51" s="19"/>
      <c r="B51" s="19"/>
      <c r="C51" s="19" t="s">
        <v>402</v>
      </c>
      <c r="D51" s="19"/>
      <c r="E51" s="19"/>
      <c r="F51" s="19"/>
      <c r="G51" s="19"/>
      <c r="H51" s="19"/>
      <c r="I51" s="49">
        <v>1753500</v>
      </c>
      <c r="J51" s="49">
        <v>1753500</v>
      </c>
      <c r="K51" s="49">
        <v>1753500</v>
      </c>
      <c r="L51" s="49"/>
      <c r="M51" s="49"/>
      <c r="N51" s="49"/>
      <c r="O51" s="49"/>
      <c r="P51" s="49"/>
      <c r="Q51" s="49"/>
      <c r="R51" s="49"/>
      <c r="S51" s="49"/>
      <c r="T51" s="49"/>
      <c r="U51" s="49"/>
      <c r="V51" s="49"/>
      <c r="W51" s="49"/>
    </row>
    <row r="52" ht="32.9" customHeight="1" spans="1:23">
      <c r="A52" s="19" t="s">
        <v>359</v>
      </c>
      <c r="B52" s="156" t="s">
        <v>403</v>
      </c>
      <c r="C52" s="19" t="s">
        <v>402</v>
      </c>
      <c r="D52" s="19" t="s">
        <v>70</v>
      </c>
      <c r="E52" s="19" t="s">
        <v>106</v>
      </c>
      <c r="F52" s="19" t="s">
        <v>404</v>
      </c>
      <c r="G52" s="19" t="s">
        <v>211</v>
      </c>
      <c r="H52" s="19" t="s">
        <v>212</v>
      </c>
      <c r="I52" s="49">
        <v>1753500</v>
      </c>
      <c r="J52" s="49">
        <v>1753500</v>
      </c>
      <c r="K52" s="49">
        <v>1753500</v>
      </c>
      <c r="L52" s="49"/>
      <c r="M52" s="49"/>
      <c r="N52" s="49"/>
      <c r="O52" s="49"/>
      <c r="P52" s="49"/>
      <c r="Q52" s="49"/>
      <c r="R52" s="49"/>
      <c r="S52" s="49"/>
      <c r="T52" s="49"/>
      <c r="U52" s="49"/>
      <c r="V52" s="49"/>
      <c r="W52" s="49"/>
    </row>
    <row r="53" ht="32.9" customHeight="1" spans="1:23">
      <c r="A53" s="19"/>
      <c r="B53" s="19"/>
      <c r="C53" s="19" t="s">
        <v>405</v>
      </c>
      <c r="D53" s="19"/>
      <c r="E53" s="19"/>
      <c r="F53" s="19"/>
      <c r="G53" s="19"/>
      <c r="H53" s="19"/>
      <c r="I53" s="49">
        <v>5505000</v>
      </c>
      <c r="J53" s="49">
        <v>5505000</v>
      </c>
      <c r="K53" s="49">
        <v>5505000</v>
      </c>
      <c r="L53" s="49"/>
      <c r="M53" s="49"/>
      <c r="N53" s="49"/>
      <c r="O53" s="49"/>
      <c r="P53" s="49"/>
      <c r="Q53" s="49"/>
      <c r="R53" s="49"/>
      <c r="S53" s="49"/>
      <c r="T53" s="49"/>
      <c r="U53" s="49"/>
      <c r="V53" s="49"/>
      <c r="W53" s="49"/>
    </row>
    <row r="54" ht="32.9" customHeight="1" spans="1:23">
      <c r="A54" s="19" t="s">
        <v>359</v>
      </c>
      <c r="B54" s="156" t="s">
        <v>406</v>
      </c>
      <c r="C54" s="19" t="s">
        <v>405</v>
      </c>
      <c r="D54" s="19" t="s">
        <v>70</v>
      </c>
      <c r="E54" s="19" t="s">
        <v>100</v>
      </c>
      <c r="F54" s="19" t="s">
        <v>361</v>
      </c>
      <c r="G54" s="19" t="s">
        <v>211</v>
      </c>
      <c r="H54" s="19" t="s">
        <v>212</v>
      </c>
      <c r="I54" s="49">
        <v>5505000</v>
      </c>
      <c r="J54" s="49">
        <v>5505000</v>
      </c>
      <c r="K54" s="49">
        <v>5505000</v>
      </c>
      <c r="L54" s="49"/>
      <c r="M54" s="49"/>
      <c r="N54" s="49"/>
      <c r="O54" s="49"/>
      <c r="P54" s="49"/>
      <c r="Q54" s="49"/>
      <c r="R54" s="49"/>
      <c r="S54" s="49"/>
      <c r="T54" s="49"/>
      <c r="U54" s="49"/>
      <c r="V54" s="49"/>
      <c r="W54" s="49"/>
    </row>
    <row r="55" ht="32.9" customHeight="1" spans="1:23">
      <c r="A55" s="19"/>
      <c r="B55" s="19"/>
      <c r="C55" s="19" t="s">
        <v>407</v>
      </c>
      <c r="D55" s="19"/>
      <c r="E55" s="19"/>
      <c r="F55" s="19"/>
      <c r="G55" s="19"/>
      <c r="H55" s="19"/>
      <c r="I55" s="49">
        <v>2577800</v>
      </c>
      <c r="J55" s="49">
        <v>2577800</v>
      </c>
      <c r="K55" s="49">
        <v>2577800</v>
      </c>
      <c r="L55" s="49"/>
      <c r="M55" s="49"/>
      <c r="N55" s="49"/>
      <c r="O55" s="49"/>
      <c r="P55" s="49"/>
      <c r="Q55" s="49"/>
      <c r="R55" s="49"/>
      <c r="S55" s="49"/>
      <c r="T55" s="49"/>
      <c r="U55" s="49"/>
      <c r="V55" s="49"/>
      <c r="W55" s="49"/>
    </row>
    <row r="56" ht="32.9" customHeight="1" spans="1:23">
      <c r="A56" s="19" t="s">
        <v>359</v>
      </c>
      <c r="B56" s="156" t="s">
        <v>408</v>
      </c>
      <c r="C56" s="19" t="s">
        <v>407</v>
      </c>
      <c r="D56" s="19" t="s">
        <v>70</v>
      </c>
      <c r="E56" s="19" t="s">
        <v>106</v>
      </c>
      <c r="F56" s="19" t="s">
        <v>404</v>
      </c>
      <c r="G56" s="19" t="s">
        <v>364</v>
      </c>
      <c r="H56" s="19" t="s">
        <v>87</v>
      </c>
      <c r="I56" s="49">
        <v>2577800</v>
      </c>
      <c r="J56" s="49">
        <v>2577800</v>
      </c>
      <c r="K56" s="49">
        <v>2577800</v>
      </c>
      <c r="L56" s="49"/>
      <c r="M56" s="49"/>
      <c r="N56" s="49"/>
      <c r="O56" s="49"/>
      <c r="P56" s="49"/>
      <c r="Q56" s="49"/>
      <c r="R56" s="49"/>
      <c r="S56" s="49"/>
      <c r="T56" s="49"/>
      <c r="U56" s="49"/>
      <c r="V56" s="49"/>
      <c r="W56" s="49"/>
    </row>
    <row r="57" ht="32.9" customHeight="1" spans="1:23">
      <c r="A57" s="19"/>
      <c r="B57" s="19"/>
      <c r="C57" s="19" t="s">
        <v>409</v>
      </c>
      <c r="D57" s="19"/>
      <c r="E57" s="19"/>
      <c r="F57" s="19"/>
      <c r="G57" s="19"/>
      <c r="H57" s="19"/>
      <c r="I57" s="49">
        <v>80000</v>
      </c>
      <c r="J57" s="49">
        <v>80000</v>
      </c>
      <c r="K57" s="49">
        <v>80000</v>
      </c>
      <c r="L57" s="49"/>
      <c r="M57" s="49"/>
      <c r="N57" s="49"/>
      <c r="O57" s="49"/>
      <c r="P57" s="49"/>
      <c r="Q57" s="49"/>
      <c r="R57" s="49"/>
      <c r="S57" s="49"/>
      <c r="T57" s="49"/>
      <c r="U57" s="49"/>
      <c r="V57" s="49"/>
      <c r="W57" s="49"/>
    </row>
    <row r="58" ht="32.9" customHeight="1" spans="1:23">
      <c r="A58" s="19" t="s">
        <v>359</v>
      </c>
      <c r="B58" s="156" t="s">
        <v>410</v>
      </c>
      <c r="C58" s="19" t="s">
        <v>409</v>
      </c>
      <c r="D58" s="19" t="s">
        <v>70</v>
      </c>
      <c r="E58" s="19" t="s">
        <v>100</v>
      </c>
      <c r="F58" s="19" t="s">
        <v>361</v>
      </c>
      <c r="G58" s="19" t="s">
        <v>211</v>
      </c>
      <c r="H58" s="19" t="s">
        <v>212</v>
      </c>
      <c r="I58" s="49">
        <v>80000</v>
      </c>
      <c r="J58" s="49">
        <v>80000</v>
      </c>
      <c r="K58" s="49">
        <v>80000</v>
      </c>
      <c r="L58" s="49"/>
      <c r="M58" s="49"/>
      <c r="N58" s="49"/>
      <c r="O58" s="49"/>
      <c r="P58" s="49"/>
      <c r="Q58" s="49"/>
      <c r="R58" s="49"/>
      <c r="S58" s="49"/>
      <c r="T58" s="49"/>
      <c r="U58" s="49"/>
      <c r="V58" s="49"/>
      <c r="W58" s="49"/>
    </row>
    <row r="59" ht="32.9" customHeight="1" spans="1:23">
      <c r="A59" s="19"/>
      <c r="B59" s="19"/>
      <c r="C59" s="19" t="s">
        <v>411</v>
      </c>
      <c r="D59" s="19"/>
      <c r="E59" s="19"/>
      <c r="F59" s="19"/>
      <c r="G59" s="19"/>
      <c r="H59" s="19"/>
      <c r="I59" s="49">
        <v>2818257</v>
      </c>
      <c r="J59" s="49">
        <v>2818257</v>
      </c>
      <c r="K59" s="49">
        <v>2818257</v>
      </c>
      <c r="L59" s="49"/>
      <c r="M59" s="49"/>
      <c r="N59" s="49"/>
      <c r="O59" s="49"/>
      <c r="P59" s="49"/>
      <c r="Q59" s="49"/>
      <c r="R59" s="49"/>
      <c r="S59" s="49"/>
      <c r="T59" s="49"/>
      <c r="U59" s="49"/>
      <c r="V59" s="49"/>
      <c r="W59" s="49"/>
    </row>
    <row r="60" ht="32.9" customHeight="1" spans="1:23">
      <c r="A60" s="19" t="s">
        <v>359</v>
      </c>
      <c r="B60" s="156" t="s">
        <v>412</v>
      </c>
      <c r="C60" s="19" t="s">
        <v>411</v>
      </c>
      <c r="D60" s="19" t="s">
        <v>70</v>
      </c>
      <c r="E60" s="19" t="s">
        <v>103</v>
      </c>
      <c r="F60" s="19" t="s">
        <v>337</v>
      </c>
      <c r="G60" s="19" t="s">
        <v>413</v>
      </c>
      <c r="H60" s="19" t="s">
        <v>414</v>
      </c>
      <c r="I60" s="49">
        <v>2818257</v>
      </c>
      <c r="J60" s="49">
        <v>2818257</v>
      </c>
      <c r="K60" s="49">
        <v>2818257</v>
      </c>
      <c r="L60" s="49"/>
      <c r="M60" s="49"/>
      <c r="N60" s="49"/>
      <c r="O60" s="49"/>
      <c r="P60" s="49"/>
      <c r="Q60" s="49"/>
      <c r="R60" s="49"/>
      <c r="S60" s="49"/>
      <c r="T60" s="49"/>
      <c r="U60" s="49"/>
      <c r="V60" s="49"/>
      <c r="W60" s="49"/>
    </row>
    <row r="61" ht="32.9" customHeight="1" spans="1:23">
      <c r="A61" s="19"/>
      <c r="B61" s="19"/>
      <c r="C61" s="19" t="s">
        <v>415</v>
      </c>
      <c r="D61" s="19"/>
      <c r="E61" s="19"/>
      <c r="F61" s="19"/>
      <c r="G61" s="19"/>
      <c r="H61" s="19"/>
      <c r="I61" s="49">
        <v>180376100</v>
      </c>
      <c r="J61" s="49">
        <v>180376100</v>
      </c>
      <c r="K61" s="49">
        <v>180376100</v>
      </c>
      <c r="L61" s="49"/>
      <c r="M61" s="49"/>
      <c r="N61" s="49"/>
      <c r="O61" s="49"/>
      <c r="P61" s="49"/>
      <c r="Q61" s="49"/>
      <c r="R61" s="49"/>
      <c r="S61" s="49"/>
      <c r="T61" s="49"/>
      <c r="U61" s="49"/>
      <c r="V61" s="49"/>
      <c r="W61" s="49"/>
    </row>
    <row r="62" ht="32.9" customHeight="1" spans="1:23">
      <c r="A62" s="19" t="s">
        <v>359</v>
      </c>
      <c r="B62" s="156" t="s">
        <v>416</v>
      </c>
      <c r="C62" s="19" t="s">
        <v>415</v>
      </c>
      <c r="D62" s="19" t="s">
        <v>70</v>
      </c>
      <c r="E62" s="19" t="s">
        <v>131</v>
      </c>
      <c r="F62" s="19" t="s">
        <v>391</v>
      </c>
      <c r="G62" s="19" t="s">
        <v>364</v>
      </c>
      <c r="H62" s="19" t="s">
        <v>87</v>
      </c>
      <c r="I62" s="49">
        <v>180376100</v>
      </c>
      <c r="J62" s="49">
        <v>180376100</v>
      </c>
      <c r="K62" s="49">
        <v>180376100</v>
      </c>
      <c r="L62" s="49"/>
      <c r="M62" s="49"/>
      <c r="N62" s="49"/>
      <c r="O62" s="49"/>
      <c r="P62" s="49"/>
      <c r="Q62" s="49"/>
      <c r="R62" s="49"/>
      <c r="S62" s="49"/>
      <c r="T62" s="49"/>
      <c r="U62" s="49"/>
      <c r="V62" s="49"/>
      <c r="W62" s="49"/>
    </row>
    <row r="63" ht="32.9" customHeight="1" spans="1:23">
      <c r="A63" s="19"/>
      <c r="B63" s="19"/>
      <c r="C63" s="19" t="s">
        <v>417</v>
      </c>
      <c r="D63" s="19"/>
      <c r="E63" s="19"/>
      <c r="F63" s="19"/>
      <c r="G63" s="19"/>
      <c r="H63" s="19"/>
      <c r="I63" s="49">
        <v>414894</v>
      </c>
      <c r="J63" s="49">
        <v>414894</v>
      </c>
      <c r="K63" s="49">
        <v>414894</v>
      </c>
      <c r="L63" s="49"/>
      <c r="M63" s="49"/>
      <c r="N63" s="49"/>
      <c r="O63" s="49"/>
      <c r="P63" s="49"/>
      <c r="Q63" s="49"/>
      <c r="R63" s="49"/>
      <c r="S63" s="49"/>
      <c r="T63" s="49"/>
      <c r="U63" s="49"/>
      <c r="V63" s="49"/>
      <c r="W63" s="49"/>
    </row>
    <row r="64" ht="32.9" customHeight="1" spans="1:23">
      <c r="A64" s="19" t="s">
        <v>359</v>
      </c>
      <c r="B64" s="156" t="s">
        <v>418</v>
      </c>
      <c r="C64" s="19" t="s">
        <v>417</v>
      </c>
      <c r="D64" s="19" t="s">
        <v>70</v>
      </c>
      <c r="E64" s="19" t="s">
        <v>103</v>
      </c>
      <c r="F64" s="19" t="s">
        <v>337</v>
      </c>
      <c r="G64" s="19" t="s">
        <v>364</v>
      </c>
      <c r="H64" s="19" t="s">
        <v>87</v>
      </c>
      <c r="I64" s="49">
        <v>414894</v>
      </c>
      <c r="J64" s="49">
        <v>414894</v>
      </c>
      <c r="K64" s="49">
        <v>414894</v>
      </c>
      <c r="L64" s="49"/>
      <c r="M64" s="49"/>
      <c r="N64" s="49"/>
      <c r="O64" s="49"/>
      <c r="P64" s="49"/>
      <c r="Q64" s="49"/>
      <c r="R64" s="49"/>
      <c r="S64" s="49"/>
      <c r="T64" s="49"/>
      <c r="U64" s="49"/>
      <c r="V64" s="49"/>
      <c r="W64" s="49"/>
    </row>
    <row r="65" ht="32.9" customHeight="1" spans="1:23">
      <c r="A65" s="19"/>
      <c r="B65" s="19"/>
      <c r="C65" s="19" t="s">
        <v>419</v>
      </c>
      <c r="D65" s="19"/>
      <c r="E65" s="19"/>
      <c r="F65" s="19"/>
      <c r="G65" s="19"/>
      <c r="H65" s="19"/>
      <c r="I65" s="49">
        <v>7000000</v>
      </c>
      <c r="J65" s="49">
        <v>7000000</v>
      </c>
      <c r="K65" s="49">
        <v>7000000</v>
      </c>
      <c r="L65" s="49"/>
      <c r="M65" s="49"/>
      <c r="N65" s="49"/>
      <c r="O65" s="49"/>
      <c r="P65" s="49"/>
      <c r="Q65" s="49"/>
      <c r="R65" s="49"/>
      <c r="S65" s="49"/>
      <c r="T65" s="49"/>
      <c r="U65" s="49"/>
      <c r="V65" s="49"/>
      <c r="W65" s="49"/>
    </row>
    <row r="66" ht="32.9" customHeight="1" spans="1:23">
      <c r="A66" s="19" t="s">
        <v>373</v>
      </c>
      <c r="B66" s="156" t="s">
        <v>420</v>
      </c>
      <c r="C66" s="19" t="s">
        <v>419</v>
      </c>
      <c r="D66" s="19" t="s">
        <v>72</v>
      </c>
      <c r="E66" s="19" t="s">
        <v>99</v>
      </c>
      <c r="F66" s="19" t="s">
        <v>189</v>
      </c>
      <c r="G66" s="19" t="s">
        <v>230</v>
      </c>
      <c r="H66" s="19" t="s">
        <v>231</v>
      </c>
      <c r="I66" s="49">
        <v>200000</v>
      </c>
      <c r="J66" s="49">
        <v>200000</v>
      </c>
      <c r="K66" s="49">
        <v>200000</v>
      </c>
      <c r="L66" s="49"/>
      <c r="M66" s="49"/>
      <c r="N66" s="49"/>
      <c r="O66" s="49"/>
      <c r="P66" s="49"/>
      <c r="Q66" s="49"/>
      <c r="R66" s="49"/>
      <c r="S66" s="49"/>
      <c r="T66" s="49"/>
      <c r="U66" s="49"/>
      <c r="V66" s="49"/>
      <c r="W66" s="49"/>
    </row>
    <row r="67" ht="32.9" customHeight="1" spans="1:23">
      <c r="A67" s="19" t="s">
        <v>373</v>
      </c>
      <c r="B67" s="156" t="s">
        <v>420</v>
      </c>
      <c r="C67" s="19" t="s">
        <v>419</v>
      </c>
      <c r="D67" s="19" t="s">
        <v>72</v>
      </c>
      <c r="E67" s="19" t="s">
        <v>99</v>
      </c>
      <c r="F67" s="19" t="s">
        <v>189</v>
      </c>
      <c r="G67" s="19" t="s">
        <v>240</v>
      </c>
      <c r="H67" s="19" t="s">
        <v>241</v>
      </c>
      <c r="I67" s="49">
        <v>6650000</v>
      </c>
      <c r="J67" s="49">
        <v>6650000</v>
      </c>
      <c r="K67" s="49">
        <v>6650000</v>
      </c>
      <c r="L67" s="49"/>
      <c r="M67" s="49"/>
      <c r="N67" s="49"/>
      <c r="O67" s="49"/>
      <c r="P67" s="49"/>
      <c r="Q67" s="49"/>
      <c r="R67" s="49"/>
      <c r="S67" s="49"/>
      <c r="T67" s="49"/>
      <c r="U67" s="49"/>
      <c r="V67" s="49"/>
      <c r="W67" s="49"/>
    </row>
    <row r="68" ht="32.9" customHeight="1" spans="1:23">
      <c r="A68" s="19" t="s">
        <v>373</v>
      </c>
      <c r="B68" s="156" t="s">
        <v>420</v>
      </c>
      <c r="C68" s="19" t="s">
        <v>419</v>
      </c>
      <c r="D68" s="19" t="s">
        <v>72</v>
      </c>
      <c r="E68" s="19" t="s">
        <v>99</v>
      </c>
      <c r="F68" s="19" t="s">
        <v>189</v>
      </c>
      <c r="G68" s="19" t="s">
        <v>263</v>
      </c>
      <c r="H68" s="19" t="s">
        <v>264</v>
      </c>
      <c r="I68" s="49">
        <v>150000</v>
      </c>
      <c r="J68" s="49">
        <v>150000</v>
      </c>
      <c r="K68" s="49">
        <v>150000</v>
      </c>
      <c r="L68" s="49"/>
      <c r="M68" s="49"/>
      <c r="N68" s="49"/>
      <c r="O68" s="49"/>
      <c r="P68" s="49"/>
      <c r="Q68" s="49"/>
      <c r="R68" s="49"/>
      <c r="S68" s="49"/>
      <c r="T68" s="49"/>
      <c r="U68" s="49"/>
      <c r="V68" s="49"/>
      <c r="W68" s="49"/>
    </row>
    <row r="69" ht="18.75" customHeight="1" spans="1:23">
      <c r="A69" s="44" t="s">
        <v>421</v>
      </c>
      <c r="B69" s="45"/>
      <c r="C69" s="45"/>
      <c r="D69" s="45"/>
      <c r="E69" s="45"/>
      <c r="F69" s="45"/>
      <c r="G69" s="45"/>
      <c r="H69" s="50"/>
      <c r="I69" s="49">
        <v>290445555.47</v>
      </c>
      <c r="J69" s="49">
        <v>286730193</v>
      </c>
      <c r="K69" s="49">
        <v>286730193</v>
      </c>
      <c r="L69" s="49"/>
      <c r="M69" s="49"/>
      <c r="N69" s="49">
        <v>3715362.47</v>
      </c>
      <c r="O69" s="49"/>
      <c r="P69" s="49"/>
      <c r="Q69" s="49"/>
      <c r="R69" s="49"/>
      <c r="S69" s="49"/>
      <c r="T69" s="49"/>
      <c r="U69" s="49"/>
      <c r="V69" s="49"/>
      <c r="W69" s="49"/>
    </row>
  </sheetData>
  <mergeCells count="28">
    <mergeCell ref="A3:W3"/>
    <mergeCell ref="A4:I4"/>
    <mergeCell ref="J5:M5"/>
    <mergeCell ref="N5:P5"/>
    <mergeCell ref="R5:W5"/>
    <mergeCell ref="J6:K6"/>
    <mergeCell ref="A69:H6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2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6"/>
  <sheetViews>
    <sheetView showZeros="0" tabSelected="1" workbookViewId="0">
      <pane ySplit="1" topLeftCell="A80" activePane="bottomLeft" state="frozen"/>
      <selection/>
      <selection pane="bottomLeft" activeCell="E89" sqref="E89"/>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50" t="s">
        <v>422</v>
      </c>
    </row>
    <row r="3" ht="28.5" customHeight="1" spans="1:10">
      <c r="A3" s="149" t="s">
        <v>423</v>
      </c>
      <c r="B3" s="34"/>
      <c r="C3" s="34"/>
      <c r="D3" s="34"/>
      <c r="E3" s="34"/>
      <c r="F3" s="109"/>
      <c r="G3" s="34"/>
      <c r="H3" s="109"/>
      <c r="I3" s="109"/>
      <c r="J3" s="34"/>
    </row>
    <row r="4" ht="15" customHeight="1" spans="1:1">
      <c r="A4" s="5" t="str">
        <f>"单位名称："&amp;"玉溪市人力资源和社会保障局"</f>
        <v>单位名称：玉溪市人力资源和社会保障局</v>
      </c>
    </row>
    <row r="5" ht="14.25" customHeight="1" spans="1:10">
      <c r="A5" s="70" t="s">
        <v>424</v>
      </c>
      <c r="B5" s="70" t="s">
        <v>425</v>
      </c>
      <c r="C5" s="70" t="s">
        <v>426</v>
      </c>
      <c r="D5" s="70" t="s">
        <v>427</v>
      </c>
      <c r="E5" s="70" t="s">
        <v>428</v>
      </c>
      <c r="F5" s="56" t="s">
        <v>429</v>
      </c>
      <c r="G5" s="70" t="s">
        <v>430</v>
      </c>
      <c r="H5" s="56" t="s">
        <v>431</v>
      </c>
      <c r="I5" s="56" t="s">
        <v>432</v>
      </c>
      <c r="J5" s="70" t="s">
        <v>433</v>
      </c>
    </row>
    <row r="6" ht="14.25" customHeight="1" spans="1:10">
      <c r="A6" s="70">
        <v>1</v>
      </c>
      <c r="B6" s="70">
        <v>2</v>
      </c>
      <c r="C6" s="70">
        <v>3</v>
      </c>
      <c r="D6" s="70">
        <v>4</v>
      </c>
      <c r="E6" s="70">
        <v>5</v>
      </c>
      <c r="F6" s="56">
        <v>6</v>
      </c>
      <c r="G6" s="70">
        <v>7</v>
      </c>
      <c r="H6" s="56">
        <v>8</v>
      </c>
      <c r="I6" s="56">
        <v>9</v>
      </c>
      <c r="J6" s="70">
        <v>10</v>
      </c>
    </row>
    <row r="7" ht="15" customHeight="1" spans="1:10">
      <c r="A7" s="19" t="s">
        <v>64</v>
      </c>
      <c r="B7" s="71"/>
      <c r="C7" s="71"/>
      <c r="D7" s="71"/>
      <c r="E7" s="74"/>
      <c r="F7" s="75"/>
      <c r="G7" s="74"/>
      <c r="H7" s="75"/>
      <c r="I7" s="75"/>
      <c r="J7" s="74"/>
    </row>
    <row r="8" ht="33.75" customHeight="1" spans="1:10">
      <c r="A8" s="72" t="s">
        <v>66</v>
      </c>
      <c r="B8" s="19"/>
      <c r="C8" s="19"/>
      <c r="D8" s="19"/>
      <c r="E8" s="19"/>
      <c r="F8" s="19"/>
      <c r="G8" s="42"/>
      <c r="H8" s="19"/>
      <c r="I8" s="19"/>
      <c r="J8" s="19"/>
    </row>
    <row r="9" ht="36" spans="1:10">
      <c r="A9" s="19" t="s">
        <v>362</v>
      </c>
      <c r="B9" s="19" t="s">
        <v>434</v>
      </c>
      <c r="C9" s="19" t="s">
        <v>435</v>
      </c>
      <c r="D9" s="19" t="s">
        <v>436</v>
      </c>
      <c r="E9" s="19" t="s">
        <v>437</v>
      </c>
      <c r="F9" s="19" t="s">
        <v>438</v>
      </c>
      <c r="G9" s="42" t="s">
        <v>439</v>
      </c>
      <c r="H9" s="19" t="s">
        <v>440</v>
      </c>
      <c r="I9" s="19" t="s">
        <v>441</v>
      </c>
      <c r="J9" s="19" t="s">
        <v>442</v>
      </c>
    </row>
    <row r="10" ht="36" spans="1:10">
      <c r="A10" s="19" t="s">
        <v>362</v>
      </c>
      <c r="B10" s="19" t="s">
        <v>434</v>
      </c>
      <c r="C10" s="19" t="s">
        <v>435</v>
      </c>
      <c r="D10" s="19" t="s">
        <v>443</v>
      </c>
      <c r="E10" s="19" t="s">
        <v>444</v>
      </c>
      <c r="F10" s="19" t="s">
        <v>438</v>
      </c>
      <c r="G10" s="42" t="s">
        <v>445</v>
      </c>
      <c r="H10" s="19" t="s">
        <v>446</v>
      </c>
      <c r="I10" s="19" t="s">
        <v>441</v>
      </c>
      <c r="J10" s="19" t="s">
        <v>447</v>
      </c>
    </row>
    <row r="11" ht="36" spans="1:10">
      <c r="A11" s="19" t="s">
        <v>362</v>
      </c>
      <c r="B11" s="19" t="s">
        <v>434</v>
      </c>
      <c r="C11" s="19" t="s">
        <v>435</v>
      </c>
      <c r="D11" s="19" t="s">
        <v>448</v>
      </c>
      <c r="E11" s="19" t="s">
        <v>449</v>
      </c>
      <c r="F11" s="19" t="s">
        <v>450</v>
      </c>
      <c r="G11" s="42" t="s">
        <v>54</v>
      </c>
      <c r="H11" s="19" t="s">
        <v>451</v>
      </c>
      <c r="I11" s="19" t="s">
        <v>441</v>
      </c>
      <c r="J11" s="19" t="s">
        <v>452</v>
      </c>
    </row>
    <row r="12" ht="24" spans="1:10">
      <c r="A12" s="19" t="s">
        <v>362</v>
      </c>
      <c r="B12" s="19" t="s">
        <v>434</v>
      </c>
      <c r="C12" s="19" t="s">
        <v>453</v>
      </c>
      <c r="D12" s="19" t="s">
        <v>454</v>
      </c>
      <c r="E12" s="19" t="s">
        <v>455</v>
      </c>
      <c r="F12" s="19" t="s">
        <v>456</v>
      </c>
      <c r="G12" s="42" t="s">
        <v>44</v>
      </c>
      <c r="H12" s="19" t="s">
        <v>457</v>
      </c>
      <c r="I12" s="19" t="s">
        <v>441</v>
      </c>
      <c r="J12" s="19" t="s">
        <v>458</v>
      </c>
    </row>
    <row r="13" ht="36" spans="1:10">
      <c r="A13" s="19" t="s">
        <v>362</v>
      </c>
      <c r="B13" s="19" t="s">
        <v>434</v>
      </c>
      <c r="C13" s="19" t="s">
        <v>453</v>
      </c>
      <c r="D13" s="19" t="s">
        <v>454</v>
      </c>
      <c r="E13" s="19" t="s">
        <v>459</v>
      </c>
      <c r="F13" s="19" t="s">
        <v>438</v>
      </c>
      <c r="G13" s="42" t="s">
        <v>445</v>
      </c>
      <c r="H13" s="19" t="s">
        <v>446</v>
      </c>
      <c r="I13" s="19" t="s">
        <v>441</v>
      </c>
      <c r="J13" s="19" t="s">
        <v>460</v>
      </c>
    </row>
    <row r="14" ht="36" spans="1:10">
      <c r="A14" s="19" t="s">
        <v>362</v>
      </c>
      <c r="B14" s="19" t="s">
        <v>434</v>
      </c>
      <c r="C14" s="19" t="s">
        <v>461</v>
      </c>
      <c r="D14" s="19" t="s">
        <v>462</v>
      </c>
      <c r="E14" s="19" t="s">
        <v>463</v>
      </c>
      <c r="F14" s="19" t="s">
        <v>456</v>
      </c>
      <c r="G14" s="42" t="s">
        <v>464</v>
      </c>
      <c r="H14" s="19" t="s">
        <v>446</v>
      </c>
      <c r="I14" s="19" t="s">
        <v>441</v>
      </c>
      <c r="J14" s="19" t="s">
        <v>465</v>
      </c>
    </row>
    <row r="15" spans="1:10">
      <c r="A15" s="19" t="s">
        <v>369</v>
      </c>
      <c r="B15" s="19" t="s">
        <v>466</v>
      </c>
      <c r="C15" s="19" t="s">
        <v>435</v>
      </c>
      <c r="D15" s="19" t="s">
        <v>436</v>
      </c>
      <c r="E15" s="19" t="s">
        <v>467</v>
      </c>
      <c r="F15" s="19" t="s">
        <v>450</v>
      </c>
      <c r="G15" s="42" t="s">
        <v>464</v>
      </c>
      <c r="H15" s="19" t="s">
        <v>468</v>
      </c>
      <c r="I15" s="19" t="s">
        <v>441</v>
      </c>
      <c r="J15" s="19" t="s">
        <v>469</v>
      </c>
    </row>
    <row r="16" ht="24" spans="1:10">
      <c r="A16" s="19" t="s">
        <v>369</v>
      </c>
      <c r="B16" s="19" t="s">
        <v>466</v>
      </c>
      <c r="C16" s="19" t="s">
        <v>435</v>
      </c>
      <c r="D16" s="19" t="s">
        <v>443</v>
      </c>
      <c r="E16" s="19" t="s">
        <v>470</v>
      </c>
      <c r="F16" s="19" t="s">
        <v>438</v>
      </c>
      <c r="G16" s="42" t="s">
        <v>445</v>
      </c>
      <c r="H16" s="19" t="s">
        <v>446</v>
      </c>
      <c r="I16" s="19" t="s">
        <v>441</v>
      </c>
      <c r="J16" s="19" t="s">
        <v>471</v>
      </c>
    </row>
    <row r="17" spans="1:10">
      <c r="A17" s="19" t="s">
        <v>369</v>
      </c>
      <c r="B17" s="19" t="s">
        <v>466</v>
      </c>
      <c r="C17" s="19" t="s">
        <v>435</v>
      </c>
      <c r="D17" s="19" t="s">
        <v>448</v>
      </c>
      <c r="E17" s="19" t="s">
        <v>472</v>
      </c>
      <c r="F17" s="19" t="s">
        <v>438</v>
      </c>
      <c r="G17" s="42" t="s">
        <v>44</v>
      </c>
      <c r="H17" s="19" t="s">
        <v>473</v>
      </c>
      <c r="I17" s="19" t="s">
        <v>441</v>
      </c>
      <c r="J17" s="19" t="s">
        <v>474</v>
      </c>
    </row>
    <row r="18" ht="24" spans="1:10">
      <c r="A18" s="19" t="s">
        <v>369</v>
      </c>
      <c r="B18" s="19" t="s">
        <v>466</v>
      </c>
      <c r="C18" s="19" t="s">
        <v>453</v>
      </c>
      <c r="D18" s="19" t="s">
        <v>454</v>
      </c>
      <c r="E18" s="19" t="s">
        <v>475</v>
      </c>
      <c r="F18" s="19" t="s">
        <v>438</v>
      </c>
      <c r="G18" s="42" t="s">
        <v>445</v>
      </c>
      <c r="H18" s="19" t="s">
        <v>446</v>
      </c>
      <c r="I18" s="19" t="s">
        <v>441</v>
      </c>
      <c r="J18" s="19" t="s">
        <v>476</v>
      </c>
    </row>
    <row r="19" spans="1:10">
      <c r="A19" s="19" t="s">
        <v>369</v>
      </c>
      <c r="B19" s="19" t="s">
        <v>466</v>
      </c>
      <c r="C19" s="19" t="s">
        <v>461</v>
      </c>
      <c r="D19" s="19" t="s">
        <v>462</v>
      </c>
      <c r="E19" s="19" t="s">
        <v>477</v>
      </c>
      <c r="F19" s="19" t="s">
        <v>456</v>
      </c>
      <c r="G19" s="42" t="s">
        <v>464</v>
      </c>
      <c r="H19" s="19" t="s">
        <v>446</v>
      </c>
      <c r="I19" s="19" t="s">
        <v>441</v>
      </c>
      <c r="J19" s="19" t="s">
        <v>478</v>
      </c>
    </row>
    <row r="20" ht="24" spans="1:10">
      <c r="A20" s="19" t="s">
        <v>367</v>
      </c>
      <c r="B20" s="19" t="s">
        <v>479</v>
      </c>
      <c r="C20" s="19" t="s">
        <v>435</v>
      </c>
      <c r="D20" s="19" t="s">
        <v>436</v>
      </c>
      <c r="E20" s="19" t="s">
        <v>480</v>
      </c>
      <c r="F20" s="19" t="s">
        <v>438</v>
      </c>
      <c r="G20" s="42" t="s">
        <v>44</v>
      </c>
      <c r="H20" s="19" t="s">
        <v>440</v>
      </c>
      <c r="I20" s="19" t="s">
        <v>441</v>
      </c>
      <c r="J20" s="19" t="s">
        <v>481</v>
      </c>
    </row>
    <row r="21" ht="24" spans="1:10">
      <c r="A21" s="19" t="s">
        <v>367</v>
      </c>
      <c r="B21" s="19" t="s">
        <v>482</v>
      </c>
      <c r="C21" s="19" t="s">
        <v>435</v>
      </c>
      <c r="D21" s="19" t="s">
        <v>436</v>
      </c>
      <c r="E21" s="19" t="s">
        <v>483</v>
      </c>
      <c r="F21" s="19" t="s">
        <v>456</v>
      </c>
      <c r="G21" s="42" t="s">
        <v>484</v>
      </c>
      <c r="H21" s="19" t="s">
        <v>485</v>
      </c>
      <c r="I21" s="19" t="s">
        <v>441</v>
      </c>
      <c r="J21" s="19" t="s">
        <v>486</v>
      </c>
    </row>
    <row r="22" ht="36" spans="1:10">
      <c r="A22" s="19" t="s">
        <v>367</v>
      </c>
      <c r="B22" s="19" t="s">
        <v>482</v>
      </c>
      <c r="C22" s="19" t="s">
        <v>435</v>
      </c>
      <c r="D22" s="19" t="s">
        <v>443</v>
      </c>
      <c r="E22" s="19" t="s">
        <v>487</v>
      </c>
      <c r="F22" s="19" t="s">
        <v>438</v>
      </c>
      <c r="G22" s="42" t="s">
        <v>445</v>
      </c>
      <c r="H22" s="19" t="s">
        <v>446</v>
      </c>
      <c r="I22" s="19" t="s">
        <v>441</v>
      </c>
      <c r="J22" s="19" t="s">
        <v>488</v>
      </c>
    </row>
    <row r="23" ht="48" spans="1:10">
      <c r="A23" s="19" t="s">
        <v>367</v>
      </c>
      <c r="B23" s="19" t="s">
        <v>482</v>
      </c>
      <c r="C23" s="19" t="s">
        <v>435</v>
      </c>
      <c r="D23" s="19" t="s">
        <v>443</v>
      </c>
      <c r="E23" s="19" t="s">
        <v>489</v>
      </c>
      <c r="F23" s="19" t="s">
        <v>438</v>
      </c>
      <c r="G23" s="42" t="s">
        <v>445</v>
      </c>
      <c r="H23" s="19" t="s">
        <v>446</v>
      </c>
      <c r="I23" s="19" t="s">
        <v>441</v>
      </c>
      <c r="J23" s="19" t="s">
        <v>490</v>
      </c>
    </row>
    <row r="24" ht="24" spans="1:10">
      <c r="A24" s="19" t="s">
        <v>367</v>
      </c>
      <c r="B24" s="19" t="s">
        <v>482</v>
      </c>
      <c r="C24" s="19" t="s">
        <v>453</v>
      </c>
      <c r="D24" s="19" t="s">
        <v>491</v>
      </c>
      <c r="E24" s="19" t="s">
        <v>492</v>
      </c>
      <c r="F24" s="19" t="s">
        <v>456</v>
      </c>
      <c r="G24" s="42" t="s">
        <v>51</v>
      </c>
      <c r="H24" s="19" t="s">
        <v>493</v>
      </c>
      <c r="I24" s="19" t="s">
        <v>441</v>
      </c>
      <c r="J24" s="19" t="s">
        <v>494</v>
      </c>
    </row>
    <row r="25" ht="48" spans="1:10">
      <c r="A25" s="19" t="s">
        <v>367</v>
      </c>
      <c r="B25" s="19" t="s">
        <v>482</v>
      </c>
      <c r="C25" s="19" t="s">
        <v>453</v>
      </c>
      <c r="D25" s="19" t="s">
        <v>454</v>
      </c>
      <c r="E25" s="19" t="s">
        <v>495</v>
      </c>
      <c r="F25" s="19" t="s">
        <v>496</v>
      </c>
      <c r="G25" s="42" t="s">
        <v>45</v>
      </c>
      <c r="H25" s="19" t="s">
        <v>497</v>
      </c>
      <c r="I25" s="19" t="s">
        <v>441</v>
      </c>
      <c r="J25" s="19" t="s">
        <v>498</v>
      </c>
    </row>
    <row r="26" ht="48" spans="1:10">
      <c r="A26" s="19" t="s">
        <v>367</v>
      </c>
      <c r="B26" s="19" t="s">
        <v>482</v>
      </c>
      <c r="C26" s="19" t="s">
        <v>453</v>
      </c>
      <c r="D26" s="19" t="s">
        <v>454</v>
      </c>
      <c r="E26" s="19" t="s">
        <v>499</v>
      </c>
      <c r="F26" s="19" t="s">
        <v>456</v>
      </c>
      <c r="G26" s="42" t="s">
        <v>500</v>
      </c>
      <c r="H26" s="19" t="s">
        <v>501</v>
      </c>
      <c r="I26" s="19" t="s">
        <v>441</v>
      </c>
      <c r="J26" s="19" t="s">
        <v>502</v>
      </c>
    </row>
    <row r="27" ht="48" spans="1:10">
      <c r="A27" s="19" t="s">
        <v>367</v>
      </c>
      <c r="B27" s="19" t="s">
        <v>482</v>
      </c>
      <c r="C27" s="19" t="s">
        <v>461</v>
      </c>
      <c r="D27" s="19" t="s">
        <v>462</v>
      </c>
      <c r="E27" s="19" t="s">
        <v>503</v>
      </c>
      <c r="F27" s="19" t="s">
        <v>456</v>
      </c>
      <c r="G27" s="42" t="s">
        <v>504</v>
      </c>
      <c r="H27" s="19" t="s">
        <v>446</v>
      </c>
      <c r="I27" s="19" t="s">
        <v>441</v>
      </c>
      <c r="J27" s="19" t="s">
        <v>505</v>
      </c>
    </row>
    <row r="28" ht="36" spans="1:10">
      <c r="A28" s="19" t="s">
        <v>358</v>
      </c>
      <c r="B28" s="19" t="s">
        <v>506</v>
      </c>
      <c r="C28" s="19" t="s">
        <v>435</v>
      </c>
      <c r="D28" s="19" t="s">
        <v>436</v>
      </c>
      <c r="E28" s="19" t="s">
        <v>507</v>
      </c>
      <c r="F28" s="19" t="s">
        <v>438</v>
      </c>
      <c r="G28" s="42" t="s">
        <v>508</v>
      </c>
      <c r="H28" s="19" t="s">
        <v>440</v>
      </c>
      <c r="I28" s="19" t="s">
        <v>441</v>
      </c>
      <c r="J28" s="19" t="s">
        <v>509</v>
      </c>
    </row>
    <row r="29" ht="36" spans="1:10">
      <c r="A29" s="19" t="s">
        <v>358</v>
      </c>
      <c r="B29" s="19" t="s">
        <v>506</v>
      </c>
      <c r="C29" s="19" t="s">
        <v>435</v>
      </c>
      <c r="D29" s="19" t="s">
        <v>443</v>
      </c>
      <c r="E29" s="19" t="s">
        <v>510</v>
      </c>
      <c r="F29" s="19" t="s">
        <v>438</v>
      </c>
      <c r="G29" s="42" t="s">
        <v>445</v>
      </c>
      <c r="H29" s="19" t="s">
        <v>446</v>
      </c>
      <c r="I29" s="19" t="s">
        <v>441</v>
      </c>
      <c r="J29" s="19" t="s">
        <v>447</v>
      </c>
    </row>
    <row r="30" ht="36" spans="1:10">
      <c r="A30" s="19" t="s">
        <v>358</v>
      </c>
      <c r="B30" s="19" t="s">
        <v>506</v>
      </c>
      <c r="C30" s="19" t="s">
        <v>435</v>
      </c>
      <c r="D30" s="19" t="s">
        <v>448</v>
      </c>
      <c r="E30" s="19" t="s">
        <v>449</v>
      </c>
      <c r="F30" s="19" t="s">
        <v>450</v>
      </c>
      <c r="G30" s="42" t="s">
        <v>54</v>
      </c>
      <c r="H30" s="19" t="s">
        <v>451</v>
      </c>
      <c r="I30" s="19" t="s">
        <v>441</v>
      </c>
      <c r="J30" s="19" t="s">
        <v>511</v>
      </c>
    </row>
    <row r="31" ht="24" spans="1:10">
      <c r="A31" s="19" t="s">
        <v>358</v>
      </c>
      <c r="B31" s="19" t="s">
        <v>506</v>
      </c>
      <c r="C31" s="19" t="s">
        <v>453</v>
      </c>
      <c r="D31" s="19" t="s">
        <v>454</v>
      </c>
      <c r="E31" s="19" t="s">
        <v>455</v>
      </c>
      <c r="F31" s="19" t="s">
        <v>456</v>
      </c>
      <c r="G31" s="42" t="s">
        <v>44</v>
      </c>
      <c r="H31" s="19" t="s">
        <v>457</v>
      </c>
      <c r="I31" s="19" t="s">
        <v>441</v>
      </c>
      <c r="J31" s="19" t="s">
        <v>458</v>
      </c>
    </row>
    <row r="32" ht="36" spans="1:10">
      <c r="A32" s="19" t="s">
        <v>358</v>
      </c>
      <c r="B32" s="19" t="s">
        <v>506</v>
      </c>
      <c r="C32" s="19" t="s">
        <v>453</v>
      </c>
      <c r="D32" s="19" t="s">
        <v>454</v>
      </c>
      <c r="E32" s="19" t="s">
        <v>459</v>
      </c>
      <c r="F32" s="19" t="s">
        <v>438</v>
      </c>
      <c r="G32" s="42" t="s">
        <v>445</v>
      </c>
      <c r="H32" s="19" t="s">
        <v>446</v>
      </c>
      <c r="I32" s="19" t="s">
        <v>441</v>
      </c>
      <c r="J32" s="19" t="s">
        <v>460</v>
      </c>
    </row>
    <row r="33" ht="36" spans="1:10">
      <c r="A33" s="19" t="s">
        <v>358</v>
      </c>
      <c r="B33" s="19" t="s">
        <v>506</v>
      </c>
      <c r="C33" s="19" t="s">
        <v>461</v>
      </c>
      <c r="D33" s="19" t="s">
        <v>462</v>
      </c>
      <c r="E33" s="19" t="s">
        <v>463</v>
      </c>
      <c r="F33" s="19" t="s">
        <v>456</v>
      </c>
      <c r="G33" s="42" t="s">
        <v>464</v>
      </c>
      <c r="H33" s="19" t="s">
        <v>446</v>
      </c>
      <c r="I33" s="19" t="s">
        <v>441</v>
      </c>
      <c r="J33" s="19" t="s">
        <v>465</v>
      </c>
    </row>
    <row r="34" ht="36" spans="1:10">
      <c r="A34" s="19" t="s">
        <v>365</v>
      </c>
      <c r="B34" s="19" t="s">
        <v>512</v>
      </c>
      <c r="C34" s="19" t="s">
        <v>435</v>
      </c>
      <c r="D34" s="19" t="s">
        <v>436</v>
      </c>
      <c r="E34" s="19" t="s">
        <v>513</v>
      </c>
      <c r="F34" s="19" t="s">
        <v>438</v>
      </c>
      <c r="G34" s="42" t="s">
        <v>50</v>
      </c>
      <c r="H34" s="19" t="s">
        <v>514</v>
      </c>
      <c r="I34" s="19" t="s">
        <v>441</v>
      </c>
      <c r="J34" s="19" t="s">
        <v>515</v>
      </c>
    </row>
    <row r="35" ht="36" spans="1:10">
      <c r="A35" s="19" t="s">
        <v>365</v>
      </c>
      <c r="B35" s="19" t="s">
        <v>512</v>
      </c>
      <c r="C35" s="19" t="s">
        <v>435</v>
      </c>
      <c r="D35" s="19" t="s">
        <v>436</v>
      </c>
      <c r="E35" s="19" t="s">
        <v>516</v>
      </c>
      <c r="F35" s="19" t="s">
        <v>456</v>
      </c>
      <c r="G35" s="42" t="s">
        <v>517</v>
      </c>
      <c r="H35" s="19" t="s">
        <v>468</v>
      </c>
      <c r="I35" s="19" t="s">
        <v>441</v>
      </c>
      <c r="J35" s="19" t="s">
        <v>518</v>
      </c>
    </row>
    <row r="36" ht="36" spans="1:10">
      <c r="A36" s="19" t="s">
        <v>365</v>
      </c>
      <c r="B36" s="19" t="s">
        <v>512</v>
      </c>
      <c r="C36" s="19" t="s">
        <v>435</v>
      </c>
      <c r="D36" s="19" t="s">
        <v>443</v>
      </c>
      <c r="E36" s="19" t="s">
        <v>487</v>
      </c>
      <c r="F36" s="19" t="s">
        <v>438</v>
      </c>
      <c r="G36" s="42" t="s">
        <v>445</v>
      </c>
      <c r="H36" s="19" t="s">
        <v>446</v>
      </c>
      <c r="I36" s="19" t="s">
        <v>441</v>
      </c>
      <c r="J36" s="19" t="s">
        <v>519</v>
      </c>
    </row>
    <row r="37" spans="1:10">
      <c r="A37" s="19" t="s">
        <v>365</v>
      </c>
      <c r="B37" s="19" t="s">
        <v>512</v>
      </c>
      <c r="C37" s="19" t="s">
        <v>435</v>
      </c>
      <c r="D37" s="19" t="s">
        <v>448</v>
      </c>
      <c r="E37" s="19" t="s">
        <v>520</v>
      </c>
      <c r="F37" s="19" t="s">
        <v>438</v>
      </c>
      <c r="G37" s="42" t="s">
        <v>445</v>
      </c>
      <c r="H37" s="19" t="s">
        <v>446</v>
      </c>
      <c r="I37" s="19" t="s">
        <v>441</v>
      </c>
      <c r="J37" s="19" t="s">
        <v>521</v>
      </c>
    </row>
    <row r="38" ht="48" spans="1:10">
      <c r="A38" s="19" t="s">
        <v>365</v>
      </c>
      <c r="B38" s="19" t="s">
        <v>512</v>
      </c>
      <c r="C38" s="19" t="s">
        <v>453</v>
      </c>
      <c r="D38" s="19" t="s">
        <v>454</v>
      </c>
      <c r="E38" s="19" t="s">
        <v>522</v>
      </c>
      <c r="F38" s="19" t="s">
        <v>456</v>
      </c>
      <c r="G38" s="42" t="s">
        <v>464</v>
      </c>
      <c r="H38" s="19" t="s">
        <v>446</v>
      </c>
      <c r="I38" s="19" t="s">
        <v>441</v>
      </c>
      <c r="J38" s="19" t="s">
        <v>523</v>
      </c>
    </row>
    <row r="39" ht="36" spans="1:10">
      <c r="A39" s="19" t="s">
        <v>365</v>
      </c>
      <c r="B39" s="19" t="s">
        <v>512</v>
      </c>
      <c r="C39" s="19" t="s">
        <v>453</v>
      </c>
      <c r="D39" s="19" t="s">
        <v>454</v>
      </c>
      <c r="E39" s="19" t="s">
        <v>524</v>
      </c>
      <c r="F39" s="19" t="s">
        <v>456</v>
      </c>
      <c r="G39" s="42" t="s">
        <v>525</v>
      </c>
      <c r="H39" s="19" t="s">
        <v>468</v>
      </c>
      <c r="I39" s="19" t="s">
        <v>441</v>
      </c>
      <c r="J39" s="19" t="s">
        <v>526</v>
      </c>
    </row>
    <row r="40" ht="48" spans="1:10">
      <c r="A40" s="19" t="s">
        <v>365</v>
      </c>
      <c r="B40" s="19" t="s">
        <v>512</v>
      </c>
      <c r="C40" s="19" t="s">
        <v>461</v>
      </c>
      <c r="D40" s="19" t="s">
        <v>462</v>
      </c>
      <c r="E40" s="19" t="s">
        <v>527</v>
      </c>
      <c r="F40" s="19" t="s">
        <v>456</v>
      </c>
      <c r="G40" s="42" t="s">
        <v>504</v>
      </c>
      <c r="H40" s="19" t="s">
        <v>446</v>
      </c>
      <c r="I40" s="19" t="s">
        <v>441</v>
      </c>
      <c r="J40" s="19" t="s">
        <v>528</v>
      </c>
    </row>
    <row r="41" spans="1:10">
      <c r="A41" s="19" t="s">
        <v>381</v>
      </c>
      <c r="B41" s="19" t="s">
        <v>529</v>
      </c>
      <c r="C41" s="19" t="s">
        <v>435</v>
      </c>
      <c r="D41" s="19" t="s">
        <v>436</v>
      </c>
      <c r="E41" s="19" t="s">
        <v>530</v>
      </c>
      <c r="F41" s="19" t="s">
        <v>456</v>
      </c>
      <c r="G41" s="42" t="s">
        <v>53</v>
      </c>
      <c r="H41" s="19" t="s">
        <v>531</v>
      </c>
      <c r="I41" s="19" t="s">
        <v>441</v>
      </c>
      <c r="J41" s="19" t="s">
        <v>532</v>
      </c>
    </row>
    <row r="42" spans="1:10">
      <c r="A42" s="19" t="s">
        <v>381</v>
      </c>
      <c r="B42" s="19"/>
      <c r="C42" s="19" t="s">
        <v>435</v>
      </c>
      <c r="D42" s="19" t="s">
        <v>436</v>
      </c>
      <c r="E42" s="19" t="s">
        <v>533</v>
      </c>
      <c r="F42" s="19" t="s">
        <v>450</v>
      </c>
      <c r="G42" s="42" t="s">
        <v>50</v>
      </c>
      <c r="H42" s="19" t="s">
        <v>451</v>
      </c>
      <c r="I42" s="19" t="s">
        <v>441</v>
      </c>
      <c r="J42" s="19" t="s">
        <v>534</v>
      </c>
    </row>
    <row r="43" spans="1:10">
      <c r="A43" s="19" t="s">
        <v>381</v>
      </c>
      <c r="B43" s="19"/>
      <c r="C43" s="19" t="s">
        <v>435</v>
      </c>
      <c r="D43" s="19" t="s">
        <v>436</v>
      </c>
      <c r="E43" s="19" t="s">
        <v>535</v>
      </c>
      <c r="F43" s="19" t="s">
        <v>450</v>
      </c>
      <c r="G43" s="42" t="s">
        <v>504</v>
      </c>
      <c r="H43" s="19" t="s">
        <v>468</v>
      </c>
      <c r="I43" s="19" t="s">
        <v>441</v>
      </c>
      <c r="J43" s="19" t="s">
        <v>536</v>
      </c>
    </row>
    <row r="44" ht="36" spans="1:10">
      <c r="A44" s="19" t="s">
        <v>381</v>
      </c>
      <c r="B44" s="19"/>
      <c r="C44" s="19" t="s">
        <v>435</v>
      </c>
      <c r="D44" s="19" t="s">
        <v>443</v>
      </c>
      <c r="E44" s="19" t="s">
        <v>537</v>
      </c>
      <c r="F44" s="19" t="s">
        <v>456</v>
      </c>
      <c r="G44" s="42" t="s">
        <v>464</v>
      </c>
      <c r="H44" s="19" t="s">
        <v>446</v>
      </c>
      <c r="I44" s="19" t="s">
        <v>441</v>
      </c>
      <c r="J44" s="19" t="s">
        <v>538</v>
      </c>
    </row>
    <row r="45" ht="48" spans="1:10">
      <c r="A45" s="19" t="s">
        <v>381</v>
      </c>
      <c r="B45" s="19"/>
      <c r="C45" s="19" t="s">
        <v>435</v>
      </c>
      <c r="D45" s="19" t="s">
        <v>443</v>
      </c>
      <c r="E45" s="19" t="s">
        <v>539</v>
      </c>
      <c r="F45" s="19" t="s">
        <v>456</v>
      </c>
      <c r="G45" s="42" t="s">
        <v>464</v>
      </c>
      <c r="H45" s="19" t="s">
        <v>446</v>
      </c>
      <c r="I45" s="19" t="s">
        <v>441</v>
      </c>
      <c r="J45" s="19" t="s">
        <v>540</v>
      </c>
    </row>
    <row r="46" spans="1:10">
      <c r="A46" s="19" t="s">
        <v>381</v>
      </c>
      <c r="B46" s="19"/>
      <c r="C46" s="19" t="s">
        <v>435</v>
      </c>
      <c r="D46" s="19" t="s">
        <v>448</v>
      </c>
      <c r="E46" s="19" t="s">
        <v>541</v>
      </c>
      <c r="F46" s="19" t="s">
        <v>450</v>
      </c>
      <c r="G46" s="42" t="s">
        <v>55</v>
      </c>
      <c r="H46" s="19" t="s">
        <v>542</v>
      </c>
      <c r="I46" s="19" t="s">
        <v>441</v>
      </c>
      <c r="J46" s="19" t="s">
        <v>543</v>
      </c>
    </row>
    <row r="47" spans="1:10">
      <c r="A47" s="19" t="s">
        <v>381</v>
      </c>
      <c r="B47" s="19"/>
      <c r="C47" s="19" t="s">
        <v>435</v>
      </c>
      <c r="D47" s="19" t="s">
        <v>436</v>
      </c>
      <c r="E47" s="19" t="s">
        <v>544</v>
      </c>
      <c r="F47" s="19" t="s">
        <v>450</v>
      </c>
      <c r="G47" s="42" t="s">
        <v>545</v>
      </c>
      <c r="H47" s="19" t="s">
        <v>546</v>
      </c>
      <c r="I47" s="19" t="s">
        <v>441</v>
      </c>
      <c r="J47" s="19" t="s">
        <v>547</v>
      </c>
    </row>
    <row r="48" ht="24" spans="1:10">
      <c r="A48" s="19" t="s">
        <v>381</v>
      </c>
      <c r="B48" s="19"/>
      <c r="C48" s="19" t="s">
        <v>453</v>
      </c>
      <c r="D48" s="19" t="s">
        <v>548</v>
      </c>
      <c r="E48" s="19" t="s">
        <v>549</v>
      </c>
      <c r="F48" s="19" t="s">
        <v>438</v>
      </c>
      <c r="G48" s="42" t="s">
        <v>550</v>
      </c>
      <c r="H48" s="19" t="s">
        <v>446</v>
      </c>
      <c r="I48" s="19" t="s">
        <v>551</v>
      </c>
      <c r="J48" s="19" t="s">
        <v>552</v>
      </c>
    </row>
    <row r="49" ht="48" spans="1:10">
      <c r="A49" s="19" t="s">
        <v>381</v>
      </c>
      <c r="B49" s="19"/>
      <c r="C49" s="19" t="s">
        <v>461</v>
      </c>
      <c r="D49" s="19" t="s">
        <v>462</v>
      </c>
      <c r="E49" s="19" t="s">
        <v>553</v>
      </c>
      <c r="F49" s="19" t="s">
        <v>456</v>
      </c>
      <c r="G49" s="42" t="s">
        <v>464</v>
      </c>
      <c r="H49" s="19" t="s">
        <v>446</v>
      </c>
      <c r="I49" s="19" t="s">
        <v>441</v>
      </c>
      <c r="J49" s="19" t="s">
        <v>554</v>
      </c>
    </row>
    <row r="50" spans="1:10">
      <c r="A50" s="19" t="s">
        <v>372</v>
      </c>
      <c r="B50" s="19" t="s">
        <v>555</v>
      </c>
      <c r="C50" s="19" t="s">
        <v>435</v>
      </c>
      <c r="D50" s="19" t="s">
        <v>436</v>
      </c>
      <c r="E50" s="19" t="s">
        <v>556</v>
      </c>
      <c r="F50" s="19" t="s">
        <v>438</v>
      </c>
      <c r="G50" s="42" t="s">
        <v>557</v>
      </c>
      <c r="H50" s="19" t="s">
        <v>468</v>
      </c>
      <c r="I50" s="19" t="s">
        <v>441</v>
      </c>
      <c r="J50" s="19" t="s">
        <v>558</v>
      </c>
    </row>
    <row r="51" ht="24" spans="1:10">
      <c r="A51" s="19" t="s">
        <v>372</v>
      </c>
      <c r="B51" s="19" t="s">
        <v>555</v>
      </c>
      <c r="C51" s="19" t="s">
        <v>435</v>
      </c>
      <c r="D51" s="19" t="s">
        <v>436</v>
      </c>
      <c r="E51" s="19" t="s">
        <v>559</v>
      </c>
      <c r="F51" s="19" t="s">
        <v>438</v>
      </c>
      <c r="G51" s="42" t="s">
        <v>560</v>
      </c>
      <c r="H51" s="19" t="s">
        <v>468</v>
      </c>
      <c r="I51" s="19" t="s">
        <v>441</v>
      </c>
      <c r="J51" s="19" t="s">
        <v>561</v>
      </c>
    </row>
    <row r="52" ht="36" spans="1:10">
      <c r="A52" s="19" t="s">
        <v>372</v>
      </c>
      <c r="B52" s="19" t="s">
        <v>555</v>
      </c>
      <c r="C52" s="19" t="s">
        <v>435</v>
      </c>
      <c r="D52" s="19" t="s">
        <v>443</v>
      </c>
      <c r="E52" s="19" t="s">
        <v>562</v>
      </c>
      <c r="F52" s="19" t="s">
        <v>438</v>
      </c>
      <c r="G52" s="42" t="s">
        <v>445</v>
      </c>
      <c r="H52" s="19" t="s">
        <v>446</v>
      </c>
      <c r="I52" s="19" t="s">
        <v>441</v>
      </c>
      <c r="J52" s="76" t="s">
        <v>563</v>
      </c>
    </row>
    <row r="53" ht="51" customHeight="1" spans="1:10">
      <c r="A53" s="19" t="s">
        <v>372</v>
      </c>
      <c r="B53" s="19" t="s">
        <v>555</v>
      </c>
      <c r="C53" s="19" t="s">
        <v>435</v>
      </c>
      <c r="D53" s="19" t="s">
        <v>443</v>
      </c>
      <c r="E53" s="19" t="s">
        <v>564</v>
      </c>
      <c r="F53" s="19" t="s">
        <v>438</v>
      </c>
      <c r="G53" s="42" t="s">
        <v>445</v>
      </c>
      <c r="H53" s="19" t="s">
        <v>446</v>
      </c>
      <c r="I53" s="19" t="s">
        <v>441</v>
      </c>
      <c r="J53" s="19" t="s">
        <v>565</v>
      </c>
    </row>
    <row r="54" spans="1:10">
      <c r="A54" s="19" t="s">
        <v>372</v>
      </c>
      <c r="B54" s="19" t="s">
        <v>555</v>
      </c>
      <c r="C54" s="19" t="s">
        <v>435</v>
      </c>
      <c r="D54" s="19" t="s">
        <v>448</v>
      </c>
      <c r="E54" s="19" t="s">
        <v>520</v>
      </c>
      <c r="F54" s="19" t="s">
        <v>438</v>
      </c>
      <c r="G54" s="42" t="s">
        <v>445</v>
      </c>
      <c r="H54" s="19" t="s">
        <v>446</v>
      </c>
      <c r="I54" s="19" t="s">
        <v>441</v>
      </c>
      <c r="J54" s="19" t="s">
        <v>521</v>
      </c>
    </row>
    <row r="55" ht="24" spans="1:10">
      <c r="A55" s="19" t="s">
        <v>372</v>
      </c>
      <c r="B55" s="19" t="s">
        <v>555</v>
      </c>
      <c r="C55" s="19" t="s">
        <v>453</v>
      </c>
      <c r="D55" s="19" t="s">
        <v>454</v>
      </c>
      <c r="E55" s="19" t="s">
        <v>566</v>
      </c>
      <c r="F55" s="19" t="s">
        <v>438</v>
      </c>
      <c r="G55" s="42" t="s">
        <v>445</v>
      </c>
      <c r="H55" s="19" t="s">
        <v>446</v>
      </c>
      <c r="I55" s="19" t="s">
        <v>551</v>
      </c>
      <c r="J55" s="19" t="s">
        <v>567</v>
      </c>
    </row>
    <row r="56" ht="36" spans="1:10">
      <c r="A56" s="19" t="s">
        <v>372</v>
      </c>
      <c r="B56" s="19" t="s">
        <v>555</v>
      </c>
      <c r="C56" s="19" t="s">
        <v>453</v>
      </c>
      <c r="D56" s="19" t="s">
        <v>548</v>
      </c>
      <c r="E56" s="19" t="s">
        <v>568</v>
      </c>
      <c r="F56" s="19" t="s">
        <v>438</v>
      </c>
      <c r="G56" s="42" t="s">
        <v>569</v>
      </c>
      <c r="H56" s="19" t="s">
        <v>542</v>
      </c>
      <c r="I56" s="19" t="s">
        <v>441</v>
      </c>
      <c r="J56" s="76" t="s">
        <v>570</v>
      </c>
    </row>
    <row r="57" ht="36" spans="1:10">
      <c r="A57" s="19" t="s">
        <v>372</v>
      </c>
      <c r="B57" s="19" t="s">
        <v>555</v>
      </c>
      <c r="C57" s="19" t="s">
        <v>461</v>
      </c>
      <c r="D57" s="19" t="s">
        <v>462</v>
      </c>
      <c r="E57" s="19" t="s">
        <v>571</v>
      </c>
      <c r="F57" s="19" t="s">
        <v>456</v>
      </c>
      <c r="G57" s="42" t="s">
        <v>464</v>
      </c>
      <c r="H57" s="19" t="s">
        <v>446</v>
      </c>
      <c r="I57" s="19" t="s">
        <v>441</v>
      </c>
      <c r="J57" s="19" t="s">
        <v>572</v>
      </c>
    </row>
    <row r="58" spans="1:10">
      <c r="A58" s="72" t="s">
        <v>68</v>
      </c>
      <c r="B58" s="19"/>
      <c r="C58" s="19"/>
      <c r="D58" s="19"/>
      <c r="E58" s="19"/>
      <c r="F58" s="19"/>
      <c r="G58" s="19"/>
      <c r="H58" s="19"/>
      <c r="I58" s="19"/>
      <c r="J58" s="19"/>
    </row>
    <row r="59" ht="24" spans="1:10">
      <c r="A59" s="19" t="s">
        <v>386</v>
      </c>
      <c r="B59" s="19" t="s">
        <v>573</v>
      </c>
      <c r="C59" s="19" t="s">
        <v>435</v>
      </c>
      <c r="D59" s="19" t="s">
        <v>436</v>
      </c>
      <c r="E59" s="19" t="s">
        <v>574</v>
      </c>
      <c r="F59" s="19" t="s">
        <v>456</v>
      </c>
      <c r="G59" s="42" t="s">
        <v>575</v>
      </c>
      <c r="H59" s="19" t="s">
        <v>514</v>
      </c>
      <c r="I59" s="19" t="s">
        <v>441</v>
      </c>
      <c r="J59" s="76" t="s">
        <v>576</v>
      </c>
    </row>
    <row r="60" ht="48" spans="1:10">
      <c r="A60" s="19" t="s">
        <v>386</v>
      </c>
      <c r="B60" s="19" t="s">
        <v>577</v>
      </c>
      <c r="C60" s="19" t="s">
        <v>435</v>
      </c>
      <c r="D60" s="19" t="s">
        <v>436</v>
      </c>
      <c r="E60" s="19" t="s">
        <v>578</v>
      </c>
      <c r="F60" s="19" t="s">
        <v>456</v>
      </c>
      <c r="G60" s="42" t="s">
        <v>579</v>
      </c>
      <c r="H60" s="19" t="s">
        <v>468</v>
      </c>
      <c r="I60" s="19" t="s">
        <v>441</v>
      </c>
      <c r="J60" s="19" t="s">
        <v>580</v>
      </c>
    </row>
    <row r="61" ht="48" spans="1:10">
      <c r="A61" s="19" t="s">
        <v>386</v>
      </c>
      <c r="B61" s="19" t="s">
        <v>577</v>
      </c>
      <c r="C61" s="19" t="s">
        <v>435</v>
      </c>
      <c r="D61" s="19" t="s">
        <v>443</v>
      </c>
      <c r="E61" s="19" t="s">
        <v>581</v>
      </c>
      <c r="F61" s="19" t="s">
        <v>456</v>
      </c>
      <c r="G61" s="42" t="s">
        <v>582</v>
      </c>
      <c r="H61" s="19" t="s">
        <v>446</v>
      </c>
      <c r="I61" s="19" t="s">
        <v>441</v>
      </c>
      <c r="J61" s="19" t="s">
        <v>583</v>
      </c>
    </row>
    <row r="62" ht="48" spans="1:10">
      <c r="A62" s="19" t="s">
        <v>386</v>
      </c>
      <c r="B62" s="19" t="s">
        <v>577</v>
      </c>
      <c r="C62" s="19" t="s">
        <v>435</v>
      </c>
      <c r="D62" s="19" t="s">
        <v>443</v>
      </c>
      <c r="E62" s="19" t="s">
        <v>584</v>
      </c>
      <c r="F62" s="19" t="s">
        <v>456</v>
      </c>
      <c r="G62" s="42" t="s">
        <v>582</v>
      </c>
      <c r="H62" s="19" t="s">
        <v>446</v>
      </c>
      <c r="I62" s="19" t="s">
        <v>441</v>
      </c>
      <c r="J62" s="19" t="s">
        <v>585</v>
      </c>
    </row>
    <row r="63" ht="48" spans="1:10">
      <c r="A63" s="19" t="s">
        <v>386</v>
      </c>
      <c r="B63" s="19" t="s">
        <v>577</v>
      </c>
      <c r="C63" s="19" t="s">
        <v>435</v>
      </c>
      <c r="D63" s="19" t="s">
        <v>443</v>
      </c>
      <c r="E63" s="19" t="s">
        <v>586</v>
      </c>
      <c r="F63" s="19" t="s">
        <v>456</v>
      </c>
      <c r="G63" s="42" t="s">
        <v>582</v>
      </c>
      <c r="H63" s="19" t="s">
        <v>446</v>
      </c>
      <c r="I63" s="19" t="s">
        <v>441</v>
      </c>
      <c r="J63" s="19" t="s">
        <v>587</v>
      </c>
    </row>
    <row r="64" ht="36" spans="1:10">
      <c r="A64" s="19" t="s">
        <v>386</v>
      </c>
      <c r="B64" s="19" t="s">
        <v>577</v>
      </c>
      <c r="C64" s="19" t="s">
        <v>435</v>
      </c>
      <c r="D64" s="19" t="s">
        <v>443</v>
      </c>
      <c r="E64" s="19" t="s">
        <v>588</v>
      </c>
      <c r="F64" s="19" t="s">
        <v>456</v>
      </c>
      <c r="G64" s="42" t="s">
        <v>589</v>
      </c>
      <c r="H64" s="19" t="s">
        <v>446</v>
      </c>
      <c r="I64" s="19" t="s">
        <v>441</v>
      </c>
      <c r="J64" s="19" t="s">
        <v>590</v>
      </c>
    </row>
    <row r="65" ht="24" spans="1:10">
      <c r="A65" s="19" t="s">
        <v>386</v>
      </c>
      <c r="B65" s="19" t="s">
        <v>577</v>
      </c>
      <c r="C65" s="19" t="s">
        <v>435</v>
      </c>
      <c r="D65" s="19" t="s">
        <v>448</v>
      </c>
      <c r="E65" s="19" t="s">
        <v>591</v>
      </c>
      <c r="F65" s="19" t="s">
        <v>456</v>
      </c>
      <c r="G65" s="42" t="s">
        <v>589</v>
      </c>
      <c r="H65" s="19" t="s">
        <v>446</v>
      </c>
      <c r="I65" s="19" t="s">
        <v>441</v>
      </c>
      <c r="J65" s="19" t="s">
        <v>592</v>
      </c>
    </row>
    <row r="66" ht="23" customHeight="1" spans="1:10">
      <c r="A66" s="19" t="s">
        <v>386</v>
      </c>
      <c r="B66" s="19" t="s">
        <v>577</v>
      </c>
      <c r="C66" s="19" t="s">
        <v>453</v>
      </c>
      <c r="D66" s="19" t="s">
        <v>454</v>
      </c>
      <c r="E66" s="19" t="s">
        <v>593</v>
      </c>
      <c r="F66" s="19" t="s">
        <v>438</v>
      </c>
      <c r="G66" s="42" t="s">
        <v>445</v>
      </c>
      <c r="H66" s="19" t="s">
        <v>446</v>
      </c>
      <c r="I66" s="19" t="s">
        <v>441</v>
      </c>
      <c r="J66" s="19" t="s">
        <v>594</v>
      </c>
    </row>
    <row r="67" ht="24" spans="1:10">
      <c r="A67" s="19" t="s">
        <v>386</v>
      </c>
      <c r="B67" s="19" t="s">
        <v>577</v>
      </c>
      <c r="C67" s="19" t="s">
        <v>453</v>
      </c>
      <c r="D67" s="19" t="s">
        <v>454</v>
      </c>
      <c r="E67" s="19" t="s">
        <v>595</v>
      </c>
      <c r="F67" s="19" t="s">
        <v>438</v>
      </c>
      <c r="G67" s="42" t="s">
        <v>596</v>
      </c>
      <c r="H67" s="19" t="s">
        <v>597</v>
      </c>
      <c r="I67" s="19" t="s">
        <v>441</v>
      </c>
      <c r="J67" s="19" t="s">
        <v>598</v>
      </c>
    </row>
    <row r="68" ht="36" spans="1:10">
      <c r="A68" s="19" t="s">
        <v>386</v>
      </c>
      <c r="B68" s="19" t="s">
        <v>577</v>
      </c>
      <c r="C68" s="19" t="s">
        <v>461</v>
      </c>
      <c r="D68" s="19" t="s">
        <v>462</v>
      </c>
      <c r="E68" s="19" t="s">
        <v>599</v>
      </c>
      <c r="F68" s="19" t="s">
        <v>456</v>
      </c>
      <c r="G68" s="42" t="s">
        <v>582</v>
      </c>
      <c r="H68" s="19" t="s">
        <v>446</v>
      </c>
      <c r="I68" s="19" t="s">
        <v>441</v>
      </c>
      <c r="J68" s="19" t="s">
        <v>600</v>
      </c>
    </row>
    <row r="69" ht="48" spans="1:10">
      <c r="A69" s="19" t="s">
        <v>386</v>
      </c>
      <c r="B69" s="19" t="s">
        <v>577</v>
      </c>
      <c r="C69" s="19" t="s">
        <v>461</v>
      </c>
      <c r="D69" s="19" t="s">
        <v>462</v>
      </c>
      <c r="E69" s="19" t="s">
        <v>601</v>
      </c>
      <c r="F69" s="19" t="s">
        <v>456</v>
      </c>
      <c r="G69" s="42" t="s">
        <v>582</v>
      </c>
      <c r="H69" s="19" t="s">
        <v>446</v>
      </c>
      <c r="I69" s="19" t="s">
        <v>441</v>
      </c>
      <c r="J69" s="19" t="s">
        <v>602</v>
      </c>
    </row>
    <row r="70" ht="48" spans="1:10">
      <c r="A70" s="19" t="s">
        <v>389</v>
      </c>
      <c r="B70" s="19" t="s">
        <v>603</v>
      </c>
      <c r="C70" s="19" t="s">
        <v>435</v>
      </c>
      <c r="D70" s="19" t="s">
        <v>436</v>
      </c>
      <c r="E70" s="19" t="s">
        <v>604</v>
      </c>
      <c r="F70" s="19" t="s">
        <v>456</v>
      </c>
      <c r="G70" s="42" t="s">
        <v>605</v>
      </c>
      <c r="H70" s="19" t="s">
        <v>468</v>
      </c>
      <c r="I70" s="19" t="s">
        <v>441</v>
      </c>
      <c r="J70" s="76" t="s">
        <v>606</v>
      </c>
    </row>
    <row r="71" ht="48" spans="1:10">
      <c r="A71" s="19" t="s">
        <v>389</v>
      </c>
      <c r="B71" s="19" t="s">
        <v>607</v>
      </c>
      <c r="C71" s="19" t="s">
        <v>435</v>
      </c>
      <c r="D71" s="19" t="s">
        <v>436</v>
      </c>
      <c r="E71" s="19" t="s">
        <v>608</v>
      </c>
      <c r="F71" s="19" t="s">
        <v>456</v>
      </c>
      <c r="G71" s="42" t="s">
        <v>579</v>
      </c>
      <c r="H71" s="19" t="s">
        <v>468</v>
      </c>
      <c r="I71" s="19" t="s">
        <v>441</v>
      </c>
      <c r="J71" s="19" t="s">
        <v>609</v>
      </c>
    </row>
    <row r="72" ht="48" spans="1:10">
      <c r="A72" s="19" t="s">
        <v>389</v>
      </c>
      <c r="B72" s="19" t="s">
        <v>607</v>
      </c>
      <c r="C72" s="19" t="s">
        <v>435</v>
      </c>
      <c r="D72" s="19" t="s">
        <v>436</v>
      </c>
      <c r="E72" s="19" t="s">
        <v>610</v>
      </c>
      <c r="F72" s="19" t="s">
        <v>456</v>
      </c>
      <c r="G72" s="42" t="s">
        <v>611</v>
      </c>
      <c r="H72" s="19" t="s">
        <v>612</v>
      </c>
      <c r="I72" s="19" t="s">
        <v>441</v>
      </c>
      <c r="J72" s="76" t="s">
        <v>613</v>
      </c>
    </row>
    <row r="73" ht="48" spans="1:10">
      <c r="A73" s="19" t="s">
        <v>389</v>
      </c>
      <c r="B73" s="19" t="s">
        <v>607</v>
      </c>
      <c r="C73" s="19" t="s">
        <v>435</v>
      </c>
      <c r="D73" s="19" t="s">
        <v>436</v>
      </c>
      <c r="E73" s="19" t="s">
        <v>614</v>
      </c>
      <c r="F73" s="19" t="s">
        <v>456</v>
      </c>
      <c r="G73" s="42" t="s">
        <v>615</v>
      </c>
      <c r="H73" s="19" t="s">
        <v>468</v>
      </c>
      <c r="I73" s="19" t="s">
        <v>441</v>
      </c>
      <c r="J73" s="76" t="s">
        <v>616</v>
      </c>
    </row>
    <row r="74" ht="48" spans="1:10">
      <c r="A74" s="19" t="s">
        <v>389</v>
      </c>
      <c r="B74" s="19" t="s">
        <v>607</v>
      </c>
      <c r="C74" s="19" t="s">
        <v>435</v>
      </c>
      <c r="D74" s="19" t="s">
        <v>436</v>
      </c>
      <c r="E74" s="19" t="s">
        <v>617</v>
      </c>
      <c r="F74" s="19" t="s">
        <v>456</v>
      </c>
      <c r="G74" s="42" t="s">
        <v>618</v>
      </c>
      <c r="H74" s="19" t="s">
        <v>468</v>
      </c>
      <c r="I74" s="19" t="s">
        <v>441</v>
      </c>
      <c r="J74" s="76" t="s">
        <v>619</v>
      </c>
    </row>
    <row r="75" ht="48" spans="1:10">
      <c r="A75" s="19" t="s">
        <v>389</v>
      </c>
      <c r="B75" s="19" t="s">
        <v>607</v>
      </c>
      <c r="C75" s="19" t="s">
        <v>435</v>
      </c>
      <c r="D75" s="19" t="s">
        <v>443</v>
      </c>
      <c r="E75" s="19" t="s">
        <v>586</v>
      </c>
      <c r="F75" s="19" t="s">
        <v>456</v>
      </c>
      <c r="G75" s="42" t="s">
        <v>582</v>
      </c>
      <c r="H75" s="19" t="s">
        <v>446</v>
      </c>
      <c r="I75" s="19" t="s">
        <v>441</v>
      </c>
      <c r="J75" s="19" t="s">
        <v>587</v>
      </c>
    </row>
    <row r="76" ht="48" spans="1:10">
      <c r="A76" s="19" t="s">
        <v>389</v>
      </c>
      <c r="B76" s="19" t="s">
        <v>607</v>
      </c>
      <c r="C76" s="19" t="s">
        <v>435</v>
      </c>
      <c r="D76" s="19" t="s">
        <v>443</v>
      </c>
      <c r="E76" s="19" t="s">
        <v>620</v>
      </c>
      <c r="F76" s="19" t="s">
        <v>456</v>
      </c>
      <c r="G76" s="42" t="s">
        <v>582</v>
      </c>
      <c r="H76" s="19" t="s">
        <v>446</v>
      </c>
      <c r="I76" s="19" t="s">
        <v>441</v>
      </c>
      <c r="J76" s="19" t="s">
        <v>621</v>
      </c>
    </row>
    <row r="77" ht="48" spans="1:10">
      <c r="A77" s="19" t="s">
        <v>389</v>
      </c>
      <c r="B77" s="19" t="s">
        <v>607</v>
      </c>
      <c r="C77" s="19" t="s">
        <v>435</v>
      </c>
      <c r="D77" s="19" t="s">
        <v>443</v>
      </c>
      <c r="E77" s="19" t="s">
        <v>581</v>
      </c>
      <c r="F77" s="19" t="s">
        <v>456</v>
      </c>
      <c r="G77" s="42" t="s">
        <v>582</v>
      </c>
      <c r="H77" s="19" t="s">
        <v>446</v>
      </c>
      <c r="I77" s="19" t="s">
        <v>441</v>
      </c>
      <c r="J77" s="19" t="s">
        <v>622</v>
      </c>
    </row>
    <row r="78" ht="48" spans="1:10">
      <c r="A78" s="19" t="s">
        <v>389</v>
      </c>
      <c r="B78" s="19" t="s">
        <v>607</v>
      </c>
      <c r="C78" s="19" t="s">
        <v>435</v>
      </c>
      <c r="D78" s="19" t="s">
        <v>443</v>
      </c>
      <c r="E78" s="19" t="s">
        <v>623</v>
      </c>
      <c r="F78" s="19" t="s">
        <v>456</v>
      </c>
      <c r="G78" s="42" t="s">
        <v>582</v>
      </c>
      <c r="H78" s="19" t="s">
        <v>446</v>
      </c>
      <c r="I78" s="19" t="s">
        <v>441</v>
      </c>
      <c r="J78" s="19" t="s">
        <v>624</v>
      </c>
    </row>
    <row r="79" ht="48" spans="1:10">
      <c r="A79" s="19" t="s">
        <v>389</v>
      </c>
      <c r="B79" s="19" t="s">
        <v>607</v>
      </c>
      <c r="C79" s="19" t="s">
        <v>435</v>
      </c>
      <c r="D79" s="19" t="s">
        <v>443</v>
      </c>
      <c r="E79" s="19" t="s">
        <v>584</v>
      </c>
      <c r="F79" s="19" t="s">
        <v>456</v>
      </c>
      <c r="G79" s="42" t="s">
        <v>582</v>
      </c>
      <c r="H79" s="19" t="s">
        <v>446</v>
      </c>
      <c r="I79" s="19" t="s">
        <v>441</v>
      </c>
      <c r="J79" s="19" t="s">
        <v>585</v>
      </c>
    </row>
    <row r="80" ht="24" spans="1:10">
      <c r="A80" s="19" t="s">
        <v>389</v>
      </c>
      <c r="B80" s="19" t="s">
        <v>607</v>
      </c>
      <c r="C80" s="19" t="s">
        <v>435</v>
      </c>
      <c r="D80" s="19" t="s">
        <v>448</v>
      </c>
      <c r="E80" s="19" t="s">
        <v>591</v>
      </c>
      <c r="F80" s="19" t="s">
        <v>456</v>
      </c>
      <c r="G80" s="42" t="s">
        <v>589</v>
      </c>
      <c r="H80" s="19" t="s">
        <v>446</v>
      </c>
      <c r="I80" s="19" t="s">
        <v>441</v>
      </c>
      <c r="J80" s="19" t="s">
        <v>592</v>
      </c>
    </row>
    <row r="81" ht="22" customHeight="1" spans="1:10">
      <c r="A81" s="19" t="s">
        <v>389</v>
      </c>
      <c r="B81" s="19" t="s">
        <v>607</v>
      </c>
      <c r="C81" s="19" t="s">
        <v>453</v>
      </c>
      <c r="D81" s="19" t="s">
        <v>454</v>
      </c>
      <c r="E81" s="19" t="s">
        <v>593</v>
      </c>
      <c r="F81" s="19" t="s">
        <v>438</v>
      </c>
      <c r="G81" s="42" t="s">
        <v>445</v>
      </c>
      <c r="H81" s="19" t="s">
        <v>446</v>
      </c>
      <c r="I81" s="19" t="s">
        <v>441</v>
      </c>
      <c r="J81" s="19" t="s">
        <v>594</v>
      </c>
    </row>
    <row r="82" ht="48" spans="1:10">
      <c r="A82" s="19" t="s">
        <v>389</v>
      </c>
      <c r="B82" s="19" t="s">
        <v>607</v>
      </c>
      <c r="C82" s="19" t="s">
        <v>453</v>
      </c>
      <c r="D82" s="19" t="s">
        <v>454</v>
      </c>
      <c r="E82" s="19" t="s">
        <v>625</v>
      </c>
      <c r="F82" s="19" t="s">
        <v>438</v>
      </c>
      <c r="G82" s="42" t="s">
        <v>596</v>
      </c>
      <c r="H82" s="19" t="s">
        <v>597</v>
      </c>
      <c r="I82" s="19" t="s">
        <v>441</v>
      </c>
      <c r="J82" s="19" t="s">
        <v>598</v>
      </c>
    </row>
    <row r="83" ht="36" spans="1:10">
      <c r="A83" s="19" t="s">
        <v>389</v>
      </c>
      <c r="B83" s="19" t="s">
        <v>607</v>
      </c>
      <c r="C83" s="19" t="s">
        <v>461</v>
      </c>
      <c r="D83" s="19" t="s">
        <v>462</v>
      </c>
      <c r="E83" s="19" t="s">
        <v>599</v>
      </c>
      <c r="F83" s="19" t="s">
        <v>456</v>
      </c>
      <c r="G83" s="42" t="s">
        <v>582</v>
      </c>
      <c r="H83" s="19" t="s">
        <v>446</v>
      </c>
      <c r="I83" s="19" t="s">
        <v>441</v>
      </c>
      <c r="J83" s="19" t="s">
        <v>600</v>
      </c>
    </row>
    <row r="84" ht="48" spans="1:10">
      <c r="A84" s="19" t="s">
        <v>389</v>
      </c>
      <c r="B84" s="19" t="s">
        <v>607</v>
      </c>
      <c r="C84" s="19" t="s">
        <v>461</v>
      </c>
      <c r="D84" s="19" t="s">
        <v>462</v>
      </c>
      <c r="E84" s="19" t="s">
        <v>601</v>
      </c>
      <c r="F84" s="19" t="s">
        <v>456</v>
      </c>
      <c r="G84" s="42" t="s">
        <v>582</v>
      </c>
      <c r="H84" s="19" t="s">
        <v>446</v>
      </c>
      <c r="I84" s="19" t="s">
        <v>441</v>
      </c>
      <c r="J84" s="19" t="s">
        <v>602</v>
      </c>
    </row>
    <row r="85" ht="36" spans="1:10">
      <c r="A85" s="19" t="s">
        <v>400</v>
      </c>
      <c r="B85" s="19" t="s">
        <v>626</v>
      </c>
      <c r="C85" s="19" t="s">
        <v>435</v>
      </c>
      <c r="D85" s="19" t="s">
        <v>436</v>
      </c>
      <c r="E85" s="19" t="s">
        <v>627</v>
      </c>
      <c r="F85" s="19" t="s">
        <v>438</v>
      </c>
      <c r="G85" s="42" t="s">
        <v>54</v>
      </c>
      <c r="H85" s="19" t="s">
        <v>468</v>
      </c>
      <c r="I85" s="19" t="s">
        <v>441</v>
      </c>
      <c r="J85" s="19" t="s">
        <v>628</v>
      </c>
    </row>
    <row r="86" ht="48" spans="1:10">
      <c r="A86" s="19" t="s">
        <v>400</v>
      </c>
      <c r="B86" s="19" t="s">
        <v>629</v>
      </c>
      <c r="C86" s="19" t="s">
        <v>435</v>
      </c>
      <c r="D86" s="19" t="s">
        <v>436</v>
      </c>
      <c r="E86" s="19" t="s">
        <v>630</v>
      </c>
      <c r="F86" s="19" t="s">
        <v>438</v>
      </c>
      <c r="G86" s="42" t="s">
        <v>48</v>
      </c>
      <c r="H86" s="19" t="s">
        <v>514</v>
      </c>
      <c r="I86" s="19" t="s">
        <v>441</v>
      </c>
      <c r="J86" s="19" t="s">
        <v>631</v>
      </c>
    </row>
    <row r="87" ht="24" spans="1:10">
      <c r="A87" s="19" t="s">
        <v>400</v>
      </c>
      <c r="B87" s="19" t="s">
        <v>629</v>
      </c>
      <c r="C87" s="19" t="s">
        <v>435</v>
      </c>
      <c r="D87" s="19" t="s">
        <v>436</v>
      </c>
      <c r="E87" s="19" t="s">
        <v>632</v>
      </c>
      <c r="F87" s="19" t="s">
        <v>438</v>
      </c>
      <c r="G87" s="42" t="s">
        <v>44</v>
      </c>
      <c r="H87" s="19" t="s">
        <v>514</v>
      </c>
      <c r="I87" s="19" t="s">
        <v>441</v>
      </c>
      <c r="J87" s="19" t="s">
        <v>633</v>
      </c>
    </row>
    <row r="88" ht="48" spans="1:10">
      <c r="A88" s="19" t="s">
        <v>400</v>
      </c>
      <c r="B88" s="19" t="s">
        <v>629</v>
      </c>
      <c r="C88" s="19" t="s">
        <v>435</v>
      </c>
      <c r="D88" s="19" t="s">
        <v>436</v>
      </c>
      <c r="E88" s="151" t="s">
        <v>634</v>
      </c>
      <c r="F88" s="152" t="s">
        <v>438</v>
      </c>
      <c r="G88" s="153" t="s">
        <v>49</v>
      </c>
      <c r="H88" s="152" t="s">
        <v>468</v>
      </c>
      <c r="I88" s="152" t="s">
        <v>441</v>
      </c>
      <c r="J88" s="153" t="s">
        <v>635</v>
      </c>
    </row>
    <row r="89" ht="48" spans="1:10">
      <c r="A89" s="19" t="s">
        <v>400</v>
      </c>
      <c r="B89" s="19" t="s">
        <v>629</v>
      </c>
      <c r="C89" s="19" t="s">
        <v>435</v>
      </c>
      <c r="D89" s="19" t="s">
        <v>436</v>
      </c>
      <c r="E89" s="19" t="s">
        <v>636</v>
      </c>
      <c r="F89" s="19" t="s">
        <v>438</v>
      </c>
      <c r="G89" s="42" t="s">
        <v>53</v>
      </c>
      <c r="H89" s="19" t="s">
        <v>514</v>
      </c>
      <c r="I89" s="19" t="s">
        <v>441</v>
      </c>
      <c r="J89" s="19" t="s">
        <v>637</v>
      </c>
    </row>
    <row r="90" ht="36" spans="1:10">
      <c r="A90" s="19" t="s">
        <v>400</v>
      </c>
      <c r="B90" s="19" t="s">
        <v>629</v>
      </c>
      <c r="C90" s="19" t="s">
        <v>435</v>
      </c>
      <c r="D90" s="19" t="s">
        <v>443</v>
      </c>
      <c r="E90" s="19" t="s">
        <v>638</v>
      </c>
      <c r="F90" s="19" t="s">
        <v>438</v>
      </c>
      <c r="G90" s="42" t="s">
        <v>445</v>
      </c>
      <c r="H90" s="19" t="s">
        <v>446</v>
      </c>
      <c r="I90" s="19" t="s">
        <v>441</v>
      </c>
      <c r="J90" s="19" t="s">
        <v>639</v>
      </c>
    </row>
    <row r="91" spans="1:10">
      <c r="A91" s="19" t="s">
        <v>400</v>
      </c>
      <c r="B91" s="19" t="s">
        <v>629</v>
      </c>
      <c r="C91" s="19" t="s">
        <v>435</v>
      </c>
      <c r="D91" s="19" t="s">
        <v>448</v>
      </c>
      <c r="E91" s="19" t="s">
        <v>640</v>
      </c>
      <c r="F91" s="19" t="s">
        <v>438</v>
      </c>
      <c r="G91" s="42" t="s">
        <v>445</v>
      </c>
      <c r="H91" s="19" t="s">
        <v>446</v>
      </c>
      <c r="I91" s="19" t="s">
        <v>441</v>
      </c>
      <c r="J91" s="19" t="s">
        <v>641</v>
      </c>
    </row>
    <row r="92" ht="48" spans="1:10">
      <c r="A92" s="19" t="s">
        <v>400</v>
      </c>
      <c r="B92" s="19" t="s">
        <v>629</v>
      </c>
      <c r="C92" s="19" t="s">
        <v>453</v>
      </c>
      <c r="D92" s="19" t="s">
        <v>454</v>
      </c>
      <c r="E92" s="19" t="s">
        <v>522</v>
      </c>
      <c r="F92" s="19" t="s">
        <v>456</v>
      </c>
      <c r="G92" s="42" t="s">
        <v>464</v>
      </c>
      <c r="H92" s="19" t="s">
        <v>446</v>
      </c>
      <c r="I92" s="19" t="s">
        <v>441</v>
      </c>
      <c r="J92" s="19" t="s">
        <v>642</v>
      </c>
    </row>
    <row r="93" ht="48" spans="1:10">
      <c r="A93" s="19" t="s">
        <v>400</v>
      </c>
      <c r="B93" s="19" t="s">
        <v>629</v>
      </c>
      <c r="C93" s="19" t="s">
        <v>453</v>
      </c>
      <c r="D93" s="19" t="s">
        <v>454</v>
      </c>
      <c r="E93" s="19" t="s">
        <v>643</v>
      </c>
      <c r="F93" s="19" t="s">
        <v>438</v>
      </c>
      <c r="G93" s="42" t="s">
        <v>644</v>
      </c>
      <c r="H93" s="19" t="s">
        <v>446</v>
      </c>
      <c r="I93" s="19" t="s">
        <v>551</v>
      </c>
      <c r="J93" s="19" t="s">
        <v>645</v>
      </c>
    </row>
    <row r="94" ht="36" spans="1:10">
      <c r="A94" s="19" t="s">
        <v>400</v>
      </c>
      <c r="B94" s="19" t="s">
        <v>629</v>
      </c>
      <c r="C94" s="19" t="s">
        <v>461</v>
      </c>
      <c r="D94" s="19" t="s">
        <v>462</v>
      </c>
      <c r="E94" s="19" t="s">
        <v>477</v>
      </c>
      <c r="F94" s="19" t="s">
        <v>456</v>
      </c>
      <c r="G94" s="42" t="s">
        <v>464</v>
      </c>
      <c r="H94" s="19" t="s">
        <v>446</v>
      </c>
      <c r="I94" s="19" t="s">
        <v>441</v>
      </c>
      <c r="J94" s="19" t="s">
        <v>646</v>
      </c>
    </row>
    <row r="95" ht="24" spans="1:10">
      <c r="A95" s="19" t="s">
        <v>396</v>
      </c>
      <c r="B95" s="19" t="s">
        <v>647</v>
      </c>
      <c r="C95" s="19" t="s">
        <v>435</v>
      </c>
      <c r="D95" s="19" t="s">
        <v>436</v>
      </c>
      <c r="E95" s="19" t="s">
        <v>648</v>
      </c>
      <c r="F95" s="19" t="s">
        <v>456</v>
      </c>
      <c r="G95" s="42" t="s">
        <v>649</v>
      </c>
      <c r="H95" s="19" t="s">
        <v>468</v>
      </c>
      <c r="I95" s="19" t="s">
        <v>441</v>
      </c>
      <c r="J95" s="19" t="s">
        <v>650</v>
      </c>
    </row>
    <row r="96" ht="24" spans="1:10">
      <c r="A96" s="19" t="s">
        <v>396</v>
      </c>
      <c r="B96" s="19" t="s">
        <v>651</v>
      </c>
      <c r="C96" s="19" t="s">
        <v>435</v>
      </c>
      <c r="D96" s="19" t="s">
        <v>443</v>
      </c>
      <c r="E96" s="19" t="s">
        <v>652</v>
      </c>
      <c r="F96" s="19" t="s">
        <v>438</v>
      </c>
      <c r="G96" s="42" t="s">
        <v>445</v>
      </c>
      <c r="H96" s="19" t="s">
        <v>446</v>
      </c>
      <c r="I96" s="19" t="s">
        <v>441</v>
      </c>
      <c r="J96" s="19" t="s">
        <v>653</v>
      </c>
    </row>
    <row r="97" ht="36" spans="1:10">
      <c r="A97" s="19" t="s">
        <v>396</v>
      </c>
      <c r="B97" s="19" t="s">
        <v>651</v>
      </c>
      <c r="C97" s="19" t="s">
        <v>435</v>
      </c>
      <c r="D97" s="19" t="s">
        <v>443</v>
      </c>
      <c r="E97" s="19" t="s">
        <v>654</v>
      </c>
      <c r="F97" s="19" t="s">
        <v>438</v>
      </c>
      <c r="G97" s="42" t="s">
        <v>445</v>
      </c>
      <c r="H97" s="19" t="s">
        <v>446</v>
      </c>
      <c r="I97" s="19" t="s">
        <v>441</v>
      </c>
      <c r="J97" s="19" t="s">
        <v>639</v>
      </c>
    </row>
    <row r="98" spans="1:10">
      <c r="A98" s="19" t="s">
        <v>396</v>
      </c>
      <c r="B98" s="19" t="s">
        <v>651</v>
      </c>
      <c r="C98" s="19" t="s">
        <v>435</v>
      </c>
      <c r="D98" s="19" t="s">
        <v>448</v>
      </c>
      <c r="E98" s="19" t="s">
        <v>640</v>
      </c>
      <c r="F98" s="19" t="s">
        <v>438</v>
      </c>
      <c r="G98" s="42" t="s">
        <v>445</v>
      </c>
      <c r="H98" s="19" t="s">
        <v>446</v>
      </c>
      <c r="I98" s="19" t="s">
        <v>441</v>
      </c>
      <c r="J98" s="19" t="s">
        <v>655</v>
      </c>
    </row>
    <row r="99" ht="36" spans="1:10">
      <c r="A99" s="19" t="s">
        <v>396</v>
      </c>
      <c r="B99" s="19" t="s">
        <v>651</v>
      </c>
      <c r="C99" s="19" t="s">
        <v>453</v>
      </c>
      <c r="D99" s="19" t="s">
        <v>454</v>
      </c>
      <c r="E99" s="19" t="s">
        <v>656</v>
      </c>
      <c r="F99" s="19" t="s">
        <v>456</v>
      </c>
      <c r="G99" s="42" t="s">
        <v>657</v>
      </c>
      <c r="H99" s="19" t="s">
        <v>658</v>
      </c>
      <c r="I99" s="19" t="s">
        <v>441</v>
      </c>
      <c r="J99" s="19" t="s">
        <v>659</v>
      </c>
    </row>
    <row r="100" ht="48" spans="1:10">
      <c r="A100" s="19" t="s">
        <v>396</v>
      </c>
      <c r="B100" s="19" t="s">
        <v>651</v>
      </c>
      <c r="C100" s="19" t="s">
        <v>453</v>
      </c>
      <c r="D100" s="19" t="s">
        <v>454</v>
      </c>
      <c r="E100" s="19" t="s">
        <v>522</v>
      </c>
      <c r="F100" s="19" t="s">
        <v>456</v>
      </c>
      <c r="G100" s="42" t="s">
        <v>504</v>
      </c>
      <c r="H100" s="19" t="s">
        <v>446</v>
      </c>
      <c r="I100" s="19" t="s">
        <v>441</v>
      </c>
      <c r="J100" s="19" t="s">
        <v>642</v>
      </c>
    </row>
    <row r="101" ht="21" customHeight="1" spans="1:10">
      <c r="A101" s="19" t="s">
        <v>396</v>
      </c>
      <c r="B101" s="19" t="s">
        <v>651</v>
      </c>
      <c r="C101" s="19" t="s">
        <v>461</v>
      </c>
      <c r="D101" s="19" t="s">
        <v>462</v>
      </c>
      <c r="E101" s="19" t="s">
        <v>660</v>
      </c>
      <c r="F101" s="19" t="s">
        <v>456</v>
      </c>
      <c r="G101" s="42" t="s">
        <v>464</v>
      </c>
      <c r="H101" s="19" t="s">
        <v>446</v>
      </c>
      <c r="I101" s="19" t="s">
        <v>441</v>
      </c>
      <c r="J101" s="19" t="s">
        <v>661</v>
      </c>
    </row>
    <row r="102" ht="24" customHeight="1" spans="1:10">
      <c r="A102" s="72" t="s">
        <v>70</v>
      </c>
      <c r="B102" s="19"/>
      <c r="C102" s="19"/>
      <c r="D102" s="19"/>
      <c r="E102" s="19"/>
      <c r="F102" s="19"/>
      <c r="G102" s="19"/>
      <c r="H102" s="19"/>
      <c r="I102" s="19"/>
      <c r="J102" s="19"/>
    </row>
    <row r="103" ht="22" customHeight="1" spans="1:10">
      <c r="A103" s="19" t="s">
        <v>407</v>
      </c>
      <c r="B103" s="19" t="s">
        <v>662</v>
      </c>
      <c r="C103" s="19" t="s">
        <v>435</v>
      </c>
      <c r="D103" s="19" t="s">
        <v>436</v>
      </c>
      <c r="E103" s="19" t="s">
        <v>663</v>
      </c>
      <c r="F103" s="19" t="s">
        <v>450</v>
      </c>
      <c r="G103" s="42" t="s">
        <v>52</v>
      </c>
      <c r="H103" s="19" t="s">
        <v>514</v>
      </c>
      <c r="I103" s="19" t="s">
        <v>441</v>
      </c>
      <c r="J103" s="19" t="s">
        <v>664</v>
      </c>
    </row>
    <row r="104" ht="22" customHeight="1" spans="1:10">
      <c r="A104" s="19" t="s">
        <v>407</v>
      </c>
      <c r="B104" s="19" t="s">
        <v>665</v>
      </c>
      <c r="C104" s="19" t="s">
        <v>435</v>
      </c>
      <c r="D104" s="19" t="s">
        <v>436</v>
      </c>
      <c r="E104" s="19" t="s">
        <v>666</v>
      </c>
      <c r="F104" s="19" t="s">
        <v>450</v>
      </c>
      <c r="G104" s="42" t="s">
        <v>667</v>
      </c>
      <c r="H104" s="19" t="s">
        <v>468</v>
      </c>
      <c r="I104" s="19" t="s">
        <v>441</v>
      </c>
      <c r="J104" s="19" t="s">
        <v>668</v>
      </c>
    </row>
    <row r="105" ht="22" customHeight="1" spans="1:10">
      <c r="A105" s="19" t="s">
        <v>407</v>
      </c>
      <c r="B105" s="19" t="s">
        <v>665</v>
      </c>
      <c r="C105" s="19" t="s">
        <v>435</v>
      </c>
      <c r="D105" s="19" t="s">
        <v>443</v>
      </c>
      <c r="E105" s="19" t="s">
        <v>669</v>
      </c>
      <c r="F105" s="19" t="s">
        <v>438</v>
      </c>
      <c r="G105" s="42" t="s">
        <v>445</v>
      </c>
      <c r="H105" s="19" t="s">
        <v>446</v>
      </c>
      <c r="I105" s="19" t="s">
        <v>441</v>
      </c>
      <c r="J105" s="19" t="s">
        <v>670</v>
      </c>
    </row>
    <row r="106" ht="22" customHeight="1" spans="1:10">
      <c r="A106" s="19" t="s">
        <v>407</v>
      </c>
      <c r="B106" s="19" t="s">
        <v>665</v>
      </c>
      <c r="C106" s="19" t="s">
        <v>435</v>
      </c>
      <c r="D106" s="19" t="s">
        <v>448</v>
      </c>
      <c r="E106" s="19" t="s">
        <v>520</v>
      </c>
      <c r="F106" s="19" t="s">
        <v>438</v>
      </c>
      <c r="G106" s="42" t="s">
        <v>445</v>
      </c>
      <c r="H106" s="19" t="s">
        <v>446</v>
      </c>
      <c r="I106" s="19" t="s">
        <v>441</v>
      </c>
      <c r="J106" s="19" t="s">
        <v>671</v>
      </c>
    </row>
    <row r="107" ht="22" customHeight="1" spans="1:10">
      <c r="A107" s="19" t="s">
        <v>407</v>
      </c>
      <c r="B107" s="19" t="s">
        <v>665</v>
      </c>
      <c r="C107" s="19" t="s">
        <v>453</v>
      </c>
      <c r="D107" s="19" t="s">
        <v>454</v>
      </c>
      <c r="E107" s="19" t="s">
        <v>522</v>
      </c>
      <c r="F107" s="19" t="s">
        <v>438</v>
      </c>
      <c r="G107" s="42" t="s">
        <v>445</v>
      </c>
      <c r="H107" s="19" t="s">
        <v>446</v>
      </c>
      <c r="I107" s="19" t="s">
        <v>441</v>
      </c>
      <c r="J107" s="19" t="s">
        <v>672</v>
      </c>
    </row>
    <row r="108" ht="22" customHeight="1" spans="1:10">
      <c r="A108" s="19" t="s">
        <v>407</v>
      </c>
      <c r="B108" s="19" t="s">
        <v>665</v>
      </c>
      <c r="C108" s="19" t="s">
        <v>453</v>
      </c>
      <c r="D108" s="19" t="s">
        <v>454</v>
      </c>
      <c r="E108" s="19" t="s">
        <v>673</v>
      </c>
      <c r="F108" s="19" t="s">
        <v>438</v>
      </c>
      <c r="G108" s="42" t="s">
        <v>445</v>
      </c>
      <c r="H108" s="19" t="s">
        <v>446</v>
      </c>
      <c r="I108" s="19" t="s">
        <v>441</v>
      </c>
      <c r="J108" s="19" t="s">
        <v>674</v>
      </c>
    </row>
    <row r="109" ht="22" customHeight="1" spans="1:10">
      <c r="A109" s="19" t="s">
        <v>407</v>
      </c>
      <c r="B109" s="19" t="s">
        <v>665</v>
      </c>
      <c r="C109" s="19" t="s">
        <v>461</v>
      </c>
      <c r="D109" s="19" t="s">
        <v>462</v>
      </c>
      <c r="E109" s="19" t="s">
        <v>477</v>
      </c>
      <c r="F109" s="19" t="s">
        <v>456</v>
      </c>
      <c r="G109" s="42" t="s">
        <v>464</v>
      </c>
      <c r="H109" s="19" t="s">
        <v>446</v>
      </c>
      <c r="I109" s="19" t="s">
        <v>441</v>
      </c>
      <c r="J109" s="19" t="s">
        <v>478</v>
      </c>
    </row>
    <row r="110" ht="37" customHeight="1" spans="1:10">
      <c r="A110" s="19" t="s">
        <v>402</v>
      </c>
      <c r="B110" s="19" t="s">
        <v>675</v>
      </c>
      <c r="C110" s="19" t="s">
        <v>435</v>
      </c>
      <c r="D110" s="19" t="s">
        <v>436</v>
      </c>
      <c r="E110" s="19" t="s">
        <v>676</v>
      </c>
      <c r="F110" s="19" t="s">
        <v>450</v>
      </c>
      <c r="G110" s="42" t="s">
        <v>677</v>
      </c>
      <c r="H110" s="19" t="s">
        <v>468</v>
      </c>
      <c r="I110" s="19" t="s">
        <v>441</v>
      </c>
      <c r="J110" s="19" t="s">
        <v>678</v>
      </c>
    </row>
    <row r="111" ht="37" customHeight="1" spans="1:10">
      <c r="A111" s="19" t="s">
        <v>402</v>
      </c>
      <c r="B111" s="19" t="s">
        <v>679</v>
      </c>
      <c r="C111" s="19" t="s">
        <v>435</v>
      </c>
      <c r="D111" s="19" t="s">
        <v>443</v>
      </c>
      <c r="E111" s="19" t="s">
        <v>669</v>
      </c>
      <c r="F111" s="19" t="s">
        <v>438</v>
      </c>
      <c r="G111" s="42" t="s">
        <v>445</v>
      </c>
      <c r="H111" s="19" t="s">
        <v>446</v>
      </c>
      <c r="I111" s="19" t="s">
        <v>441</v>
      </c>
      <c r="J111" s="19" t="s">
        <v>680</v>
      </c>
    </row>
    <row r="112" ht="37" customHeight="1" spans="1:10">
      <c r="A112" s="19" t="s">
        <v>402</v>
      </c>
      <c r="B112" s="19" t="s">
        <v>679</v>
      </c>
      <c r="C112" s="19" t="s">
        <v>435</v>
      </c>
      <c r="D112" s="19" t="s">
        <v>448</v>
      </c>
      <c r="E112" s="19" t="s">
        <v>520</v>
      </c>
      <c r="F112" s="19" t="s">
        <v>438</v>
      </c>
      <c r="G112" s="42" t="s">
        <v>445</v>
      </c>
      <c r="H112" s="19" t="s">
        <v>446</v>
      </c>
      <c r="I112" s="19" t="s">
        <v>441</v>
      </c>
      <c r="J112" s="19" t="s">
        <v>671</v>
      </c>
    </row>
    <row r="113" ht="37" customHeight="1" spans="1:10">
      <c r="A113" s="19" t="s">
        <v>402</v>
      </c>
      <c r="B113" s="19" t="s">
        <v>679</v>
      </c>
      <c r="C113" s="19" t="s">
        <v>453</v>
      </c>
      <c r="D113" s="19" t="s">
        <v>454</v>
      </c>
      <c r="E113" s="19" t="s">
        <v>522</v>
      </c>
      <c r="F113" s="19" t="s">
        <v>438</v>
      </c>
      <c r="G113" s="42" t="s">
        <v>445</v>
      </c>
      <c r="H113" s="19" t="s">
        <v>446</v>
      </c>
      <c r="I113" s="19" t="s">
        <v>441</v>
      </c>
      <c r="J113" s="19" t="s">
        <v>672</v>
      </c>
    </row>
    <row r="114" ht="37" customHeight="1" spans="1:10">
      <c r="A114" s="19" t="s">
        <v>402</v>
      </c>
      <c r="B114" s="19" t="s">
        <v>679</v>
      </c>
      <c r="C114" s="19" t="s">
        <v>453</v>
      </c>
      <c r="D114" s="19" t="s">
        <v>454</v>
      </c>
      <c r="E114" s="19" t="s">
        <v>673</v>
      </c>
      <c r="F114" s="19" t="s">
        <v>438</v>
      </c>
      <c r="G114" s="42" t="s">
        <v>445</v>
      </c>
      <c r="H114" s="19" t="s">
        <v>446</v>
      </c>
      <c r="I114" s="19" t="s">
        <v>441</v>
      </c>
      <c r="J114" s="19" t="s">
        <v>674</v>
      </c>
    </row>
    <row r="115" ht="37" customHeight="1" spans="1:10">
      <c r="A115" s="19" t="s">
        <v>402</v>
      </c>
      <c r="B115" s="19" t="s">
        <v>679</v>
      </c>
      <c r="C115" s="19" t="s">
        <v>461</v>
      </c>
      <c r="D115" s="19" t="s">
        <v>462</v>
      </c>
      <c r="E115" s="19" t="s">
        <v>477</v>
      </c>
      <c r="F115" s="19" t="s">
        <v>438</v>
      </c>
      <c r="G115" s="42" t="s">
        <v>464</v>
      </c>
      <c r="H115" s="19" t="s">
        <v>446</v>
      </c>
      <c r="I115" s="19" t="s">
        <v>441</v>
      </c>
      <c r="J115" s="19" t="s">
        <v>478</v>
      </c>
    </row>
    <row r="116" ht="24" customHeight="1" spans="1:10">
      <c r="A116" s="19" t="s">
        <v>415</v>
      </c>
      <c r="B116" s="19" t="s">
        <v>681</v>
      </c>
      <c r="C116" s="19" t="s">
        <v>435</v>
      </c>
      <c r="D116" s="19" t="s">
        <v>436</v>
      </c>
      <c r="E116" s="19" t="s">
        <v>682</v>
      </c>
      <c r="F116" s="19" t="s">
        <v>450</v>
      </c>
      <c r="G116" s="42" t="s">
        <v>683</v>
      </c>
      <c r="H116" s="19" t="s">
        <v>468</v>
      </c>
      <c r="I116" s="19" t="s">
        <v>441</v>
      </c>
      <c r="J116" s="19" t="s">
        <v>684</v>
      </c>
    </row>
    <row r="117" ht="24" customHeight="1" spans="1:10">
      <c r="A117" s="19" t="s">
        <v>415</v>
      </c>
      <c r="B117" s="19" t="s">
        <v>685</v>
      </c>
      <c r="C117" s="19" t="s">
        <v>435</v>
      </c>
      <c r="D117" s="19" t="s">
        <v>448</v>
      </c>
      <c r="E117" s="19" t="s">
        <v>686</v>
      </c>
      <c r="F117" s="19" t="s">
        <v>450</v>
      </c>
      <c r="G117" s="42" t="s">
        <v>500</v>
      </c>
      <c r="H117" s="19" t="s">
        <v>451</v>
      </c>
      <c r="I117" s="19" t="s">
        <v>441</v>
      </c>
      <c r="J117" s="19" t="s">
        <v>687</v>
      </c>
    </row>
    <row r="118" ht="24" customHeight="1" spans="1:10">
      <c r="A118" s="19" t="s">
        <v>415</v>
      </c>
      <c r="B118" s="19" t="s">
        <v>685</v>
      </c>
      <c r="C118" s="19" t="s">
        <v>435</v>
      </c>
      <c r="D118" s="19" t="s">
        <v>448</v>
      </c>
      <c r="E118" s="19" t="s">
        <v>688</v>
      </c>
      <c r="F118" s="19" t="s">
        <v>450</v>
      </c>
      <c r="G118" s="42" t="s">
        <v>51</v>
      </c>
      <c r="H118" s="19" t="s">
        <v>689</v>
      </c>
      <c r="I118" s="19" t="s">
        <v>441</v>
      </c>
      <c r="J118" s="19" t="s">
        <v>690</v>
      </c>
    </row>
    <row r="119" ht="24" customHeight="1" spans="1:10">
      <c r="A119" s="19" t="s">
        <v>415</v>
      </c>
      <c r="B119" s="19" t="s">
        <v>685</v>
      </c>
      <c r="C119" s="19" t="s">
        <v>453</v>
      </c>
      <c r="D119" s="19" t="s">
        <v>454</v>
      </c>
      <c r="E119" s="19" t="s">
        <v>691</v>
      </c>
      <c r="F119" s="19" t="s">
        <v>438</v>
      </c>
      <c r="G119" s="42" t="s">
        <v>692</v>
      </c>
      <c r="H119" s="19" t="s">
        <v>446</v>
      </c>
      <c r="I119" s="19" t="s">
        <v>551</v>
      </c>
      <c r="J119" s="19" t="s">
        <v>693</v>
      </c>
    </row>
    <row r="120" ht="24" customHeight="1" spans="1:10">
      <c r="A120" s="19" t="s">
        <v>415</v>
      </c>
      <c r="B120" s="19" t="s">
        <v>685</v>
      </c>
      <c r="C120" s="19" t="s">
        <v>461</v>
      </c>
      <c r="D120" s="19" t="s">
        <v>462</v>
      </c>
      <c r="E120" s="19" t="s">
        <v>694</v>
      </c>
      <c r="F120" s="19" t="s">
        <v>456</v>
      </c>
      <c r="G120" s="42" t="s">
        <v>464</v>
      </c>
      <c r="H120" s="19" t="s">
        <v>446</v>
      </c>
      <c r="I120" s="19" t="s">
        <v>441</v>
      </c>
      <c r="J120" s="19" t="s">
        <v>478</v>
      </c>
    </row>
    <row r="121" ht="24" spans="1:10">
      <c r="A121" s="19" t="s">
        <v>405</v>
      </c>
      <c r="B121" s="19" t="s">
        <v>695</v>
      </c>
      <c r="C121" s="19" t="s">
        <v>435</v>
      </c>
      <c r="D121" s="19" t="s">
        <v>436</v>
      </c>
      <c r="E121" s="19" t="s">
        <v>696</v>
      </c>
      <c r="F121" s="19" t="s">
        <v>450</v>
      </c>
      <c r="G121" s="42" t="s">
        <v>697</v>
      </c>
      <c r="H121" s="19" t="s">
        <v>468</v>
      </c>
      <c r="I121" s="19" t="s">
        <v>441</v>
      </c>
      <c r="J121" s="19" t="s">
        <v>698</v>
      </c>
    </row>
    <row r="122" ht="60" spans="1:10">
      <c r="A122" s="19" t="s">
        <v>405</v>
      </c>
      <c r="B122" s="19" t="s">
        <v>699</v>
      </c>
      <c r="C122" s="19" t="s">
        <v>435</v>
      </c>
      <c r="D122" s="19" t="s">
        <v>443</v>
      </c>
      <c r="E122" s="19" t="s">
        <v>700</v>
      </c>
      <c r="F122" s="19" t="s">
        <v>438</v>
      </c>
      <c r="G122" s="42" t="s">
        <v>445</v>
      </c>
      <c r="H122" s="19" t="s">
        <v>446</v>
      </c>
      <c r="I122" s="19" t="s">
        <v>441</v>
      </c>
      <c r="J122" s="19" t="s">
        <v>701</v>
      </c>
    </row>
    <row r="123" ht="23" customHeight="1" spans="1:10">
      <c r="A123" s="19" t="s">
        <v>405</v>
      </c>
      <c r="B123" s="19" t="s">
        <v>699</v>
      </c>
      <c r="C123" s="19" t="s">
        <v>435</v>
      </c>
      <c r="D123" s="19" t="s">
        <v>448</v>
      </c>
      <c r="E123" s="19" t="s">
        <v>702</v>
      </c>
      <c r="F123" s="19" t="s">
        <v>438</v>
      </c>
      <c r="G123" s="42" t="s">
        <v>44</v>
      </c>
      <c r="H123" s="19" t="s">
        <v>473</v>
      </c>
      <c r="I123" s="19" t="s">
        <v>441</v>
      </c>
      <c r="J123" s="19" t="s">
        <v>703</v>
      </c>
    </row>
    <row r="124" ht="53" customHeight="1" spans="1:10">
      <c r="A124" s="19" t="s">
        <v>405</v>
      </c>
      <c r="B124" s="19" t="s">
        <v>699</v>
      </c>
      <c r="C124" s="19" t="s">
        <v>453</v>
      </c>
      <c r="D124" s="19" t="s">
        <v>454</v>
      </c>
      <c r="E124" s="19" t="s">
        <v>522</v>
      </c>
      <c r="F124" s="19" t="s">
        <v>438</v>
      </c>
      <c r="G124" s="42" t="s">
        <v>445</v>
      </c>
      <c r="H124" s="19" t="s">
        <v>446</v>
      </c>
      <c r="I124" s="19" t="s">
        <v>441</v>
      </c>
      <c r="J124" s="76" t="s">
        <v>704</v>
      </c>
    </row>
    <row r="125" ht="48" spans="1:10">
      <c r="A125" s="19" t="s">
        <v>405</v>
      </c>
      <c r="B125" s="19" t="s">
        <v>699</v>
      </c>
      <c r="C125" s="19" t="s">
        <v>453</v>
      </c>
      <c r="D125" s="19" t="s">
        <v>454</v>
      </c>
      <c r="E125" s="19" t="s">
        <v>705</v>
      </c>
      <c r="F125" s="19" t="s">
        <v>456</v>
      </c>
      <c r="G125" s="42" t="s">
        <v>47</v>
      </c>
      <c r="H125" s="19" t="s">
        <v>446</v>
      </c>
      <c r="I125" s="19" t="s">
        <v>441</v>
      </c>
      <c r="J125" s="19" t="s">
        <v>706</v>
      </c>
    </row>
    <row r="126" ht="36" spans="1:10">
      <c r="A126" s="19" t="s">
        <v>405</v>
      </c>
      <c r="B126" s="19" t="s">
        <v>699</v>
      </c>
      <c r="C126" s="19" t="s">
        <v>461</v>
      </c>
      <c r="D126" s="19" t="s">
        <v>462</v>
      </c>
      <c r="E126" s="19" t="s">
        <v>477</v>
      </c>
      <c r="F126" s="19" t="s">
        <v>456</v>
      </c>
      <c r="G126" s="42" t="s">
        <v>464</v>
      </c>
      <c r="H126" s="19" t="s">
        <v>446</v>
      </c>
      <c r="I126" s="19" t="s">
        <v>441</v>
      </c>
      <c r="J126" s="19" t="s">
        <v>707</v>
      </c>
    </row>
    <row r="127" ht="49" customHeight="1" spans="1:10">
      <c r="A127" s="19" t="s">
        <v>411</v>
      </c>
      <c r="B127" s="19" t="s">
        <v>708</v>
      </c>
      <c r="C127" s="19" t="s">
        <v>435</v>
      </c>
      <c r="D127" s="19" t="s">
        <v>436</v>
      </c>
      <c r="E127" s="19" t="s">
        <v>709</v>
      </c>
      <c r="F127" s="19" t="s">
        <v>438</v>
      </c>
      <c r="G127" s="42" t="s">
        <v>710</v>
      </c>
      <c r="H127" s="19" t="s">
        <v>468</v>
      </c>
      <c r="I127" s="19" t="s">
        <v>441</v>
      </c>
      <c r="J127" s="19" t="s">
        <v>711</v>
      </c>
    </row>
    <row r="128" ht="49" customHeight="1" spans="1:10">
      <c r="A128" s="19" t="s">
        <v>411</v>
      </c>
      <c r="B128" s="19" t="s">
        <v>708</v>
      </c>
      <c r="C128" s="19" t="s">
        <v>435</v>
      </c>
      <c r="D128" s="19" t="s">
        <v>436</v>
      </c>
      <c r="E128" s="19" t="s">
        <v>712</v>
      </c>
      <c r="F128" s="19" t="s">
        <v>438</v>
      </c>
      <c r="G128" s="42" t="s">
        <v>54</v>
      </c>
      <c r="H128" s="19" t="s">
        <v>468</v>
      </c>
      <c r="I128" s="19" t="s">
        <v>441</v>
      </c>
      <c r="J128" s="19" t="s">
        <v>713</v>
      </c>
    </row>
    <row r="129" ht="49" customHeight="1" spans="1:10">
      <c r="A129" s="19" t="s">
        <v>411</v>
      </c>
      <c r="B129" s="19" t="s">
        <v>708</v>
      </c>
      <c r="C129" s="19" t="s">
        <v>435</v>
      </c>
      <c r="D129" s="19" t="s">
        <v>436</v>
      </c>
      <c r="E129" s="19" t="s">
        <v>714</v>
      </c>
      <c r="F129" s="19" t="s">
        <v>438</v>
      </c>
      <c r="G129" s="42" t="s">
        <v>174</v>
      </c>
      <c r="H129" s="19" t="s">
        <v>468</v>
      </c>
      <c r="I129" s="19" t="s">
        <v>441</v>
      </c>
      <c r="J129" s="19" t="s">
        <v>715</v>
      </c>
    </row>
    <row r="130" ht="49" customHeight="1" spans="1:10">
      <c r="A130" s="19" t="s">
        <v>411</v>
      </c>
      <c r="B130" s="19" t="s">
        <v>708</v>
      </c>
      <c r="C130" s="19" t="s">
        <v>435</v>
      </c>
      <c r="D130" s="19" t="s">
        <v>443</v>
      </c>
      <c r="E130" s="19" t="s">
        <v>669</v>
      </c>
      <c r="F130" s="19" t="s">
        <v>438</v>
      </c>
      <c r="G130" s="42" t="s">
        <v>445</v>
      </c>
      <c r="H130" s="19" t="s">
        <v>446</v>
      </c>
      <c r="I130" s="19" t="s">
        <v>441</v>
      </c>
      <c r="J130" s="19" t="s">
        <v>716</v>
      </c>
    </row>
    <row r="131" ht="49" customHeight="1" spans="1:10">
      <c r="A131" s="19" t="s">
        <v>411</v>
      </c>
      <c r="B131" s="19" t="s">
        <v>708</v>
      </c>
      <c r="C131" s="19" t="s">
        <v>435</v>
      </c>
      <c r="D131" s="19" t="s">
        <v>448</v>
      </c>
      <c r="E131" s="19" t="s">
        <v>640</v>
      </c>
      <c r="F131" s="19" t="s">
        <v>438</v>
      </c>
      <c r="G131" s="42" t="s">
        <v>445</v>
      </c>
      <c r="H131" s="19" t="s">
        <v>446</v>
      </c>
      <c r="I131" s="19" t="s">
        <v>441</v>
      </c>
      <c r="J131" s="19" t="s">
        <v>655</v>
      </c>
    </row>
    <row r="132" ht="49" customHeight="1" spans="1:10">
      <c r="A132" s="19" t="s">
        <v>411</v>
      </c>
      <c r="B132" s="19" t="s">
        <v>708</v>
      </c>
      <c r="C132" s="19" t="s">
        <v>453</v>
      </c>
      <c r="D132" s="19" t="s">
        <v>454</v>
      </c>
      <c r="E132" s="19" t="s">
        <v>717</v>
      </c>
      <c r="F132" s="19" t="s">
        <v>438</v>
      </c>
      <c r="G132" s="42" t="s">
        <v>596</v>
      </c>
      <c r="H132" s="19" t="s">
        <v>597</v>
      </c>
      <c r="I132" s="19" t="s">
        <v>441</v>
      </c>
      <c r="J132" s="19" t="s">
        <v>718</v>
      </c>
    </row>
    <row r="133" ht="49" customHeight="1" spans="1:10">
      <c r="A133" s="19" t="s">
        <v>411</v>
      </c>
      <c r="B133" s="19" t="s">
        <v>708</v>
      </c>
      <c r="C133" s="19" t="s">
        <v>461</v>
      </c>
      <c r="D133" s="19" t="s">
        <v>462</v>
      </c>
      <c r="E133" s="19" t="s">
        <v>477</v>
      </c>
      <c r="F133" s="19" t="s">
        <v>456</v>
      </c>
      <c r="G133" s="42" t="s">
        <v>464</v>
      </c>
      <c r="H133" s="19" t="s">
        <v>446</v>
      </c>
      <c r="I133" s="19" t="s">
        <v>441</v>
      </c>
      <c r="J133" s="19" t="s">
        <v>719</v>
      </c>
    </row>
    <row r="134" ht="44" customHeight="1" spans="1:10">
      <c r="A134" s="19" t="s">
        <v>409</v>
      </c>
      <c r="B134" s="19" t="s">
        <v>720</v>
      </c>
      <c r="C134" s="19" t="s">
        <v>435</v>
      </c>
      <c r="D134" s="19" t="s">
        <v>436</v>
      </c>
      <c r="E134" s="19" t="s">
        <v>721</v>
      </c>
      <c r="F134" s="19" t="s">
        <v>450</v>
      </c>
      <c r="G134" s="42" t="s">
        <v>722</v>
      </c>
      <c r="H134" s="19" t="s">
        <v>468</v>
      </c>
      <c r="I134" s="19" t="s">
        <v>441</v>
      </c>
      <c r="J134" s="19" t="s">
        <v>723</v>
      </c>
    </row>
    <row r="135" ht="44" customHeight="1" spans="1:10">
      <c r="A135" s="19" t="s">
        <v>409</v>
      </c>
      <c r="B135" s="19" t="s">
        <v>724</v>
      </c>
      <c r="C135" s="19" t="s">
        <v>435</v>
      </c>
      <c r="D135" s="19" t="s">
        <v>443</v>
      </c>
      <c r="E135" s="19" t="s">
        <v>669</v>
      </c>
      <c r="F135" s="19" t="s">
        <v>438</v>
      </c>
      <c r="G135" s="42" t="s">
        <v>445</v>
      </c>
      <c r="H135" s="19" t="s">
        <v>446</v>
      </c>
      <c r="I135" s="19" t="s">
        <v>441</v>
      </c>
      <c r="J135" s="19" t="s">
        <v>725</v>
      </c>
    </row>
    <row r="136" ht="44" customHeight="1" spans="1:10">
      <c r="A136" s="19" t="s">
        <v>409</v>
      </c>
      <c r="B136" s="19" t="s">
        <v>724</v>
      </c>
      <c r="C136" s="19" t="s">
        <v>435</v>
      </c>
      <c r="D136" s="19" t="s">
        <v>448</v>
      </c>
      <c r="E136" s="19" t="s">
        <v>640</v>
      </c>
      <c r="F136" s="19" t="s">
        <v>438</v>
      </c>
      <c r="G136" s="42" t="s">
        <v>445</v>
      </c>
      <c r="H136" s="19" t="s">
        <v>446</v>
      </c>
      <c r="I136" s="19" t="s">
        <v>441</v>
      </c>
      <c r="J136" s="19" t="s">
        <v>655</v>
      </c>
    </row>
    <row r="137" ht="44" customHeight="1" spans="1:10">
      <c r="A137" s="19" t="s">
        <v>409</v>
      </c>
      <c r="B137" s="19" t="s">
        <v>724</v>
      </c>
      <c r="C137" s="19" t="s">
        <v>453</v>
      </c>
      <c r="D137" s="19" t="s">
        <v>454</v>
      </c>
      <c r="E137" s="19" t="s">
        <v>522</v>
      </c>
      <c r="F137" s="19" t="s">
        <v>438</v>
      </c>
      <c r="G137" s="42" t="s">
        <v>445</v>
      </c>
      <c r="H137" s="19" t="s">
        <v>446</v>
      </c>
      <c r="I137" s="19" t="s">
        <v>441</v>
      </c>
      <c r="J137" s="19" t="s">
        <v>726</v>
      </c>
    </row>
    <row r="138" ht="44" customHeight="1" spans="1:10">
      <c r="A138" s="19" t="s">
        <v>409</v>
      </c>
      <c r="B138" s="19" t="s">
        <v>724</v>
      </c>
      <c r="C138" s="19" t="s">
        <v>453</v>
      </c>
      <c r="D138" s="19" t="s">
        <v>454</v>
      </c>
      <c r="E138" s="19" t="s">
        <v>673</v>
      </c>
      <c r="F138" s="19" t="s">
        <v>438</v>
      </c>
      <c r="G138" s="42" t="s">
        <v>445</v>
      </c>
      <c r="H138" s="19" t="s">
        <v>446</v>
      </c>
      <c r="I138" s="19" t="s">
        <v>441</v>
      </c>
      <c r="J138" s="19" t="s">
        <v>674</v>
      </c>
    </row>
    <row r="139" ht="44" customHeight="1" spans="1:10">
      <c r="A139" s="19" t="s">
        <v>409</v>
      </c>
      <c r="B139" s="19" t="s">
        <v>724</v>
      </c>
      <c r="C139" s="19" t="s">
        <v>461</v>
      </c>
      <c r="D139" s="19" t="s">
        <v>462</v>
      </c>
      <c r="E139" s="19" t="s">
        <v>462</v>
      </c>
      <c r="F139" s="19" t="s">
        <v>456</v>
      </c>
      <c r="G139" s="42" t="s">
        <v>464</v>
      </c>
      <c r="H139" s="19" t="s">
        <v>446</v>
      </c>
      <c r="I139" s="19" t="s">
        <v>441</v>
      </c>
      <c r="J139" s="19" t="s">
        <v>727</v>
      </c>
    </row>
    <row r="140" ht="26" customHeight="1" spans="1:10">
      <c r="A140" s="19" t="s">
        <v>417</v>
      </c>
      <c r="B140" s="19" t="s">
        <v>728</v>
      </c>
      <c r="C140" s="19" t="s">
        <v>435</v>
      </c>
      <c r="D140" s="19" t="s">
        <v>436</v>
      </c>
      <c r="E140" s="19" t="s">
        <v>729</v>
      </c>
      <c r="F140" s="19" t="s">
        <v>438</v>
      </c>
      <c r="G140" s="42" t="s">
        <v>48</v>
      </c>
      <c r="H140" s="19" t="s">
        <v>468</v>
      </c>
      <c r="I140" s="19" t="s">
        <v>441</v>
      </c>
      <c r="J140" s="19" t="s">
        <v>723</v>
      </c>
    </row>
    <row r="141" ht="37" customHeight="1" spans="1:10">
      <c r="A141" s="19" t="s">
        <v>417</v>
      </c>
      <c r="B141" s="19" t="s">
        <v>730</v>
      </c>
      <c r="C141" s="19" t="s">
        <v>435</v>
      </c>
      <c r="D141" s="19" t="s">
        <v>443</v>
      </c>
      <c r="E141" s="19" t="s">
        <v>731</v>
      </c>
      <c r="F141" s="19" t="s">
        <v>438</v>
      </c>
      <c r="G141" s="42" t="s">
        <v>445</v>
      </c>
      <c r="H141" s="19" t="s">
        <v>446</v>
      </c>
      <c r="I141" s="19" t="s">
        <v>441</v>
      </c>
      <c r="J141" s="19" t="s">
        <v>732</v>
      </c>
    </row>
    <row r="142" ht="27" customHeight="1" spans="1:10">
      <c r="A142" s="19" t="s">
        <v>417</v>
      </c>
      <c r="B142" s="19" t="s">
        <v>730</v>
      </c>
      <c r="C142" s="19" t="s">
        <v>435</v>
      </c>
      <c r="D142" s="19" t="s">
        <v>448</v>
      </c>
      <c r="E142" s="19" t="s">
        <v>733</v>
      </c>
      <c r="F142" s="19" t="s">
        <v>438</v>
      </c>
      <c r="G142" s="42" t="s">
        <v>44</v>
      </c>
      <c r="H142" s="19" t="s">
        <v>473</v>
      </c>
      <c r="I142" s="19" t="s">
        <v>441</v>
      </c>
      <c r="J142" s="19" t="s">
        <v>734</v>
      </c>
    </row>
    <row r="143" ht="27" customHeight="1" spans="1:10">
      <c r="A143" s="19" t="s">
        <v>417</v>
      </c>
      <c r="B143" s="19" t="s">
        <v>730</v>
      </c>
      <c r="C143" s="19" t="s">
        <v>453</v>
      </c>
      <c r="D143" s="19" t="s">
        <v>454</v>
      </c>
      <c r="E143" s="19" t="s">
        <v>522</v>
      </c>
      <c r="F143" s="19" t="s">
        <v>438</v>
      </c>
      <c r="G143" s="42" t="s">
        <v>445</v>
      </c>
      <c r="H143" s="19" t="s">
        <v>446</v>
      </c>
      <c r="I143" s="19" t="s">
        <v>441</v>
      </c>
      <c r="J143" s="19" t="s">
        <v>735</v>
      </c>
    </row>
    <row r="144" ht="21" customHeight="1" spans="1:10">
      <c r="A144" s="19" t="s">
        <v>417</v>
      </c>
      <c r="B144" s="19" t="s">
        <v>730</v>
      </c>
      <c r="C144" s="19" t="s">
        <v>453</v>
      </c>
      <c r="D144" s="19" t="s">
        <v>454</v>
      </c>
      <c r="E144" s="19" t="s">
        <v>736</v>
      </c>
      <c r="F144" s="19" t="s">
        <v>438</v>
      </c>
      <c r="G144" s="42" t="s">
        <v>644</v>
      </c>
      <c r="H144" s="19" t="s">
        <v>446</v>
      </c>
      <c r="I144" s="19" t="s">
        <v>551</v>
      </c>
      <c r="J144" s="19" t="s">
        <v>737</v>
      </c>
    </row>
    <row r="145" ht="32" customHeight="1" spans="1:10">
      <c r="A145" s="19" t="s">
        <v>417</v>
      </c>
      <c r="B145" s="19" t="s">
        <v>730</v>
      </c>
      <c r="C145" s="19" t="s">
        <v>461</v>
      </c>
      <c r="D145" s="19" t="s">
        <v>462</v>
      </c>
      <c r="E145" s="19" t="s">
        <v>462</v>
      </c>
      <c r="F145" s="19" t="s">
        <v>456</v>
      </c>
      <c r="G145" s="42" t="s">
        <v>464</v>
      </c>
      <c r="H145" s="19" t="s">
        <v>446</v>
      </c>
      <c r="I145" s="19" t="s">
        <v>441</v>
      </c>
      <c r="J145" s="19" t="s">
        <v>727</v>
      </c>
    </row>
    <row r="146" ht="20" customHeight="1" spans="1:10">
      <c r="A146" s="72" t="s">
        <v>72</v>
      </c>
      <c r="B146" s="19"/>
      <c r="C146" s="19"/>
      <c r="D146" s="19"/>
      <c r="E146" s="19"/>
      <c r="F146" s="19"/>
      <c r="G146" s="19"/>
      <c r="H146" s="19"/>
      <c r="I146" s="19"/>
      <c r="J146" s="19"/>
    </row>
    <row r="147" ht="25" customHeight="1" spans="1:10">
      <c r="A147" s="19" t="s">
        <v>419</v>
      </c>
      <c r="B147" s="19" t="s">
        <v>738</v>
      </c>
      <c r="C147" s="19" t="s">
        <v>435</v>
      </c>
      <c r="D147" s="19" t="s">
        <v>436</v>
      </c>
      <c r="E147" s="19" t="s">
        <v>739</v>
      </c>
      <c r="F147" s="19" t="s">
        <v>456</v>
      </c>
      <c r="G147" s="42" t="s">
        <v>740</v>
      </c>
      <c r="H147" s="19" t="s">
        <v>612</v>
      </c>
      <c r="I147" s="19" t="s">
        <v>441</v>
      </c>
      <c r="J147" s="19" t="s">
        <v>741</v>
      </c>
    </row>
    <row r="148" ht="25" customHeight="1" spans="1:10">
      <c r="A148" s="19" t="s">
        <v>419</v>
      </c>
      <c r="B148" s="19" t="s">
        <v>742</v>
      </c>
      <c r="C148" s="19" t="s">
        <v>435</v>
      </c>
      <c r="D148" s="19" t="s">
        <v>436</v>
      </c>
      <c r="E148" s="19" t="s">
        <v>743</v>
      </c>
      <c r="F148" s="19" t="s">
        <v>456</v>
      </c>
      <c r="G148" s="42" t="s">
        <v>53</v>
      </c>
      <c r="H148" s="19" t="s">
        <v>744</v>
      </c>
      <c r="I148" s="19" t="s">
        <v>441</v>
      </c>
      <c r="J148" s="19" t="s">
        <v>745</v>
      </c>
    </row>
    <row r="149" ht="25" customHeight="1" spans="1:10">
      <c r="A149" s="19" t="s">
        <v>419</v>
      </c>
      <c r="B149" s="19" t="s">
        <v>742</v>
      </c>
      <c r="C149" s="19" t="s">
        <v>435</v>
      </c>
      <c r="D149" s="19" t="s">
        <v>436</v>
      </c>
      <c r="E149" s="19" t="s">
        <v>746</v>
      </c>
      <c r="F149" s="19" t="s">
        <v>456</v>
      </c>
      <c r="G149" s="42" t="s">
        <v>611</v>
      </c>
      <c r="H149" s="19" t="s">
        <v>612</v>
      </c>
      <c r="I149" s="19" t="s">
        <v>441</v>
      </c>
      <c r="J149" s="19" t="s">
        <v>747</v>
      </c>
    </row>
    <row r="150" ht="40" customHeight="1" spans="1:10">
      <c r="A150" s="19" t="s">
        <v>419</v>
      </c>
      <c r="B150" s="19" t="s">
        <v>742</v>
      </c>
      <c r="C150" s="19" t="s">
        <v>435</v>
      </c>
      <c r="D150" s="19" t="s">
        <v>443</v>
      </c>
      <c r="E150" s="19" t="s">
        <v>748</v>
      </c>
      <c r="F150" s="19" t="s">
        <v>438</v>
      </c>
      <c r="G150" s="42" t="s">
        <v>445</v>
      </c>
      <c r="H150" s="19" t="s">
        <v>446</v>
      </c>
      <c r="I150" s="19" t="s">
        <v>441</v>
      </c>
      <c r="J150" s="19" t="s">
        <v>749</v>
      </c>
    </row>
    <row r="151" ht="36" spans="1:10">
      <c r="A151" s="19" t="s">
        <v>419</v>
      </c>
      <c r="B151" s="19" t="s">
        <v>742</v>
      </c>
      <c r="C151" s="19" t="s">
        <v>435</v>
      </c>
      <c r="D151" s="19" t="s">
        <v>443</v>
      </c>
      <c r="E151" s="19" t="s">
        <v>750</v>
      </c>
      <c r="F151" s="19" t="s">
        <v>438</v>
      </c>
      <c r="G151" s="42" t="s">
        <v>445</v>
      </c>
      <c r="H151" s="19" t="s">
        <v>446</v>
      </c>
      <c r="I151" s="19" t="s">
        <v>441</v>
      </c>
      <c r="J151" s="19" t="s">
        <v>751</v>
      </c>
    </row>
    <row r="152" ht="25" customHeight="1" spans="1:10">
      <c r="A152" s="19" t="s">
        <v>419</v>
      </c>
      <c r="B152" s="19" t="s">
        <v>742</v>
      </c>
      <c r="C152" s="19" t="s">
        <v>435</v>
      </c>
      <c r="D152" s="19" t="s">
        <v>448</v>
      </c>
      <c r="E152" s="19" t="s">
        <v>752</v>
      </c>
      <c r="F152" s="19" t="s">
        <v>438</v>
      </c>
      <c r="G152" s="42" t="s">
        <v>445</v>
      </c>
      <c r="H152" s="19" t="s">
        <v>446</v>
      </c>
      <c r="I152" s="19" t="s">
        <v>441</v>
      </c>
      <c r="J152" s="19" t="s">
        <v>753</v>
      </c>
    </row>
    <row r="153" ht="25" customHeight="1" spans="1:10">
      <c r="A153" s="19" t="s">
        <v>419</v>
      </c>
      <c r="B153" s="19" t="s">
        <v>742</v>
      </c>
      <c r="C153" s="19" t="s">
        <v>453</v>
      </c>
      <c r="D153" s="19" t="s">
        <v>454</v>
      </c>
      <c r="E153" s="19" t="s">
        <v>522</v>
      </c>
      <c r="F153" s="19" t="s">
        <v>438</v>
      </c>
      <c r="G153" s="42" t="s">
        <v>445</v>
      </c>
      <c r="H153" s="19" t="s">
        <v>446</v>
      </c>
      <c r="I153" s="19" t="s">
        <v>441</v>
      </c>
      <c r="J153" s="19" t="s">
        <v>754</v>
      </c>
    </row>
    <row r="154" ht="25" customHeight="1" spans="1:10">
      <c r="A154" s="19" t="s">
        <v>419</v>
      </c>
      <c r="B154" s="19" t="s">
        <v>742</v>
      </c>
      <c r="C154" s="19" t="s">
        <v>453</v>
      </c>
      <c r="D154" s="19" t="s">
        <v>454</v>
      </c>
      <c r="E154" s="19" t="s">
        <v>755</v>
      </c>
      <c r="F154" s="19" t="s">
        <v>456</v>
      </c>
      <c r="G154" s="42" t="s">
        <v>525</v>
      </c>
      <c r="H154" s="19" t="s">
        <v>514</v>
      </c>
      <c r="I154" s="19" t="s">
        <v>441</v>
      </c>
      <c r="J154" s="19" t="s">
        <v>756</v>
      </c>
    </row>
    <row r="155" ht="25" customHeight="1" spans="1:10">
      <c r="A155" s="19" t="s">
        <v>419</v>
      </c>
      <c r="B155" s="19" t="s">
        <v>742</v>
      </c>
      <c r="C155" s="19" t="s">
        <v>461</v>
      </c>
      <c r="D155" s="19" t="s">
        <v>462</v>
      </c>
      <c r="E155" s="19" t="s">
        <v>757</v>
      </c>
      <c r="F155" s="19" t="s">
        <v>456</v>
      </c>
      <c r="G155" s="42" t="s">
        <v>504</v>
      </c>
      <c r="H155" s="19" t="s">
        <v>446</v>
      </c>
      <c r="I155" s="19" t="s">
        <v>441</v>
      </c>
      <c r="J155" s="19" t="s">
        <v>758</v>
      </c>
    </row>
    <row r="156" ht="25" customHeight="1" spans="1:10">
      <c r="A156" s="19" t="s">
        <v>419</v>
      </c>
      <c r="B156" s="19" t="s">
        <v>742</v>
      </c>
      <c r="C156" s="19" t="s">
        <v>461</v>
      </c>
      <c r="D156" s="19" t="s">
        <v>462</v>
      </c>
      <c r="E156" s="19" t="s">
        <v>759</v>
      </c>
      <c r="F156" s="19" t="s">
        <v>456</v>
      </c>
      <c r="G156" s="42" t="s">
        <v>582</v>
      </c>
      <c r="H156" s="19" t="s">
        <v>446</v>
      </c>
      <c r="I156" s="19" t="s">
        <v>441</v>
      </c>
      <c r="J156" s="19" t="s">
        <v>760</v>
      </c>
    </row>
  </sheetData>
  <mergeCells count="40">
    <mergeCell ref="A3:J3"/>
    <mergeCell ref="A4:H4"/>
    <mergeCell ref="A9:A14"/>
    <mergeCell ref="A15:A19"/>
    <mergeCell ref="A20:A27"/>
    <mergeCell ref="A28:A33"/>
    <mergeCell ref="A34:A40"/>
    <mergeCell ref="A41:A49"/>
    <mergeCell ref="A50:A57"/>
    <mergeCell ref="A59:A69"/>
    <mergeCell ref="A70:A84"/>
    <mergeCell ref="A85:A94"/>
    <mergeCell ref="A95:A101"/>
    <mergeCell ref="A103:A109"/>
    <mergeCell ref="A110:A115"/>
    <mergeCell ref="A116:A120"/>
    <mergeCell ref="A121:A126"/>
    <mergeCell ref="A127:A133"/>
    <mergeCell ref="A134:A139"/>
    <mergeCell ref="A140:A145"/>
    <mergeCell ref="A147:A156"/>
    <mergeCell ref="B9:B14"/>
    <mergeCell ref="B15:B19"/>
    <mergeCell ref="B20:B27"/>
    <mergeCell ref="B28:B33"/>
    <mergeCell ref="B34:B40"/>
    <mergeCell ref="B41:B49"/>
    <mergeCell ref="B50:B57"/>
    <mergeCell ref="B59:B69"/>
    <mergeCell ref="B70:B84"/>
    <mergeCell ref="B85:B94"/>
    <mergeCell ref="B95:B101"/>
    <mergeCell ref="B103:B109"/>
    <mergeCell ref="B110:B115"/>
    <mergeCell ref="B116:B120"/>
    <mergeCell ref="B121:B126"/>
    <mergeCell ref="B127:B133"/>
    <mergeCell ref="B134:B139"/>
    <mergeCell ref="B140:B145"/>
    <mergeCell ref="B147:B156"/>
  </mergeCells>
  <pageMargins left="0.75" right="0.75" top="1" bottom="1" header="0.5" footer="0.5"/>
  <pageSetup paperSize="9" scale="4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一般公共预算“三公”经费支出预算表03</vt:lpstr>
      <vt:lpstr>一般公共预算支出预算表02-2</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2025-02-20T05:02:00Z</dcterms:created>
  <dcterms:modified xsi:type="dcterms:W3CDTF">2025-03-18T17:39:49Z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0BEC38830713435991ACA11ABB22153F</vt:lpwstr>
  </property>
  <property fmtid="{D5CDD505-2E9C-101B-9397-08002B2CF9AE}" pid="3" name="KSOProductBuildVer">
    <vt:lpwstr>2052-12.8.2.1118</vt:lpwstr>
  </property>
</Properties>
</file>