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<sst xmlns="http://schemas.openxmlformats.org/spreadsheetml/2006/main" count="7236" uniqueCount="1304">
  <si>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</si>
  <si>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</si>
  <si>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</si>
  <si>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</si>
  <si>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</si>
  <si>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</si>
  <si>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</si>
  <si>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</si>
  <si>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</si>
  <si>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</si>
  <si>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</si>
  <si>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</si>
  <si>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</si>
  <si>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</si>
  <si>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</si>
  <si>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</si>
  <si>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</si>
  <si>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</si>
  <si>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</si>
  <si>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</si>
  <si>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</si>
  <si>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</si>
  <si>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</si>
  <si>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</si>
  <si>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</si>
  <si>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</si>
  <si>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</si>
  <si>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</si>
  <si>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</si>
  <si>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</si>
  <si>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</si>
  <si>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</si>
  <si>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</si>
  <si>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</si>
  <si>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</si>
  <si>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</si>
  <si>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</si>
  <si>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</si>
  <si>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</si>
  <si>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</si>
  <si>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</si>
  <si>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</si>
  <si>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</si>
  <si>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</si>
  <si>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</si>
  <si>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</si>
  <si>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</si>
  <si>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</si>
  <si>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</si>
  <si>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</si>
  <si>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</si>
  <si>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</si>
  <si>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</si>
  <si>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</si>
  <si>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</si>
  <si>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</si>
  <si>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</si>
  <si>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</si>
  <si>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</si>
  <si>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</si>
  <si>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</si>
  <si>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</si>
  <si>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</si>
  <si>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144</t>
  </si>
  <si>
    <t>玉溪市生态环境局</t>
  </si>
  <si>
    <t>144010</t>
  </si>
  <si>
    <t>玉溪市生态环境局红塔分局</t>
  </si>
  <si>
    <t>144001</t>
  </si>
  <si>
    <t>144011</t>
  </si>
  <si>
    <t>玉溪市生态环境局新平分局</t>
  </si>
  <si>
    <t>144012</t>
  </si>
  <si>
    <t>玉溪市生态环境局元江分局</t>
  </si>
  <si>
    <t>144013</t>
  </si>
  <si>
    <t>玉溪市生态环境局通海分局</t>
  </si>
  <si>
    <t>144014</t>
  </si>
  <si>
    <t>玉溪市生态环境局华宁分局</t>
  </si>
  <si>
    <t>144015</t>
  </si>
  <si>
    <t>玉溪市生态环境局易门分局</t>
  </si>
  <si>
    <t>144016</t>
  </si>
  <si>
    <t>玉溪市生态环境局峨山分局</t>
  </si>
  <si>
    <t>144017</t>
  </si>
  <si>
    <t>玉溪市生态环境局江川分局</t>
  </si>
  <si>
    <t>144018</t>
  </si>
  <si>
    <t>玉溪市生态环境局澄江分局</t>
  </si>
  <si>
    <t>144020</t>
  </si>
  <si>
    <t>玉溪市生态环境局高新技术产业开发区分局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</si>
  <si>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</si>
  <si>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</si>
  <si>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</si>
  <si>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</si>
  <si>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</si>
  <si>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</si>
  <si>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</si>
  <si>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</si>
  <si>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</si>
  <si>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</si>
  <si>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</si>
  <si>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</si>
  <si>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</si>
  <si>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</si>
  <si>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20199</t>
  </si>
  <si>
    <t>2019999</t>
  </si>
  <si>
    <t>208</t>
  </si>
  <si>
    <t>20805</t>
  </si>
  <si>
    <t>2080501</t>
  </si>
  <si>
    <t>2080502</t>
  </si>
  <si>
    <t>2080505</t>
  </si>
  <si>
    <t>2080506</t>
  </si>
  <si>
    <t>20807</t>
  </si>
  <si>
    <t>2080799</t>
  </si>
  <si>
    <t>20808</t>
  </si>
  <si>
    <t>2080801</t>
  </si>
  <si>
    <t>210</t>
  </si>
  <si>
    <t>21011</t>
  </si>
  <si>
    <t>2101101</t>
  </si>
  <si>
    <t>2101102</t>
  </si>
  <si>
    <t>2101103</t>
  </si>
  <si>
    <t>2101199</t>
  </si>
  <si>
    <t>211</t>
  </si>
  <si>
    <t>21101</t>
  </si>
  <si>
    <t>2110101</t>
  </si>
  <si>
    <t>2110102</t>
  </si>
  <si>
    <t>2110103</t>
  </si>
  <si>
    <t>2110104</t>
  </si>
  <si>
    <t>2110199</t>
  </si>
  <si>
    <t>21102</t>
  </si>
  <si>
    <t>2110299</t>
  </si>
  <si>
    <t>21103</t>
  </si>
  <si>
    <t>2110301</t>
  </si>
  <si>
    <t>2110302</t>
  </si>
  <si>
    <t>2110304</t>
  </si>
  <si>
    <t>2110307</t>
  </si>
  <si>
    <t>2110399</t>
  </si>
  <si>
    <t>21104</t>
  </si>
  <si>
    <t>2110401</t>
  </si>
  <si>
    <t>2110402</t>
  </si>
  <si>
    <t>21111</t>
  </si>
  <si>
    <t>2111101</t>
  </si>
  <si>
    <t>2111102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</si>
  <si>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</si>
  <si>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</si>
  <si>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</si>
  <si>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</si>
  <si>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</si>
  <si>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</si>
  <si>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</si>
  <si>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</si>
  <si>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</si>
  <si>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</si>
  <si>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</si>
  <si>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</si>
  <si>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</si>
  <si>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</si>
  <si>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</si>
  <si>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</si>
  <si>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</si>
  <si>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</si>
  <si>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</si>
  <si>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</si>
  <si>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</si>
  <si>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</si>
  <si>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</si>
  <si>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</si>
  <si>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</si>
  <si>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</si>
  <si>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</si>
  <si>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备注：玉溪市生态环境局2025年一般公共预算财政拨款“三公”经费预算合计721,954.00元，较上年减少12,900.00元，下降1.76%。2025年因公出国（境）费预算为0.00元，较上年增加0.00元，增长0.00%，共计安排因公出国（境）团组0个，因公出国（境）0人次。与上年对比无变化，2025年和2024年均未安排因公出国（境）费预算；公务接待费预算为254,068.00元，较上年减少12,900.00元，下降4.83%，2025年预计国内公务接待批次为260次，共计接待2600人次。减少的原因主要是：一是认真贯彻落实习近平关于艰苦奋斗、勤俭节约的系列重要指示批示精神，全面落实党中央、国务院和省委省政府、市委市政府厉行节约反对浪费、过“紧日子”加快高质量发展的工作要求，进一步从严控制“三公”经费；二是2025年工作安排不同，公务接待减少。公务用车购置及运行维护费为467,886.00元，较上年增加0.00元，增长0.00%。其中：公务用车购置费0.00元，较上年增加0.00元，增长0.00%；公务用车运行维护费467,886.00元，较上年增加0.00元，增长0.00%。共计购置公务用车0辆，年末公务用车保有量为18辆。公务用车购置及运行维护费与上年对比无变化，2024年和2025年均安排467,886.00元公务用车购置及运行维护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</si>
  <si>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</si>
  <si>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</si>
  <si>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</si>
  <si>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</si>
  <si>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</si>
  <si>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</si>
  <si>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</si>
  <si>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</si>
  <si>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</si>
  <si>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</si>
  <si>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</si>
  <si>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</si>
  <si>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</si>
  <si>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</si>
  <si>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</si>
  <si>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</si>
  <si>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</si>
  <si>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</si>
  <si>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</si>
  <si>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</si>
  <si>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</si>
  <si>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</si>
  <si>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530400210000000627638</t>
  </si>
  <si>
    <t>行政人员工资支出</t>
  </si>
  <si>
    <t>行政运行</t>
  </si>
  <si>
    <t>30101</t>
  </si>
  <si>
    <t>基本工资</t>
  </si>
  <si>
    <t>30102</t>
  </si>
  <si>
    <t>津贴补贴</t>
  </si>
  <si>
    <t>购房补贴</t>
  </si>
  <si>
    <t>530400210000000627640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</si>
  <si>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</si>
  <si>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</si>
  <si>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</si>
  <si>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</si>
  <si>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</si>
  <si>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</si>
  <si>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</si>
  <si>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</si>
  <si>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</si>
  <si>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</si>
  <si>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</si>
  <si>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</si>
  <si>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</si>
  <si>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</si>
  <si>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生态环境监测与信息</t>
  </si>
  <si>
    <t>530400210000000627641</t>
  </si>
  <si>
    <t>住房公积金</t>
  </si>
  <si>
    <t>30113</t>
  </si>
  <si>
    <t>530400210000000627642</t>
  </si>
  <si>
    <t>对个人和家庭的补助</t>
  </si>
  <si>
    <t>行政单位离退休</t>
  </si>
  <si>
    <t>30305</t>
  </si>
  <si>
    <t>生活补助</t>
  </si>
  <si>
    <t>事业单位离退休</t>
  </si>
  <si>
    <t>530400210000000627643</t>
  </si>
  <si>
    <t>其他工资福利支出</t>
  </si>
  <si>
    <t>30103</t>
  </si>
  <si>
    <t>奖金</t>
  </si>
  <si>
    <t>530400210000000627645</t>
  </si>
  <si>
    <t>公车购置及运维费</t>
  </si>
  <si>
    <t>30231</t>
  </si>
  <si>
    <t>公务用车运行维护费</t>
  </si>
  <si>
    <t>530400210000000627646</t>
  </si>
  <si>
    <t>行政人员公务交通补贴</t>
  </si>
  <si>
    <t>30239</t>
  </si>
  <si>
    <t>其他交通费用</t>
  </si>
  <si>
    <t>530400210000000627647</t>
  </si>
  <si>
    <t>工会经费</t>
  </si>
  <si>
    <t>30228</t>
  </si>
  <si>
    <t>530400210000000627649</t>
  </si>
  <si>
    <t>一般公用经费</t>
  </si>
  <si>
    <t>30299</t>
  </si>
  <si>
    <t>其他商品和服务支出</t>
  </si>
  <si>
    <t>30201</t>
  </si>
  <si>
    <t>办公费</t>
  </si>
  <si>
    <t>30205</t>
  </si>
  <si>
    <t>水费</t>
  </si>
  <si>
    <t>30206</t>
  </si>
  <si>
    <t>电费</t>
  </si>
  <si>
    <t>30207</t>
  </si>
  <si>
    <t>邮电费</t>
  </si>
  <si>
    <t>30211</t>
  </si>
  <si>
    <t>差旅费</t>
  </si>
  <si>
    <t>30213</t>
  </si>
  <si>
    <t>维修（护）费</t>
  </si>
  <si>
    <t>30229</t>
  </si>
  <si>
    <t>福利费</t>
  </si>
  <si>
    <t>30240</t>
  </si>
  <si>
    <t>税金及附加费用</t>
  </si>
  <si>
    <t>31002</t>
  </si>
  <si>
    <t>办公设备购置</t>
  </si>
  <si>
    <t>31003</t>
  </si>
  <si>
    <t>专用设备购置</t>
  </si>
  <si>
    <t>530400221100000565000</t>
  </si>
  <si>
    <t>事业人员工资支出</t>
  </si>
  <si>
    <t>30107</t>
  </si>
  <si>
    <t>绩效工资</t>
  </si>
  <si>
    <t>530400231100001382831</t>
  </si>
  <si>
    <t>残疾人就业保障金</t>
  </si>
  <si>
    <t>530400241100002370161</t>
  </si>
  <si>
    <t>编外临聘人员经费</t>
  </si>
  <si>
    <t>30199</t>
  </si>
  <si>
    <t>530400241100002372508</t>
  </si>
  <si>
    <t>工作业务经费</t>
  </si>
  <si>
    <t>其他环境保护管理事务支出</t>
  </si>
  <si>
    <t>30202</t>
  </si>
  <si>
    <t>印刷费</t>
  </si>
  <si>
    <t>30215</t>
  </si>
  <si>
    <t>会议费</t>
  </si>
  <si>
    <t>30216</t>
  </si>
  <si>
    <t>培训费</t>
  </si>
  <si>
    <t>30226</t>
  </si>
  <si>
    <t>劳务费</t>
  </si>
  <si>
    <t>30227</t>
  </si>
  <si>
    <t>委托业务费</t>
  </si>
  <si>
    <t>530400241100002372992</t>
  </si>
  <si>
    <t>工作业务（接待费）经费</t>
  </si>
  <si>
    <t>30217</t>
  </si>
  <si>
    <t>530400241100002382147</t>
  </si>
  <si>
    <t>奖励性绩效工资（工资部分）经费</t>
  </si>
  <si>
    <t>530400241100002382163</t>
  </si>
  <si>
    <t>奖励性绩效工资（高于部分）经费</t>
  </si>
  <si>
    <t>530400241100002382975</t>
  </si>
  <si>
    <t>年终一次性奖金</t>
  </si>
  <si>
    <t>530400241100002382995</t>
  </si>
  <si>
    <t>机关后勤购买服务经费</t>
  </si>
  <si>
    <t>530400241100002831904</t>
  </si>
  <si>
    <t>退休医疗照顾人员门诊医疗费用补助资金</t>
  </si>
  <si>
    <t>30307</t>
  </si>
  <si>
    <t>医疗费补助</t>
  </si>
  <si>
    <t>530400251100003581031</t>
  </si>
  <si>
    <t>职业年金记实经费</t>
  </si>
  <si>
    <t>机关事业单位职业年金缴费支出</t>
  </si>
  <si>
    <t>30109</t>
  </si>
  <si>
    <t>职业年金缴费</t>
  </si>
  <si>
    <t>530400251100003843609</t>
  </si>
  <si>
    <t>物业管理费</t>
  </si>
  <si>
    <t>30209</t>
  </si>
  <si>
    <t>530400210000000627927</t>
  </si>
  <si>
    <t>530400210000000627928</t>
  </si>
  <si>
    <t>530400210000000627929</t>
  </si>
  <si>
    <t>530400210000000627930</t>
  </si>
  <si>
    <t>530400210000000627931</t>
  </si>
  <si>
    <t>530400210000000627932</t>
  </si>
  <si>
    <t>530400210000000627934</t>
  </si>
  <si>
    <t>530400210000000627935</t>
  </si>
  <si>
    <t>530400210000000627936</t>
  </si>
  <si>
    <t>30218</t>
  </si>
  <si>
    <t>专用材料费</t>
  </si>
  <si>
    <t>30225</t>
  </si>
  <si>
    <t>专用燃料费</t>
  </si>
  <si>
    <t>530400221100000565966</t>
  </si>
  <si>
    <t>530400221100000565967</t>
  </si>
  <si>
    <t>530400231100001188684</t>
  </si>
  <si>
    <t>530400241100002083000</t>
  </si>
  <si>
    <t>530400241100002085462</t>
  </si>
  <si>
    <t>530400241100002085534</t>
  </si>
  <si>
    <t>530400241100002085649</t>
  </si>
  <si>
    <t>530400241100002270868</t>
  </si>
  <si>
    <t>530400251100003570952</t>
  </si>
  <si>
    <t>530400251100003765378</t>
  </si>
  <si>
    <t>530400251100003841393</t>
  </si>
  <si>
    <t>530400210000000626200</t>
  </si>
  <si>
    <t>530400210000000626201</t>
  </si>
  <si>
    <t>530400210000000626202</t>
  </si>
  <si>
    <t>530400210000000626203</t>
  </si>
  <si>
    <t>530400210000000626204</t>
  </si>
  <si>
    <t>530400210000000626205</t>
  </si>
  <si>
    <t>530400210000000626207</t>
  </si>
  <si>
    <t>530400210000000626208</t>
  </si>
  <si>
    <t>530400210000000626209</t>
  </si>
  <si>
    <t>530400221100000566222</t>
  </si>
  <si>
    <t>530400221100000566223</t>
  </si>
  <si>
    <t>530400231100001378360</t>
  </si>
  <si>
    <t>530400241100002088125</t>
  </si>
  <si>
    <t>530400241100002089594</t>
  </si>
  <si>
    <t>530400241100002090179</t>
  </si>
  <si>
    <t>其他环境监测与监察支出</t>
  </si>
  <si>
    <t>530400241100002090377</t>
  </si>
  <si>
    <t>530400241100002354587</t>
  </si>
  <si>
    <t>530400241100002379618</t>
  </si>
  <si>
    <t>530400210000000627211</t>
  </si>
  <si>
    <t>530400210000000627212</t>
  </si>
  <si>
    <t>530400210000000627213</t>
  </si>
  <si>
    <t>530400210000000627214</t>
  </si>
  <si>
    <t>530400210000000627215</t>
  </si>
  <si>
    <t>530400210000000627216</t>
  </si>
  <si>
    <t>530400210000000627218</t>
  </si>
  <si>
    <t>530400210000000627219</t>
  </si>
  <si>
    <t>530400210000000630723</t>
  </si>
  <si>
    <t>530400210000000630870</t>
  </si>
  <si>
    <t>530400221100000619091</t>
  </si>
  <si>
    <t>530400231100001388189</t>
  </si>
  <si>
    <t>530400241100002096365</t>
  </si>
  <si>
    <t>530400241100002096529</t>
  </si>
  <si>
    <t>530400241100002112466</t>
  </si>
  <si>
    <t>530400241100002371066</t>
  </si>
  <si>
    <t>530400241100002371827</t>
  </si>
  <si>
    <t>530400241100002383201</t>
  </si>
  <si>
    <t>530400251100003559615</t>
  </si>
  <si>
    <t>530400210000000625793</t>
  </si>
  <si>
    <t>530400210000000625794</t>
  </si>
  <si>
    <t>530400210000000625795</t>
  </si>
  <si>
    <t>530400210000000625796</t>
  </si>
  <si>
    <t>530400210000000625797</t>
  </si>
  <si>
    <t>530400210000000625799</t>
  </si>
  <si>
    <t>530400210000000625800</t>
  </si>
  <si>
    <t>530400210000000625801</t>
  </si>
  <si>
    <t>31007</t>
  </si>
  <si>
    <t>信息网络及软件购置更新</t>
  </si>
  <si>
    <t>530400210000000629746</t>
  </si>
  <si>
    <t>530400221100000618536</t>
  </si>
  <si>
    <t>530400221100000618549</t>
  </si>
  <si>
    <t>530400231100001383477</t>
  </si>
  <si>
    <t>530400241100002311387</t>
  </si>
  <si>
    <t>530400241100002317008</t>
  </si>
  <si>
    <t>机关购买后勤服务经费</t>
  </si>
  <si>
    <t>530400241100002318334</t>
  </si>
  <si>
    <t>530400241100002318419</t>
  </si>
  <si>
    <t>530400241100002354459</t>
  </si>
  <si>
    <t>530400241100002355677</t>
  </si>
  <si>
    <t>530400210000000627905</t>
  </si>
  <si>
    <t>530400210000000627906</t>
  </si>
  <si>
    <t>530400210000000627907</t>
  </si>
  <si>
    <t>530400210000000627908</t>
  </si>
  <si>
    <t>530400210000000627909</t>
  </si>
  <si>
    <t>530400210000000627910</t>
  </si>
  <si>
    <t>530400210000000627912</t>
  </si>
  <si>
    <t>530400210000000627913</t>
  </si>
  <si>
    <t>530400210000000627914</t>
  </si>
  <si>
    <t>530400210000000627915</t>
  </si>
  <si>
    <t>530400221100000564837</t>
  </si>
  <si>
    <t>530400241100002316585</t>
  </si>
  <si>
    <t>530400241100002316913</t>
  </si>
  <si>
    <t>530400241100002317187</t>
  </si>
  <si>
    <t>530400241100002383249</t>
  </si>
  <si>
    <t>530400241100002385372</t>
  </si>
  <si>
    <t>530400241100002701956</t>
  </si>
  <si>
    <t>530400210000000629756</t>
  </si>
  <si>
    <t>530400210000000629757</t>
  </si>
  <si>
    <t>530400210000000629758</t>
  </si>
  <si>
    <t>530400210000000629759</t>
  </si>
  <si>
    <t>530400210000000629760</t>
  </si>
  <si>
    <t>530400210000000629761</t>
  </si>
  <si>
    <t>530400210000000629763</t>
  </si>
  <si>
    <t>530400210000000629764</t>
  </si>
  <si>
    <t>530400210000000629765</t>
  </si>
  <si>
    <t>530400210000000630579</t>
  </si>
  <si>
    <t>530400221100000622112</t>
  </si>
  <si>
    <t>530400231100001381148</t>
  </si>
  <si>
    <t>530400241100002357926</t>
  </si>
  <si>
    <t>530400241100002358375</t>
  </si>
  <si>
    <t>530400241100002359619</t>
  </si>
  <si>
    <t>530400241100002360813</t>
  </si>
  <si>
    <t>530400241100002360837</t>
  </si>
  <si>
    <t>530400241100002363719</t>
  </si>
  <si>
    <t>530400210000000629706</t>
  </si>
  <si>
    <t>530400210000000629707</t>
  </si>
  <si>
    <t>530400210000000629708</t>
  </si>
  <si>
    <t>530400210000000629709</t>
  </si>
  <si>
    <t>530400210000000629710</t>
  </si>
  <si>
    <t>530400210000000629711</t>
  </si>
  <si>
    <t>530400210000000629712</t>
  </si>
  <si>
    <t>530400210000000629713</t>
  </si>
  <si>
    <t>530400210000000629714</t>
  </si>
  <si>
    <t>30204</t>
  </si>
  <si>
    <t>手续费</t>
  </si>
  <si>
    <t>530400221100000622393</t>
  </si>
  <si>
    <t>530400221100000622394</t>
  </si>
  <si>
    <t>530400231100001385493</t>
  </si>
  <si>
    <t>530400241100002356353</t>
  </si>
  <si>
    <t>530400241100002356821</t>
  </si>
  <si>
    <t>530400241100002359632</t>
  </si>
  <si>
    <t>530400241100002359747</t>
  </si>
  <si>
    <t>530400241100002359863</t>
  </si>
  <si>
    <t>530400241100002385227</t>
  </si>
  <si>
    <t>530400210000000627304</t>
  </si>
  <si>
    <t>530400210000000627305</t>
  </si>
  <si>
    <t>530400210000000627306</t>
  </si>
  <si>
    <t>530400210000000627307</t>
  </si>
  <si>
    <t>530400210000000627308</t>
  </si>
  <si>
    <t>530400210000000627309</t>
  </si>
  <si>
    <t>530400210000000627311</t>
  </si>
  <si>
    <t>530400210000000627312</t>
  </si>
  <si>
    <t>530400210000000627313</t>
  </si>
  <si>
    <t>530400210000000630604</t>
  </si>
  <si>
    <t>530400221100000566533</t>
  </si>
  <si>
    <t>530400241100002077996</t>
  </si>
  <si>
    <t>530400241100002078672</t>
  </si>
  <si>
    <t>530400241100002078839</t>
  </si>
  <si>
    <t>530400241100002348291</t>
  </si>
  <si>
    <t>530400241100002382993</t>
  </si>
  <si>
    <t>530400251100003576966</t>
  </si>
  <si>
    <t>530400251100003766241</t>
  </si>
  <si>
    <t>530400251100003841708</t>
  </si>
  <si>
    <t>530400210000000627351</t>
  </si>
  <si>
    <t>530400210000000627352</t>
  </si>
  <si>
    <t>530400210000000627353</t>
  </si>
  <si>
    <t>530400210000000627354</t>
  </si>
  <si>
    <t>530400210000000627355</t>
  </si>
  <si>
    <t>530400210000000627356</t>
  </si>
  <si>
    <t>530400210000000627358</t>
  </si>
  <si>
    <t>530400210000000627360</t>
  </si>
  <si>
    <t>530400210000000627361</t>
  </si>
  <si>
    <t>530400221100000553026</t>
  </si>
  <si>
    <t>530400231100001183495</t>
  </si>
  <si>
    <t>530400241100002097433</t>
  </si>
  <si>
    <t>530400241100002119478</t>
  </si>
  <si>
    <t>530400241100002119667</t>
  </si>
  <si>
    <t>530400241100002119845</t>
  </si>
  <si>
    <t>530400241100002119943</t>
  </si>
  <si>
    <t>530400241100002142110</t>
  </si>
  <si>
    <t>530400251100003841888</t>
  </si>
  <si>
    <t>530400231100001136658</t>
  </si>
  <si>
    <t>530400231100001136661</t>
  </si>
  <si>
    <t>530400231100001136663</t>
  </si>
  <si>
    <t>530400231100001136686</t>
  </si>
  <si>
    <t>530400231100001136689</t>
  </si>
  <si>
    <t>530400231100001381841</t>
  </si>
  <si>
    <t>530400231100001381866</t>
  </si>
  <si>
    <t>530400241100002050999</t>
  </si>
  <si>
    <t>530400251100003806009</t>
  </si>
  <si>
    <t>预算05-1表</t>
  </si>
  <si>
    <t>2025年部门项目支出预算表</t>
  </si>
  <si>
    <t>项目分类</t>
  </si>
  <si>
    <t>项目单位</t>
  </si>
  <si>
    <t>本年拨款</t>
  </si>
  <si>
    <t>单位资金</t>
  </si>
  <si>
    <t>其中：本次下达</t>
  </si>
  <si>
    <t>执法办案补助经费</t>
  </si>
  <si>
    <t>事业发展类</t>
  </si>
  <si>
    <t>530400200000000001127</t>
  </si>
  <si>
    <t>生态环境执法监察</t>
  </si>
  <si>
    <t>30214</t>
  </si>
  <si>
    <t>租赁费</t>
  </si>
  <si>
    <t>30224</t>
  </si>
  <si>
    <t>被装购置费</t>
  </si>
  <si>
    <t>30309</t>
  </si>
  <si>
    <t>奖励金</t>
  </si>
  <si>
    <t>玉溪市2021年黑烟车抓拍点位建设项目专项资金</t>
  </si>
  <si>
    <t>530400211100000248044</t>
  </si>
  <si>
    <t>大气</t>
  </si>
  <si>
    <t>玉溪市污染源在线监控系统运维与监管服务项目专项资金</t>
  </si>
  <si>
    <t>530400221100000211609</t>
  </si>
  <si>
    <t>其他污染防治支出</t>
  </si>
  <si>
    <t>玉溪市中心城区片区大气臭氧前体物——挥发性有机物(VOCs)重点工业源污染防控专项资金</t>
  </si>
  <si>
    <t>530400221100000777298</t>
  </si>
  <si>
    <t>30903</t>
  </si>
  <si>
    <t>31199</t>
  </si>
  <si>
    <t>其他对企业补助</t>
  </si>
  <si>
    <t>玉溪市中心城区包装印刷行业重点企业挥发性有机物(VOCs)治理项目专项资金</t>
  </si>
  <si>
    <t>530400221100001019864</t>
  </si>
  <si>
    <t>31299</t>
  </si>
  <si>
    <t>玉溪市三大高原湖泊（抚仙湖、星云湖、杞麓湖）及其主要入湖河流水质风险分析与应急响应项目资金</t>
  </si>
  <si>
    <t>530400231100001804307</t>
  </si>
  <si>
    <t>水体</t>
  </si>
  <si>
    <t>玉溪市中心城区多污染物智能管控与协同减排示范项目资金</t>
  </si>
  <si>
    <t>530400231100001810790</t>
  </si>
  <si>
    <t>31022</t>
  </si>
  <si>
    <t>无形资产购置</t>
  </si>
  <si>
    <t>云南省玉溪市辐射环境自动监测站协助采样及月巡视项目专项资金</t>
  </si>
  <si>
    <t>530400241100002108589</t>
  </si>
  <si>
    <t>玉溪市生态环境领域项目库建设项目资金</t>
  </si>
  <si>
    <t>530400241100003002753</t>
  </si>
  <si>
    <t>胡红云专家基层科研工作站人才奖励资金</t>
  </si>
  <si>
    <t>530400241100003152949</t>
  </si>
  <si>
    <t>玉溪市重点污染源地下水环境状况初步调查项目资金</t>
  </si>
  <si>
    <t>专项业务类</t>
  </si>
  <si>
    <t>530400241100003156703</t>
  </si>
  <si>
    <t>玉溪市环保监测执法业务用房建设项目撤销前期合同解除经费</t>
  </si>
  <si>
    <t>530400251100003582463</t>
  </si>
  <si>
    <t>杞麓湖枯水期有机质特征COD来源定量解析及底质改善技术研究资金</t>
  </si>
  <si>
    <t>530400251100003804622</t>
  </si>
  <si>
    <t>530400210000000625972</t>
  </si>
  <si>
    <t>环境空气自动站专项经费</t>
  </si>
  <si>
    <t>530400210000000627506</t>
  </si>
  <si>
    <t>2023年区级环境保护管理经费</t>
  </si>
  <si>
    <t>530400241100002102960</t>
  </si>
  <si>
    <t>红塔区居民环境与健康素养水平监测服务项目经费</t>
  </si>
  <si>
    <t>530400241100002351557</t>
  </si>
  <si>
    <t>2024年第三轮中央生态环境保护督察工作经费</t>
  </si>
  <si>
    <t>530400251100003836691</t>
  </si>
  <si>
    <t>530400210000000626816</t>
  </si>
  <si>
    <t>530400210000000626756</t>
  </si>
  <si>
    <t>遗属生活补助经费</t>
  </si>
  <si>
    <t>民生类</t>
  </si>
  <si>
    <t>530400231100001184962</t>
  </si>
  <si>
    <t>死亡抚恤</t>
  </si>
  <si>
    <t>530400210000000625866</t>
  </si>
  <si>
    <t>云南省玉溪市通海县农村黑臭水体治理示范工程专项资金</t>
  </si>
  <si>
    <t>530400221100001009228</t>
  </si>
  <si>
    <t>农村环境保护</t>
  </si>
  <si>
    <t>机关事业单位职工遗属生活补助经费</t>
  </si>
  <si>
    <t>530400231100001177029</t>
  </si>
  <si>
    <t>公益性岗位补助资金</t>
  </si>
  <si>
    <t>530400241100002368521</t>
  </si>
  <si>
    <t>通海县生态产品价值核算项目省级专项资金</t>
  </si>
  <si>
    <t>530400241100003003905</t>
  </si>
  <si>
    <t>生态保护</t>
  </si>
  <si>
    <t>通海县受污染耕地周边河道底泥重金属污染状况调查项目省级专项资金</t>
  </si>
  <si>
    <t>530400241100003003981</t>
  </si>
  <si>
    <t>土壤</t>
  </si>
  <si>
    <t>单位自有资金账户银行存款利息收入上缴资金</t>
  </si>
  <si>
    <t>530400251100003591209</t>
  </si>
  <si>
    <t>其他一般公共服务支出</t>
  </si>
  <si>
    <t>华宁县执法办案补助经费</t>
  </si>
  <si>
    <t>530400221100000265508</t>
  </si>
  <si>
    <t>华宁玉珠水泥有限公司3000t_d+5000t_d新型干法水泥生产线超低排放改造项目资金</t>
  </si>
  <si>
    <t>530400241100003156710</t>
  </si>
  <si>
    <t>530400221100000269330</t>
  </si>
  <si>
    <t>530400231100002085914</t>
  </si>
  <si>
    <t>其他就业补助支出</t>
  </si>
  <si>
    <t>峨山县生态环境局峨山分局生态环境补助经费</t>
  </si>
  <si>
    <t>530400241100002109369</t>
  </si>
  <si>
    <t>530400251100003577970</t>
  </si>
  <si>
    <t>31001</t>
  </si>
  <si>
    <t>房屋建筑物购建</t>
  </si>
  <si>
    <t>玉溪高新区环保工作业务补助经费</t>
  </si>
  <si>
    <t>530400241100002109044</t>
  </si>
  <si>
    <t>530400241100002112189</t>
  </si>
  <si>
    <t>江川区生态产品价值核算项目经费</t>
  </si>
  <si>
    <t>530400241100003002118</t>
  </si>
  <si>
    <t>星云湖流域入湖入河排口排查项目经费</t>
  </si>
  <si>
    <t>530400241100003002245</t>
  </si>
  <si>
    <t>自有资金账户银行存款利息收入上缴项目经费</t>
  </si>
  <si>
    <t>530400251100003587183</t>
  </si>
  <si>
    <t>530400210000000625964</t>
  </si>
  <si>
    <t>530400231100001181958</t>
  </si>
  <si>
    <t>抚仙湖流域北岸水污染综合防治项目资金</t>
  </si>
  <si>
    <t>530400231100002007081</t>
  </si>
  <si>
    <t>抚仙湖流域入河排污口“查、测、溯”项目经费</t>
  </si>
  <si>
    <t>530400241100003006972</t>
  </si>
  <si>
    <t>澄江市生态产品价值核算项目经费</t>
  </si>
  <si>
    <t>530400241100003007062</t>
  </si>
  <si>
    <t>抚仙湖北岸雨季多源污染负荷治理示范工程项目经费</t>
  </si>
  <si>
    <t>530400241100003327210</t>
  </si>
  <si>
    <t>高龙潭公租房地下水源头减量化处理项目资金</t>
  </si>
  <si>
    <t>530400231100002060349</t>
  </si>
  <si>
    <t>30905</t>
  </si>
  <si>
    <t>基础设施建设</t>
  </si>
  <si>
    <t>玉溪市生态环境局高新技术产业开发区分局设备采购项目资金</t>
  </si>
  <si>
    <t>530400241100002103813</t>
  </si>
  <si>
    <t>玉溪市生态环境局高新技术产业开发区分局环境保护管理事务项目资金</t>
  </si>
  <si>
    <t>530400241100002389181</t>
  </si>
  <si>
    <t>一般行政管理事务</t>
  </si>
  <si>
    <t>生态环境保护宣传</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</si>
  <si>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</si>
  <si>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</si>
  <si>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</si>
  <si>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</si>
  <si>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</si>
  <si>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</si>
  <si>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</si>
  <si>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</si>
  <si>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</si>
  <si>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</si>
  <si>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</si>
  <si>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</si>
  <si>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</si>
  <si>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政府采购技术服务方式聘请第三方对玉溪市污染源自动监控系统定期开展系统维护，及时解决故障，确保监控系统正常、稳定运行，监控数据真实、有效上传各级环保部门监控中心平台，一是确保完成国家考核，我市重点排污单位传输有效率不低于95%；二是提高数据利用效能，污染源自动监控数据为生态环境部门开展排污申报核定、排污许可证发放、总量控制、环境统计和现场环境执法等环境监督管理工作提供数据支撑；三是有效保障机动车定期检验工作及移动源污染防治工作的正常开展，为玉溪市移动源监督管理平台的稳定运行提供支撑，保障市内车辆检验检测工作能够正常进行，保障处于检验周期内的机动车完成环保检验时，正常上传检验数据和电子报告单，并出具排放检验报告，对淘汰高排放车辆和提升大气环境质量起到重要作用。</t>
  </si>
  <si>
    <t>产出指标</t>
  </si>
  <si>
    <t>数量指标</t>
  </si>
  <si>
    <t>对排污企业例行检查家次</t>
  </si>
  <si>
    <t>&gt;=</t>
  </si>
  <si>
    <t>600</t>
  </si>
  <si>
    <t>次/年</t>
  </si>
  <si>
    <t>定量指标</t>
  </si>
  <si>
    <t>按照《污染源自动监控设施现场监督检查办法》（部令19号）要求对国家重点监控企业污染源自动监控设施的例行检查每月至少1次；对其他企业污染源自动监控设施的例行检查每季度至少1次。用于反映实施项目工作量的指标。</t>
  </si>
  <si>
    <t>质量指标</t>
  </si>
  <si>
    <t>固定污染源数据有效传输率</t>
  </si>
  <si>
    <t>95</t>
  </si>
  <si>
    <t>%</t>
  </si>
  <si>
    <t>是指在考核时段内，可实施自动监控的国家重点监控企业主要污染物自动监控数据传送至环境保护部污染源自动监控平台的完整性和有效性的综合考核指标。
定义为数据传输率和数据有效率的乘积。用于反映实施项目的质量指标。</t>
  </si>
  <si>
    <t>移动源数据传输率</t>
  </si>
  <si>
    <t>玉溪市移动源排气污染监管平台至省厅数据传输率。</t>
  </si>
  <si>
    <t>效益指标</t>
  </si>
  <si>
    <t>生态效益</t>
  </si>
  <si>
    <t>城市细颗粒物（PM2.5）浓度平均值</t>
  </si>
  <si>
    <t>&lt;=</t>
  </si>
  <si>
    <t>微克/立方米</t>
  </si>
  <si>
    <t>反映保障城市空气质量情况，城市细颗粒物（PM2.5）浓度平均值，单位为微克/立方米，用于反映项目实施对生态环境所带来的生态效益。</t>
  </si>
  <si>
    <t>满意度指标</t>
  </si>
  <si>
    <t>服务对象满意度</t>
  </si>
  <si>
    <t>90</t>
  </si>
  <si>
    <t>定性指标</t>
  </si>
  <si>
    <t>反映用户和群众对技术服务的满意程度</t>
  </si>
  <si>
    <t>2025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 预期效果：强化生态环境监管执法，提升执法能力和执法水平，改善环境质量、满足人民日益增长的美好生活需要，建设高品质“美丽玉溪”。</t>
  </si>
  <si>
    <t>双随机、一公开检查企业家次</t>
  </si>
  <si>
    <t>150</t>
  </si>
  <si>
    <t>家</t>
  </si>
  <si>
    <t>反映开展全市生态环境保护执法检查和监督活动情况。</t>
  </si>
  <si>
    <t>2025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 预期效果：强化生态环境监管执法，提升执法能力和执法水平，改善环境质量、满足人民日益增长的美好生活需要，建设高品质“美丽玉溪”。</t>
  </si>
  <si>
    <t>重点环境投诉案件公开率</t>
  </si>
  <si>
    <t>=</t>
  </si>
  <si>
    <t>100</t>
  </si>
  <si>
    <t>重点环境投诉案件公开率=重点环境投诉案件公开情况/案件总数*100%</t>
  </si>
  <si>
    <t>违法违规单位信息公开率</t>
  </si>
  <si>
    <t>违法违规单位信息公开率=违法违规单位信息公开情况/违法违规单位总数*100%</t>
  </si>
  <si>
    <t>时效指标</t>
  </si>
  <si>
    <t>法律顾问服务期限</t>
  </si>
  <si>
    <t>月</t>
  </si>
  <si>
    <t>反映法律顾问服务期限时间</t>
  </si>
  <si>
    <t>社会效益</t>
  </si>
  <si>
    <t>环保投诉案件办结率</t>
  </si>
  <si>
    <t>反映环保举报热线案件办结的情况。12369环保举报热线投诉案件办结率=已办结案件数/总案件数*100%</t>
  </si>
  <si>
    <t>公众对城市环境保护满意率</t>
  </si>
  <si>
    <t>80</t>
  </si>
  <si>
    <t>公众对城市环境保护满意率=问卷调查中公众对城市环境保护满意数/问卷调查总数*100%</t>
  </si>
  <si>
    <t>1.开发1项湖泊C0D定量测源技术；
2.开发1项适用于杞麓湖泥水界面微环境的底质改善技术；
3.完成《杞湖水体有机质及底泥碳库特征分析报告》1份，并作为专报，提交市级人民政府；
4.完成《杞麓湖C0D污染源定量解析报告》1份，并作为专报，提交市级人民政府；
5.完成《杞麓湖内源污染防治技术方案》1份，并被地方政府认可和采纳；
6.申请国家发明专利2项；
7.发表高水平论文3篇。</t>
  </si>
  <si>
    <t>购置设备数量</t>
  </si>
  <si>
    <t>1.00</t>
  </si>
  <si>
    <t>台（套）</t>
  </si>
  <si>
    <t>反映购置数量完成情况。</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</si>
  <si>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</si>
  <si>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</si>
  <si>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</si>
  <si>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</si>
  <si>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经济效益</t>
  </si>
  <si>
    <t>设备采购经济性</t>
  </si>
  <si>
    <t>万元</t>
  </si>
  <si>
    <t>反映设备采购成本低于计划数所获得的经济效益。</t>
  </si>
  <si>
    <t>使用人员满意度</t>
  </si>
  <si>
    <t>反映服务对象对购置设备的整体满意情况。
使用人员满意度=（对购置设备满意的人数/问卷调查人数）*100%。</t>
  </si>
  <si>
    <t>1. 组织人才培养，组织相关专家教授开展技术讲座。
2. 开展环境空气PM2.5、O3与挥发性有机物关联性研究，探究中心城区环境空气超标污染机理并提出管控建议。
3. 调研玉溪市管辖范围内农村及乡镇生活垃圾处理处置现状，评估生活垃圾处理处置过程中潜在的环境风险问题。</t>
  </si>
  <si>
    <t>人才培养、培训</t>
  </si>
  <si>
    <t>30</t>
  </si>
  <si>
    <t>人次</t>
  </si>
  <si>
    <t>反应工作站按照玉人社规〔2022〕1号文件规定运行的情况。</t>
  </si>
  <si>
    <t>服务时间累计</t>
  </si>
  <si>
    <t>天</t>
  </si>
  <si>
    <t>年度考核</t>
  </si>
  <si>
    <t>85</t>
  </si>
  <si>
    <t>解决关键技术情况</t>
  </si>
  <si>
    <t>个（项）</t>
  </si>
  <si>
    <t>设站单位满意度</t>
  </si>
  <si>
    <t>反映设站单位对工作站的整体运行满意情况。
设站单位满意度=（对工作站运行满意的人数/问卷调查人数）*100%。</t>
  </si>
  <si>
    <t>签订完成前期合同的解除协议，并按照解除合同的协议完成的费用收回和支付，完成档案整理。</t>
  </si>
  <si>
    <t>解除合同的协议</t>
  </si>
  <si>
    <t>项（个）</t>
  </si>
  <si>
    <t>完成合同量。</t>
  </si>
  <si>
    <t>解除合同协议签订率</t>
  </si>
  <si>
    <t>种</t>
  </si>
  <si>
    <t>合同档案全部完成整理和数字化，两种档案交割完成。</t>
  </si>
  <si>
    <t>成本指标</t>
  </si>
  <si>
    <t>经济成本指标</t>
  </si>
  <si>
    <t>6000</t>
  </si>
  <si>
    <t>元</t>
  </si>
  <si>
    <t>合同价格内完成合同指定任务。</t>
  </si>
  <si>
    <t>管理方满意度</t>
  </si>
  <si>
    <t>圆满完成</t>
  </si>
  <si>
    <t>按要求完成合同任务。</t>
  </si>
  <si>
    <t>按照合同要求完成纸质档案和数字档案两种类型档案的整理和交付。</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</si>
  <si>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3、负责督促采样人员进行自动站月巡视工作。
4、负责对采样人员工作进行监督管理。
5、协助处理自动站运行的其他问题。</t>
  </si>
  <si>
    <t>陆地γ辐射、气象参数监测全年小时数</t>
  </si>
  <si>
    <t>8760</t>
  </si>
  <si>
    <t>小时</t>
  </si>
  <si>
    <t>反映参与检查核查的工作人数。</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</si>
  <si>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3、负责负责督促采样人员进行自动站月巡视工作。
4、负责对采样人员工作进行监督管理。
5、协助处理自动站运行的其他问题。</t>
  </si>
  <si>
    <t>监测指标完成率</t>
  </si>
  <si>
    <t>项</t>
  </si>
  <si>
    <t>反映监测的指标及其他参数。
监测指标完成率=（监测指标完成数/监测指标总数）</t>
  </si>
  <si>
    <t>气溶胶采样次数</t>
  </si>
  <si>
    <t>次</t>
  </si>
  <si>
    <t>反映检查核查的次数情况。</t>
  </si>
  <si>
    <t>累积剂量片、累积氡片采样次数</t>
  </si>
  <si>
    <t>反映部门监测计划执行情况。</t>
  </si>
  <si>
    <t>完成全年的监测指标连续监测</t>
  </si>
  <si>
    <t>反映监测设备正常运行情况。
完成率=（实际连续监测次数/监测总次数）*100%。</t>
  </si>
  <si>
    <t>运行管理检查得分</t>
  </si>
  <si>
    <t>分</t>
  </si>
  <si>
    <t>反映监测系统运行管理规定的评分，总分100分计。</t>
  </si>
  <si>
    <t>监测数据及时率</t>
  </si>
  <si>
    <t>反映监测设备按时上报情况。
监测数据及时率=（实际按时上报天数/应报天数）*100%。</t>
  </si>
  <si>
    <t>样品寄送及时率</t>
  </si>
  <si>
    <t>按采样要求时限采样，样品3天内寄送到云南省辐射环境监督站。</t>
  </si>
  <si>
    <t>公众满意度</t>
  </si>
  <si>
    <t>反映公众对监测设备的整体运行取得的情况。
公众满意度=（对监测设备运行满意的人数/问卷调查人数）*100%。</t>
  </si>
  <si>
    <t>反映服务对象对监测设备的整体运行满意情况。
使用人员满意度=（对监测设备运行满意的人数/问卷调查人数）*100%。</t>
  </si>
  <si>
    <t>坚持以习近平生态文明思想为指导，全面贯彻落实全国、全省生态环境保护会议部署，持续深入开展生态环境保护、环境污染治理、中央生态环境保护督察迎检、环境影响评价准入管理、综合行政执法和生态环境监测工作，以改善生态环境质量为核心，创建美丽、宜居、生态、绿色红塔。逐步补齐标准化建设短板，全面提升市生态环境局红塔区分局规范化、专业化和职业化水平，逐步实现“到2025年，主要污染物排放总量明显减少，生态系统稳定性显著增强，人居环境进一步改善”的目标。</t>
  </si>
  <si>
    <t>购买专业技术人员</t>
  </si>
  <si>
    <t>人</t>
  </si>
  <si>
    <t>2023年技术单位派驻技术人员到我局办公，配合玉溪市生态环境局红塔分局实施红塔区春夏季大气污染防治攻坚、环境空气质量预警、环境统计、城市黑臭水体排查等环境污染防治专业技术工作。</t>
  </si>
  <si>
    <t>完成项目可研报告等技术报告编制数</t>
  </si>
  <si>
    <t>份</t>
  </si>
  <si>
    <t>完成红塔区农村生活污水治理整区推进项目可研报告和八里沟农村黑臭水体整治项目可研报告和完成声环境功能区划分评估报告、声环境功能区划分（修编报告）、功能区声环境质量自动监测站建设点位优化调整技术报告编制。</t>
  </si>
  <si>
    <t>建设项目环境影响评价评估数</t>
  </si>
  <si>
    <t>50</t>
  </si>
  <si>
    <t>完成50及以上份环评报告技术评估（如因服务期内向我局报审的环评报告数量不足指标值则指标值按实际值调整）</t>
  </si>
  <si>
    <t>排污许可证后监管覆盖持证企业数</t>
  </si>
  <si>
    <t>166</t>
  </si>
  <si>
    <t>户</t>
  </si>
  <si>
    <t>指导督促166户以上企业提交执行报告、完成自行监测（如因服务期内企业注销排污许可证导致辖区排污许可证数量不足指标值则指标值按实际值调整）</t>
  </si>
  <si>
    <t>乡镇级以下集中式饮用水水源地保护区通过省级评估审查</t>
  </si>
  <si>
    <t>完成前期排查上报的华溪河(曲江)北城街道刺桐关社区水库型水源地、华溪河(曲江)春和街道黄草坝水库型水源地2个水源地保区划方案编制并通过省级评估审查。</t>
  </si>
  <si>
    <t>可研报告通过专家评审率</t>
  </si>
  <si>
    <t>红塔区农村生活污水治理整区推进项目可研报告和八里沟农村黑臭水体整治项目可研报告均通过专家评审</t>
  </si>
  <si>
    <t>可研报告编制时间</t>
  </si>
  <si>
    <t>180</t>
  </si>
  <si>
    <t>合同签订后180天内完成相应项目可研报告编制得满分，未完成不得分。</t>
  </si>
  <si>
    <t>声功能区占城市建成区面积比例</t>
  </si>
  <si>
    <t>反映声环境功能区对城市建成区覆盖情况。</t>
  </si>
  <si>
    <t>公众对环境保护满意度</t>
  </si>
  <si>
    <t>反应公众对生态环境保护满意度</t>
  </si>
  <si>
    <t>深入推进中央生态环境保护督察，推动群众反映突出的生态环境问题整改，改善红塔区生态环境质量，助力红塔区经济社会高质量发展，不断满足人民群众日益增长的优美生态环境需要。通过开展中央生态环境保护督察，受理、办理和整改中央生态环境保护督察群众信访转办件，完成整改时限为2024年底前整改任务，解决群众身边的生态环境问题，改善红塔区生态环境质量。</t>
  </si>
  <si>
    <t>购买空调数</t>
  </si>
  <si>
    <t>台</t>
  </si>
  <si>
    <t>完成购买空调数等于2台</t>
  </si>
  <si>
    <t>制作资料汇编本数</t>
  </si>
  <si>
    <t>200</t>
  </si>
  <si>
    <t>本</t>
  </si>
  <si>
    <t>制作资料汇编本数大于等于200本</t>
  </si>
  <si>
    <t>保障督察办公人员加班用餐天数</t>
  </si>
  <si>
    <t>28</t>
  </si>
  <si>
    <t>保障督察办公人员加班用餐天数等于28天</t>
  </si>
  <si>
    <t>信访转办件受理率</t>
  </si>
  <si>
    <t>群众信访转办件受理率等于100%</t>
  </si>
  <si>
    <t>信访转办件办结率</t>
  </si>
  <si>
    <t>整改时限为2024年底的群众信访转办件办结率等于100%</t>
  </si>
  <si>
    <t>信访转办件反映生态环境问题整改完成数</t>
  </si>
  <si>
    <t>54</t>
  </si>
  <si>
    <t>件</t>
  </si>
  <si>
    <t>群众信访转办件反映生态环境问题整改完成数等于54件</t>
  </si>
  <si>
    <t>群众信访转办件群众满意度</t>
  </si>
  <si>
    <t>群众信访转办件群众满意度≧90%</t>
  </si>
  <si>
    <t>深入贯彻习近平生态文明思想，认真落实全国、全省、全市生态环境保护大会精神和省委省政府、市委市政府、区委区政府《关于全面加强生态环境保护坚决打好污染防治攻坚战的实施意见》。坚持以改善生态环境质量为核心，推动污染防治攻坚战取得关键进展，生态环境质量总体改善，切实处理好事关群众切身利益的突出生态环境问题，持续抓好日常监管执法，全面加强队伍作风建设。1.对辖区内的排污企业监管率达到100%；2.群众投诉、信访、市长、区长热线交办件等办结率达到100%；3.加强培训学习，确保职工接受职业教育时间不低于96小时。保证2023年云南省行政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公示率100%；5.生态环境质量进一步改善，主要污染物排放总量大幅减少，环境空气质量优良天数比例达到98.8%，环境风险得到有效管控，生态环境保护水平同全面建成小康社会目标相适应。</t>
  </si>
  <si>
    <t>通过污染源自动监控系统、危险废物转移信息系统等信息化手段实施非现场执法次数</t>
  </si>
  <si>
    <t>48</t>
  </si>
  <si>
    <t>由第三方技术单位辅助执法人员通过污染源自动监控系统、危险废物转移信息系统等信息化手段实施非现场执法，主动提前发现企业违法行为或趋势，提升生态环境行政执法效率。指标内容按每月开展非现场执法3次及以上测算。</t>
  </si>
  <si>
    <t>开展生态环境保护宣传活动</t>
  </si>
  <si>
    <t>在六五环境日、全国低碳日、全国生态日等时间节点开展主题宣传活动，宣传方式采取在公开场所面向广大市民宣传或辖区内重点行业规上企业面向企业职工开展宣传。指标内容按照六五环境日等节点至少开展宣传活动1次、送法入企活动至少1次、社区集中普法至少1次测算。</t>
  </si>
  <si>
    <t>空气自动站环境空气质量日报监测天数</t>
  </si>
  <si>
    <t>328</t>
  </si>
  <si>
    <t>空气自动站环境空气质量监测天数≥365天*90%，反应环境空气有效监测天数质量</t>
  </si>
  <si>
    <t>对排污单位开展现场检查次数</t>
  </si>
  <si>
    <t>300</t>
  </si>
  <si>
    <t>年内实施排污单位现场检查家次。</t>
  </si>
  <si>
    <t>行政处罚决定法律顾问审查率</t>
  </si>
  <si>
    <t>由聘请的法律顾问对我局行政处罚决定审查以及实施的政府采购项目合同进行审查，根据审查情况出具法律建议书。</t>
  </si>
  <si>
    <t>环境污染举报投诉件办结率</t>
  </si>
  <si>
    <t>及时对通过“12369”热线、微信、网络、群众来信来访等方式受理的环境污染投诉件进行调查处理。</t>
  </si>
  <si>
    <t>公布监测数据及时率</t>
  </si>
  <si>
    <t>及时准确公布监测数据</t>
  </si>
  <si>
    <t>活动参与人次</t>
  </si>
  <si>
    <t>1000</t>
  </si>
  <si>
    <t>环保宣传活动参与人次。</t>
  </si>
  <si>
    <t>空气质量监测数据年报</t>
  </si>
  <si>
    <t>每年提供各个站点年均数据完成年度环境空气质量报告，分析各个站点各项污染物均值及主要污染物。</t>
  </si>
  <si>
    <t>重特大环境人为损害事件发生次数</t>
  </si>
  <si>
    <t>0</t>
  </si>
  <si>
    <t>2025年，红塔区境内不发生重特大环境人为损害事件。</t>
  </si>
  <si>
    <t>公众对环境保护满意率</t>
  </si>
  <si>
    <t>&gt;</t>
  </si>
  <si>
    <t>公众对环境保护满意程度</t>
  </si>
  <si>
    <t>自动站数据使用人员满意度</t>
  </si>
  <si>
    <t>全年有效监测天数高于365*90%=328天</t>
  </si>
  <si>
    <t>为红塔区打好污染防治攻坚战提供强有力的支持与保障，切实落实大气监测质量管理措施，切实做好全市大气环境质量的监测与监管工作，全面、客观、准确掌握研和、大营街、北城PM2.5、PM10、SO2、NO2、CO、O3、风向、风速、气温、气压、相对湿度全天24小时环境空气质量监测并将监测数据上报云南省生态环境厅驻玉溪市生态环境监测站，发现污染物浓度上升及时采取措施办法及时控制污染物浓度上升，根据前一天的环境空气质量统计，分析主要污染物，完善污染天气预警体系，在可能出现空气污染时，及时上报相关部门。通过每月监测数据统计形成环境质量专报报送相关部门，年底完成环境空气质量年报，为全区环境保护及时提供技术支撑，发挥监测数据为环境管理服务的基础作用，确保2025年空气质量优良天数比例达到98.8%。</t>
  </si>
  <si>
    <t>每年提供个站点年均数据完成年度环境空气质量报告，分析各个站点各项污染物均值及主要污染物</t>
  </si>
  <si>
    <t>空气质量监测数据日报</t>
  </si>
  <si>
    <t>次/天</t>
  </si>
  <si>
    <t>每天12点前完成前一天的数据审核，分析主要污染物。关注实时主要污染物指标，发现污染物浓度上升及时汇报主管单位，采取措施办法及时控制污染物浓度上升。</t>
  </si>
  <si>
    <t>环境空气质量日报监测天数</t>
  </si>
  <si>
    <t>环境空气质量监测天数≥365天*90%，反应环境空气有效监测天数质量</t>
  </si>
  <si>
    <t>维护次数</t>
  </si>
  <si>
    <t>次/月</t>
  </si>
  <si>
    <t>每月对空气自动站设备进行不少于4次维护</t>
  </si>
  <si>
    <t>信息数据安全</t>
  </si>
  <si>
    <t>反映数据是否上传至管理部门</t>
  </si>
  <si>
    <t>信息数据有效率</t>
  </si>
  <si>
    <t>反映监测天数是否达到国家标准</t>
  </si>
  <si>
    <t>设备完好率</t>
  </si>
  <si>
    <t>设备出现问题是及时对设备进行维修维护，确保设备正常运行。</t>
  </si>
  <si>
    <t>为环境管理部门提供数据支撑</t>
  </si>
  <si>
    <t>365</t>
  </si>
  <si>
    <t>主管部门满意度</t>
  </si>
  <si>
    <t>及时向政府管理部门上报环境空气质量监测数据，为生态环境管理决策提供技术支撑</t>
  </si>
  <si>
    <t>根据《中共玉溪市委办公室玉溪市人民政府办公室关于印发〈玉溪市推进健康县城建设三年行动方案(2022-2024年)&gt;的通知》(玉办发〔2022]30号)要求，“居民环境与健康素养水平”作为云南省健康县城建设数据评价主要指标之一，要通过实施居民环境与健康素养监测工作，掌握居民素养水平现状，完成2024年全市9个县(市、区)健康县城创建工作。</t>
  </si>
  <si>
    <t>完成《红塔区2023年居民生态环境与健康素养水平监测报告》编制</t>
  </si>
  <si>
    <t>个</t>
  </si>
  <si>
    <t>红塔区居民生态环境与健康素养水平监测报告编制完成情况</t>
  </si>
  <si>
    <t>《红塔区2023年居民生态环境与健康素养水平监测报告》通过评审</t>
  </si>
  <si>
    <t>监测报告能作为健康县城建设评价三级指标第61项“居民环境与健康素养水平”支撑证明材料。</t>
  </si>
  <si>
    <t>为红塔区健康县城的创建提供数据支撑</t>
  </si>
  <si>
    <t>15%</t>
  </si>
  <si>
    <t>“居民环境与健康素养水平”作为红塔区健康县城建设数据评价主要指标之一，须达到 15%以上（≥15%）</t>
  </si>
  <si>
    <t>掌握红塔区居民生态环境与健康素养水平</t>
  </si>
  <si>
    <t>通过居民环境与健康素养监测工作来掌握红塔区居民素养水平现状</t>
  </si>
  <si>
    <t>主管部门对监测工作满意度</t>
  </si>
  <si>
    <t>90%</t>
  </si>
  <si>
    <t>主管部门满意程度</t>
  </si>
  <si>
    <t>2025年项目目标：坚持以习近平生态文明思想为指导，全面贯彻落实全国、全省、市生态环境保护会议部署，坚持以改善生态环境质量为核心，聚焦打好污染防治攻坚标志性战役，持续强化打赢蓝天保卫战监管执法、着力打好碧水保卫战监管执法、扎实推进净土保卫战监管执法，持续抓好各类专项行动，不断提升环境执法能力和执法水平。切实整治好事关群众切身利益的突出生态环境问题，持续抓好日常监管执法，全面加强队伍作风建设。1.对辖区内的排污企业监管率达到100%；2.群众投诉、信访、12369热线及上级转办件等办结率达到100%；3.加强学习培训，保证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</si>
  <si>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监察执法检查企业家次</t>
  </si>
  <si>
    <t>每年监察执法检查企业家次</t>
  </si>
  <si>
    <t>完成空气质量日报监测</t>
  </si>
  <si>
    <t>325</t>
  </si>
  <si>
    <t>完成空气质量日报监测不少于325天。</t>
  </si>
  <si>
    <t>完成地表水环境质量监测</t>
  </si>
  <si>
    <t>完成地表水环境质量监测12次。完成地表水环境质量国控、省控、市控点位水质监测，每月至少监测1次，全年要求监测不低于12次。</t>
  </si>
  <si>
    <t>完成声环境质量监测</t>
  </si>
  <si>
    <t>完成声环境质量监测。组织完成新平县城声环境质量监测，区域和道路交通声环境质量每年1次；功能区声环境质量每季度1次，全年4次。</t>
  </si>
  <si>
    <t>每年 “12369”热线、微信、网络、群众来信来访等环境污染投诉件办结件数.</t>
  </si>
  <si>
    <t>执法检查完成率</t>
  </si>
  <si>
    <t>根据“双随机”抽查制度，对抽查出的相关企业和建设项目进行全面检查</t>
  </si>
  <si>
    <t>工作完成及时性</t>
  </si>
  <si>
    <t>及时完成</t>
  </si>
  <si>
    <t>根据全年工作计划</t>
  </si>
  <si>
    <t>城市空气质量优良天数比例</t>
  </si>
  <si>
    <t>每年新平县城区城市空气质量 优良天数</t>
  </si>
  <si>
    <t>监督检查对象满意度</t>
  </si>
  <si>
    <t>每年监督检查对象满意程度</t>
  </si>
  <si>
    <t>遗属补助标准按最新标准兑现</t>
  </si>
  <si>
    <t>获补对象数</t>
  </si>
  <si>
    <t>人(人次、家)</t>
  </si>
  <si>
    <t>反映获补助人员的数量情况</t>
  </si>
  <si>
    <t>发放及时率</t>
  </si>
  <si>
    <t>反映发放单位及时发放补助的情况。
发放及时率=在时限内发放资金/应发放资金*100%</t>
  </si>
  <si>
    <t>政策知晓率</t>
  </si>
  <si>
    <t>反映发放单位对政策的了解情况</t>
  </si>
  <si>
    <t>生活状况改善</t>
  </si>
  <si>
    <t>有所改善</t>
  </si>
  <si>
    <t>反映补助促进受助对象生活状况改善的情况。</t>
  </si>
  <si>
    <t>受益对象满意度</t>
  </si>
  <si>
    <t>反映获补助受益对象的满意程度。</t>
  </si>
  <si>
    <t>坚持以习近平生态文明思想为指导，持续推进生态文明建设和生态环境保护工作，深入打好污染防治攻坚战；坚持问题导向，从严从实抓好各类生态环境保护督察反馈问题整改工作，强化环境执法监管，切实保障人民群众环境权益；持续抓好日常监管执法，全面加强执法队伍作风建设。1.对辖区内的排污企业监管率达到100%；2.群众投诉、信访、市长热线交办件等办结率达到100%；3.依法依规查处各类环境违法行为；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t>
  </si>
  <si>
    <t>空气质量日报监测</t>
  </si>
  <si>
    <t>期</t>
  </si>
  <si>
    <t>反映全年环境空气质量监测情况</t>
  </si>
  <si>
    <t>监测完成率</t>
  </si>
  <si>
    <t>完成市、县生态环境局指令性执法监测和应急监测任务。</t>
  </si>
  <si>
    <t>每年 “12369”热线、微信、网络、群众来信来访等环境污染投诉件办结件数</t>
  </si>
  <si>
    <t>数据按时报送率</t>
  </si>
  <si>
    <t>反映监测数据上报的时效性</t>
  </si>
  <si>
    <t>每年元江县县城空气质量优良天数</t>
  </si>
  <si>
    <t>每年公众对环境保护的满意程度</t>
  </si>
  <si>
    <t>做好本部门公益性岗位人员经费保障，充实单位干部队伍，支持部门正常履职。</t>
  </si>
  <si>
    <t>工资福利发放人数</t>
  </si>
  <si>
    <t>反应部门（单位）实际发放工资人员数量、社会保险</t>
  </si>
  <si>
    <t>发放对象准确率</t>
  </si>
  <si>
    <t>反映工资福利发放的准确性情况。</t>
  </si>
  <si>
    <t>部门运转</t>
  </si>
  <si>
    <t>正常运转</t>
  </si>
  <si>
    <t>反应部门（单位）运转情况</t>
  </si>
  <si>
    <t>单位公益性岗位人员满意度</t>
  </si>
  <si>
    <t>反映部门（单位）人员对工资福利发放的满意程度。</t>
  </si>
  <si>
    <t>社会公众满意度</t>
  </si>
  <si>
    <t>反映社会公众对部门（单位）履职情况的满意程度。</t>
  </si>
  <si>
    <t>深入学习习近平新时代中国特色社会主义思想和习近平生态文明思想；强化执法监察，持续深入开展环保专项行动，加大环境违法行为的查处力度；及时妥善解决处理各类环境污染污染投诉、纠纷，维护好社会稳定；加强落实“三同时”现场监察制度，防止新污染产生；督促相关单位部门按质、按时完成减排工程任务；继续规范放射源、射线装置的管理工作；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严格执行排污许可制度，健全环保信用评价、信息强制性披露、严惩重罚等制度。将企业环境信用信息纳入全省、全国信用信息共享平台和国家企业信用信息公示系统，依法向社会公示；4.生态环境质量进一步改善，主要污染物排放总量大幅减少，环境风险得到有效管控，生态环境保护水平同全面建成小康社会目标相适应。5.采用“双随机”监管+日常监管结合专项行动的监管模式，加强环境监管执法力度，严查环境违法行为。按照年度监测方案，每月按时完成监测任务，及时上报监测数据，为政府河长制的执行及入湖河道脱劣工作提供科学依据；完成污染源的监督性监测工作，为政府完成每年的总量减排目标责任书提供数据支撑，为摸清环境质量底数与基本情况提供重要数据支撑，为污染治理成效分析提供依据，为环境管理决策提供依据和重要科学支撑。</t>
  </si>
  <si>
    <t>参与检查(核查)人数</t>
  </si>
  <si>
    <t>环境监测完成次数</t>
  </si>
  <si>
    <t>每年环境质量监测完成情况</t>
  </si>
  <si>
    <t>检查（核查）任务完成率</t>
  </si>
  <si>
    <t>反映检查工作的执行情况。
检查任务完成率=实际完成检查（核查）任务数/计划完成检查（核查）任务数*100%</t>
  </si>
  <si>
    <t>每年 “12369”热线、微信、网络、群众来信来访等环境污染投诉件办结件数。</t>
  </si>
  <si>
    <t>监测质量数据确率</t>
  </si>
  <si>
    <t>监测质量年度目标监测报告中数据或结论准确率</t>
  </si>
  <si>
    <t>检查（核查）任务及时完成率</t>
  </si>
  <si>
    <t>反映是否按时完成检查核查任务。
检查任务及时完成率=及时完成检查（核查）任务数/完成检查（核查）任务数*100%</t>
  </si>
  <si>
    <t>监测任务及时完成率</t>
  </si>
  <si>
    <t>完成上级下达的环境质量监测、执法监测任务</t>
  </si>
  <si>
    <t>检查（核查）结果公开率</t>
  </si>
  <si>
    <t>反映相关检查核查结果依法公开情况。
检查结果公开率</t>
  </si>
  <si>
    <t>空气质量优良天数比率</t>
  </si>
  <si>
    <t>空气质量优良程度</t>
  </si>
  <si>
    <t>及时足额发放职工遗属补助资金，切实保障补助对象基本生活；通过遗属补助金，充分保障职工遗属的基本生活，抚慰职工遗属。</t>
  </si>
  <si>
    <t>反映获补助人员、企业的数量情况，也适用补贴、资助等形式的补助。</t>
  </si>
  <si>
    <t>获补对象准确率</t>
  </si>
  <si>
    <t>反映获补助对象认定的准确性情况。
获补对象准确率=抽检符合标准的补助对象数/抽检实际补助对象数*100%</t>
  </si>
  <si>
    <t>反映发放单位及时发放补助资金的情况。
发放及时率=在时限内发放资金/应发放资金*100%</t>
  </si>
  <si>
    <t>明显改善</t>
  </si>
  <si>
    <t>单位应做到依法执收、应收尽收，及时、足额地将非税收入上缴市级财政。</t>
  </si>
  <si>
    <t>单位自有资金账户银行存款利息收入上缴年限</t>
  </si>
  <si>
    <t>年</t>
  </si>
  <si>
    <t>反映部门（单位）自有资金账户银行存款利息收入上缴年限。</t>
  </si>
  <si>
    <t>单位自有资金账户银行存款利息收入上缴金额比例</t>
  </si>
  <si>
    <t>反映部门（单位）自有资金账户银行存款利息收入上缴金额。</t>
  </si>
  <si>
    <t>单位自有资金账户银行存款利息收入上缴及时率</t>
  </si>
  <si>
    <t>反映部门（单位）自有资金账户银行存款利息收入上缴及时程度。</t>
  </si>
  <si>
    <t>维护非税收入预算的严肃性</t>
  </si>
  <si>
    <t>反映部门（单位）依法执收、应收尽收，及时、足额地将非税收入上缴市级财政。</t>
  </si>
  <si>
    <t>2025年项目目标：坚持以习近平生态文明思想为指导，全面贯彻落实全国、全省、全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2024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</si>
  <si>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监测次数</t>
  </si>
  <si>
    <t>40</t>
  </si>
  <si>
    <t>全年监测次数小于40次不得分，等于或大于40次算100分。</t>
  </si>
  <si>
    <t>120</t>
  </si>
  <si>
    <t>持证上岗率</t>
  </si>
  <si>
    <t>每年在编在职人员持云南省行政执法证及中华人民共和国环境监察执法证上岗人数</t>
  </si>
  <si>
    <t>项目完成时间</t>
  </si>
  <si>
    <t>2025年12月30日</t>
  </si>
  <si>
    <t>2025年12月30日前完成</t>
  </si>
  <si>
    <t>每年华宁县城市空气质量 优良天数</t>
  </si>
  <si>
    <t>做好本部门公益性岗位人员经费保障，按规定落实岗位补贴、保险补贴待遇，支持部门正常履职。</t>
  </si>
  <si>
    <t>城镇公益性岗位补助月份</t>
  </si>
  <si>
    <t>反映部门（单位）实际保障公益性岗位月数。</t>
  </si>
  <si>
    <t>城镇公益性岗位补助人数</t>
  </si>
  <si>
    <t>反映部门（单位）实际保障公益性岗位人员数量。</t>
  </si>
  <si>
    <t>城镇公益性岗位补助资金兑付率</t>
  </si>
  <si>
    <t>反映部门（单位）实际保障公益性岗位人员岗位补贴和保险补贴兑付情况。</t>
  </si>
  <si>
    <t>保障部门运转</t>
  </si>
  <si>
    <t>反映部门（单位）运转情况。</t>
  </si>
  <si>
    <t>单位人员满意度</t>
  </si>
  <si>
    <t>反映部门（单位）人员对公益性岗位人员岗位补贴保险补贴兑付的满意程度。</t>
  </si>
  <si>
    <t>执法办案经费补助是用于执法办案业务支出。保障环境监察工作、集中式饮用水水源地排查整治工作，污染事件防范工作、生态环境保护执法大练兵工作、安全生产工作、全县突出环境问题排查整治工作、工业污染源全面达标排放评估等专项工作正常开展。主要用于差旅费、办公费、法律顾问费劳务费、会议费、培训费、执法办公装备购置等日常支出。
2025年继续加强环境监管，严厉打击环境违法行为。一是持续开展好环境监察网格化管理和随机抽查工作，加强对易门县3家4枚V类放射源，1家1枚Ⅳ类放射源，11家25台Ⅲ类射线装置的管理，确保受控率达100%。二是高度重视环境信访工作，结合环保举报和信访案件，形成问题清单，制定整改方案，分类组织整改，分批将整改情况在易门县政府网站公开完成情况，确保调查处理率达100%，努力维护群众环境权益，确保调查处理率达100%。三是完善应急管理，确保环境安全。完成企业的突发环境事件应急预案的评估备案。开展环境安全隐患排查，确保县域环境安全。</t>
  </si>
  <si>
    <t>监察执法检查企业</t>
  </si>
  <si>
    <t>500</t>
  </si>
  <si>
    <t>年度监察执法检查企业家次</t>
  </si>
  <si>
    <t>持证上岗人数</t>
  </si>
  <si>
    <t>年度持证上岗人数情况</t>
  </si>
  <si>
    <t>电脑采购数量</t>
  </si>
  <si>
    <t>年度采购电脑数量</t>
  </si>
  <si>
    <t>环境监测次数</t>
  </si>
  <si>
    <t>监察执法检查工作完成率</t>
  </si>
  <si>
    <t>年度监察执法检查工作完成情况</t>
  </si>
  <si>
    <t>举报热线案件办结率</t>
  </si>
  <si>
    <t>年度电话热线、微信、网络、群众来信来访等环境污染投诉件办结件数</t>
  </si>
  <si>
    <t>设备验收合格率</t>
  </si>
  <si>
    <t>新购电脑设备验收合格率</t>
  </si>
  <si>
    <t>城市空气质量优良率</t>
  </si>
  <si>
    <t>98</t>
  </si>
  <si>
    <t>每年易门县城市空气质量优良天数</t>
  </si>
  <si>
    <t>每年公众对环境保护满意程度</t>
  </si>
  <si>
    <t>以习近平新时代中国特色社会主义思想为指导，深入学习习近平生态文明思想和考察云南重要讲话，全面贯彻全国、全省生态环境保护大会精神，按照市委、市政府、省委、省政府和生态环境部部署要求，切实增强打赢污染防治攻坚战的坚定信心，切实履行好生态环境执法工作的使命担当，切实发挥好生态环境执法主力军的突出作用。坚持以改善环境质量为核心，突出精准治污、科学治污、依法治污，聚集打赢污染防治攻坚标志性战役，强化生态环境监管执法。以高度的政治责任感做好突发环境事件应对工作，坚决防范和遏制重特大突发环境事件，解决存在的突出环境问题，统筹兼顾、突出重点、主动作为、真抓实干。通过强有力的生态环境执法和应急管理工作，助推全市环境质量持续好转。强化打赢蓝天保卫战监管执法，着力打好碧水保卫战监管执法，扎实推进净土保卫战监管执法，持续抓好各类专项行动，不断提升环境执法能力和执法水平。</t>
  </si>
  <si>
    <t>环境空气质量优良天数比率</t>
  </si>
  <si>
    <t>96</t>
  </si>
  <si>
    <t>完成年度环境影响报告技术评估</t>
  </si>
  <si>
    <t>反映完成预计25个县级审批和审查的建设项目（规划）的环评技术评估工作；完成重大项目环评审批专题会的技术支持工作；完成年度总结报告的情况。</t>
  </si>
  <si>
    <t>上级审查审批峨山县县城集中式饮用水水源地及乡镇级以下饮用水水源地保护区划定工作</t>
  </si>
  <si>
    <t>通过上级审查审批</t>
  </si>
  <si>
    <t>规划对生态环境保持稳中向好的影响程度</t>
  </si>
  <si>
    <t>高</t>
  </si>
  <si>
    <t>等级</t>
  </si>
  <si>
    <t>规划对生态环境保持稳中向好的程度</t>
  </si>
  <si>
    <t>群众满意度</t>
  </si>
  <si>
    <t>60</t>
  </si>
  <si>
    <t>反映年末对服务对象进行满意度调查，满意度达到60%以上；满意度=匿名调查满意卷/匿名调查问卷×100%。</t>
  </si>
  <si>
    <t xml:space="preserve">坚持以习近平生态文明思想为指导，全面贯彻落实全国、全省、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12369热线及上级转办件等办结率达到100%；3.加强培训学习，保证2024年新入职人员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坚持以改善生态环境质量为核心，持续抓好生态环境监测工作，按照省、市生态环境监测方案完成上级下达的各项监测工作，完成全县县域生态环境质量监测及污染源执法监测，包括地表水、饮用水源地、声环境、重点排污单位监督性监测和执法监测、应急监测等监测工作，按时上报监测数据，为政府决策和环境管理提供支撑。 </t>
  </si>
  <si>
    <t>270</t>
  </si>
  <si>
    <t>完成指标值100%，得满分；完成指标值的80%～100%（不含），得80%指标值分；完成指标值的60%～80%（不含），得60%指标值分，完成指标值低于60%（不含），指标不得分。</t>
  </si>
  <si>
    <t>坚持以习近平生态文明思想为指导，全面贯彻落实全国、全省、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12369热线及上级转办件等办结率达到100%；3.加强培训学习，保证2024年新入职人员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坚持以改善生态环境质量为核心，持续抓好生态环境监测工作，按照省、市生态环境监测方案完成上级下达的各项监测工作，完成全县县域生态环境质量监测及污染源执法监测，包括地表水、饮用水源地、声环境、重点排污单位监督性监测和执法监测、应急监测等监测工作，按时上报监测数据，为政府决策和环境管理提供支撑。 按照《计量法》要求，加强对计量器具的检定/校准，在用仪器设备检定/校准率100%，检定/校准合格率100%，确保监测数据质量。</t>
  </si>
  <si>
    <t>便携式溶解氧分析仪</t>
  </si>
  <si>
    <t>套</t>
  </si>
  <si>
    <t>反映购置便携式溶解氧分析仪数量。</t>
  </si>
  <si>
    <t>PH电极</t>
  </si>
  <si>
    <t>反映购置PH电极数量。</t>
  </si>
  <si>
    <t>塞氏盘</t>
  </si>
  <si>
    <t>反映购置塞氏盘数量。</t>
  </si>
  <si>
    <t>100%</t>
  </si>
  <si>
    <t>根据执法要求，行政执法人员必须执证上岗。</t>
  </si>
  <si>
    <t>在用仪器设备检定/校准合格率</t>
  </si>
  <si>
    <t>反映在用仪器设备检定/校准及合格情况， 合格率=实际合格值/目标值×100%</t>
  </si>
  <si>
    <t>环保举报热线投诉案件办结率</t>
  </si>
  <si>
    <t>每年城市空气质量优良天数</t>
  </si>
  <si>
    <t>完成业务工作经费支付，包括聘用人员工资及其他与工作业务有关的费用。做好2025年度玉溪高新区龙泉片区的企业监管、排污许可日常管理、危险废物转移许可等环境监管及环评审批工作。</t>
  </si>
  <si>
    <t>企业监管覆盖率</t>
  </si>
  <si>
    <t>支付高新区补助的业务工作经费40.00万元</t>
  </si>
  <si>
    <t>排污许可日常管理率</t>
  </si>
  <si>
    <t>资金支付完成率达100%</t>
  </si>
  <si>
    <t>监管时间</t>
  </si>
  <si>
    <t>资金到位后支付时间不超过5天</t>
  </si>
  <si>
    <t>辐射安全、危险废物转移许可管理率</t>
  </si>
  <si>
    <t>聘用人员工资及业务工作经费兑现率率≥95%</t>
  </si>
  <si>
    <t>服务对象满意度大于等于85%</t>
  </si>
  <si>
    <t>完成每季度单位自有资金账户银行存款利息收入上缴市级国库。</t>
  </si>
  <si>
    <t>单位自有资金账户银行存款利息收入上缴数量</t>
  </si>
  <si>
    <t>银行存款利息收入数量</t>
  </si>
  <si>
    <t>反映银行存款利息收入上缴的数量</t>
  </si>
  <si>
    <t>单位自有资金账户银行存款利息收入上缴完成率</t>
  </si>
  <si>
    <t>反映银行存款利息收入上缴完成率</t>
  </si>
  <si>
    <t>收到利息收入后完成上缴时间</t>
  </si>
  <si>
    <t>反映银行存款利息收入上缴的完成时间</t>
  </si>
  <si>
    <t>严格非税收入预算管理</t>
  </si>
  <si>
    <t>无</t>
  </si>
  <si>
    <t>严格非税收入预算管理，强化预算约束</t>
  </si>
  <si>
    <t>非税收入管理部门满意度</t>
  </si>
  <si>
    <t>反映非税收入管理部门的满意度</t>
  </si>
  <si>
    <t>2025年有力打击环境违法行为，监督辖区内的排污企业，解决好群众投诉、信访、市长热线交办件、中央环保督察件、污染源自动监控系统管理工作，保障人民群众环境权益；取得江川区《声环境功能区划分报告》及评估报告；及时掌握星云湖水生态变化情况，及时分析研判水生态风险，并及时为党委政府处理提供依据。</t>
  </si>
  <si>
    <t>监察执法检查企业次数</t>
  </si>
  <si>
    <t>每年监察执法检查企业次数</t>
  </si>
  <si>
    <t>2025年有力打击环境违法行为，监督辖区内的排污企业，解决好群众投诉、信访、市长热线交办件、中央环保督查件、污染源自动监控系统管理工作，保障人民群众环境权益；取得江川区《声环境功能区划分报告》及评估报告；及时掌握星云湖水生态变化情况，及时分析研判水生态风险，并及时为党委政府处理提供依据。</t>
  </si>
  <si>
    <t>江川区《声环境功能区划分报告》及评估报告</t>
  </si>
  <si>
    <t>江川区《声环境功能区划分报告》及评估报告各1份，共2份</t>
  </si>
  <si>
    <t>监察执法检查完成率</t>
  </si>
  <si>
    <t>监察执法检查工作完成时间</t>
  </si>
  <si>
    <t>每年玉溪市江川区城市空气质量优良天数</t>
  </si>
  <si>
    <t>监督检查对象满意度调查情况</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</si>
  <si>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一是重点加强对国控、省控及市控排污企业等重点污染企业18家及一般排污企业45家的现场监察，做到每月（季）检查一次，每次检查不少于2名检查人员，确保污染治理设施正常运行、污染物稳定达标排放和企业环保信息及时公开；二是加强对建设项目“三同时”执行情况的监督检查，对29个在建项目，每月检查不少于1次，每次检查不少于2名检查人员，并按时上报建设项目“三同时”执行情况季度报表、建设项目“三同时”现场监督检查季度报表，建设项目“三同时”执行率达100%；三是加强对企业排污许可证的专项监察工作，规范排污行为，全年共计监察不低于32家次；四是加强对全市15家放射源、射线装置使用单位监管力度，对澄江市域范围内22套射线装置、6枚放射源进行监督检查，全年共计监察不低于30人次，进行辐射环境安全检查全年不低于150家次，对检查中存在的问题要求及时进行整改，切实提升我市核与辐射安全水平，杜绝放射性污染事故的发生。
开展农村黑臭水体排查，对发现并确定的黑臭水体开展整治，减少污水排入水体，保护抚仙湖水质。</t>
  </si>
  <si>
    <t>购买台式电脑</t>
  </si>
  <si>
    <t>重点环境投诉案件和违法违规单位信息公开率</t>
  </si>
  <si>
    <t>监察执法检查人员持证上岗率</t>
  </si>
  <si>
    <t>每年澄江市城市空气质量 优良天数</t>
  </si>
  <si>
    <t>按照政策依据发放遗属生活补助</t>
  </si>
  <si>
    <t>1.争取2024年完成环境宣传次数达到4次，环境保护宣传完成率达到95%，通过环境保护宣传工作相关群众对生态环境保护宣传内容知晓达到大于等于80%的知晓率；2.完成执法车辆2辆，并达到100%执法车辆租入率，通过执法车辆的租入使用，助力打好污染防治攻坚战，100%提高生态环境局高新分局生态环境保护执法监督管理能力及各项工作的效率。并完成群众投诉、信访、市长热线交办件等办结率达到100%。加强执法能力建设，优化执法方式，提高执法效能。双随机、一公开检查企业家次大于等于15家；严格执行排污许可制度，实现“一证式”管理，健全环保信用评价、信息强制性披露、严惩重罚等制度。将企业环境信用信息纳入全省、全国信用信息共享平台和国家企业信用信息公示系统，依法向社会公示。</t>
  </si>
  <si>
    <t>环境宣传次数</t>
  </si>
  <si>
    <t>反映生态环境保护宣传次数</t>
  </si>
  <si>
    <t>1.争取2024年完成环境宣传次数达到4次，环境保护宣传完成率达到95%，通过环境保护宣传工作相关群众对生态环境保护宣传内容知晓达到大于等于80%的知晓率；2.完成执法车辆2辆，并达到100%执法车辆租入率，通过执法车辆的租入使用，助力打好污染防治攻坚战，100%提高生态环境局高新分局生态环境保护执法监督管理能力及各项工作的效率。并完成群众投诉、信访、市长热线交办件等办结率达到100%。加强执法能力建设，优化执法方式，提高执法效能。双随机一公开检查企业家次大于等于15家；严格执行排污许可制度，实现“一证式”管理，健全环保信用评价、信息强制性披露、严惩重罚等制度。将企业环境信用信息纳入全省、全国信用信息共享平台和国家企业信用信息公示系统，依法向社会公示。</t>
  </si>
  <si>
    <t>租入执法车辆</t>
  </si>
  <si>
    <t>辆</t>
  </si>
  <si>
    <t>反映执法车辆租入的数量</t>
  </si>
  <si>
    <t>订阅报刊杂志</t>
  </si>
  <si>
    <t>反映订阅报刊杂志的数量</t>
  </si>
  <si>
    <t>环境宣传完成率</t>
  </si>
  <si>
    <t>反映环境宣传完成情况</t>
  </si>
  <si>
    <t>租入完成率</t>
  </si>
  <si>
    <t>反映租入完成情况</t>
  </si>
  <si>
    <t>订阅完成率</t>
  </si>
  <si>
    <t>反映订阅完成情况</t>
  </si>
  <si>
    <t>生态环境成本指标</t>
  </si>
  <si>
    <t>反映生态环境保护日常工作业务经费支持情况</t>
  </si>
  <si>
    <t>生态环境保护宣传内容知晓率</t>
  </si>
  <si>
    <t xml:space="preserve">反映通过抽查方式完成，相关受众群体对生态环境保护宣传内容的知晓程度。
宣传内容知晓率=被调查对象中知晓人数/被调查对象的人数*100%
</t>
  </si>
  <si>
    <t>收益对象满意度</t>
  </si>
  <si>
    <t>反映收益对象满意度</t>
  </si>
  <si>
    <t>2024年度根据中共玉溪市委办公室玉溪市人民政府办公室关于印发《玉溪市生态环境局职能配置、内设机构和人员编制规定》《玉编办〔2024〕122号中共玉溪市委机构编制委员会办公室关于玉溪市生态环境局高新技术产业开发区分局主要职责的批复》文件要求；完成相关环境保护专用执法设备采购，计划采购A4打印复印纸30件，保障日常正常办公需要求；完成采购崂应3033型便携式挥发性有机气体检测仪验收合格后投入使用，进一步提高高新分局日常办公质量同时提升环境保护执法工作的效率；保障执法人员监督检查工作顺利开展，有利于辖区空气质量得到提升，大气环境质量优良天数比例稳中向好；环境噪声达到环境功能区划要求，提升辖区内生态环境质量。</t>
  </si>
  <si>
    <t>单筒测距仪</t>
  </si>
  <si>
    <t>A4打印复印纸采购</t>
  </si>
  <si>
    <t>大疆无人机大疆M30T电池</t>
  </si>
  <si>
    <t>崂应3033型便携式挥发性有机气体检测仪的数量</t>
  </si>
  <si>
    <t>采购验收合格率</t>
  </si>
  <si>
    <t>反映采购验收合格情况</t>
  </si>
  <si>
    <t>采购及时性</t>
  </si>
  <si>
    <t>工作日</t>
  </si>
  <si>
    <t>反映采购时间的情况</t>
  </si>
  <si>
    <t>提升执法履职能力</t>
  </si>
  <si>
    <t>提升</t>
  </si>
  <si>
    <t>反映环境保护执法工作提升执法履职能力的情况</t>
  </si>
  <si>
    <t>提升辖区内生态环境质量</t>
  </si>
  <si>
    <t>反映通过生态保护工作对辖区内人居环境质量得到全面提升，环境噪声达到环境功能区划要求；土壤和地下水环境质量总体保持稳定，空气质量得到提升情况。</t>
  </si>
  <si>
    <t>受益人群满意度</t>
  </si>
  <si>
    <t>反映受益人群满意度情况</t>
  </si>
  <si>
    <t>高龙潭历史遗留废渣风险管控项目治理《公租房地下水源头建项目》，总体目标：新建废水处理站1座，设计处理规模为12m3/d，包括调节池、2各反映池、2个絮凝沉淀池、1个回调池、超滤设备、反渗透设备、板框压滤机、浓缩污泥池、提升泵、潜水搅拌机、加药装置、PLC电控等设备，以及系统的安装调试全面竣工。并达到废水经处理达标后排入官网，达到可用于绿化浇灌的目标。</t>
  </si>
  <si>
    <t>污染物削减量</t>
  </si>
  <si>
    <t>12m3/d</t>
  </si>
  <si>
    <t>吨</t>
  </si>
  <si>
    <t>新建废水处理站1座，设计处理规模为12m3/d，包括调节池、2各反映池、2个絮凝沉淀池、1个回调池、超滤设备、反渗透设备、板框压滤机、浓缩污泥池、提升泵、潜水搅拌机、加药装置、PLC电控等设备，以及系统的安装调试全面竣工。并达到废水经处理达标后排入官网，达到可用于绿化浇灌的目标。</t>
  </si>
  <si>
    <t>评审通过率</t>
  </si>
  <si>
    <t>公布安全状况信息次数</t>
  </si>
  <si>
    <t>次/月（季、年）</t>
  </si>
  <si>
    <t>环境整治考核达标率</t>
  </si>
  <si>
    <t>污水有效处理率</t>
  </si>
  <si>
    <t>预算06表</t>
  </si>
  <si>
    <t>2025年部门政府性基金预算支出预算表</t>
  </si>
  <si>
    <t>单位:元</t>
  </si>
  <si>
    <t>政府性基金预算支出</t>
  </si>
  <si>
    <t>备注：我部门本年无政府性基金预算支出，故此表为空。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</si>
  <si>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</si>
  <si>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</si>
  <si>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</si>
  <si>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</si>
  <si>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</si>
  <si>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</si>
  <si>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</si>
  <si>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</si>
  <si>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</si>
  <si>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</si>
  <si>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</si>
  <si>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</si>
  <si>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</si>
  <si>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车辆维修</t>
  </si>
  <si>
    <t>玉溪市污染源自动监控设备监管检查服务</t>
  </si>
  <si>
    <t>无人机</t>
  </si>
  <si>
    <t>架</t>
  </si>
  <si>
    <t>复印纸</t>
  </si>
  <si>
    <t>批</t>
  </si>
  <si>
    <t>文件柜</t>
  </si>
  <si>
    <t>组</t>
  </si>
  <si>
    <t>会计凭证装订机</t>
  </si>
  <si>
    <t>值班室用床</t>
  </si>
  <si>
    <t>张</t>
  </si>
  <si>
    <t>车辆加油服务</t>
  </si>
  <si>
    <t>玉溪市中心城区2024年大气污染物与温室气体融合排放清单编制服务</t>
  </si>
  <si>
    <t>行政执法制式服装和标志</t>
  </si>
  <si>
    <t>EXO2多参数仪</t>
  </si>
  <si>
    <t>生物显微镜</t>
  </si>
  <si>
    <t>物业管理服务</t>
  </si>
  <si>
    <t>电热鼓风干燥箱</t>
  </si>
  <si>
    <t>机关后勤购买服务</t>
  </si>
  <si>
    <t>元/人年</t>
  </si>
  <si>
    <t>打印纸</t>
  </si>
  <si>
    <t>打复印纸费</t>
  </si>
  <si>
    <t>箱</t>
  </si>
  <si>
    <t>空调机购置</t>
  </si>
  <si>
    <t>移动执法包打印机打印纸</t>
  </si>
  <si>
    <t>公务用车运行维护</t>
  </si>
  <si>
    <t>会议椅</t>
  </si>
  <si>
    <t>把</t>
  </si>
  <si>
    <t>丝网椅</t>
  </si>
  <si>
    <t>会议条桌</t>
  </si>
  <si>
    <t>小会议室会议桌</t>
  </si>
  <si>
    <t>车辆燃油费</t>
  </si>
  <si>
    <t>车辆维修费</t>
  </si>
  <si>
    <t>车辆保险费</t>
  </si>
  <si>
    <t>印刷服务</t>
  </si>
  <si>
    <t>印刷</t>
  </si>
  <si>
    <t>公务用车维修和保养</t>
  </si>
  <si>
    <t>公务用车加油</t>
  </si>
  <si>
    <t>公务用车保险</t>
  </si>
  <si>
    <t>便携式计算机</t>
  </si>
  <si>
    <t>打印机</t>
  </si>
  <si>
    <t>执法用车加油</t>
  </si>
  <si>
    <t>办公椅</t>
  </si>
  <si>
    <t>办公桌</t>
  </si>
  <si>
    <t>A3彩色打印机</t>
  </si>
  <si>
    <t>台式计算机</t>
  </si>
  <si>
    <t>A4复印纸及其他办公用品</t>
  </si>
  <si>
    <t>车辆燃油及运行维护费</t>
  </si>
  <si>
    <t>公务用车维修和保养服务</t>
  </si>
  <si>
    <t>公务用车加油服务</t>
  </si>
  <si>
    <t>公务用车保险服务</t>
  </si>
  <si>
    <t>台式电脑（信创）</t>
  </si>
  <si>
    <t>电脑配套软件</t>
  </si>
  <si>
    <t>便携式手提电脑（信创）</t>
  </si>
  <si>
    <t>小会议桌</t>
  </si>
  <si>
    <t>玻璃茶几</t>
  </si>
  <si>
    <t xml:space="preserve">项 </t>
  </si>
  <si>
    <t>设备购置</t>
  </si>
  <si>
    <t>购买复印纸</t>
  </si>
  <si>
    <t>打印、复印纸</t>
  </si>
  <si>
    <t>车辆加油</t>
  </si>
  <si>
    <t>预算08表</t>
  </si>
  <si>
    <t>2025年部门政府购买服务预算表</t>
  </si>
  <si>
    <t>政府购买服务项目</t>
  </si>
  <si>
    <t>政府购买服务目录</t>
  </si>
  <si>
    <t>B1101 维修保养服务</t>
  </si>
  <si>
    <t>法律顾问服务</t>
  </si>
  <si>
    <t>B0101 法律顾问服务</t>
  </si>
  <si>
    <t>B1102 物业管理服务</t>
  </si>
  <si>
    <t>机关购买餐饮服务</t>
  </si>
  <si>
    <t>B1105 餐饮服务</t>
  </si>
  <si>
    <t>财务咨询服务</t>
  </si>
  <si>
    <t>B0801 咨询服务</t>
  </si>
  <si>
    <t>档案整理服务</t>
  </si>
  <si>
    <t>B1202 档案管理服务</t>
  </si>
  <si>
    <t>B1104 印刷和出版服务</t>
  </si>
  <si>
    <t>物业管理</t>
  </si>
  <si>
    <t>委托执法检测</t>
  </si>
  <si>
    <t>A0612 生态环境监测及事故鉴定处理服务</t>
  </si>
  <si>
    <t xml:space="preserve">公务用车运行维护 </t>
  </si>
  <si>
    <t>环境违法案件法律顾问</t>
  </si>
  <si>
    <t>辅助执法</t>
  </si>
  <si>
    <t>A0613 环境污染第三方治理服务</t>
  </si>
  <si>
    <t>A1803 社会保险服务</t>
  </si>
  <si>
    <t>环境空气自动站维修、维护</t>
  </si>
  <si>
    <t>法律顾问</t>
  </si>
  <si>
    <t>A0606 环境保护成果交流与管理服务</t>
  </si>
  <si>
    <t>机关购买后勤服务</t>
  </si>
  <si>
    <t>车辆维修和保养服务</t>
  </si>
  <si>
    <t>环境监察技术服务</t>
  </si>
  <si>
    <t>执法检测</t>
  </si>
  <si>
    <t xml:space="preserve">	 法律顾问服务</t>
  </si>
  <si>
    <t>辅助执法服务</t>
  </si>
  <si>
    <t>B0501 监督检查辅助服务</t>
  </si>
  <si>
    <t>委托第三方监测服务</t>
  </si>
  <si>
    <t>A0601 生态资源调查与监测服务</t>
  </si>
  <si>
    <t>执法办案法律咨询服务</t>
  </si>
  <si>
    <t>生态环境损害评估鉴定服务</t>
  </si>
  <si>
    <t>B0105 司法鉴定服务</t>
  </si>
  <si>
    <t>车辆维修服务</t>
  </si>
  <si>
    <t>车辆保险服务</t>
  </si>
  <si>
    <t>第三方技术服务</t>
  </si>
  <si>
    <t>会计服务</t>
  </si>
  <si>
    <t>B0301 会计服务</t>
  </si>
  <si>
    <t>预算09-1表</t>
  </si>
  <si>
    <t>2025年对下转移支付预算表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</si>
  <si>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</si>
  <si>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</si>
  <si>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</si>
  <si>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</si>
  <si>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</si>
  <si>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</si>
  <si>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</si>
  <si>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</si>
  <si>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</si>
  <si>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</si>
  <si>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</si>
  <si>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</si>
  <si>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</si>
  <si>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备注：我部门本年无市对下转移支付预算，故此表为空。</t>
  </si>
  <si>
    <t>预算09-2表</t>
  </si>
  <si>
    <t>2025年对下转移支付绩效目标表</t>
  </si>
  <si>
    <t>备注：我部门本年无市对下转移支付预算，故无市对下转移支付绩效目标，此表为空。</t>
  </si>
  <si>
    <t>预算10表</t>
  </si>
  <si>
    <t>2025年新增资产配置表</t>
  </si>
  <si>
    <t>资产类别</t>
  </si>
  <si>
    <t>资产分类代码.名称</t>
  </si>
  <si>
    <t>资产名称</t>
  </si>
  <si>
    <t>计量单位</t>
  </si>
  <si>
    <t>财政部门批复数（元）</t>
  </si>
  <si>
    <t>单价</t>
  </si>
  <si>
    <t>金额</t>
  </si>
  <si>
    <t>设备</t>
  </si>
  <si>
    <t>A02430900 无人机</t>
  </si>
  <si>
    <t>A02360500 环保监测设备</t>
  </si>
  <si>
    <t>A02061899 其他生活用电器</t>
  </si>
  <si>
    <t>鼓风干燥箱</t>
  </si>
  <si>
    <t>A02100301 显微镜</t>
  </si>
  <si>
    <t>A02021203 装订机</t>
  </si>
  <si>
    <t>装订机</t>
  </si>
  <si>
    <t>家具和用品</t>
  </si>
  <si>
    <t>A05010104 木制床类</t>
  </si>
  <si>
    <t>A05010502 文件柜</t>
  </si>
  <si>
    <t>A05010202 会议桌</t>
  </si>
  <si>
    <t>实木会议条桌</t>
  </si>
  <si>
    <t>A05010303 会议椅</t>
  </si>
  <si>
    <t>真皮会议椅</t>
  </si>
  <si>
    <t>A05010301 办公椅</t>
  </si>
  <si>
    <t>小会议室会议椅</t>
  </si>
  <si>
    <t>A02010108 便携式计算机</t>
  </si>
  <si>
    <t>笔记本电脑</t>
  </si>
  <si>
    <t>A02021001 A3黑白打印机</t>
  </si>
  <si>
    <t>普通打印机</t>
  </si>
  <si>
    <t>A05010201 办公桌</t>
  </si>
  <si>
    <t>A02010105 台式计算机</t>
  </si>
  <si>
    <t>台式电脑</t>
  </si>
  <si>
    <t>A02021002 A3彩色打印机</t>
  </si>
  <si>
    <t>无形资产</t>
  </si>
  <si>
    <t>A08060301 基础软件</t>
  </si>
  <si>
    <t>计算机软件</t>
  </si>
  <si>
    <t>台式机</t>
  </si>
  <si>
    <t>国产笔记本电脑</t>
  </si>
  <si>
    <t>国产台式电脑</t>
  </si>
  <si>
    <t>A05010204 茶几</t>
  </si>
  <si>
    <t>A08060303 应用软件</t>
  </si>
  <si>
    <t>信创电脑应用软件</t>
  </si>
  <si>
    <t>预算11表</t>
  </si>
  <si>
    <t>2025年上级补助项目支出预算表</t>
  </si>
  <si>
    <t>上级补助</t>
  </si>
  <si>
    <t>备注：我部门本年无上级补助项目支出预算，故此表为空。</t>
  </si>
  <si>
    <t>预算12表</t>
  </si>
  <si>
    <t>2025年部门项目支出中期规划预算表</t>
  </si>
  <si>
    <t>项目级次</t>
  </si>
  <si>
    <t>2025年</t>
  </si>
  <si>
    <t>2026年</t>
  </si>
  <si>
    <t>2027年</t>
  </si>
  <si>
    <t>313 事业发展类</t>
  </si>
  <si>
    <t>本级</t>
  </si>
  <si>
    <t>312 民生类</t>
  </si>
  <si>
    <t>311 专项业务类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</si>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</sst>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0;\-#,##0.00;;@"/>
    <numFmt numFmtId="179" formatCode="#,##0;\-#,##0;;@"/>
    <numFmt numFmtId="180" formatCode="yyyy/mm/dd"/>
  </numFmts>
  <fonts count="42">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color rgb="FF000000"/>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2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177" fontId="12" fillId="0" borderId="7">
      <alignment horizontal="righ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2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20" fillId="0" borderId="0" applyFont="0" applyFill="0" applyBorder="0" applyAlignment="0" applyProtection="0">
      <alignment vertical="center"/>
    </xf>
    <xf numFmtId="180" fontId="12" fillId="0" borderId="7">
      <alignment horizontal="right" vertical="center"/>
    </xf>
    <xf numFmtId="0" fontId="28" fillId="0" borderId="0" applyNumberFormat="0" applyFill="0" applyBorder="0" applyAlignment="0" applyProtection="0">
      <alignment vertical="center"/>
    </xf>
    <xf numFmtId="0" fontId="20" fillId="7" borderId="19"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26" fillId="9" borderId="0" applyNumberFormat="0" applyBorder="0" applyAlignment="0" applyProtection="0">
      <alignment vertical="center"/>
    </xf>
    <xf numFmtId="0" fontId="29" fillId="0" borderId="21" applyNumberFormat="0" applyFill="0" applyAlignment="0" applyProtection="0">
      <alignment vertical="center"/>
    </xf>
    <xf numFmtId="0" fontId="26" fillId="10" borderId="0" applyNumberFormat="0" applyBorder="0" applyAlignment="0" applyProtection="0">
      <alignment vertical="center"/>
    </xf>
    <xf numFmtId="0" fontId="35" fillId="11" borderId="22" applyNumberFormat="0" applyAlignment="0" applyProtection="0">
      <alignment vertical="center"/>
    </xf>
    <xf numFmtId="0" fontId="36" fillId="11" borderId="18" applyNumberFormat="0" applyAlignment="0" applyProtection="0">
      <alignment vertical="center"/>
    </xf>
    <xf numFmtId="0" fontId="37" fillId="12" borderId="23"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10" fontId="12" fillId="0" borderId="7">
      <alignment horizontal="righ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6" fontId="12" fillId="0" borderId="7">
      <alignment horizontal="right" vertical="center"/>
    </xf>
    <xf numFmtId="179" fontId="12" fillId="0" borderId="7">
      <alignment horizontal="right" vertical="center"/>
    </xf>
  </cellStyleXfs>
  <cellXfs count="187">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8"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8"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0" xfId="0" applyFont="1">
      <alignmen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2" fillId="0" borderId="0" xfId="53" applyNumberFormat="1" applyFont="1" applyBorder="1" applyAlignment="1">
      <alignment horizontal="right" vertical="center" wrapText="1"/>
    </xf>
    <xf numFmtId="49" fontId="13"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179" fontId="12" fillId="0" borderId="7" xfId="0" applyNumberFormat="1" applyFont="1" applyBorder="1" applyAlignment="1">
      <alignment horizontal="right" vertical="center" wrapText="1"/>
    </xf>
    <xf numFmtId="178" fontId="12" fillId="0" borderId="7" xfId="0" applyNumberFormat="1" applyFont="1" applyBorder="1" applyAlignment="1">
      <alignment horizontal="right" vertical="center" wrapText="1"/>
    </xf>
    <xf numFmtId="49" fontId="12" fillId="0" borderId="7" xfId="0" applyNumberFormat="1" applyFont="1" applyBorder="1" applyAlignment="1">
      <alignment horizontal="left" vertical="center" wrapText="1" indent="2"/>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9"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14" xfId="0" applyFont="1" applyBorder="1" applyAlignment="1">
      <alignment horizontal="left" vertical="center" wrapText="1"/>
    </xf>
    <xf numFmtId="178" fontId="7" fillId="0" borderId="14" xfId="0" applyNumberFormat="1" applyFont="1" applyBorder="1" applyAlignment="1">
      <alignment horizontal="right" vertical="center" wrapText="1"/>
    </xf>
    <xf numFmtId="0" fontId="3" fillId="0" borderId="15" xfId="0" applyFont="1" applyBorder="1" applyAlignment="1">
      <alignment horizontal="left" vertical="center" wrapText="1"/>
    </xf>
    <xf numFmtId="178" fontId="7" fillId="0" borderId="15" xfId="0" applyNumberFormat="1" applyFont="1" applyBorder="1" applyAlignment="1">
      <alignment horizontal="right" vertical="center" wrapText="1"/>
    </xf>
    <xf numFmtId="0" fontId="3" fillId="0" borderId="9" xfId="0" applyFont="1" applyBorder="1" applyAlignment="1">
      <alignment horizontal="left" vertical="center" wrapText="1"/>
    </xf>
    <xf numFmtId="178" fontId="7" fillId="0" borderId="9" xfId="0" applyNumberFormat="1" applyFont="1" applyBorder="1" applyAlignment="1">
      <alignment horizontal="right" vertical="center" wrapText="1"/>
    </xf>
    <xf numFmtId="0" fontId="19" fillId="0" borderId="0" xfId="0" applyFont="1" applyBorder="1" applyAlignment="1" applyProtection="1">
      <alignment horizontal="right" vertical="center"/>
      <protection locked="0"/>
    </xf>
    <xf numFmtId="0" fontId="19"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17" xfId="0" applyFont="1" applyBorder="1" applyAlignment="1">
      <alignment horizontal="center" vertical="center"/>
    </xf>
    <xf numFmtId="0" fontId="3" fillId="0" borderId="16"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0" borderId="15" xfId="0" applyFont="1" applyBorder="1" applyAlignment="1" applyProtection="1">
      <alignment horizontal="center" vertical="center"/>
      <protection locked="0"/>
    </xf>
    <xf numFmtId="0" fontId="3" fillId="0" borderId="15" xfId="0" applyFont="1" applyBorder="1" applyAlignment="1">
      <alignment horizontal="left" vertical="center" wrapText="1" indent="2"/>
    </xf>
    <xf numFmtId="0" fontId="3" fillId="0" borderId="15" xfId="0" applyFont="1" applyBorder="1" applyAlignment="1">
      <alignment horizontal="center" vertical="center" wrapText="1"/>
    </xf>
    <xf numFmtId="179" fontId="7" fillId="0" borderId="15" xfId="56" applyNumberFormat="1" applyFont="1" applyBorder="1" applyAlignment="1">
      <alignment horizontal="center" vertical="center" wrapText="1"/>
    </xf>
    <xf numFmtId="178" fontId="3" fillId="0" borderId="15" xfId="0" applyNumberFormat="1" applyFont="1" applyBorder="1" applyAlignment="1">
      <alignment horizontal="right" vertical="center"/>
    </xf>
    <xf numFmtId="178" fontId="7" fillId="0" borderId="15" xfId="0" applyNumberFormat="1" applyFont="1" applyBorder="1" applyAlignment="1">
      <alignment horizontal="right" vertical="center"/>
    </xf>
    <xf numFmtId="49" fontId="7" fillId="0" borderId="15" xfId="53" applyNumberFormat="1" applyFont="1" applyBorder="1">
      <alignment horizontal="left" vertical="center" wrapText="1"/>
    </xf>
    <xf numFmtId="0" fontId="9" fillId="0" borderId="15" xfId="0" applyFont="1" applyBorder="1" applyAlignment="1" applyProtection="1">
      <alignment horizontal="center" vertical="center" wrapText="1"/>
      <protection locked="0"/>
    </xf>
    <xf numFmtId="0" fontId="3" fillId="0" borderId="0" xfId="0" applyFont="1" applyBorder="1" applyAlignment="1">
      <alignment horizontal="right"/>
    </xf>
    <xf numFmtId="0" fontId="3" fillId="0" borderId="15" xfId="0" applyFont="1" applyBorder="1" applyAlignment="1">
      <alignment horizontal="center" vertical="center"/>
    </xf>
    <xf numFmtId="0" fontId="3" fillId="0" borderId="15" xfId="0" applyFont="1" applyBorder="1" applyAlignment="1">
      <alignment horizontal="left" vertical="center"/>
    </xf>
    <xf numFmtId="0" fontId="3" fillId="0" borderId="15" xfId="0" applyFont="1" applyBorder="1" applyAlignment="1">
      <alignment horizontal="right" vertical="center"/>
    </xf>
    <xf numFmtId="0" fontId="20"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8"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8" fillId="0" borderId="0" xfId="0" applyFont="1" applyBorder="1" applyAlignment="1">
      <alignment horizontal="center" vertical="center"/>
    </xf>
    <xf numFmtId="49" fontId="7" fillId="0" borderId="7" xfId="53" applyNumberFormat="1" applyFont="1" applyBorder="1" applyAlignment="1">
      <alignment horizontal="left" vertical="center" wrapText="1" indent="1"/>
    </xf>
    <xf numFmtId="49" fontId="7" fillId="0" borderId="7" xfId="53"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7" fillId="0" borderId="7" xfId="53" applyNumberFormat="1" applyFont="1" applyBorder="1" applyAlignment="1">
      <alignment horizontal="left" vertical="center" wrapText="1"/>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2" fillId="0" borderId="7" xfId="53" applyNumberFormat="1" applyFont="1" applyBorder="1" applyAlignment="1">
      <alignment horizontal="right" vertical="center" wrapText="1"/>
    </xf>
    <xf numFmtId="49" fontId="13" fillId="0" borderId="14" xfId="53" applyNumberFormat="1" applyFont="1" applyBorder="1" applyAlignment="1">
      <alignment horizontal="center" vertical="center" wrapText="1"/>
    </xf>
    <xf numFmtId="49" fontId="12" fillId="0" borderId="15" xfId="53" applyNumberFormat="1" applyFont="1" applyBorder="1">
      <alignment horizontal="left" vertical="center" wrapText="1"/>
    </xf>
    <xf numFmtId="49" fontId="14" fillId="0" borderId="15" xfId="53" applyNumberFormat="1" applyFont="1" applyBorder="1" applyAlignment="1">
      <alignment horizontal="center" vertical="center" wrapText="1"/>
    </xf>
    <xf numFmtId="49" fontId="12" fillId="0" borderId="15" xfId="53" applyNumberFormat="1" applyFont="1" applyBorder="1" applyAlignment="1">
      <alignment horizontal="center" vertical="center" wrapText="1"/>
    </xf>
    <xf numFmtId="0" fontId="0" fillId="0" borderId="15" xfId="0" applyFont="1" applyBorder="1">
      <alignment vertical="top"/>
    </xf>
    <xf numFmtId="178" fontId="12" fillId="0" borderId="15" xfId="53" applyNumberFormat="1" applyFont="1" applyBorder="1" applyAlignment="1">
      <alignment horizontal="right" vertical="center" wrapText="1"/>
    </xf>
    <xf numFmtId="178" fontId="12" fillId="0" borderId="15" xfId="0" applyNumberFormat="1" applyFont="1" applyBorder="1" applyAlignment="1">
      <alignment horizontal="right" vertical="center" wrapText="1"/>
    </xf>
    <xf numFmtId="49" fontId="12" fillId="0" borderId="15" xfId="53" applyNumberFormat="1" applyFont="1" applyBorder="1" applyAlignment="1">
      <alignment horizontal="right" vertical="center" wrapText="1"/>
    </xf>
    <xf numFmtId="49" fontId="12" fillId="0" borderId="15" xfId="53" applyNumberFormat="1" applyFont="1" applyBorder="1" applyAlignment="1">
      <alignment horizontal="left" vertical="center" wrapText="1" indent="2"/>
    </xf>
    <xf numFmtId="49" fontId="12" fillId="0" borderId="9" xfId="53" applyNumberFormat="1" applyFont="1" applyBorder="1">
      <alignment horizontal="left" vertical="center" wrapText="1"/>
    </xf>
    <xf numFmtId="178" fontId="12" fillId="0" borderId="9" xfId="53" applyNumberFormat="1" applyFont="1" applyBorder="1" applyAlignment="1">
      <alignment horizontal="right" vertical="center" wrapText="1"/>
    </xf>
    <xf numFmtId="49" fontId="12" fillId="0" borderId="7" xfId="53" applyNumberFormat="1" applyFont="1" applyBorder="1">
      <alignment horizontal="left" vertical="center" wrapText="1"/>
    </xf>
    <xf numFmtId="178" fontId="12" fillId="0" borderId="7" xfId="53" applyNumberFormat="1" applyFont="1" applyBorder="1" applyAlignment="1">
      <alignment horizontal="right" vertical="center" wrapText="1"/>
    </xf>
    <xf numFmtId="49" fontId="12" fillId="0" borderId="7" xfId="53" applyNumberFormat="1" applyFont="1" applyBorder="1" applyAlignment="1">
      <alignment horizontal="left" vertical="center" wrapText="1" indent="2"/>
    </xf>
    <xf numFmtId="178" fontId="12" fillId="0" borderId="9" xfId="0"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3" fillId="0" borderId="7" xfId="53" applyNumberFormat="1" applyFont="1" applyBorder="1" applyAlignment="1">
      <alignment horizontal="center" vertical="center" wrapText="1"/>
    </xf>
    <xf numFmtId="49" fontId="14" fillId="0" borderId="7" xfId="53" applyNumberFormat="1" applyFont="1" applyBorder="1" applyAlignment="1">
      <alignment horizontal="center" vertical="center" wrapText="1"/>
    </xf>
    <xf numFmtId="179" fontId="12" fillId="0" borderId="7" xfId="56" applyNumberFormat="1" applyFont="1" applyBorder="1" applyAlignment="1">
      <alignment horizontal="center" vertical="center" wrapText="1"/>
    </xf>
    <xf numFmtId="0" fontId="11" fillId="0" borderId="14" xfId="0" applyFont="1" applyBorder="1" applyAlignment="1">
      <alignment vertical="top" wrapText="1"/>
    </xf>
    <xf numFmtId="49" fontId="21" fillId="0" borderId="7" xfId="53" applyNumberFormat="1" applyFont="1" applyBorder="1" applyAlignment="1">
      <alignment horizontal="right" vertical="center" wrapText="1"/>
    </xf>
    <xf numFmtId="49" fontId="12" fillId="0" borderId="12" xfId="53" applyNumberFormat="1" applyFont="1" applyBorder="1" applyAlignment="1">
      <alignment horizontal="right" vertical="center" wrapText="1"/>
    </xf>
    <xf numFmtId="49" fontId="12" fillId="0" borderId="7" xfId="53" applyNumberFormat="1" applyFont="1" applyBorder="1" applyAlignment="1">
      <alignment horizontal="left" vertical="center" wrapText="1" indent="4"/>
    </xf>
    <xf numFmtId="49" fontId="22" fillId="0" borderId="7" xfId="0" applyNumberFormat="1" applyFont="1" applyBorder="1" applyAlignment="1">
      <alignment horizontal="right" vertical="center" wrapText="1"/>
    </xf>
    <xf numFmtId="49" fontId="13" fillId="0" borderId="7" xfId="0" applyNumberFormat="1" applyFont="1" applyBorder="1" applyAlignment="1">
      <alignment horizontal="center" vertical="center" wrapText="1"/>
    </xf>
    <xf numFmtId="49" fontId="22" fillId="0" borderId="7" xfId="53" applyNumberFormat="1" applyFont="1" applyBorder="1">
      <alignment horizontal="left" vertical="center" wrapText="1"/>
    </xf>
    <xf numFmtId="178" fontId="12" fillId="0" borderId="7" xfId="0" applyNumberFormat="1" applyFont="1" applyBorder="1" applyAlignment="1">
      <alignment horizontal="right" vertical="center"/>
    </xf>
    <xf numFmtId="178" fontId="22" fillId="0" borderId="7" xfId="0" applyNumberFormat="1" applyFont="1" applyBorder="1" applyAlignment="1">
      <alignment horizontal="left" vertical="center"/>
    </xf>
    <xf numFmtId="178" fontId="12" fillId="0" borderId="7" xfId="54" applyNumberFormat="1" applyFont="1" applyBorder="1">
      <alignment horizontal="right" vertical="center"/>
    </xf>
    <xf numFmtId="178" fontId="12"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A2" sqref="A2:D2"/>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5" t="s">
        <v>0</v>
      </c>
      <c r="B1" s="179"/>
      <c r="C1" s="179"/>
      <c r="D1" s="179"/>
    </row>
    <row r="2" ht="28.5" customHeight="1" spans="1:4">
      <c r="A2" s="180" t="s">
        <v>1</v>
      </c>
      <c r="B2" s="180"/>
      <c r="C2" s="180"/>
      <c r="D2" s="180"/>
    </row>
    <row r="3" ht="18.75" customHeight="1" spans="1:4">
      <c r="A3" s="167" t="str">
        <f>"单位名称："&amp;"玉溪市生态环境局"</f>
        <v>单位名称：玉溪市生态环境局</v>
      </c>
      <c r="B3" s="167"/>
      <c r="C3" s="167"/>
      <c r="D3" s="155" t="s">
        <v>2</v>
      </c>
    </row>
    <row r="4" ht="18.75" customHeight="1" spans="1:4">
      <c r="A4" s="173" t="s">
        <v>3</v>
      </c>
      <c r="B4" s="173"/>
      <c r="C4" s="173" t="s">
        <v>4</v>
      </c>
      <c r="D4" s="173"/>
    </row>
    <row r="5" ht="18.75" customHeight="1" spans="1:4">
      <c r="A5" s="173" t="s">
        <v>5</v>
      </c>
      <c r="B5" s="173" t="s">
        <v>6</v>
      </c>
      <c r="C5" s="173" t="s">
        <v>7</v>
      </c>
      <c r="D5" s="173" t="s">
        <v>6</v>
      </c>
    </row>
    <row r="6" ht="18.75" customHeight="1" spans="1:4">
      <c r="A6" s="167" t="s">
        <v>8</v>
      </c>
      <c r="B6" s="184">
        <v>108814884.49</v>
      </c>
      <c r="C6" s="185" t="str">
        <f>"一"&amp;"、"&amp;"一般公共服务支出"</f>
        <v>一、一般公共服务支出</v>
      </c>
      <c r="D6" s="184">
        <v>3600</v>
      </c>
    </row>
    <row r="7" ht="18.75" customHeight="1" spans="1:4">
      <c r="A7" s="167" t="s">
        <v>9</v>
      </c>
      <c r="B7" s="184"/>
      <c r="C7" s="185" t="str">
        <f>"二"&amp;"、"&amp;"社会保障和就业支出"</f>
        <v>二、社会保障和就业支出</v>
      </c>
      <c r="D7" s="184">
        <v>11313225</v>
      </c>
    </row>
    <row r="8" ht="18.75" customHeight="1" spans="1:4">
      <c r="A8" s="167" t="s">
        <v>10</v>
      </c>
      <c r="B8" s="184"/>
      <c r="C8" s="185" t="str">
        <f>"三"&amp;"、"&amp;"卫生健康支出"</f>
        <v>三、卫生健康支出</v>
      </c>
      <c r="D8" s="184">
        <v>6624766.34</v>
      </c>
    </row>
    <row r="9" ht="18.75" customHeight="1" spans="1:4">
      <c r="A9" s="167" t="s">
        <v>11</v>
      </c>
      <c r="B9" s="184"/>
      <c r="C9" s="185" t="str">
        <f>"四"&amp;"、"&amp;"节能环保支出"</f>
        <v>四、节能环保支出</v>
      </c>
      <c r="D9" s="184">
        <v>153594503.25</v>
      </c>
    </row>
    <row r="10" ht="18.75" customHeight="1" spans="1:4">
      <c r="A10" s="167" t="s">
        <v>12</v>
      </c>
      <c r="B10" s="184">
        <v>2262114.96</v>
      </c>
      <c r="C10" s="185" t="str">
        <f>"五"&amp;"、"&amp;"住房保障支出"</f>
        <v>五、住房保障支出</v>
      </c>
      <c r="D10" s="184">
        <v>7074725.04</v>
      </c>
    </row>
    <row r="11" ht="18.75" customHeight="1" spans="1:4">
      <c r="A11" s="167" t="s">
        <v>13</v>
      </c>
      <c r="B11" s="184"/>
      <c r="C11" s="167"/>
      <c r="D11" s="167"/>
    </row>
    <row r="12" ht="18.75" customHeight="1" spans="1:4">
      <c r="A12" s="167" t="s">
        <v>14</v>
      </c>
      <c r="B12" s="184"/>
      <c r="C12" s="167"/>
      <c r="D12" s="167"/>
    </row>
    <row r="13" ht="18.75" customHeight="1" spans="1:4">
      <c r="A13" s="167" t="s">
        <v>15</v>
      </c>
      <c r="B13" s="184"/>
      <c r="C13" s="167"/>
      <c r="D13" s="167"/>
    </row>
    <row r="14" ht="18.75" customHeight="1" spans="1:4">
      <c r="A14" s="167" t="s">
        <v>16</v>
      </c>
      <c r="B14" s="184"/>
      <c r="C14" s="167"/>
      <c r="D14" s="167"/>
    </row>
    <row r="15" ht="18.75" customHeight="1" spans="1:4">
      <c r="A15" s="167" t="s">
        <v>17</v>
      </c>
      <c r="B15" s="184">
        <v>2262114.96</v>
      </c>
      <c r="C15" s="167"/>
      <c r="D15" s="167"/>
    </row>
    <row r="16" ht="18.75" customHeight="1" spans="1:4">
      <c r="A16" s="186" t="s">
        <v>18</v>
      </c>
      <c r="B16" s="184">
        <v>111076999.45</v>
      </c>
      <c r="C16" s="186" t="s">
        <v>19</v>
      </c>
      <c r="D16" s="184">
        <v>178610819.63</v>
      </c>
    </row>
    <row r="17" ht="18.75" customHeight="1" spans="1:4">
      <c r="A17" s="181" t="s">
        <v>20</v>
      </c>
      <c r="B17" s="167"/>
      <c r="C17" s="181" t="s">
        <v>21</v>
      </c>
      <c r="D17" s="167"/>
    </row>
    <row r="18" ht="18.75" customHeight="1" spans="1:4">
      <c r="A18" s="62" t="s">
        <v>22</v>
      </c>
      <c r="B18" s="184">
        <v>67079050</v>
      </c>
      <c r="C18" s="62" t="s">
        <v>22</v>
      </c>
      <c r="D18" s="184"/>
    </row>
    <row r="19" ht="18.75" customHeight="1" spans="1:4">
      <c r="A19" s="62" t="s">
        <v>23</v>
      </c>
      <c r="B19" s="184">
        <v>454770.18</v>
      </c>
      <c r="C19" s="62" t="s">
        <v>23</v>
      </c>
      <c r="D19" s="184"/>
    </row>
    <row r="20" ht="18.75" customHeight="1" spans="1:4">
      <c r="A20" s="186" t="s">
        <v>24</v>
      </c>
      <c r="B20" s="184">
        <v>178610819.63</v>
      </c>
      <c r="C20" s="186" t="s">
        <v>25</v>
      </c>
      <c r="D20" s="184">
        <v>178610819.63</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1" sqref="B1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6"/>
      <c r="F1" s="137" t="s">
        <v>1105</v>
      </c>
    </row>
    <row r="2" ht="28.5" customHeight="1" spans="1:6">
      <c r="A2" s="33" t="s">
        <v>1106</v>
      </c>
      <c r="B2" s="33"/>
      <c r="C2" s="33"/>
      <c r="D2" s="33"/>
      <c r="E2" s="33"/>
      <c r="F2" s="33"/>
    </row>
    <row r="3" ht="15" customHeight="1" spans="1:6">
      <c r="A3" s="138" t="str">
        <f>"单位名称："&amp;"玉溪市生态环境局"</f>
        <v>单位名称：玉溪市生态环境局</v>
      </c>
      <c r="B3" s="139"/>
      <c r="C3" s="139"/>
      <c r="D3" s="76"/>
      <c r="E3" s="76"/>
      <c r="F3" s="140" t="s">
        <v>1107</v>
      </c>
    </row>
    <row r="4" ht="18.75" customHeight="1" spans="1:6">
      <c r="A4" s="35" t="s">
        <v>170</v>
      </c>
      <c r="B4" s="35" t="s">
        <v>88</v>
      </c>
      <c r="C4" s="35" t="s">
        <v>89</v>
      </c>
      <c r="D4" s="36" t="s">
        <v>1108</v>
      </c>
      <c r="E4" s="43"/>
      <c r="F4" s="43"/>
    </row>
    <row r="5" ht="30" customHeight="1" spans="1:6">
      <c r="A5" s="42"/>
      <c r="B5" s="42"/>
      <c r="C5" s="42"/>
      <c r="D5" s="36" t="s">
        <v>30</v>
      </c>
      <c r="E5" s="43" t="s">
        <v>92</v>
      </c>
      <c r="F5" s="43" t="s">
        <v>93</v>
      </c>
    </row>
    <row r="6" ht="16.5" customHeight="1" spans="1:6">
      <c r="A6" s="43">
        <v>1</v>
      </c>
      <c r="B6" s="43">
        <v>2</v>
      </c>
      <c r="C6" s="43">
        <v>3</v>
      </c>
      <c r="D6" s="43">
        <v>4</v>
      </c>
      <c r="E6" s="43">
        <v>5</v>
      </c>
      <c r="F6" s="43">
        <v>6</v>
      </c>
    </row>
    <row r="7" ht="20.25" customHeight="1" spans="1:6">
      <c r="A7" s="44"/>
      <c r="B7" s="44"/>
      <c r="C7" s="44"/>
      <c r="D7" s="24"/>
      <c r="E7" s="141"/>
      <c r="F7" s="141"/>
    </row>
    <row r="8" ht="17.25" customHeight="1" spans="1:6">
      <c r="A8" s="142" t="s">
        <v>614</v>
      </c>
      <c r="B8" s="143"/>
      <c r="C8" s="143" t="s">
        <v>614</v>
      </c>
      <c r="D8" s="141"/>
      <c r="E8" s="141"/>
      <c r="F8" s="141"/>
    </row>
    <row r="9" customHeight="1" spans="1:1">
      <c r="A9" s="50" t="s">
        <v>1109</v>
      </c>
    </row>
  </sheetData>
  <mergeCells count="7">
    <mergeCell ref="A2:F2"/>
    <mergeCell ref="A3:E3"/>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9"/>
  <sheetViews>
    <sheetView showZeros="0" topLeftCell="A12" workbookViewId="0">
      <selection activeCell="C33" sqref="C33"/>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1" t="s">
        <v>1110</v>
      </c>
      <c r="B1" s="31"/>
      <c r="C1" s="31"/>
      <c r="D1" s="31"/>
      <c r="E1" s="31"/>
      <c r="F1" s="31"/>
      <c r="G1" s="31"/>
      <c r="H1" s="31"/>
      <c r="I1" s="31"/>
      <c r="J1" s="31"/>
      <c r="K1" s="31"/>
      <c r="L1" s="31"/>
      <c r="M1" s="31"/>
      <c r="N1" s="31"/>
      <c r="O1" s="51"/>
      <c r="P1" s="51"/>
      <c r="Q1" s="31"/>
    </row>
    <row r="2" ht="27.75" customHeight="1" spans="1:17">
      <c r="A2" s="74" t="s">
        <v>1111</v>
      </c>
      <c r="B2" s="33"/>
      <c r="C2" s="33"/>
      <c r="D2" s="33"/>
      <c r="E2" s="33"/>
      <c r="F2" s="33"/>
      <c r="G2" s="33"/>
      <c r="H2" s="33"/>
      <c r="I2" s="33"/>
      <c r="J2" s="33"/>
      <c r="K2" s="109"/>
      <c r="L2" s="33"/>
      <c r="M2" s="33"/>
      <c r="N2" s="33"/>
      <c r="O2" s="109"/>
      <c r="P2" s="109"/>
      <c r="Q2" s="33"/>
    </row>
    <row r="3" ht="18.75" customHeight="1" spans="1:17">
      <c r="A3" s="121" t="str">
        <f>"单位名称："&amp;"玉溪市生态环境局"</f>
        <v>单位名称：玉溪市生态环境局</v>
      </c>
      <c r="B3" s="7"/>
      <c r="C3" s="7"/>
      <c r="D3" s="7"/>
      <c r="E3" s="7"/>
      <c r="F3" s="7"/>
      <c r="G3" s="7"/>
      <c r="H3" s="7"/>
      <c r="I3" s="7"/>
      <c r="J3" s="7"/>
      <c r="O3" s="82"/>
      <c r="P3" s="82"/>
      <c r="Q3" s="132" t="s">
        <v>2</v>
      </c>
    </row>
    <row r="4" ht="15.75" customHeight="1" spans="1:17">
      <c r="A4" s="122" t="s">
        <v>1112</v>
      </c>
      <c r="B4" s="122" t="s">
        <v>1113</v>
      </c>
      <c r="C4" s="122" t="s">
        <v>1114</v>
      </c>
      <c r="D4" s="122" t="s">
        <v>1115</v>
      </c>
      <c r="E4" s="122" t="s">
        <v>1116</v>
      </c>
      <c r="F4" s="122" t="s">
        <v>1117</v>
      </c>
      <c r="G4" s="122" t="s">
        <v>177</v>
      </c>
      <c r="H4" s="122"/>
      <c r="I4" s="122"/>
      <c r="J4" s="122"/>
      <c r="K4" s="131"/>
      <c r="L4" s="122"/>
      <c r="M4" s="122"/>
      <c r="N4" s="122"/>
      <c r="O4" s="124"/>
      <c r="P4" s="131"/>
      <c r="Q4" s="122"/>
    </row>
    <row r="5" ht="17.25" customHeight="1" spans="1:17">
      <c r="A5" s="122"/>
      <c r="B5" s="122"/>
      <c r="C5" s="122"/>
      <c r="D5" s="122"/>
      <c r="E5" s="122"/>
      <c r="F5" s="122"/>
      <c r="G5" s="122" t="s">
        <v>30</v>
      </c>
      <c r="H5" s="122" t="s">
        <v>33</v>
      </c>
      <c r="I5" s="122" t="s">
        <v>1118</v>
      </c>
      <c r="J5" s="122" t="s">
        <v>1119</v>
      </c>
      <c r="K5" s="131" t="s">
        <v>1120</v>
      </c>
      <c r="L5" s="122" t="s">
        <v>1121</v>
      </c>
      <c r="M5" s="122"/>
      <c r="N5" s="122"/>
      <c r="O5" s="124"/>
      <c r="P5" s="131"/>
      <c r="Q5" s="122"/>
    </row>
    <row r="6" ht="54" customHeight="1" spans="1:17">
      <c r="A6" s="122"/>
      <c r="B6" s="122"/>
      <c r="C6" s="122"/>
      <c r="D6" s="122"/>
      <c r="E6" s="122"/>
      <c r="F6" s="122"/>
      <c r="G6" s="122"/>
      <c r="H6" s="122" t="s">
        <v>32</v>
      </c>
      <c r="I6" s="122"/>
      <c r="J6" s="122"/>
      <c r="K6" s="131"/>
      <c r="L6" s="122" t="s">
        <v>32</v>
      </c>
      <c r="M6" s="122" t="s">
        <v>39</v>
      </c>
      <c r="N6" s="122" t="s">
        <v>184</v>
      </c>
      <c r="O6" s="131" t="s">
        <v>41</v>
      </c>
      <c r="P6" s="131" t="s">
        <v>42</v>
      </c>
      <c r="Q6" s="122" t="s">
        <v>43</v>
      </c>
    </row>
    <row r="7" ht="15" customHeight="1" spans="1:17">
      <c r="A7" s="123">
        <v>1</v>
      </c>
      <c r="B7" s="123">
        <v>2</v>
      </c>
      <c r="C7" s="123">
        <v>3</v>
      </c>
      <c r="D7" s="123">
        <v>4</v>
      </c>
      <c r="E7" s="123">
        <v>5</v>
      </c>
      <c r="F7" s="123">
        <v>6</v>
      </c>
      <c r="G7" s="124">
        <v>7</v>
      </c>
      <c r="H7" s="124">
        <v>8</v>
      </c>
      <c r="I7" s="124">
        <v>9</v>
      </c>
      <c r="J7" s="124">
        <v>10</v>
      </c>
      <c r="K7" s="124">
        <v>11</v>
      </c>
      <c r="L7" s="124">
        <v>12</v>
      </c>
      <c r="M7" s="124">
        <v>13</v>
      </c>
      <c r="N7" s="124">
        <v>14</v>
      </c>
      <c r="O7" s="124">
        <v>15</v>
      </c>
      <c r="P7" s="124">
        <v>16</v>
      </c>
      <c r="Q7" s="124">
        <v>17</v>
      </c>
    </row>
    <row r="8" ht="21" customHeight="1" spans="1:17">
      <c r="A8" s="125" t="s">
        <v>64</v>
      </c>
      <c r="B8" s="103"/>
      <c r="C8" s="103"/>
      <c r="D8" s="126"/>
      <c r="E8" s="127"/>
      <c r="F8" s="128">
        <v>1783119.65</v>
      </c>
      <c r="G8" s="104">
        <v>2416619.65</v>
      </c>
      <c r="H8" s="104">
        <v>2189640</v>
      </c>
      <c r="I8" s="104"/>
      <c r="J8" s="104"/>
      <c r="K8" s="104"/>
      <c r="L8" s="104">
        <v>226979.65</v>
      </c>
      <c r="M8" s="104"/>
      <c r="N8" s="104"/>
      <c r="O8" s="104"/>
      <c r="P8" s="104"/>
      <c r="Q8" s="104">
        <v>226979.65</v>
      </c>
    </row>
    <row r="9" ht="21" customHeight="1" spans="1:17">
      <c r="A9" s="103" t="str">
        <f>"      "&amp;"公车购置及运维费"</f>
        <v>      公车购置及运维费</v>
      </c>
      <c r="B9" s="103" t="s">
        <v>1122</v>
      </c>
      <c r="C9" s="103" t="str">
        <f>"C1804010201"&amp;"  "&amp;"机动车保险服务"</f>
        <v>C1804010201  机动车保险服务</v>
      </c>
      <c r="D9" s="126" t="s">
        <v>727</v>
      </c>
      <c r="E9" s="127">
        <v>2</v>
      </c>
      <c r="F9" s="129"/>
      <c r="G9" s="104">
        <v>9000</v>
      </c>
      <c r="H9" s="104">
        <v>9000</v>
      </c>
      <c r="I9" s="104"/>
      <c r="J9" s="104"/>
      <c r="K9" s="104"/>
      <c r="L9" s="104"/>
      <c r="M9" s="104"/>
      <c r="N9" s="104"/>
      <c r="O9" s="104"/>
      <c r="P9" s="104"/>
      <c r="Q9" s="104"/>
    </row>
    <row r="10" ht="21" customHeight="1" spans="1:17">
      <c r="A10" s="103" t="str">
        <f>"      "&amp;"公车购置及运维费"</f>
        <v>      公车购置及运维费</v>
      </c>
      <c r="B10" s="103" t="s">
        <v>1122</v>
      </c>
      <c r="C10" s="103" t="str">
        <f>"C1804010201"&amp;"  "&amp;"机动车保险服务"</f>
        <v>C1804010201  机动车保险服务</v>
      </c>
      <c r="D10" s="126" t="s">
        <v>727</v>
      </c>
      <c r="E10" s="127">
        <v>1</v>
      </c>
      <c r="F10" s="129"/>
      <c r="G10" s="104">
        <v>4500</v>
      </c>
      <c r="H10" s="104">
        <v>4500</v>
      </c>
      <c r="I10" s="104"/>
      <c r="J10" s="104"/>
      <c r="K10" s="104"/>
      <c r="L10" s="104"/>
      <c r="M10" s="104"/>
      <c r="N10" s="104"/>
      <c r="O10" s="104"/>
      <c r="P10" s="104"/>
      <c r="Q10" s="104"/>
    </row>
    <row r="11" ht="21" customHeight="1" spans="1:17">
      <c r="A11" s="103" t="str">
        <f>"      "&amp;"公车购置及运维费"</f>
        <v>      公车购置及运维费</v>
      </c>
      <c r="B11" s="103" t="s">
        <v>1123</v>
      </c>
      <c r="C11" s="103" t="str">
        <f>"C23120301"&amp;"  "&amp;"车辆维修和保养服务"</f>
        <v>C23120301  车辆维修和保养服务</v>
      </c>
      <c r="D11" s="126" t="s">
        <v>727</v>
      </c>
      <c r="E11" s="127">
        <v>1</v>
      </c>
      <c r="F11" s="129">
        <v>8600</v>
      </c>
      <c r="G11" s="104">
        <v>8600</v>
      </c>
      <c r="H11" s="104">
        <v>8600</v>
      </c>
      <c r="I11" s="104"/>
      <c r="J11" s="104"/>
      <c r="K11" s="104"/>
      <c r="L11" s="104"/>
      <c r="M11" s="104"/>
      <c r="N11" s="104"/>
      <c r="O11" s="104"/>
      <c r="P11" s="104"/>
      <c r="Q11" s="104"/>
    </row>
    <row r="12" ht="21" customHeight="1" spans="1:17">
      <c r="A12" s="103" t="str">
        <f>"      "&amp;"公车购置及运维费"</f>
        <v>      公车购置及运维费</v>
      </c>
      <c r="B12" s="103" t="s">
        <v>1123</v>
      </c>
      <c r="C12" s="103" t="str">
        <f>"C23120301"&amp;"  "&amp;"车辆维修和保养服务"</f>
        <v>C23120301  车辆维修和保养服务</v>
      </c>
      <c r="D12" s="126" t="s">
        <v>727</v>
      </c>
      <c r="E12" s="127">
        <v>2</v>
      </c>
      <c r="F12" s="129">
        <v>17200</v>
      </c>
      <c r="G12" s="104">
        <v>17200</v>
      </c>
      <c r="H12" s="104">
        <v>17200</v>
      </c>
      <c r="I12" s="104"/>
      <c r="J12" s="104"/>
      <c r="K12" s="104"/>
      <c r="L12" s="104"/>
      <c r="M12" s="104"/>
      <c r="N12" s="104"/>
      <c r="O12" s="104"/>
      <c r="P12" s="104"/>
      <c r="Q12" s="104"/>
    </row>
    <row r="13" ht="21" customHeight="1" spans="1:17">
      <c r="A13" s="103" t="str">
        <f>"      "&amp;"玉溪市污染源在线监控系统运维与监管服务项目专项资金"</f>
        <v>      玉溪市污染源在线监控系统运维与监管服务项目专项资金</v>
      </c>
      <c r="B13" s="103" t="s">
        <v>1124</v>
      </c>
      <c r="C13" s="103" t="str">
        <f>"C19990000"&amp;"  "&amp;"其他专业技术服务"</f>
        <v>C19990000  其他专业技术服务</v>
      </c>
      <c r="D13" s="126" t="s">
        <v>727</v>
      </c>
      <c r="E13" s="127">
        <v>1</v>
      </c>
      <c r="F13" s="129">
        <v>1131000</v>
      </c>
      <c r="G13" s="104">
        <v>1131000</v>
      </c>
      <c r="H13" s="104">
        <v>1131000</v>
      </c>
      <c r="I13" s="104"/>
      <c r="J13" s="104"/>
      <c r="K13" s="104"/>
      <c r="L13" s="104"/>
      <c r="M13" s="104"/>
      <c r="N13" s="104"/>
      <c r="O13" s="104"/>
      <c r="P13" s="104"/>
      <c r="Q13" s="104"/>
    </row>
    <row r="14" ht="21" customHeight="1" spans="1:17">
      <c r="A14" s="103" t="str">
        <f>"      "&amp;"一般公用经费"</f>
        <v>      一般公用经费</v>
      </c>
      <c r="B14" s="103" t="s">
        <v>1125</v>
      </c>
      <c r="C14" s="103" t="str">
        <f>"A02430900"&amp;"  "&amp;"无人机"</f>
        <v>A02430900  无人机</v>
      </c>
      <c r="D14" s="126" t="s">
        <v>1126</v>
      </c>
      <c r="E14" s="127">
        <v>1</v>
      </c>
      <c r="F14" s="129">
        <v>30000</v>
      </c>
      <c r="G14" s="104">
        <v>30000</v>
      </c>
      <c r="H14" s="104">
        <v>30000</v>
      </c>
      <c r="I14" s="104"/>
      <c r="J14" s="104"/>
      <c r="K14" s="104"/>
      <c r="L14" s="104"/>
      <c r="M14" s="104"/>
      <c r="N14" s="104"/>
      <c r="O14" s="104"/>
      <c r="P14" s="104"/>
      <c r="Q14" s="104"/>
    </row>
    <row r="15" ht="21" customHeight="1" spans="1:17">
      <c r="A15" s="103" t="str">
        <f>"      "&amp;"一般公用经费"</f>
        <v>      一般公用经费</v>
      </c>
      <c r="B15" s="103" t="s">
        <v>1127</v>
      </c>
      <c r="C15" s="103" t="str">
        <f>"A05040101"&amp;"  "&amp;"复印纸"</f>
        <v>A05040101  复印纸</v>
      </c>
      <c r="D15" s="126" t="s">
        <v>1128</v>
      </c>
      <c r="E15" s="127">
        <v>1</v>
      </c>
      <c r="F15" s="129">
        <v>40000</v>
      </c>
      <c r="G15" s="104">
        <v>40000</v>
      </c>
      <c r="H15" s="104">
        <v>40000</v>
      </c>
      <c r="I15" s="104"/>
      <c r="J15" s="104"/>
      <c r="K15" s="104"/>
      <c r="L15" s="104"/>
      <c r="M15" s="104"/>
      <c r="N15" s="104"/>
      <c r="O15" s="104"/>
      <c r="P15" s="104"/>
      <c r="Q15" s="104"/>
    </row>
    <row r="16" ht="21" customHeight="1" spans="1:17">
      <c r="A16" s="103" t="str">
        <f>"      "&amp;"一般公用经费"</f>
        <v>      一般公用经费</v>
      </c>
      <c r="B16" s="103" t="s">
        <v>1129</v>
      </c>
      <c r="C16" s="103" t="str">
        <f>"A05010500"&amp;"  "&amp;"柜类"</f>
        <v>A05010500  柜类</v>
      </c>
      <c r="D16" s="126" t="s">
        <v>1130</v>
      </c>
      <c r="E16" s="127">
        <v>6</v>
      </c>
      <c r="F16" s="129">
        <v>4800</v>
      </c>
      <c r="G16" s="104">
        <v>4800</v>
      </c>
      <c r="H16" s="104">
        <v>4800</v>
      </c>
      <c r="I16" s="104"/>
      <c r="J16" s="104"/>
      <c r="K16" s="104"/>
      <c r="L16" s="104"/>
      <c r="M16" s="104"/>
      <c r="N16" s="104"/>
      <c r="O16" s="104"/>
      <c r="P16" s="104"/>
      <c r="Q16" s="104"/>
    </row>
    <row r="17" ht="21" customHeight="1" spans="1:17">
      <c r="A17" s="103" t="str">
        <f>"      "&amp;"一般公用经费"</f>
        <v>      一般公用经费</v>
      </c>
      <c r="B17" s="103" t="s">
        <v>1131</v>
      </c>
      <c r="C17" s="103" t="str">
        <f>"A02021203"&amp;"  "&amp;"装订机"</f>
        <v>A02021203  装订机</v>
      </c>
      <c r="D17" s="126" t="s">
        <v>773</v>
      </c>
      <c r="E17" s="127">
        <v>1</v>
      </c>
      <c r="F17" s="129">
        <v>5000</v>
      </c>
      <c r="G17" s="104">
        <v>5000</v>
      </c>
      <c r="H17" s="104">
        <v>5000</v>
      </c>
      <c r="I17" s="104"/>
      <c r="J17" s="104"/>
      <c r="K17" s="104"/>
      <c r="L17" s="104"/>
      <c r="M17" s="104"/>
      <c r="N17" s="104"/>
      <c r="O17" s="104"/>
      <c r="P17" s="104"/>
      <c r="Q17" s="104"/>
    </row>
    <row r="18" ht="21" customHeight="1" spans="1:17">
      <c r="A18" s="103" t="str">
        <f>"      "&amp;"一般公用经费"</f>
        <v>      一般公用经费</v>
      </c>
      <c r="B18" s="103" t="s">
        <v>1132</v>
      </c>
      <c r="C18" s="103" t="str">
        <f>"A05010100"&amp;"  "&amp;"床类"</f>
        <v>A05010100  床类</v>
      </c>
      <c r="D18" s="126" t="s">
        <v>1133</v>
      </c>
      <c r="E18" s="127">
        <v>1</v>
      </c>
      <c r="F18" s="129">
        <v>2000</v>
      </c>
      <c r="G18" s="104">
        <v>2000</v>
      </c>
      <c r="H18" s="104">
        <v>2000</v>
      </c>
      <c r="I18" s="104"/>
      <c r="J18" s="104"/>
      <c r="K18" s="104"/>
      <c r="L18" s="104"/>
      <c r="M18" s="104"/>
      <c r="N18" s="104"/>
      <c r="O18" s="104"/>
      <c r="P18" s="104"/>
      <c r="Q18" s="104"/>
    </row>
    <row r="19" ht="21" customHeight="1" spans="1:17">
      <c r="A19" s="103" t="str">
        <f>"      "&amp;"执法办案补助经费"</f>
        <v>      执法办案补助经费</v>
      </c>
      <c r="B19" s="103" t="s">
        <v>1134</v>
      </c>
      <c r="C19" s="103" t="str">
        <f>"C23120302"&amp;"  "&amp;"车辆加油、添加燃料服务"</f>
        <v>C23120302  车辆加油、添加燃料服务</v>
      </c>
      <c r="D19" s="126" t="s">
        <v>1128</v>
      </c>
      <c r="E19" s="127">
        <v>1</v>
      </c>
      <c r="F19" s="129"/>
      <c r="G19" s="104">
        <v>20000</v>
      </c>
      <c r="H19" s="104">
        <v>20000</v>
      </c>
      <c r="I19" s="104"/>
      <c r="J19" s="104"/>
      <c r="K19" s="104"/>
      <c r="L19" s="104"/>
      <c r="M19" s="104"/>
      <c r="N19" s="104"/>
      <c r="O19" s="104"/>
      <c r="P19" s="104"/>
      <c r="Q19" s="104"/>
    </row>
    <row r="20" ht="21" customHeight="1" spans="1:17">
      <c r="A20" s="103" t="str">
        <f>"      "&amp;"执法办案补助经费"</f>
        <v>      执法办案补助经费</v>
      </c>
      <c r="B20" s="103" t="s">
        <v>1135</v>
      </c>
      <c r="C20" s="103" t="str">
        <f>"C19990000"&amp;"  "&amp;"其他专业技术服务"</f>
        <v>C19990000  其他专业技术服务</v>
      </c>
      <c r="D20" s="126" t="s">
        <v>727</v>
      </c>
      <c r="E20" s="127">
        <v>1</v>
      </c>
      <c r="F20" s="129"/>
      <c r="G20" s="104">
        <v>600000</v>
      </c>
      <c r="H20" s="104">
        <v>600000</v>
      </c>
      <c r="I20" s="104"/>
      <c r="J20" s="104"/>
      <c r="K20" s="104"/>
      <c r="L20" s="104"/>
      <c r="M20" s="104"/>
      <c r="N20" s="104"/>
      <c r="O20" s="104"/>
      <c r="P20" s="104"/>
      <c r="Q20" s="104"/>
    </row>
    <row r="21" ht="21" customHeight="1" spans="1:17">
      <c r="A21" s="103" t="str">
        <f>"      "&amp;"执法办案补助经费"</f>
        <v>      执法办案补助经费</v>
      </c>
      <c r="B21" s="103" t="s">
        <v>1136</v>
      </c>
      <c r="C21" s="103" t="str">
        <f>"A05030301"&amp;"  "&amp;"制服"</f>
        <v>A05030301  制服</v>
      </c>
      <c r="D21" s="126" t="s">
        <v>1128</v>
      </c>
      <c r="E21" s="127">
        <v>1</v>
      </c>
      <c r="F21" s="129">
        <v>251600</v>
      </c>
      <c r="G21" s="104">
        <v>251600</v>
      </c>
      <c r="H21" s="104">
        <v>251600</v>
      </c>
      <c r="I21" s="104"/>
      <c r="J21" s="104"/>
      <c r="K21" s="104"/>
      <c r="L21" s="104"/>
      <c r="M21" s="104"/>
      <c r="N21" s="104"/>
      <c r="O21" s="104"/>
      <c r="P21" s="104"/>
      <c r="Q21" s="104"/>
    </row>
    <row r="22" ht="21" customHeight="1" spans="1:17">
      <c r="A22" s="103" t="str">
        <f>"      "&amp;"杞麓湖枯水期有机质特征COD来源定量解析及底质改善技术研究资金"</f>
        <v>      杞麓湖枯水期有机质特征COD来源定量解析及底质改善技术研究资金</v>
      </c>
      <c r="B22" s="103" t="s">
        <v>1137</v>
      </c>
      <c r="C22" s="103" t="str">
        <f>"A02360500"&amp;"  "&amp;"环保监测设备"</f>
        <v>A02360500  环保监测设备</v>
      </c>
      <c r="D22" s="126" t="s">
        <v>1006</v>
      </c>
      <c r="E22" s="127">
        <v>1</v>
      </c>
      <c r="F22" s="129">
        <v>189579.65</v>
      </c>
      <c r="G22" s="104">
        <v>189579.65</v>
      </c>
      <c r="H22" s="104"/>
      <c r="I22" s="104"/>
      <c r="J22" s="104"/>
      <c r="K22" s="104"/>
      <c r="L22" s="104">
        <v>189579.65</v>
      </c>
      <c r="M22" s="104"/>
      <c r="N22" s="104"/>
      <c r="O22" s="104"/>
      <c r="P22" s="104"/>
      <c r="Q22" s="104">
        <v>189579.65</v>
      </c>
    </row>
    <row r="23" ht="21" customHeight="1" spans="1:17">
      <c r="A23" s="103" t="str">
        <f>"      "&amp;"胡红云专家基层科研工作站人才奖励资金"</f>
        <v>      胡红云专家基层科研工作站人才奖励资金</v>
      </c>
      <c r="B23" s="103" t="s">
        <v>1125</v>
      </c>
      <c r="C23" s="103" t="str">
        <f>"A02430900"&amp;"  "&amp;"无人机"</f>
        <v>A02430900  无人机</v>
      </c>
      <c r="D23" s="126" t="s">
        <v>1126</v>
      </c>
      <c r="E23" s="127">
        <v>1</v>
      </c>
      <c r="F23" s="129">
        <v>9800</v>
      </c>
      <c r="G23" s="104">
        <v>9800</v>
      </c>
      <c r="H23" s="104"/>
      <c r="I23" s="104"/>
      <c r="J23" s="104"/>
      <c r="K23" s="104"/>
      <c r="L23" s="104">
        <v>9800</v>
      </c>
      <c r="M23" s="104"/>
      <c r="N23" s="104"/>
      <c r="O23" s="104"/>
      <c r="P23" s="104"/>
      <c r="Q23" s="104">
        <v>9800</v>
      </c>
    </row>
    <row r="24" ht="21" customHeight="1" spans="1:17">
      <c r="A24" s="103" t="str">
        <f>"      "&amp;"胡红云专家基层科研工作站人才奖励资金"</f>
        <v>      胡红云专家基层科研工作站人才奖励资金</v>
      </c>
      <c r="B24" s="103" t="s">
        <v>1138</v>
      </c>
      <c r="C24" s="103" t="str">
        <f>"A02100301"&amp;"  "&amp;"显微镜"</f>
        <v>A02100301  显微镜</v>
      </c>
      <c r="D24" s="126" t="s">
        <v>773</v>
      </c>
      <c r="E24" s="127">
        <v>1</v>
      </c>
      <c r="F24" s="129">
        <v>23000</v>
      </c>
      <c r="G24" s="104">
        <v>23000</v>
      </c>
      <c r="H24" s="104"/>
      <c r="I24" s="104"/>
      <c r="J24" s="104"/>
      <c r="K24" s="104"/>
      <c r="L24" s="104">
        <v>23000</v>
      </c>
      <c r="M24" s="104"/>
      <c r="N24" s="104"/>
      <c r="O24" s="104"/>
      <c r="P24" s="104"/>
      <c r="Q24" s="104">
        <v>23000</v>
      </c>
    </row>
    <row r="25" ht="21" customHeight="1" spans="1:17">
      <c r="A25" s="103" t="str">
        <f>"      "&amp;"物业管理费"</f>
        <v>      物业管理费</v>
      </c>
      <c r="B25" s="103" t="s">
        <v>1139</v>
      </c>
      <c r="C25" s="103" t="str">
        <f>"C21040001"&amp;"  "&amp;"物业管理服务"</f>
        <v>C21040001  物业管理服务</v>
      </c>
      <c r="D25" s="126" t="s">
        <v>727</v>
      </c>
      <c r="E25" s="127">
        <v>1</v>
      </c>
      <c r="F25" s="129">
        <v>14700</v>
      </c>
      <c r="G25" s="104">
        <v>14700</v>
      </c>
      <c r="H25" s="104">
        <v>14700</v>
      </c>
      <c r="I25" s="104"/>
      <c r="J25" s="104"/>
      <c r="K25" s="104"/>
      <c r="L25" s="104"/>
      <c r="M25" s="104"/>
      <c r="N25" s="104"/>
      <c r="O25" s="104"/>
      <c r="P25" s="104"/>
      <c r="Q25" s="104"/>
    </row>
    <row r="26" ht="21" customHeight="1" spans="1:17">
      <c r="A26" s="103" t="str">
        <f>"      "&amp;"物业管理费"</f>
        <v>      物业管理费</v>
      </c>
      <c r="B26" s="103" t="s">
        <v>1139</v>
      </c>
      <c r="C26" s="103" t="str">
        <f>"C21040001"&amp;"  "&amp;"物业管理服务"</f>
        <v>C21040001  物业管理服务</v>
      </c>
      <c r="D26" s="126" t="s">
        <v>727</v>
      </c>
      <c r="E26" s="127">
        <v>1</v>
      </c>
      <c r="F26" s="129">
        <v>51240</v>
      </c>
      <c r="G26" s="104">
        <v>51240</v>
      </c>
      <c r="H26" s="104">
        <v>51240</v>
      </c>
      <c r="I26" s="104"/>
      <c r="J26" s="104"/>
      <c r="K26" s="104"/>
      <c r="L26" s="104"/>
      <c r="M26" s="104"/>
      <c r="N26" s="104"/>
      <c r="O26" s="104"/>
      <c r="P26" s="104"/>
      <c r="Q26" s="104"/>
    </row>
    <row r="27" ht="21" customHeight="1" spans="1:17">
      <c r="A27" s="103" t="str">
        <f>"      "&amp;"云南省玉溪市辐射环境自动监测站协助采样及月巡视项目专项资金"</f>
        <v>      云南省玉溪市辐射环境自动监测站协助采样及月巡视项目专项资金</v>
      </c>
      <c r="B27" s="103" t="s">
        <v>1140</v>
      </c>
      <c r="C27" s="103" t="str">
        <f>"A02000000"&amp;"  "&amp;"设备"</f>
        <v>A02000000  设备</v>
      </c>
      <c r="D27" s="126" t="s">
        <v>1006</v>
      </c>
      <c r="E27" s="127">
        <v>1</v>
      </c>
      <c r="F27" s="129">
        <v>4600</v>
      </c>
      <c r="G27" s="104">
        <v>4600</v>
      </c>
      <c r="H27" s="104"/>
      <c r="I27" s="104"/>
      <c r="J27" s="104"/>
      <c r="K27" s="104"/>
      <c r="L27" s="104">
        <v>4600</v>
      </c>
      <c r="M27" s="104"/>
      <c r="N27" s="104"/>
      <c r="O27" s="104"/>
      <c r="P27" s="104"/>
      <c r="Q27" s="104">
        <v>4600</v>
      </c>
    </row>
    <row r="28" ht="21" customHeight="1" spans="1:17">
      <c r="A28" s="125" t="s">
        <v>66</v>
      </c>
      <c r="B28" s="130"/>
      <c r="C28" s="130"/>
      <c r="D28" s="130"/>
      <c r="E28" s="130"/>
      <c r="F28" s="128"/>
      <c r="G28" s="104">
        <v>338274.4</v>
      </c>
      <c r="H28" s="104">
        <v>329674.4</v>
      </c>
      <c r="I28" s="104"/>
      <c r="J28" s="104"/>
      <c r="K28" s="104"/>
      <c r="L28" s="104">
        <v>8600</v>
      </c>
      <c r="M28" s="104"/>
      <c r="N28" s="104"/>
      <c r="O28" s="104"/>
      <c r="P28" s="104"/>
      <c r="Q28" s="104">
        <v>8600</v>
      </c>
    </row>
    <row r="29" ht="21" customHeight="1" spans="1:17">
      <c r="A29" s="103" t="str">
        <f>"      "&amp;"机关后勤购买服务经费"</f>
        <v>      机关后勤购买服务经费</v>
      </c>
      <c r="B29" s="103" t="s">
        <v>1141</v>
      </c>
      <c r="C29" s="103" t="str">
        <f>"C21040000"&amp;"  "&amp;"物业管理服务"</f>
        <v>C21040000  物业管理服务</v>
      </c>
      <c r="D29" s="126" t="s">
        <v>1142</v>
      </c>
      <c r="E29" s="127">
        <v>26</v>
      </c>
      <c r="F29" s="129"/>
      <c r="G29" s="104">
        <v>156000</v>
      </c>
      <c r="H29" s="104">
        <v>156000</v>
      </c>
      <c r="I29" s="104"/>
      <c r="J29" s="104"/>
      <c r="K29" s="104"/>
      <c r="L29" s="104"/>
      <c r="M29" s="104"/>
      <c r="N29" s="104"/>
      <c r="O29" s="104"/>
      <c r="P29" s="104"/>
      <c r="Q29" s="104"/>
    </row>
    <row r="30" ht="21" customHeight="1" spans="1:17">
      <c r="A30" s="103" t="str">
        <f>"      "&amp;"一般公用经费"</f>
        <v>      一般公用经费</v>
      </c>
      <c r="B30" s="103" t="s">
        <v>1143</v>
      </c>
      <c r="C30" s="103" t="str">
        <f>"A07100000"&amp;"  "&amp;"纸及纸质品"</f>
        <v>A07100000  纸及纸质品</v>
      </c>
      <c r="D30" s="126" t="s">
        <v>1128</v>
      </c>
      <c r="E30" s="127">
        <v>1</v>
      </c>
      <c r="F30" s="129"/>
      <c r="G30" s="104">
        <v>10000</v>
      </c>
      <c r="H30" s="104">
        <v>10000</v>
      </c>
      <c r="I30" s="104"/>
      <c r="J30" s="104"/>
      <c r="K30" s="104"/>
      <c r="L30" s="104"/>
      <c r="M30" s="104"/>
      <c r="N30" s="104"/>
      <c r="O30" s="104"/>
      <c r="P30" s="104"/>
      <c r="Q30" s="104"/>
    </row>
    <row r="31" ht="21" customHeight="1" spans="1:17">
      <c r="A31" s="103" t="str">
        <f>"      "&amp;"物业管理费"</f>
        <v>      物业管理费</v>
      </c>
      <c r="B31" s="103" t="s">
        <v>304</v>
      </c>
      <c r="C31" s="103" t="str">
        <f>"C21040000"&amp;"  "&amp;"物业管理服务"</f>
        <v>C21040000  物业管理服务</v>
      </c>
      <c r="D31" s="126" t="s">
        <v>727</v>
      </c>
      <c r="E31" s="127">
        <v>1</v>
      </c>
      <c r="F31" s="129"/>
      <c r="G31" s="104">
        <v>125574.4</v>
      </c>
      <c r="H31" s="104">
        <v>125574.4</v>
      </c>
      <c r="I31" s="104"/>
      <c r="J31" s="104"/>
      <c r="K31" s="104"/>
      <c r="L31" s="104"/>
      <c r="M31" s="104"/>
      <c r="N31" s="104"/>
      <c r="O31" s="104"/>
      <c r="P31" s="104"/>
      <c r="Q31" s="104"/>
    </row>
    <row r="32" ht="21" customHeight="1" spans="1:17">
      <c r="A32" s="103" t="str">
        <f>"      "&amp;"2024年第三轮中央生态环境保护督察工作经费"</f>
        <v>      2024年第三轮中央生态环境保护督察工作经费</v>
      </c>
      <c r="B32" s="103" t="s">
        <v>1144</v>
      </c>
      <c r="C32" s="103" t="str">
        <f>"A07100000"&amp;"  "&amp;"纸及纸质品"</f>
        <v>A07100000  纸及纸质品</v>
      </c>
      <c r="D32" s="126" t="s">
        <v>1145</v>
      </c>
      <c r="E32" s="127">
        <v>8</v>
      </c>
      <c r="F32" s="129"/>
      <c r="G32" s="104">
        <v>1400</v>
      </c>
      <c r="H32" s="104"/>
      <c r="I32" s="104"/>
      <c r="J32" s="104"/>
      <c r="K32" s="104"/>
      <c r="L32" s="104">
        <v>1400</v>
      </c>
      <c r="M32" s="104"/>
      <c r="N32" s="104"/>
      <c r="O32" s="104"/>
      <c r="P32" s="104"/>
      <c r="Q32" s="104">
        <v>1400</v>
      </c>
    </row>
    <row r="33" ht="21" customHeight="1" spans="1:17">
      <c r="A33" s="103" t="str">
        <f>"      "&amp;"2024年第三轮中央生态环境保护督察工作经费"</f>
        <v>      2024年第三轮中央生态环境保护督察工作经费</v>
      </c>
      <c r="B33" s="103" t="s">
        <v>1146</v>
      </c>
      <c r="C33" s="103" t="str">
        <f>"A02061800"&amp;"  "&amp;"生活用电器"</f>
        <v>A02061800  生活用电器</v>
      </c>
      <c r="D33" s="126" t="s">
        <v>773</v>
      </c>
      <c r="E33" s="127">
        <v>2</v>
      </c>
      <c r="F33" s="129"/>
      <c r="G33" s="104">
        <v>7200</v>
      </c>
      <c r="H33" s="104"/>
      <c r="I33" s="104"/>
      <c r="J33" s="104"/>
      <c r="K33" s="104"/>
      <c r="L33" s="104">
        <v>7200</v>
      </c>
      <c r="M33" s="104"/>
      <c r="N33" s="104"/>
      <c r="O33" s="104"/>
      <c r="P33" s="104"/>
      <c r="Q33" s="104">
        <v>7200</v>
      </c>
    </row>
    <row r="34" ht="21" customHeight="1" spans="1:17">
      <c r="A34" s="103" t="str">
        <f>"      "&amp;"执法办案补助经费"</f>
        <v>      执法办案补助经费</v>
      </c>
      <c r="B34" s="103" t="s">
        <v>1147</v>
      </c>
      <c r="C34" s="103" t="str">
        <f>"A07100000"&amp;"  "&amp;"纸及纸质品"</f>
        <v>A07100000  纸及纸质品</v>
      </c>
      <c r="D34" s="126" t="s">
        <v>1128</v>
      </c>
      <c r="E34" s="127">
        <v>1</v>
      </c>
      <c r="F34" s="129"/>
      <c r="G34" s="104">
        <v>10000</v>
      </c>
      <c r="H34" s="104">
        <v>10000</v>
      </c>
      <c r="I34" s="104"/>
      <c r="J34" s="104"/>
      <c r="K34" s="104"/>
      <c r="L34" s="104"/>
      <c r="M34" s="104"/>
      <c r="N34" s="104"/>
      <c r="O34" s="104"/>
      <c r="P34" s="104"/>
      <c r="Q34" s="104"/>
    </row>
    <row r="35" ht="21" customHeight="1" spans="1:17">
      <c r="A35" s="103" t="str">
        <f>"      "&amp;"执法办案补助经费"</f>
        <v>      执法办案补助经费</v>
      </c>
      <c r="B35" s="103" t="s">
        <v>229</v>
      </c>
      <c r="C35" s="103" t="str">
        <f>"C18000000"&amp;"  "&amp;"金融服务"</f>
        <v>C18000000  金融服务</v>
      </c>
      <c r="D35" s="126" t="s">
        <v>727</v>
      </c>
      <c r="E35" s="127">
        <v>1</v>
      </c>
      <c r="F35" s="129"/>
      <c r="G35" s="104">
        <v>2500</v>
      </c>
      <c r="H35" s="104">
        <v>2500</v>
      </c>
      <c r="I35" s="104"/>
      <c r="J35" s="104"/>
      <c r="K35" s="104"/>
      <c r="L35" s="104"/>
      <c r="M35" s="104"/>
      <c r="N35" s="104"/>
      <c r="O35" s="104"/>
      <c r="P35" s="104"/>
      <c r="Q35" s="104"/>
    </row>
    <row r="36" ht="21" customHeight="1" spans="1:17">
      <c r="A36" s="103" t="str">
        <f>"      "&amp;"执法办案补助经费"</f>
        <v>      执法办案补助经费</v>
      </c>
      <c r="B36" s="103" t="s">
        <v>229</v>
      </c>
      <c r="C36" s="103" t="str">
        <f>"C23120000"&amp;"  "&amp;"维修和保养服务"</f>
        <v>C23120000  维修和保养服务</v>
      </c>
      <c r="D36" s="126" t="s">
        <v>727</v>
      </c>
      <c r="E36" s="127">
        <v>1</v>
      </c>
      <c r="F36" s="129"/>
      <c r="G36" s="104">
        <v>12500</v>
      </c>
      <c r="H36" s="104">
        <v>12500</v>
      </c>
      <c r="I36" s="104"/>
      <c r="J36" s="104"/>
      <c r="K36" s="104"/>
      <c r="L36" s="104"/>
      <c r="M36" s="104"/>
      <c r="N36" s="104"/>
      <c r="O36" s="104"/>
      <c r="P36" s="104"/>
      <c r="Q36" s="104"/>
    </row>
    <row r="37" ht="21" customHeight="1" spans="1:17">
      <c r="A37" s="103" t="str">
        <f>"      "&amp;"公车购置及运维费"</f>
        <v>      公车购置及运维费</v>
      </c>
      <c r="B37" s="103" t="s">
        <v>1148</v>
      </c>
      <c r="C37" s="103" t="str">
        <f>"C23120000"&amp;"  "&amp;"维修和保养服务"</f>
        <v>C23120000  维修和保养服务</v>
      </c>
      <c r="D37" s="126" t="s">
        <v>727</v>
      </c>
      <c r="E37" s="127">
        <v>1</v>
      </c>
      <c r="F37" s="129"/>
      <c r="G37" s="104">
        <v>8600</v>
      </c>
      <c r="H37" s="104">
        <v>8600</v>
      </c>
      <c r="I37" s="104"/>
      <c r="J37" s="104"/>
      <c r="K37" s="104"/>
      <c r="L37" s="104"/>
      <c r="M37" s="104"/>
      <c r="N37" s="104"/>
      <c r="O37" s="104"/>
      <c r="P37" s="104"/>
      <c r="Q37" s="104"/>
    </row>
    <row r="38" ht="21" customHeight="1" spans="1:17">
      <c r="A38" s="103" t="str">
        <f>"      "&amp;"公车购置及运维费"</f>
        <v>      公车购置及运维费</v>
      </c>
      <c r="B38" s="103" t="s">
        <v>1148</v>
      </c>
      <c r="C38" s="103" t="str">
        <f>"C18000000"&amp;"  "&amp;"金融服务"</f>
        <v>C18000000  金融服务</v>
      </c>
      <c r="D38" s="126" t="s">
        <v>727</v>
      </c>
      <c r="E38" s="127">
        <v>1</v>
      </c>
      <c r="F38" s="129"/>
      <c r="G38" s="104">
        <v>4500</v>
      </c>
      <c r="H38" s="104">
        <v>4500</v>
      </c>
      <c r="I38" s="104"/>
      <c r="J38" s="104"/>
      <c r="K38" s="104"/>
      <c r="L38" s="104"/>
      <c r="M38" s="104"/>
      <c r="N38" s="104"/>
      <c r="O38" s="104"/>
      <c r="P38" s="104"/>
      <c r="Q38" s="104"/>
    </row>
    <row r="39" ht="21" customHeight="1" spans="1:17">
      <c r="A39" s="125" t="s">
        <v>69</v>
      </c>
      <c r="B39" s="130"/>
      <c r="C39" s="130"/>
      <c r="D39" s="130"/>
      <c r="E39" s="130"/>
      <c r="F39" s="128">
        <v>116695</v>
      </c>
      <c r="G39" s="104">
        <v>116695</v>
      </c>
      <c r="H39" s="104">
        <v>116695</v>
      </c>
      <c r="I39" s="104"/>
      <c r="J39" s="104"/>
      <c r="K39" s="104"/>
      <c r="L39" s="104"/>
      <c r="M39" s="104"/>
      <c r="N39" s="104"/>
      <c r="O39" s="104"/>
      <c r="P39" s="104"/>
      <c r="Q39" s="104"/>
    </row>
    <row r="40" ht="21" customHeight="1" spans="1:17">
      <c r="A40" s="103" t="str">
        <f>"      "&amp;"工作业务经费"</f>
        <v>      工作业务经费</v>
      </c>
      <c r="B40" s="103" t="s">
        <v>1149</v>
      </c>
      <c r="C40" s="103" t="str">
        <f>"A05010303"&amp;"  "&amp;"会议椅"</f>
        <v>A05010303  会议椅</v>
      </c>
      <c r="D40" s="126" t="s">
        <v>1150</v>
      </c>
      <c r="E40" s="127">
        <v>56</v>
      </c>
      <c r="F40" s="129">
        <v>15400</v>
      </c>
      <c r="G40" s="104">
        <v>15400</v>
      </c>
      <c r="H40" s="104">
        <v>15400</v>
      </c>
      <c r="I40" s="104"/>
      <c r="J40" s="104"/>
      <c r="K40" s="104"/>
      <c r="L40" s="104"/>
      <c r="M40" s="104"/>
      <c r="N40" s="104"/>
      <c r="O40" s="104"/>
      <c r="P40" s="104"/>
      <c r="Q40" s="104"/>
    </row>
    <row r="41" ht="21" customHeight="1" spans="1:17">
      <c r="A41" s="103" t="str">
        <f>"      "&amp;"工作业务经费"</f>
        <v>      工作业务经费</v>
      </c>
      <c r="B41" s="103" t="s">
        <v>1151</v>
      </c>
      <c r="C41" s="103" t="str">
        <f>"A05010303"&amp;"  "&amp;"会议椅"</f>
        <v>A05010303  会议椅</v>
      </c>
      <c r="D41" s="126" t="s">
        <v>1150</v>
      </c>
      <c r="E41" s="127">
        <v>21</v>
      </c>
      <c r="F41" s="129">
        <v>5985</v>
      </c>
      <c r="G41" s="104">
        <v>5985</v>
      </c>
      <c r="H41" s="104">
        <v>5985</v>
      </c>
      <c r="I41" s="104"/>
      <c r="J41" s="104"/>
      <c r="K41" s="104"/>
      <c r="L41" s="104"/>
      <c r="M41" s="104"/>
      <c r="N41" s="104"/>
      <c r="O41" s="104"/>
      <c r="P41" s="104"/>
      <c r="Q41" s="104"/>
    </row>
    <row r="42" ht="21" customHeight="1" spans="1:17">
      <c r="A42" s="103" t="str">
        <f>"      "&amp;"工作业务经费"</f>
        <v>      工作业务经费</v>
      </c>
      <c r="B42" s="103" t="s">
        <v>1152</v>
      </c>
      <c r="C42" s="103" t="str">
        <f>"A05010202"&amp;"  "&amp;"会议桌"</f>
        <v>A05010202  会议桌</v>
      </c>
      <c r="D42" s="126" t="s">
        <v>1133</v>
      </c>
      <c r="E42" s="127">
        <v>28</v>
      </c>
      <c r="F42" s="129">
        <v>14840</v>
      </c>
      <c r="G42" s="104">
        <v>14840</v>
      </c>
      <c r="H42" s="104">
        <v>14840</v>
      </c>
      <c r="I42" s="104"/>
      <c r="J42" s="104"/>
      <c r="K42" s="104"/>
      <c r="L42" s="104"/>
      <c r="M42" s="104"/>
      <c r="N42" s="104"/>
      <c r="O42" s="104"/>
      <c r="P42" s="104"/>
      <c r="Q42" s="104"/>
    </row>
    <row r="43" ht="21" customHeight="1" spans="1:17">
      <c r="A43" s="103" t="str">
        <f>"      "&amp;"工作业务经费"</f>
        <v>      工作业务经费</v>
      </c>
      <c r="B43" s="103" t="s">
        <v>1153</v>
      </c>
      <c r="C43" s="103" t="str">
        <f>"A05010202"&amp;"  "&amp;"会议桌"</f>
        <v>A05010202  会议桌</v>
      </c>
      <c r="D43" s="126" t="s">
        <v>1133</v>
      </c>
      <c r="E43" s="127">
        <v>1</v>
      </c>
      <c r="F43" s="129">
        <v>3770</v>
      </c>
      <c r="G43" s="104">
        <v>3770</v>
      </c>
      <c r="H43" s="104">
        <v>3770</v>
      </c>
      <c r="I43" s="104"/>
      <c r="J43" s="104"/>
      <c r="K43" s="104"/>
      <c r="L43" s="104"/>
      <c r="M43" s="104"/>
      <c r="N43" s="104"/>
      <c r="O43" s="104"/>
      <c r="P43" s="104"/>
      <c r="Q43" s="104"/>
    </row>
    <row r="44" ht="21" customHeight="1" spans="1:17">
      <c r="A44" s="103" t="str">
        <f>"      "&amp;"工作业务经费"</f>
        <v>      工作业务经费</v>
      </c>
      <c r="B44" s="103" t="s">
        <v>1129</v>
      </c>
      <c r="C44" s="103" t="str">
        <f>"A05010502"&amp;"  "&amp;"文件柜"</f>
        <v>A05010502  文件柜</v>
      </c>
      <c r="D44" s="126" t="s">
        <v>845</v>
      </c>
      <c r="E44" s="127">
        <v>8</v>
      </c>
      <c r="F44" s="129">
        <v>5600</v>
      </c>
      <c r="G44" s="104">
        <v>5600</v>
      </c>
      <c r="H44" s="104">
        <v>5600</v>
      </c>
      <c r="I44" s="104"/>
      <c r="J44" s="104"/>
      <c r="K44" s="104"/>
      <c r="L44" s="104"/>
      <c r="M44" s="104"/>
      <c r="N44" s="104"/>
      <c r="O44" s="104"/>
      <c r="P44" s="104"/>
      <c r="Q44" s="104"/>
    </row>
    <row r="45" ht="21" customHeight="1" spans="1:17">
      <c r="A45" s="103" t="str">
        <f t="shared" ref="A45:A50" si="0">"      "&amp;"公车购置及运维费"</f>
        <v>      公车购置及运维费</v>
      </c>
      <c r="B45" s="103" t="s">
        <v>1154</v>
      </c>
      <c r="C45" s="103" t="str">
        <f>"C23120302"&amp;"  "&amp;"车辆加油、添加燃料服务"</f>
        <v>C23120302  车辆加油、添加燃料服务</v>
      </c>
      <c r="D45" s="126" t="s">
        <v>727</v>
      </c>
      <c r="E45" s="127">
        <v>1</v>
      </c>
      <c r="F45" s="129">
        <v>9500</v>
      </c>
      <c r="G45" s="104">
        <v>9500</v>
      </c>
      <c r="H45" s="104">
        <v>9500</v>
      </c>
      <c r="I45" s="104"/>
      <c r="J45" s="104"/>
      <c r="K45" s="104"/>
      <c r="L45" s="104"/>
      <c r="M45" s="104"/>
      <c r="N45" s="104"/>
      <c r="O45" s="104"/>
      <c r="P45" s="104"/>
      <c r="Q45" s="104"/>
    </row>
    <row r="46" ht="21" customHeight="1" spans="1:17">
      <c r="A46" s="103" t="str">
        <f t="shared" si="0"/>
        <v>      公车购置及运维费</v>
      </c>
      <c r="B46" s="103" t="s">
        <v>1154</v>
      </c>
      <c r="C46" s="103" t="str">
        <f>"C23120302"&amp;"  "&amp;"车辆加油、添加燃料服务"</f>
        <v>C23120302  车辆加油、添加燃料服务</v>
      </c>
      <c r="D46" s="126" t="s">
        <v>727</v>
      </c>
      <c r="E46" s="127">
        <v>1</v>
      </c>
      <c r="F46" s="129">
        <v>3300</v>
      </c>
      <c r="G46" s="104">
        <v>3300</v>
      </c>
      <c r="H46" s="104">
        <v>3300</v>
      </c>
      <c r="I46" s="104"/>
      <c r="J46" s="104"/>
      <c r="K46" s="104"/>
      <c r="L46" s="104"/>
      <c r="M46" s="104"/>
      <c r="N46" s="104"/>
      <c r="O46" s="104"/>
      <c r="P46" s="104"/>
      <c r="Q46" s="104"/>
    </row>
    <row r="47" ht="21" customHeight="1" spans="1:17">
      <c r="A47" s="103" t="str">
        <f t="shared" si="0"/>
        <v>      公车购置及运维费</v>
      </c>
      <c r="B47" s="103" t="s">
        <v>1155</v>
      </c>
      <c r="C47" s="103" t="str">
        <f>"C23120301"&amp;"  "&amp;"车辆维修和保养服务"</f>
        <v>C23120301  车辆维修和保养服务</v>
      </c>
      <c r="D47" s="126" t="s">
        <v>727</v>
      </c>
      <c r="E47" s="127">
        <v>1</v>
      </c>
      <c r="F47" s="129">
        <v>20000</v>
      </c>
      <c r="G47" s="104">
        <v>20000</v>
      </c>
      <c r="H47" s="104">
        <v>20000</v>
      </c>
      <c r="I47" s="104"/>
      <c r="J47" s="104"/>
      <c r="K47" s="104"/>
      <c r="L47" s="104"/>
      <c r="M47" s="104"/>
      <c r="N47" s="104"/>
      <c r="O47" s="104"/>
      <c r="P47" s="104"/>
      <c r="Q47" s="104"/>
    </row>
    <row r="48" ht="21" customHeight="1" spans="1:17">
      <c r="A48" s="103" t="str">
        <f t="shared" si="0"/>
        <v>      公车购置及运维费</v>
      </c>
      <c r="B48" s="103" t="s">
        <v>1122</v>
      </c>
      <c r="C48" s="103" t="str">
        <f>"C18049900"&amp;"  "&amp;"其他保险服务"</f>
        <v>C18049900  其他保险服务</v>
      </c>
      <c r="D48" s="126" t="s">
        <v>727</v>
      </c>
      <c r="E48" s="127">
        <v>1</v>
      </c>
      <c r="F48" s="129">
        <v>3200</v>
      </c>
      <c r="G48" s="104">
        <v>3200</v>
      </c>
      <c r="H48" s="104">
        <v>3200</v>
      </c>
      <c r="I48" s="104"/>
      <c r="J48" s="104"/>
      <c r="K48" s="104"/>
      <c r="L48" s="104"/>
      <c r="M48" s="104"/>
      <c r="N48" s="104"/>
      <c r="O48" s="104"/>
      <c r="P48" s="104"/>
      <c r="Q48" s="104"/>
    </row>
    <row r="49" ht="21" customHeight="1" spans="1:17">
      <c r="A49" s="103" t="str">
        <f t="shared" si="0"/>
        <v>      公车购置及运维费</v>
      </c>
      <c r="B49" s="103" t="s">
        <v>1154</v>
      </c>
      <c r="C49" s="103" t="str">
        <f>"C23120302"&amp;"  "&amp;"车辆加油、添加燃料服务"</f>
        <v>C23120302  车辆加油、添加燃料服务</v>
      </c>
      <c r="D49" s="126" t="s">
        <v>727</v>
      </c>
      <c r="E49" s="127">
        <v>1</v>
      </c>
      <c r="F49" s="129">
        <v>1300</v>
      </c>
      <c r="G49" s="104">
        <v>1300</v>
      </c>
      <c r="H49" s="104">
        <v>1300</v>
      </c>
      <c r="I49" s="104"/>
      <c r="J49" s="104"/>
      <c r="K49" s="104"/>
      <c r="L49" s="104"/>
      <c r="M49" s="104"/>
      <c r="N49" s="104"/>
      <c r="O49" s="104"/>
      <c r="P49" s="104"/>
      <c r="Q49" s="104"/>
    </row>
    <row r="50" ht="21" customHeight="1" spans="1:17">
      <c r="A50" s="103" t="str">
        <f t="shared" si="0"/>
        <v>      公车购置及运维费</v>
      </c>
      <c r="B50" s="103" t="s">
        <v>1156</v>
      </c>
      <c r="C50" s="103" t="str">
        <f>"C18049900"&amp;"  "&amp;"其他保险服务"</f>
        <v>C18049900  其他保险服务</v>
      </c>
      <c r="D50" s="126" t="s">
        <v>727</v>
      </c>
      <c r="E50" s="127">
        <v>1</v>
      </c>
      <c r="F50" s="129">
        <v>5300</v>
      </c>
      <c r="G50" s="104">
        <v>5300</v>
      </c>
      <c r="H50" s="104">
        <v>5300</v>
      </c>
      <c r="I50" s="104"/>
      <c r="J50" s="104"/>
      <c r="K50" s="104"/>
      <c r="L50" s="104"/>
      <c r="M50" s="104"/>
      <c r="N50" s="104"/>
      <c r="O50" s="104"/>
      <c r="P50" s="104"/>
      <c r="Q50" s="104"/>
    </row>
    <row r="51" ht="21" customHeight="1" spans="1:17">
      <c r="A51" s="103" t="str">
        <f>"      "&amp;"一般公用经费"</f>
        <v>      一般公用经费</v>
      </c>
      <c r="B51" s="103" t="s">
        <v>1127</v>
      </c>
      <c r="C51" s="103" t="str">
        <f>"A05040101"&amp;"  "&amp;"复印纸"</f>
        <v>A05040101  复印纸</v>
      </c>
      <c r="D51" s="126" t="s">
        <v>1145</v>
      </c>
      <c r="E51" s="127">
        <v>50</v>
      </c>
      <c r="F51" s="129">
        <v>8500</v>
      </c>
      <c r="G51" s="104">
        <v>8500</v>
      </c>
      <c r="H51" s="104">
        <v>8500</v>
      </c>
      <c r="I51" s="104"/>
      <c r="J51" s="104"/>
      <c r="K51" s="104"/>
      <c r="L51" s="104"/>
      <c r="M51" s="104"/>
      <c r="N51" s="104"/>
      <c r="O51" s="104"/>
      <c r="P51" s="104"/>
      <c r="Q51" s="104"/>
    </row>
    <row r="52" ht="21" customHeight="1" spans="1:17">
      <c r="A52" s="103" t="str">
        <f>"      "&amp;"一般公用经费"</f>
        <v>      一般公用经费</v>
      </c>
      <c r="B52" s="103" t="s">
        <v>1157</v>
      </c>
      <c r="C52" s="103" t="str">
        <f>"C2309019999"&amp;"  "&amp;"其他印刷服务"</f>
        <v>C2309019999  其他印刷服务</v>
      </c>
      <c r="D52" s="126" t="s">
        <v>727</v>
      </c>
      <c r="E52" s="127">
        <v>1</v>
      </c>
      <c r="F52" s="129">
        <v>20000</v>
      </c>
      <c r="G52" s="104">
        <v>20000</v>
      </c>
      <c r="H52" s="104">
        <v>20000</v>
      </c>
      <c r="I52" s="104"/>
      <c r="J52" s="104"/>
      <c r="K52" s="104"/>
      <c r="L52" s="104"/>
      <c r="M52" s="104"/>
      <c r="N52" s="104"/>
      <c r="O52" s="104"/>
      <c r="P52" s="104"/>
      <c r="Q52" s="104"/>
    </row>
    <row r="53" ht="21" customHeight="1" spans="1:17">
      <c r="A53" s="125" t="s">
        <v>71</v>
      </c>
      <c r="B53" s="130"/>
      <c r="C53" s="130"/>
      <c r="D53" s="130"/>
      <c r="E53" s="130"/>
      <c r="F53" s="128">
        <v>122450</v>
      </c>
      <c r="G53" s="104">
        <v>167550</v>
      </c>
      <c r="H53" s="104">
        <v>167550</v>
      </c>
      <c r="I53" s="104"/>
      <c r="J53" s="104"/>
      <c r="K53" s="104"/>
      <c r="L53" s="104"/>
      <c r="M53" s="104"/>
      <c r="N53" s="104"/>
      <c r="O53" s="104"/>
      <c r="P53" s="104"/>
      <c r="Q53" s="104"/>
    </row>
    <row r="54" ht="21" customHeight="1" spans="1:17">
      <c r="A54" s="103" t="str">
        <f>"      "&amp;"一般公用经费"</f>
        <v>      一般公用经费</v>
      </c>
      <c r="B54" s="103" t="s">
        <v>1158</v>
      </c>
      <c r="C54" s="103" t="str">
        <f>"C23090000"&amp;"  "&amp;"印刷和出版服务"</f>
        <v>C23090000  印刷和出版服务</v>
      </c>
      <c r="D54" s="126" t="s">
        <v>1128</v>
      </c>
      <c r="E54" s="127">
        <v>1</v>
      </c>
      <c r="F54" s="129">
        <v>10000</v>
      </c>
      <c r="G54" s="104">
        <v>10000</v>
      </c>
      <c r="H54" s="104">
        <v>10000</v>
      </c>
      <c r="I54" s="104"/>
      <c r="J54" s="104"/>
      <c r="K54" s="104"/>
      <c r="L54" s="104"/>
      <c r="M54" s="104"/>
      <c r="N54" s="104"/>
      <c r="O54" s="104"/>
      <c r="P54" s="104"/>
      <c r="Q54" s="104"/>
    </row>
    <row r="55" ht="21" customHeight="1" spans="1:17">
      <c r="A55" s="103" t="str">
        <f>"      "&amp;"一般公用经费"</f>
        <v>      一般公用经费</v>
      </c>
      <c r="B55" s="103" t="s">
        <v>1127</v>
      </c>
      <c r="C55" s="103" t="str">
        <f>"A05040101"&amp;"  "&amp;"复印纸"</f>
        <v>A05040101  复印纸</v>
      </c>
      <c r="D55" s="126" t="s">
        <v>788</v>
      </c>
      <c r="E55" s="127">
        <v>50</v>
      </c>
      <c r="F55" s="129">
        <v>7250</v>
      </c>
      <c r="G55" s="104">
        <v>7250</v>
      </c>
      <c r="H55" s="104">
        <v>7250</v>
      </c>
      <c r="I55" s="104"/>
      <c r="J55" s="104"/>
      <c r="K55" s="104"/>
      <c r="L55" s="104"/>
      <c r="M55" s="104"/>
      <c r="N55" s="104"/>
      <c r="O55" s="104"/>
      <c r="P55" s="104"/>
      <c r="Q55" s="104"/>
    </row>
    <row r="56" ht="21" customHeight="1" spans="1:17">
      <c r="A56" s="103" t="str">
        <f t="shared" ref="A56:A61" si="1">"      "&amp;"公车购置及运维费"</f>
        <v>      公车购置及运维费</v>
      </c>
      <c r="B56" s="103" t="s">
        <v>1159</v>
      </c>
      <c r="C56" s="103" t="str">
        <f>"C23120301"&amp;"  "&amp;"车辆维修和保养服务"</f>
        <v>C23120301  车辆维修和保养服务</v>
      </c>
      <c r="D56" s="126" t="s">
        <v>1128</v>
      </c>
      <c r="E56" s="127">
        <v>1</v>
      </c>
      <c r="F56" s="129">
        <v>8600</v>
      </c>
      <c r="G56" s="104">
        <v>8600</v>
      </c>
      <c r="H56" s="104">
        <v>8600</v>
      </c>
      <c r="I56" s="104"/>
      <c r="J56" s="104"/>
      <c r="K56" s="104"/>
      <c r="L56" s="104"/>
      <c r="M56" s="104"/>
      <c r="N56" s="104"/>
      <c r="O56" s="104"/>
      <c r="P56" s="104"/>
      <c r="Q56" s="104"/>
    </row>
    <row r="57" ht="21" customHeight="1" spans="1:17">
      <c r="A57" s="103" t="str">
        <f t="shared" si="1"/>
        <v>      公车购置及运维费</v>
      </c>
      <c r="B57" s="103" t="s">
        <v>1160</v>
      </c>
      <c r="C57" s="103" t="str">
        <f>"C23120302"&amp;"  "&amp;"车辆加油、添加燃料服务"</f>
        <v>C23120302  车辆加油、添加燃料服务</v>
      </c>
      <c r="D57" s="126" t="s">
        <v>730</v>
      </c>
      <c r="E57" s="127">
        <v>1</v>
      </c>
      <c r="F57" s="129"/>
      <c r="G57" s="104">
        <v>24000</v>
      </c>
      <c r="H57" s="104">
        <v>24000</v>
      </c>
      <c r="I57" s="104"/>
      <c r="J57" s="104"/>
      <c r="K57" s="104"/>
      <c r="L57" s="104"/>
      <c r="M57" s="104"/>
      <c r="N57" s="104"/>
      <c r="O57" s="104"/>
      <c r="P57" s="104"/>
      <c r="Q57" s="104"/>
    </row>
    <row r="58" ht="21" customHeight="1" spans="1:17">
      <c r="A58" s="103" t="str">
        <f t="shared" si="1"/>
        <v>      公车购置及运维费</v>
      </c>
      <c r="B58" s="103" t="s">
        <v>1159</v>
      </c>
      <c r="C58" s="103" t="str">
        <f>"C23120301"&amp;"  "&amp;"车辆维修和保养服务"</f>
        <v>C23120301  车辆维修和保养服务</v>
      </c>
      <c r="D58" s="126" t="s">
        <v>1128</v>
      </c>
      <c r="E58" s="127">
        <v>1</v>
      </c>
      <c r="F58" s="129">
        <v>6000</v>
      </c>
      <c r="G58" s="104">
        <v>6000</v>
      </c>
      <c r="H58" s="104">
        <v>6000</v>
      </c>
      <c r="I58" s="104"/>
      <c r="J58" s="104"/>
      <c r="K58" s="104"/>
      <c r="L58" s="104"/>
      <c r="M58" s="104"/>
      <c r="N58" s="104"/>
      <c r="O58" s="104"/>
      <c r="P58" s="104"/>
      <c r="Q58" s="104"/>
    </row>
    <row r="59" ht="21" customHeight="1" spans="1:17">
      <c r="A59" s="103" t="str">
        <f t="shared" si="1"/>
        <v>      公车购置及运维费</v>
      </c>
      <c r="B59" s="103" t="s">
        <v>1161</v>
      </c>
      <c r="C59" s="103" t="str">
        <f>"C1804010201"&amp;"  "&amp;"机动车保险服务"</f>
        <v>C1804010201  机动车保险服务</v>
      </c>
      <c r="D59" s="126" t="s">
        <v>751</v>
      </c>
      <c r="E59" s="127">
        <v>2</v>
      </c>
      <c r="F59" s="129"/>
      <c r="G59" s="104">
        <v>6600</v>
      </c>
      <c r="H59" s="104">
        <v>6600</v>
      </c>
      <c r="I59" s="104"/>
      <c r="J59" s="104"/>
      <c r="K59" s="104"/>
      <c r="L59" s="104"/>
      <c r="M59" s="104"/>
      <c r="N59" s="104"/>
      <c r="O59" s="104"/>
      <c r="P59" s="104"/>
      <c r="Q59" s="104"/>
    </row>
    <row r="60" ht="21" customHeight="1" spans="1:17">
      <c r="A60" s="103" t="str">
        <f t="shared" si="1"/>
        <v>      公车购置及运维费</v>
      </c>
      <c r="B60" s="103" t="s">
        <v>1161</v>
      </c>
      <c r="C60" s="103" t="str">
        <f>"C1804010201"&amp;"  "&amp;"机动车保险服务"</f>
        <v>C1804010201  机动车保险服务</v>
      </c>
      <c r="D60" s="126" t="s">
        <v>751</v>
      </c>
      <c r="E60" s="127">
        <v>1</v>
      </c>
      <c r="F60" s="129"/>
      <c r="G60" s="104">
        <v>2700</v>
      </c>
      <c r="H60" s="104">
        <v>2700</v>
      </c>
      <c r="I60" s="104"/>
      <c r="J60" s="104"/>
      <c r="K60" s="104"/>
      <c r="L60" s="104"/>
      <c r="M60" s="104"/>
      <c r="N60" s="104"/>
      <c r="O60" s="104"/>
      <c r="P60" s="104"/>
      <c r="Q60" s="104"/>
    </row>
    <row r="61" ht="21" customHeight="1" spans="1:17">
      <c r="A61" s="103" t="str">
        <f t="shared" si="1"/>
        <v>      公车购置及运维费</v>
      </c>
      <c r="B61" s="103" t="s">
        <v>1160</v>
      </c>
      <c r="C61" s="103" t="str">
        <f>"C23120302"&amp;"  "&amp;"车辆加油、添加燃料服务"</f>
        <v>C23120302  车辆加油、添加燃料服务</v>
      </c>
      <c r="D61" s="126" t="s">
        <v>730</v>
      </c>
      <c r="E61" s="127">
        <v>1</v>
      </c>
      <c r="F61" s="129"/>
      <c r="G61" s="104">
        <v>1800</v>
      </c>
      <c r="H61" s="104">
        <v>1800</v>
      </c>
      <c r="I61" s="104"/>
      <c r="J61" s="104"/>
      <c r="K61" s="104"/>
      <c r="L61" s="104"/>
      <c r="M61" s="104"/>
      <c r="N61" s="104"/>
      <c r="O61" s="104"/>
      <c r="P61" s="104"/>
      <c r="Q61" s="104"/>
    </row>
    <row r="62" ht="21" customHeight="1" spans="1:17">
      <c r="A62" s="103" t="str">
        <f>"      "&amp;"执法办案补助经费"</f>
        <v>      执法办案补助经费</v>
      </c>
      <c r="B62" s="103" t="s">
        <v>1162</v>
      </c>
      <c r="C62" s="103" t="str">
        <f>"A02010100"&amp;"  "&amp;"计算机"</f>
        <v>A02010100  计算机</v>
      </c>
      <c r="D62" s="126" t="s">
        <v>773</v>
      </c>
      <c r="E62" s="127">
        <v>5</v>
      </c>
      <c r="F62" s="129">
        <v>45000</v>
      </c>
      <c r="G62" s="104">
        <v>45000</v>
      </c>
      <c r="H62" s="104">
        <v>45000</v>
      </c>
      <c r="I62" s="104"/>
      <c r="J62" s="104"/>
      <c r="K62" s="104"/>
      <c r="L62" s="104"/>
      <c r="M62" s="104"/>
      <c r="N62" s="104"/>
      <c r="O62" s="104"/>
      <c r="P62" s="104"/>
      <c r="Q62" s="104"/>
    </row>
    <row r="63" ht="21" customHeight="1" spans="1:17">
      <c r="A63" s="103" t="str">
        <f>"      "&amp;"执法办案补助经费"</f>
        <v>      执法办案补助经费</v>
      </c>
      <c r="B63" s="103" t="s">
        <v>1163</v>
      </c>
      <c r="C63" s="103" t="str">
        <f>"A02020000"&amp;"  "&amp;"办公设备"</f>
        <v>A02020000  办公设备</v>
      </c>
      <c r="D63" s="126" t="s">
        <v>773</v>
      </c>
      <c r="E63" s="127">
        <v>1</v>
      </c>
      <c r="F63" s="129">
        <v>40000</v>
      </c>
      <c r="G63" s="104">
        <v>40000</v>
      </c>
      <c r="H63" s="104">
        <v>40000</v>
      </c>
      <c r="I63" s="104"/>
      <c r="J63" s="104"/>
      <c r="K63" s="104"/>
      <c r="L63" s="104"/>
      <c r="M63" s="104"/>
      <c r="N63" s="104"/>
      <c r="O63" s="104"/>
      <c r="P63" s="104"/>
      <c r="Q63" s="104"/>
    </row>
    <row r="64" ht="21" customHeight="1" spans="1:17">
      <c r="A64" s="103" t="str">
        <f>"      "&amp;"执法办案补助经费"</f>
        <v>      执法办案补助经费</v>
      </c>
      <c r="B64" s="103" t="s">
        <v>1164</v>
      </c>
      <c r="C64" s="103" t="str">
        <f>"C23120302"&amp;"  "&amp;"车辆加油、添加燃料服务"</f>
        <v>C23120302  车辆加油、添加燃料服务</v>
      </c>
      <c r="D64" s="126" t="s">
        <v>730</v>
      </c>
      <c r="E64" s="127">
        <v>1</v>
      </c>
      <c r="F64" s="129"/>
      <c r="G64" s="104">
        <v>10000</v>
      </c>
      <c r="H64" s="104">
        <v>10000</v>
      </c>
      <c r="I64" s="104"/>
      <c r="J64" s="104"/>
      <c r="K64" s="104"/>
      <c r="L64" s="104"/>
      <c r="M64" s="104"/>
      <c r="N64" s="104"/>
      <c r="O64" s="104"/>
      <c r="P64" s="104"/>
      <c r="Q64" s="104"/>
    </row>
    <row r="65" ht="21" customHeight="1" spans="1:17">
      <c r="A65" s="103" t="str">
        <f>"      "&amp;"执法办案补助经费"</f>
        <v>      执法办案补助经费</v>
      </c>
      <c r="B65" s="103" t="s">
        <v>1165</v>
      </c>
      <c r="C65" s="103" t="str">
        <f>"A05010301"&amp;"  "&amp;"办公椅"</f>
        <v>A05010301  办公椅</v>
      </c>
      <c r="D65" s="126" t="s">
        <v>1150</v>
      </c>
      <c r="E65" s="127">
        <v>2</v>
      </c>
      <c r="F65" s="129">
        <v>1600</v>
      </c>
      <c r="G65" s="104">
        <v>1600</v>
      </c>
      <c r="H65" s="104">
        <v>1600</v>
      </c>
      <c r="I65" s="104"/>
      <c r="J65" s="104"/>
      <c r="K65" s="104"/>
      <c r="L65" s="104"/>
      <c r="M65" s="104"/>
      <c r="N65" s="104"/>
      <c r="O65" s="104"/>
      <c r="P65" s="104"/>
      <c r="Q65" s="104"/>
    </row>
    <row r="66" ht="21" customHeight="1" spans="1:17">
      <c r="A66" s="103" t="str">
        <f>"      "&amp;"执法办案补助经费"</f>
        <v>      执法办案补助经费</v>
      </c>
      <c r="B66" s="103" t="s">
        <v>1166</v>
      </c>
      <c r="C66" s="103" t="str">
        <f>"A05010201"&amp;"  "&amp;"办公桌"</f>
        <v>A05010201  办公桌</v>
      </c>
      <c r="D66" s="126" t="s">
        <v>1133</v>
      </c>
      <c r="E66" s="127">
        <v>2</v>
      </c>
      <c r="F66" s="129">
        <v>4000</v>
      </c>
      <c r="G66" s="104">
        <v>4000</v>
      </c>
      <c r="H66" s="104">
        <v>4000</v>
      </c>
      <c r="I66" s="104"/>
      <c r="J66" s="104"/>
      <c r="K66" s="104"/>
      <c r="L66" s="104"/>
      <c r="M66" s="104"/>
      <c r="N66" s="104"/>
      <c r="O66" s="104"/>
      <c r="P66" s="104"/>
      <c r="Q66" s="104"/>
    </row>
    <row r="67" ht="21" customHeight="1" spans="1:17">
      <c r="A67" s="125" t="s">
        <v>73</v>
      </c>
      <c r="B67" s="130"/>
      <c r="C67" s="130"/>
      <c r="D67" s="130"/>
      <c r="E67" s="130"/>
      <c r="F67" s="128">
        <v>22200</v>
      </c>
      <c r="G67" s="104">
        <v>104300</v>
      </c>
      <c r="H67" s="104">
        <v>104300</v>
      </c>
      <c r="I67" s="104"/>
      <c r="J67" s="104"/>
      <c r="K67" s="104"/>
      <c r="L67" s="104"/>
      <c r="M67" s="104"/>
      <c r="N67" s="104"/>
      <c r="O67" s="104"/>
      <c r="P67" s="104"/>
      <c r="Q67" s="104"/>
    </row>
    <row r="68" ht="21" customHeight="1" spans="1:17">
      <c r="A68" s="103" t="str">
        <f>"      "&amp;"公车购置及运维费"</f>
        <v>      公车购置及运维费</v>
      </c>
      <c r="B68" s="103" t="s">
        <v>1159</v>
      </c>
      <c r="C68" s="103" t="str">
        <f>"C23120301"&amp;"  "&amp;"车辆维修和保养服务"</f>
        <v>C23120301  车辆维修和保养服务</v>
      </c>
      <c r="D68" s="126" t="s">
        <v>730</v>
      </c>
      <c r="E68" s="127">
        <v>1</v>
      </c>
      <c r="F68" s="129">
        <v>17200</v>
      </c>
      <c r="G68" s="104">
        <v>17200</v>
      </c>
      <c r="H68" s="104">
        <v>17200</v>
      </c>
      <c r="I68" s="104"/>
      <c r="J68" s="104"/>
      <c r="K68" s="104"/>
      <c r="L68" s="104"/>
      <c r="M68" s="104"/>
      <c r="N68" s="104"/>
      <c r="O68" s="104"/>
      <c r="P68" s="104"/>
      <c r="Q68" s="104"/>
    </row>
    <row r="69" ht="21" customHeight="1" spans="1:17">
      <c r="A69" s="103" t="str">
        <f>"      "&amp;"公车购置及运维费"</f>
        <v>      公车购置及运维费</v>
      </c>
      <c r="B69" s="103" t="s">
        <v>1160</v>
      </c>
      <c r="C69" s="103" t="str">
        <f>"C23120302"&amp;"  "&amp;"车辆加油、添加燃料服务"</f>
        <v>C23120302  车辆加油、添加燃料服务</v>
      </c>
      <c r="D69" s="126" t="s">
        <v>727</v>
      </c>
      <c r="E69" s="127">
        <v>1</v>
      </c>
      <c r="F69" s="129"/>
      <c r="G69" s="104">
        <v>12100</v>
      </c>
      <c r="H69" s="104">
        <v>12100</v>
      </c>
      <c r="I69" s="104"/>
      <c r="J69" s="104"/>
      <c r="K69" s="104"/>
      <c r="L69" s="104"/>
      <c r="M69" s="104"/>
      <c r="N69" s="104"/>
      <c r="O69" s="104"/>
      <c r="P69" s="104"/>
      <c r="Q69" s="104"/>
    </row>
    <row r="70" ht="21" customHeight="1" spans="1:17">
      <c r="A70" s="103" t="str">
        <f>"      "&amp;"公车购置及运维费"</f>
        <v>      公车购置及运维费</v>
      </c>
      <c r="B70" s="103" t="s">
        <v>1161</v>
      </c>
      <c r="C70" s="103" t="str">
        <f>"C1804010201"&amp;"  "&amp;"机动车保险服务"</f>
        <v>C1804010201  机动车保险服务</v>
      </c>
      <c r="D70" s="126" t="s">
        <v>1062</v>
      </c>
      <c r="E70" s="127">
        <v>2</v>
      </c>
      <c r="F70" s="129"/>
      <c r="G70" s="104">
        <v>9000</v>
      </c>
      <c r="H70" s="104">
        <v>9000</v>
      </c>
      <c r="I70" s="104"/>
      <c r="J70" s="104"/>
      <c r="K70" s="104"/>
      <c r="L70" s="104"/>
      <c r="M70" s="104"/>
      <c r="N70" s="104"/>
      <c r="O70" s="104"/>
      <c r="P70" s="104"/>
      <c r="Q70" s="104"/>
    </row>
    <row r="71" ht="21" customHeight="1" spans="1:17">
      <c r="A71" s="103" t="str">
        <f>"      "&amp;"一般公用经费"</f>
        <v>      一般公用经费</v>
      </c>
      <c r="B71" s="103" t="s">
        <v>1127</v>
      </c>
      <c r="C71" s="103" t="str">
        <f>"A05040101"&amp;"  "&amp;"复印纸"</f>
        <v>A05040101  复印纸</v>
      </c>
      <c r="D71" s="126" t="s">
        <v>1128</v>
      </c>
      <c r="E71" s="127">
        <v>1</v>
      </c>
      <c r="F71" s="129">
        <v>5000</v>
      </c>
      <c r="G71" s="104">
        <v>5000</v>
      </c>
      <c r="H71" s="104">
        <v>5000</v>
      </c>
      <c r="I71" s="104"/>
      <c r="J71" s="104"/>
      <c r="K71" s="104"/>
      <c r="L71" s="104"/>
      <c r="M71" s="104"/>
      <c r="N71" s="104"/>
      <c r="O71" s="104"/>
      <c r="P71" s="104"/>
      <c r="Q71" s="104"/>
    </row>
    <row r="72" ht="21" customHeight="1" spans="1:17">
      <c r="A72" s="103" t="str">
        <f>"      "&amp;"一般公用经费"</f>
        <v>      一般公用经费</v>
      </c>
      <c r="B72" s="103" t="s">
        <v>377</v>
      </c>
      <c r="C72" s="103" t="str">
        <f>"A08060301"&amp;"  "&amp;"基础软件"</f>
        <v>A08060301  基础软件</v>
      </c>
      <c r="D72" s="126" t="s">
        <v>1006</v>
      </c>
      <c r="E72" s="127">
        <v>8</v>
      </c>
      <c r="F72" s="129"/>
      <c r="G72" s="104">
        <v>15000</v>
      </c>
      <c r="H72" s="104">
        <v>15000</v>
      </c>
      <c r="I72" s="104"/>
      <c r="J72" s="104"/>
      <c r="K72" s="104"/>
      <c r="L72" s="104"/>
      <c r="M72" s="104"/>
      <c r="N72" s="104"/>
      <c r="O72" s="104"/>
      <c r="P72" s="104"/>
      <c r="Q72" s="104"/>
    </row>
    <row r="73" ht="21" customHeight="1" spans="1:17">
      <c r="A73" s="103" t="str">
        <f>"      "&amp;"一般公用经费"</f>
        <v>      一般公用经费</v>
      </c>
      <c r="B73" s="103" t="s">
        <v>1167</v>
      </c>
      <c r="C73" s="103" t="str">
        <f>"A02021002"&amp;"  "&amp;"A3彩色打印机"</f>
        <v>A02021002  A3彩色打印机</v>
      </c>
      <c r="D73" s="126" t="s">
        <v>773</v>
      </c>
      <c r="E73" s="127">
        <v>1</v>
      </c>
      <c r="F73" s="129"/>
      <c r="G73" s="104">
        <v>10000</v>
      </c>
      <c r="H73" s="104">
        <v>10000</v>
      </c>
      <c r="I73" s="104"/>
      <c r="J73" s="104"/>
      <c r="K73" s="104"/>
      <c r="L73" s="104"/>
      <c r="M73" s="104"/>
      <c r="N73" s="104"/>
      <c r="O73" s="104"/>
      <c r="P73" s="104"/>
      <c r="Q73" s="104"/>
    </row>
    <row r="74" ht="21" customHeight="1" spans="1:17">
      <c r="A74" s="103" t="str">
        <f>"      "&amp;"一般公用经费"</f>
        <v>      一般公用经费</v>
      </c>
      <c r="B74" s="103" t="s">
        <v>1168</v>
      </c>
      <c r="C74" s="103" t="str">
        <f>"A02010105"&amp;"  "&amp;"台式计算机"</f>
        <v>A02010105  台式计算机</v>
      </c>
      <c r="D74" s="126" t="s">
        <v>773</v>
      </c>
      <c r="E74" s="127">
        <v>5</v>
      </c>
      <c r="F74" s="129"/>
      <c r="G74" s="104">
        <v>30000</v>
      </c>
      <c r="H74" s="104">
        <v>30000</v>
      </c>
      <c r="I74" s="104"/>
      <c r="J74" s="104"/>
      <c r="K74" s="104"/>
      <c r="L74" s="104"/>
      <c r="M74" s="104"/>
      <c r="N74" s="104"/>
      <c r="O74" s="104"/>
      <c r="P74" s="104"/>
      <c r="Q74" s="104"/>
    </row>
    <row r="75" ht="21" customHeight="1" spans="1:17">
      <c r="A75" s="103" t="str">
        <f>"      "&amp;"一般公用经费"</f>
        <v>      一般公用经费</v>
      </c>
      <c r="B75" s="103" t="s">
        <v>1162</v>
      </c>
      <c r="C75" s="103" t="str">
        <f>"A02010108"&amp;"  "&amp;"便携式计算机"</f>
        <v>A02010108  便携式计算机</v>
      </c>
      <c r="D75" s="126" t="s">
        <v>773</v>
      </c>
      <c r="E75" s="127">
        <v>1</v>
      </c>
      <c r="F75" s="129"/>
      <c r="G75" s="104">
        <v>6000</v>
      </c>
      <c r="H75" s="104">
        <v>6000</v>
      </c>
      <c r="I75" s="104"/>
      <c r="J75" s="104"/>
      <c r="K75" s="104"/>
      <c r="L75" s="104"/>
      <c r="M75" s="104"/>
      <c r="N75" s="104"/>
      <c r="O75" s="104"/>
      <c r="P75" s="104"/>
      <c r="Q75" s="104"/>
    </row>
    <row r="76" ht="21" customHeight="1" spans="1:17">
      <c r="A76" s="125" t="s">
        <v>75</v>
      </c>
      <c r="B76" s="130"/>
      <c r="C76" s="130"/>
      <c r="D76" s="130"/>
      <c r="E76" s="130"/>
      <c r="F76" s="128">
        <v>32600</v>
      </c>
      <c r="G76" s="104">
        <v>32600</v>
      </c>
      <c r="H76" s="104">
        <v>32600</v>
      </c>
      <c r="I76" s="104"/>
      <c r="J76" s="104"/>
      <c r="K76" s="104"/>
      <c r="L76" s="104"/>
      <c r="M76" s="104"/>
      <c r="N76" s="104"/>
      <c r="O76" s="104"/>
      <c r="P76" s="104"/>
      <c r="Q76" s="104"/>
    </row>
    <row r="77" ht="21" customHeight="1" spans="1:17">
      <c r="A77" s="103" t="str">
        <f>"      "&amp;"一般公用经费"</f>
        <v>      一般公用经费</v>
      </c>
      <c r="B77" s="103" t="s">
        <v>1169</v>
      </c>
      <c r="C77" s="103" t="str">
        <f>"A05040000"&amp;"  "&amp;"办公用品"</f>
        <v>A05040000  办公用品</v>
      </c>
      <c r="D77" s="126" t="s">
        <v>1128</v>
      </c>
      <c r="E77" s="127">
        <v>1</v>
      </c>
      <c r="F77" s="129">
        <v>10000</v>
      </c>
      <c r="G77" s="104">
        <v>10000</v>
      </c>
      <c r="H77" s="104">
        <v>10000</v>
      </c>
      <c r="I77" s="104"/>
      <c r="J77" s="104"/>
      <c r="K77" s="104"/>
      <c r="L77" s="104"/>
      <c r="M77" s="104"/>
      <c r="N77" s="104"/>
      <c r="O77" s="104"/>
      <c r="P77" s="104"/>
      <c r="Q77" s="104"/>
    </row>
    <row r="78" ht="21" customHeight="1" spans="1:17">
      <c r="A78" s="103" t="str">
        <f>"      "&amp;"公车购置及运维费"</f>
        <v>      公车购置及运维费</v>
      </c>
      <c r="B78" s="103" t="s">
        <v>1170</v>
      </c>
      <c r="C78" s="103" t="str">
        <f>"C23120300"&amp;"  "&amp;"车辆维修和保养服务"</f>
        <v>C23120300  车辆维修和保养服务</v>
      </c>
      <c r="D78" s="126" t="s">
        <v>727</v>
      </c>
      <c r="E78" s="127">
        <v>1</v>
      </c>
      <c r="F78" s="129">
        <v>8600</v>
      </c>
      <c r="G78" s="104">
        <v>8600</v>
      </c>
      <c r="H78" s="104">
        <v>8600</v>
      </c>
      <c r="I78" s="104"/>
      <c r="J78" s="104"/>
      <c r="K78" s="104"/>
      <c r="L78" s="104"/>
      <c r="M78" s="104"/>
      <c r="N78" s="104"/>
      <c r="O78" s="104"/>
      <c r="P78" s="104"/>
      <c r="Q78" s="104"/>
    </row>
    <row r="79" ht="21" customHeight="1" spans="1:17">
      <c r="A79" s="103" t="str">
        <f>"      "&amp;"公车购置及运维费"</f>
        <v>      公车购置及运维费</v>
      </c>
      <c r="B79" s="103" t="s">
        <v>1122</v>
      </c>
      <c r="C79" s="103" t="str">
        <f>"C18040100"&amp;"  "&amp;"商业保险服务"</f>
        <v>C18040100  商业保险服务</v>
      </c>
      <c r="D79" s="126" t="s">
        <v>727</v>
      </c>
      <c r="E79" s="127">
        <v>1</v>
      </c>
      <c r="F79" s="129">
        <v>2800</v>
      </c>
      <c r="G79" s="104">
        <v>2800</v>
      </c>
      <c r="H79" s="104">
        <v>2800</v>
      </c>
      <c r="I79" s="104"/>
      <c r="J79" s="104"/>
      <c r="K79" s="104"/>
      <c r="L79" s="104"/>
      <c r="M79" s="104"/>
      <c r="N79" s="104"/>
      <c r="O79" s="104"/>
      <c r="P79" s="104"/>
      <c r="Q79" s="104"/>
    </row>
    <row r="80" ht="21" customHeight="1" spans="1:17">
      <c r="A80" s="103" t="str">
        <f>"      "&amp;"公车购置及运维费"</f>
        <v>      公车购置及运维费</v>
      </c>
      <c r="B80" s="103" t="s">
        <v>1170</v>
      </c>
      <c r="C80" s="103" t="str">
        <f>"C23120300"&amp;"  "&amp;"车辆维修和保养服务"</f>
        <v>C23120300  车辆维修和保养服务</v>
      </c>
      <c r="D80" s="126" t="s">
        <v>727</v>
      </c>
      <c r="E80" s="127">
        <v>1</v>
      </c>
      <c r="F80" s="129">
        <v>10000</v>
      </c>
      <c r="G80" s="104">
        <v>10000</v>
      </c>
      <c r="H80" s="104">
        <v>10000</v>
      </c>
      <c r="I80" s="104"/>
      <c r="J80" s="104"/>
      <c r="K80" s="104"/>
      <c r="L80" s="104"/>
      <c r="M80" s="104"/>
      <c r="N80" s="104"/>
      <c r="O80" s="104"/>
      <c r="P80" s="104"/>
      <c r="Q80" s="104"/>
    </row>
    <row r="81" ht="21" customHeight="1" spans="1:17">
      <c r="A81" s="103" t="str">
        <f>"      "&amp;"公车购置及运维费"</f>
        <v>      公车购置及运维费</v>
      </c>
      <c r="B81" s="103" t="s">
        <v>1170</v>
      </c>
      <c r="C81" s="103" t="str">
        <f>"C23120300"&amp;"  "&amp;"车辆维修和保养服务"</f>
        <v>C23120300  车辆维修和保养服务</v>
      </c>
      <c r="D81" s="126" t="s">
        <v>727</v>
      </c>
      <c r="E81" s="127">
        <v>1</v>
      </c>
      <c r="F81" s="129">
        <v>1200</v>
      </c>
      <c r="G81" s="104">
        <v>1200</v>
      </c>
      <c r="H81" s="104">
        <v>1200</v>
      </c>
      <c r="I81" s="104"/>
      <c r="J81" s="104"/>
      <c r="K81" s="104"/>
      <c r="L81" s="104"/>
      <c r="M81" s="104"/>
      <c r="N81" s="104"/>
      <c r="O81" s="104"/>
      <c r="P81" s="104"/>
      <c r="Q81" s="104"/>
    </row>
    <row r="82" ht="21" customHeight="1" spans="1:17">
      <c r="A82" s="125" t="s">
        <v>77</v>
      </c>
      <c r="B82" s="130"/>
      <c r="C82" s="130"/>
      <c r="D82" s="130"/>
      <c r="E82" s="130"/>
      <c r="F82" s="128">
        <v>169030</v>
      </c>
      <c r="G82" s="104">
        <v>169030</v>
      </c>
      <c r="H82" s="104">
        <v>169030</v>
      </c>
      <c r="I82" s="104"/>
      <c r="J82" s="104"/>
      <c r="K82" s="104"/>
      <c r="L82" s="104"/>
      <c r="M82" s="104"/>
      <c r="N82" s="104"/>
      <c r="O82" s="104"/>
      <c r="P82" s="104"/>
      <c r="Q82" s="104"/>
    </row>
    <row r="83" ht="21" customHeight="1" spans="1:17">
      <c r="A83" s="103" t="str">
        <f t="shared" ref="A83:A88" si="2">"      "&amp;"公车购置及运维费"</f>
        <v>      公车购置及运维费</v>
      </c>
      <c r="B83" s="103" t="s">
        <v>1171</v>
      </c>
      <c r="C83" s="103" t="str">
        <f>"C23120300"&amp;"  "&amp;"车辆维修和保养服务"</f>
        <v>C23120300  车辆维修和保养服务</v>
      </c>
      <c r="D83" s="126" t="s">
        <v>727</v>
      </c>
      <c r="E83" s="127">
        <v>1</v>
      </c>
      <c r="F83" s="129">
        <v>5240</v>
      </c>
      <c r="G83" s="104">
        <v>5240</v>
      </c>
      <c r="H83" s="104">
        <v>5240</v>
      </c>
      <c r="I83" s="104"/>
      <c r="J83" s="104"/>
      <c r="K83" s="104"/>
      <c r="L83" s="104"/>
      <c r="M83" s="104"/>
      <c r="N83" s="104"/>
      <c r="O83" s="104"/>
      <c r="P83" s="104"/>
      <c r="Q83" s="104"/>
    </row>
    <row r="84" ht="21" customHeight="1" spans="1:17">
      <c r="A84" s="103" t="str">
        <f t="shared" si="2"/>
        <v>      公车购置及运维费</v>
      </c>
      <c r="B84" s="103" t="s">
        <v>1171</v>
      </c>
      <c r="C84" s="103" t="str">
        <f>"C23120300"&amp;"  "&amp;"车辆维修和保养服务"</f>
        <v>C23120300  车辆维修和保养服务</v>
      </c>
      <c r="D84" s="126" t="s">
        <v>727</v>
      </c>
      <c r="E84" s="127">
        <v>1</v>
      </c>
      <c r="F84" s="129">
        <v>500</v>
      </c>
      <c r="G84" s="104">
        <v>500</v>
      </c>
      <c r="H84" s="104">
        <v>500</v>
      </c>
      <c r="I84" s="104"/>
      <c r="J84" s="104"/>
      <c r="K84" s="104"/>
      <c r="L84" s="104"/>
      <c r="M84" s="104"/>
      <c r="N84" s="104"/>
      <c r="O84" s="104"/>
      <c r="P84" s="104"/>
      <c r="Q84" s="104"/>
    </row>
    <row r="85" ht="21" customHeight="1" spans="1:17">
      <c r="A85" s="103" t="str">
        <f t="shared" si="2"/>
        <v>      公车购置及运维费</v>
      </c>
      <c r="B85" s="103" t="s">
        <v>1172</v>
      </c>
      <c r="C85" s="103" t="str">
        <f>"C23120300"&amp;"  "&amp;"车辆维修和保养服务"</f>
        <v>C23120300  车辆维修和保养服务</v>
      </c>
      <c r="D85" s="126" t="s">
        <v>727</v>
      </c>
      <c r="E85" s="127">
        <v>1</v>
      </c>
      <c r="F85" s="129">
        <v>30000</v>
      </c>
      <c r="G85" s="104">
        <v>30000</v>
      </c>
      <c r="H85" s="104">
        <v>30000</v>
      </c>
      <c r="I85" s="104"/>
      <c r="J85" s="104"/>
      <c r="K85" s="104"/>
      <c r="L85" s="104"/>
      <c r="M85" s="104"/>
      <c r="N85" s="104"/>
      <c r="O85" s="104"/>
      <c r="P85" s="104"/>
      <c r="Q85" s="104"/>
    </row>
    <row r="86" ht="21" customHeight="1" spans="1:17">
      <c r="A86" s="103" t="str">
        <f t="shared" si="2"/>
        <v>      公车购置及运维费</v>
      </c>
      <c r="B86" s="103" t="s">
        <v>1173</v>
      </c>
      <c r="C86" s="103" t="str">
        <f>"C18040102"&amp;"  "&amp;"财产保险服务"</f>
        <v>C18040102  财产保险服务</v>
      </c>
      <c r="D86" s="126" t="s">
        <v>727</v>
      </c>
      <c r="E86" s="127">
        <v>1</v>
      </c>
      <c r="F86" s="129">
        <v>2400</v>
      </c>
      <c r="G86" s="104">
        <v>2400</v>
      </c>
      <c r="H86" s="104">
        <v>2400</v>
      </c>
      <c r="I86" s="104"/>
      <c r="J86" s="104"/>
      <c r="K86" s="104"/>
      <c r="L86" s="104"/>
      <c r="M86" s="104"/>
      <c r="N86" s="104"/>
      <c r="O86" s="104"/>
      <c r="P86" s="104"/>
      <c r="Q86" s="104"/>
    </row>
    <row r="87" ht="20" customHeight="1" spans="1:17">
      <c r="A87" s="103" t="str">
        <f t="shared" si="2"/>
        <v>      公车购置及运维费</v>
      </c>
      <c r="B87" s="103" t="s">
        <v>1171</v>
      </c>
      <c r="C87" s="103" t="str">
        <f>"C23120300"&amp;"  "&amp;"车辆维修和保养服务"</f>
        <v>C23120300  车辆维修和保养服务</v>
      </c>
      <c r="D87" s="126" t="s">
        <v>727</v>
      </c>
      <c r="E87" s="127">
        <v>1</v>
      </c>
      <c r="F87" s="129">
        <v>8600</v>
      </c>
      <c r="G87" s="104">
        <v>8600</v>
      </c>
      <c r="H87" s="104">
        <v>8600</v>
      </c>
      <c r="I87" s="104"/>
      <c r="J87" s="104"/>
      <c r="K87" s="104"/>
      <c r="L87" s="104"/>
      <c r="M87" s="104"/>
      <c r="N87" s="104"/>
      <c r="O87" s="104"/>
      <c r="P87" s="104"/>
      <c r="Q87" s="104"/>
    </row>
    <row r="88" ht="21" customHeight="1" spans="1:17">
      <c r="A88" s="103" t="str">
        <f t="shared" si="2"/>
        <v>      公车购置及运维费</v>
      </c>
      <c r="B88" s="103" t="s">
        <v>1173</v>
      </c>
      <c r="C88" s="103" t="str">
        <f>"C18040102"&amp;"  "&amp;"财产保险服务"</f>
        <v>C18040102  财产保险服务</v>
      </c>
      <c r="D88" s="126" t="s">
        <v>727</v>
      </c>
      <c r="E88" s="127">
        <v>1</v>
      </c>
      <c r="F88" s="129">
        <v>4000</v>
      </c>
      <c r="G88" s="104">
        <v>4000</v>
      </c>
      <c r="H88" s="104">
        <v>4000</v>
      </c>
      <c r="I88" s="104"/>
      <c r="J88" s="104"/>
      <c r="K88" s="104"/>
      <c r="L88" s="104"/>
      <c r="M88" s="104"/>
      <c r="N88" s="104"/>
      <c r="O88" s="104"/>
      <c r="P88" s="104"/>
      <c r="Q88" s="104"/>
    </row>
    <row r="89" ht="21" customHeight="1" spans="1:17">
      <c r="A89" s="103" t="str">
        <f t="shared" ref="A89:A96" si="3">"      "&amp;"执法办案补助经费"</f>
        <v>      执法办案补助经费</v>
      </c>
      <c r="B89" s="103" t="s">
        <v>1174</v>
      </c>
      <c r="C89" s="103" t="str">
        <f>"A02010100"&amp;"  "&amp;"计算机"</f>
        <v>A02010100  计算机</v>
      </c>
      <c r="D89" s="126" t="s">
        <v>773</v>
      </c>
      <c r="E89" s="127">
        <v>3</v>
      </c>
      <c r="F89" s="129">
        <v>18000</v>
      </c>
      <c r="G89" s="104">
        <v>18000</v>
      </c>
      <c r="H89" s="104">
        <v>18000</v>
      </c>
      <c r="I89" s="104"/>
      <c r="J89" s="104"/>
      <c r="K89" s="104"/>
      <c r="L89" s="104"/>
      <c r="M89" s="104"/>
      <c r="N89" s="104"/>
      <c r="O89" s="104"/>
      <c r="P89" s="104"/>
      <c r="Q89" s="104"/>
    </row>
    <row r="90" ht="21" customHeight="1" spans="1:17">
      <c r="A90" s="103" t="str">
        <f t="shared" si="3"/>
        <v>      执法办案补助经费</v>
      </c>
      <c r="B90" s="103" t="s">
        <v>1129</v>
      </c>
      <c r="C90" s="103" t="str">
        <f>"A05010500"&amp;"  "&amp;"柜类"</f>
        <v>A05010500  柜类</v>
      </c>
      <c r="D90" s="126" t="s">
        <v>1130</v>
      </c>
      <c r="E90" s="127">
        <v>20</v>
      </c>
      <c r="F90" s="129">
        <v>15000</v>
      </c>
      <c r="G90" s="104">
        <v>15000</v>
      </c>
      <c r="H90" s="104">
        <v>15000</v>
      </c>
      <c r="I90" s="104"/>
      <c r="J90" s="104"/>
      <c r="K90" s="104"/>
      <c r="L90" s="104"/>
      <c r="M90" s="104"/>
      <c r="N90" s="104"/>
      <c r="O90" s="104"/>
      <c r="P90" s="104"/>
      <c r="Q90" s="104"/>
    </row>
    <row r="91" ht="21" customHeight="1" spans="1:17">
      <c r="A91" s="103" t="str">
        <f t="shared" si="3"/>
        <v>      执法办案补助经费</v>
      </c>
      <c r="B91" s="103" t="s">
        <v>1149</v>
      </c>
      <c r="C91" s="103" t="str">
        <f>"A05010300"&amp;"  "&amp;"椅凳类"</f>
        <v>A05010300  椅凳类</v>
      </c>
      <c r="D91" s="126" t="s">
        <v>1150</v>
      </c>
      <c r="E91" s="127">
        <v>7</v>
      </c>
      <c r="F91" s="129">
        <v>1050</v>
      </c>
      <c r="G91" s="104">
        <v>1050</v>
      </c>
      <c r="H91" s="104">
        <v>1050</v>
      </c>
      <c r="I91" s="104"/>
      <c r="J91" s="104"/>
      <c r="K91" s="104"/>
      <c r="L91" s="104"/>
      <c r="M91" s="104"/>
      <c r="N91" s="104"/>
      <c r="O91" s="104"/>
      <c r="P91" s="104"/>
      <c r="Q91" s="104"/>
    </row>
    <row r="92" ht="21" customHeight="1" spans="1:17">
      <c r="A92" s="103" t="str">
        <f t="shared" si="3"/>
        <v>      执法办案补助经费</v>
      </c>
      <c r="B92" s="103" t="s">
        <v>1175</v>
      </c>
      <c r="C92" s="103" t="str">
        <f>"A08060300"&amp;"  "&amp;"计算机软件"</f>
        <v>A08060300  计算机软件</v>
      </c>
      <c r="D92" s="126" t="s">
        <v>1006</v>
      </c>
      <c r="E92" s="127">
        <v>3</v>
      </c>
      <c r="F92" s="129">
        <v>9000</v>
      </c>
      <c r="G92" s="104">
        <v>9000</v>
      </c>
      <c r="H92" s="104">
        <v>9000</v>
      </c>
      <c r="I92" s="104"/>
      <c r="J92" s="104"/>
      <c r="K92" s="104"/>
      <c r="L92" s="104"/>
      <c r="M92" s="104"/>
      <c r="N92" s="104"/>
      <c r="O92" s="104"/>
      <c r="P92" s="104"/>
      <c r="Q92" s="104"/>
    </row>
    <row r="93" ht="21" customHeight="1" spans="1:17">
      <c r="A93" s="103" t="str">
        <f t="shared" si="3"/>
        <v>      执法办案补助经费</v>
      </c>
      <c r="B93" s="103" t="s">
        <v>1176</v>
      </c>
      <c r="C93" s="103" t="str">
        <f>"A02010100"&amp;"  "&amp;"计算机"</f>
        <v>A02010100  计算机</v>
      </c>
      <c r="D93" s="126" t="s">
        <v>773</v>
      </c>
      <c r="E93" s="127">
        <v>3</v>
      </c>
      <c r="F93" s="129">
        <v>27000</v>
      </c>
      <c r="G93" s="104">
        <v>27000</v>
      </c>
      <c r="H93" s="104">
        <v>27000</v>
      </c>
      <c r="I93" s="104"/>
      <c r="J93" s="104"/>
      <c r="K93" s="104"/>
      <c r="L93" s="104"/>
      <c r="M93" s="104"/>
      <c r="N93" s="104"/>
      <c r="O93" s="104"/>
      <c r="P93" s="104"/>
      <c r="Q93" s="104"/>
    </row>
    <row r="94" ht="21" customHeight="1" spans="1:17">
      <c r="A94" s="103" t="str">
        <f t="shared" si="3"/>
        <v>      执法办案补助经费</v>
      </c>
      <c r="B94" s="103" t="s">
        <v>1177</v>
      </c>
      <c r="C94" s="103" t="str">
        <f>"A05010200"&amp;"  "&amp;"台、桌类"</f>
        <v>A05010200  台、桌类</v>
      </c>
      <c r="D94" s="126" t="s">
        <v>1133</v>
      </c>
      <c r="E94" s="127">
        <v>7</v>
      </c>
      <c r="F94" s="129">
        <v>1540</v>
      </c>
      <c r="G94" s="104">
        <v>1540</v>
      </c>
      <c r="H94" s="104">
        <v>1540</v>
      </c>
      <c r="I94" s="104"/>
      <c r="J94" s="104"/>
      <c r="K94" s="104"/>
      <c r="L94" s="104"/>
      <c r="M94" s="104"/>
      <c r="N94" s="104"/>
      <c r="O94" s="104"/>
      <c r="P94" s="104"/>
      <c r="Q94" s="104"/>
    </row>
    <row r="95" ht="21" customHeight="1" spans="1:17">
      <c r="A95" s="103" t="str">
        <f t="shared" si="3"/>
        <v>      执法办案补助经费</v>
      </c>
      <c r="B95" s="103" t="s">
        <v>1178</v>
      </c>
      <c r="C95" s="103" t="str">
        <f>"A05010200"&amp;"  "&amp;"台、桌类"</f>
        <v>A05010200  台、桌类</v>
      </c>
      <c r="D95" s="126" t="s">
        <v>1133</v>
      </c>
      <c r="E95" s="127">
        <v>2</v>
      </c>
      <c r="F95" s="129">
        <v>1200</v>
      </c>
      <c r="G95" s="104">
        <v>1200</v>
      </c>
      <c r="H95" s="104">
        <v>1200</v>
      </c>
      <c r="I95" s="104"/>
      <c r="J95" s="104"/>
      <c r="K95" s="104"/>
      <c r="L95" s="104"/>
      <c r="M95" s="104"/>
      <c r="N95" s="104"/>
      <c r="O95" s="104"/>
      <c r="P95" s="104"/>
      <c r="Q95" s="104"/>
    </row>
    <row r="96" ht="21" customHeight="1" spans="1:17">
      <c r="A96" s="103" t="str">
        <f t="shared" si="3"/>
        <v>      执法办案补助经费</v>
      </c>
      <c r="B96" s="103" t="s">
        <v>1165</v>
      </c>
      <c r="C96" s="103" t="str">
        <f>"A05010300"&amp;"  "&amp;"椅凳类"</f>
        <v>A05010300  椅凳类</v>
      </c>
      <c r="D96" s="126" t="s">
        <v>1150</v>
      </c>
      <c r="E96" s="127">
        <v>25</v>
      </c>
      <c r="F96" s="129">
        <v>5500</v>
      </c>
      <c r="G96" s="104">
        <v>5500</v>
      </c>
      <c r="H96" s="104">
        <v>5500</v>
      </c>
      <c r="I96" s="104"/>
      <c r="J96" s="104"/>
      <c r="K96" s="104"/>
      <c r="L96" s="104"/>
      <c r="M96" s="104"/>
      <c r="N96" s="104"/>
      <c r="O96" s="104"/>
      <c r="P96" s="104"/>
      <c r="Q96" s="104"/>
    </row>
    <row r="97" ht="21" customHeight="1" spans="1:17">
      <c r="A97" s="103" t="str">
        <f>"      "&amp;"一般公用经费"</f>
        <v>      一般公用经费</v>
      </c>
      <c r="B97" s="103" t="s">
        <v>1127</v>
      </c>
      <c r="C97" s="103" t="str">
        <f>"A05040000"&amp;"  "&amp;"办公用品"</f>
        <v>A05040000  办公用品</v>
      </c>
      <c r="D97" s="126" t="s">
        <v>1128</v>
      </c>
      <c r="E97" s="127">
        <v>1</v>
      </c>
      <c r="F97" s="129">
        <v>20000</v>
      </c>
      <c r="G97" s="104">
        <v>20000</v>
      </c>
      <c r="H97" s="104">
        <v>20000</v>
      </c>
      <c r="I97" s="104"/>
      <c r="J97" s="104"/>
      <c r="K97" s="104"/>
      <c r="L97" s="104"/>
      <c r="M97" s="104"/>
      <c r="N97" s="104"/>
      <c r="O97" s="104"/>
      <c r="P97" s="104"/>
      <c r="Q97" s="104"/>
    </row>
    <row r="98" ht="21" customHeight="1" spans="1:17">
      <c r="A98" s="103" t="str">
        <f>"      "&amp;"一般公用经费"</f>
        <v>      一般公用经费</v>
      </c>
      <c r="B98" s="103" t="s">
        <v>1157</v>
      </c>
      <c r="C98" s="103" t="str">
        <f>"C23090100"&amp;"  "&amp;"印刷服务"</f>
        <v>C23090100  印刷服务</v>
      </c>
      <c r="D98" s="126" t="s">
        <v>1179</v>
      </c>
      <c r="E98" s="127">
        <v>1</v>
      </c>
      <c r="F98" s="129">
        <v>20000</v>
      </c>
      <c r="G98" s="104">
        <v>20000</v>
      </c>
      <c r="H98" s="104">
        <v>20000</v>
      </c>
      <c r="I98" s="104"/>
      <c r="J98" s="104"/>
      <c r="K98" s="104"/>
      <c r="L98" s="104"/>
      <c r="M98" s="104"/>
      <c r="N98" s="104"/>
      <c r="O98" s="104"/>
      <c r="P98" s="104"/>
      <c r="Q98" s="104"/>
    </row>
    <row r="99" ht="21" customHeight="1" spans="1:17">
      <c r="A99" s="125" t="s">
        <v>79</v>
      </c>
      <c r="B99" s="130"/>
      <c r="C99" s="130"/>
      <c r="D99" s="130"/>
      <c r="E99" s="130"/>
      <c r="F99" s="128">
        <v>137335</v>
      </c>
      <c r="G99" s="104">
        <v>137335</v>
      </c>
      <c r="H99" s="104">
        <v>137335</v>
      </c>
      <c r="I99" s="104"/>
      <c r="J99" s="104"/>
      <c r="K99" s="104"/>
      <c r="L99" s="104"/>
      <c r="M99" s="104"/>
      <c r="N99" s="104"/>
      <c r="O99" s="104"/>
      <c r="P99" s="104"/>
      <c r="Q99" s="104"/>
    </row>
    <row r="100" ht="21" customHeight="1" spans="1:17">
      <c r="A100" s="103" t="str">
        <f>"      "&amp;"公车购置及运维费"</f>
        <v>      公车购置及运维费</v>
      </c>
      <c r="B100" s="103" t="s">
        <v>1154</v>
      </c>
      <c r="C100" s="103" t="str">
        <f>"C23120302"&amp;"  "&amp;"车辆加油、添加燃料服务"</f>
        <v>C23120302  车辆加油、添加燃料服务</v>
      </c>
      <c r="D100" s="126" t="s">
        <v>727</v>
      </c>
      <c r="E100" s="127">
        <v>1</v>
      </c>
      <c r="F100" s="129">
        <v>4500</v>
      </c>
      <c r="G100" s="104">
        <v>4500</v>
      </c>
      <c r="H100" s="104">
        <v>4500</v>
      </c>
      <c r="I100" s="104"/>
      <c r="J100" s="104"/>
      <c r="K100" s="104"/>
      <c r="L100" s="104"/>
      <c r="M100" s="104"/>
      <c r="N100" s="104"/>
      <c r="O100" s="104"/>
      <c r="P100" s="104"/>
      <c r="Q100" s="104"/>
    </row>
    <row r="101" ht="21" customHeight="1" spans="1:17">
      <c r="A101" s="103" t="str">
        <f>"      "&amp;"公车购置及运维费"</f>
        <v>      公车购置及运维费</v>
      </c>
      <c r="B101" s="103" t="s">
        <v>1154</v>
      </c>
      <c r="C101" s="103" t="str">
        <f>"C23120302"&amp;"  "&amp;"车辆加油、添加燃料服务"</f>
        <v>C23120302  车辆加油、添加燃料服务</v>
      </c>
      <c r="D101" s="126" t="s">
        <v>727</v>
      </c>
      <c r="E101" s="127">
        <v>1</v>
      </c>
      <c r="F101" s="129">
        <v>15300</v>
      </c>
      <c r="G101" s="104">
        <v>15300</v>
      </c>
      <c r="H101" s="104">
        <v>15300</v>
      </c>
      <c r="I101" s="104"/>
      <c r="J101" s="104"/>
      <c r="K101" s="104"/>
      <c r="L101" s="104"/>
      <c r="M101" s="104"/>
      <c r="N101" s="104"/>
      <c r="O101" s="104"/>
      <c r="P101" s="104"/>
      <c r="Q101" s="104"/>
    </row>
    <row r="102" ht="21" customHeight="1" spans="1:17">
      <c r="A102" s="103" t="str">
        <f>"      "&amp;"公车购置及运维费"</f>
        <v>      公车购置及运维费</v>
      </c>
      <c r="B102" s="103" t="s">
        <v>1154</v>
      </c>
      <c r="C102" s="103" t="str">
        <f>"C23120302"&amp;"  "&amp;"车辆加油、添加燃料服务"</f>
        <v>C23120302  车辆加油、添加燃料服务</v>
      </c>
      <c r="D102" s="126" t="s">
        <v>727</v>
      </c>
      <c r="E102" s="127">
        <v>1</v>
      </c>
      <c r="F102" s="129">
        <v>8600</v>
      </c>
      <c r="G102" s="104">
        <v>8600</v>
      </c>
      <c r="H102" s="104">
        <v>8600</v>
      </c>
      <c r="I102" s="104"/>
      <c r="J102" s="104"/>
      <c r="K102" s="104"/>
      <c r="L102" s="104"/>
      <c r="M102" s="104"/>
      <c r="N102" s="104"/>
      <c r="O102" s="104"/>
      <c r="P102" s="104"/>
      <c r="Q102" s="104"/>
    </row>
    <row r="103" ht="21" customHeight="1" spans="1:17">
      <c r="A103" s="103" t="str">
        <f>"      "&amp;"公车购置及运维费"</f>
        <v>      公车购置及运维费</v>
      </c>
      <c r="B103" s="103" t="s">
        <v>1122</v>
      </c>
      <c r="C103" s="103" t="str">
        <f>"C1804010201"&amp;"  "&amp;"机动车保险服务"</f>
        <v>C1804010201  机动车保险服务</v>
      </c>
      <c r="D103" s="126" t="s">
        <v>727</v>
      </c>
      <c r="E103" s="127">
        <v>1</v>
      </c>
      <c r="F103" s="129">
        <v>7700</v>
      </c>
      <c r="G103" s="104">
        <v>7700</v>
      </c>
      <c r="H103" s="104">
        <v>7700</v>
      </c>
      <c r="I103" s="104"/>
      <c r="J103" s="104"/>
      <c r="K103" s="104"/>
      <c r="L103" s="104"/>
      <c r="M103" s="104"/>
      <c r="N103" s="104"/>
      <c r="O103" s="104"/>
      <c r="P103" s="104"/>
      <c r="Q103" s="104"/>
    </row>
    <row r="104" ht="21" customHeight="1" spans="1:17">
      <c r="A104" s="103" t="str">
        <f>"      "&amp;"公车购置及运维费"</f>
        <v>      公车购置及运维费</v>
      </c>
      <c r="B104" s="103" t="s">
        <v>1155</v>
      </c>
      <c r="C104" s="103" t="str">
        <f>"C23120301"&amp;"  "&amp;"车辆维修和保养服务"</f>
        <v>C23120301  车辆维修和保养服务</v>
      </c>
      <c r="D104" s="126" t="s">
        <v>727</v>
      </c>
      <c r="E104" s="127">
        <v>1</v>
      </c>
      <c r="F104" s="129">
        <v>10000</v>
      </c>
      <c r="G104" s="104">
        <v>10000</v>
      </c>
      <c r="H104" s="104">
        <v>10000</v>
      </c>
      <c r="I104" s="104"/>
      <c r="J104" s="104"/>
      <c r="K104" s="104"/>
      <c r="L104" s="104"/>
      <c r="M104" s="104"/>
      <c r="N104" s="104"/>
      <c r="O104" s="104"/>
      <c r="P104" s="104"/>
      <c r="Q104" s="104"/>
    </row>
    <row r="105" ht="21" customHeight="1" spans="1:17">
      <c r="A105" s="103" t="str">
        <f>"      "&amp;"执法办案补助经费"</f>
        <v>      执法办案补助经费</v>
      </c>
      <c r="B105" s="103" t="s">
        <v>1180</v>
      </c>
      <c r="C105" s="103" t="str">
        <f>"A02000000"&amp;"  "&amp;"设备"</f>
        <v>A02000000  设备</v>
      </c>
      <c r="D105" s="126" t="s">
        <v>1128</v>
      </c>
      <c r="E105" s="127">
        <v>1</v>
      </c>
      <c r="F105" s="129">
        <v>16835</v>
      </c>
      <c r="G105" s="104">
        <v>16835</v>
      </c>
      <c r="H105" s="104">
        <v>16835</v>
      </c>
      <c r="I105" s="104"/>
      <c r="J105" s="104"/>
      <c r="K105" s="104"/>
      <c r="L105" s="104"/>
      <c r="M105" s="104"/>
      <c r="N105" s="104"/>
      <c r="O105" s="104"/>
      <c r="P105" s="104"/>
      <c r="Q105" s="104"/>
    </row>
    <row r="106" ht="21" customHeight="1" spans="1:17">
      <c r="A106" s="103" t="str">
        <f>"      "&amp;"执法办案补助经费"</f>
        <v>      执法办案补助经费</v>
      </c>
      <c r="B106" s="103" t="s">
        <v>1180</v>
      </c>
      <c r="C106" s="103" t="str">
        <f>"A02000000"&amp;"  "&amp;"设备"</f>
        <v>A02000000  设备</v>
      </c>
      <c r="D106" s="126" t="s">
        <v>1128</v>
      </c>
      <c r="E106" s="127">
        <v>1</v>
      </c>
      <c r="F106" s="129">
        <v>64400</v>
      </c>
      <c r="G106" s="104">
        <v>64400</v>
      </c>
      <c r="H106" s="104">
        <v>64400</v>
      </c>
      <c r="I106" s="104"/>
      <c r="J106" s="104"/>
      <c r="K106" s="104"/>
      <c r="L106" s="104"/>
      <c r="M106" s="104"/>
      <c r="N106" s="104"/>
      <c r="O106" s="104"/>
      <c r="P106" s="104"/>
      <c r="Q106" s="104"/>
    </row>
    <row r="107" ht="21" customHeight="1" spans="1:17">
      <c r="A107" s="103" t="str">
        <f>"      "&amp;"一般公用经费"</f>
        <v>      一般公用经费</v>
      </c>
      <c r="B107" s="103" t="s">
        <v>1181</v>
      </c>
      <c r="C107" s="103" t="str">
        <f>"A05040101"&amp;"  "&amp;"复印纸"</f>
        <v>A05040101  复印纸</v>
      </c>
      <c r="D107" s="126" t="s">
        <v>1128</v>
      </c>
      <c r="E107" s="127">
        <v>1</v>
      </c>
      <c r="F107" s="129">
        <v>10000</v>
      </c>
      <c r="G107" s="104">
        <v>10000</v>
      </c>
      <c r="H107" s="104">
        <v>10000</v>
      </c>
      <c r="I107" s="104"/>
      <c r="J107" s="104"/>
      <c r="K107" s="104"/>
      <c r="L107" s="104"/>
      <c r="M107" s="104"/>
      <c r="N107" s="104"/>
      <c r="O107" s="104"/>
      <c r="P107" s="104"/>
      <c r="Q107" s="104"/>
    </row>
    <row r="108" ht="21" customHeight="1" spans="1:17">
      <c r="A108" s="125" t="s">
        <v>81</v>
      </c>
      <c r="B108" s="130"/>
      <c r="C108" s="130"/>
      <c r="D108" s="130"/>
      <c r="E108" s="130"/>
      <c r="F108" s="128">
        <v>31600</v>
      </c>
      <c r="G108" s="104">
        <v>44090</v>
      </c>
      <c r="H108" s="104">
        <v>44090</v>
      </c>
      <c r="I108" s="104"/>
      <c r="J108" s="104"/>
      <c r="K108" s="104"/>
      <c r="L108" s="104"/>
      <c r="M108" s="104"/>
      <c r="N108" s="104"/>
      <c r="O108" s="104"/>
      <c r="P108" s="104"/>
      <c r="Q108" s="104"/>
    </row>
    <row r="109" ht="21" customHeight="1" spans="1:17">
      <c r="A109" s="103" t="str">
        <f>"      "&amp;"一般公用经费"</f>
        <v>      一般公用经费</v>
      </c>
      <c r="B109" s="103" t="s">
        <v>1182</v>
      </c>
      <c r="C109" s="103" t="str">
        <f>"A07100300"&amp;"  "&amp;"纸制品"</f>
        <v>A07100300  纸制品</v>
      </c>
      <c r="D109" s="126" t="s">
        <v>1128</v>
      </c>
      <c r="E109" s="127">
        <v>1</v>
      </c>
      <c r="F109" s="129">
        <v>5000</v>
      </c>
      <c r="G109" s="104">
        <v>5000</v>
      </c>
      <c r="H109" s="104">
        <v>5000</v>
      </c>
      <c r="I109" s="104"/>
      <c r="J109" s="104"/>
      <c r="K109" s="104"/>
      <c r="L109" s="104"/>
      <c r="M109" s="104"/>
      <c r="N109" s="104"/>
      <c r="O109" s="104"/>
      <c r="P109" s="104"/>
      <c r="Q109" s="104"/>
    </row>
    <row r="110" ht="21" customHeight="1" spans="1:17">
      <c r="A110" s="103" t="str">
        <f>"      "&amp;"一般公用经费"</f>
        <v>      一般公用经费</v>
      </c>
      <c r="B110" s="103" t="s">
        <v>1157</v>
      </c>
      <c r="C110" s="103" t="str">
        <f>"C2309019999"&amp;"  "&amp;"其他印刷服务"</f>
        <v>C2309019999  其他印刷服务</v>
      </c>
      <c r="D110" s="126" t="s">
        <v>727</v>
      </c>
      <c r="E110" s="127">
        <v>1</v>
      </c>
      <c r="F110" s="129">
        <v>10000</v>
      </c>
      <c r="G110" s="104">
        <v>10000</v>
      </c>
      <c r="H110" s="104">
        <v>10000</v>
      </c>
      <c r="I110" s="104"/>
      <c r="J110" s="104"/>
      <c r="K110" s="104"/>
      <c r="L110" s="104"/>
      <c r="M110" s="104"/>
      <c r="N110" s="104"/>
      <c r="O110" s="104"/>
      <c r="P110" s="104"/>
      <c r="Q110" s="104"/>
    </row>
    <row r="111" ht="21" customHeight="1" spans="1:17">
      <c r="A111" s="103" t="str">
        <f t="shared" ref="A111:A116" si="4">"      "&amp;"公车购置及运维费"</f>
        <v>      公车购置及运维费</v>
      </c>
      <c r="B111" s="103" t="s">
        <v>1123</v>
      </c>
      <c r="C111" s="103" t="str">
        <f>"C23120301"&amp;"  "&amp;"车辆维修和保养服务"</f>
        <v>C23120301  车辆维修和保养服务</v>
      </c>
      <c r="D111" s="126" t="s">
        <v>727</v>
      </c>
      <c r="E111" s="127">
        <v>1</v>
      </c>
      <c r="F111" s="129">
        <v>8000</v>
      </c>
      <c r="G111" s="104">
        <v>8000</v>
      </c>
      <c r="H111" s="104">
        <v>8000</v>
      </c>
      <c r="I111" s="104"/>
      <c r="J111" s="104"/>
      <c r="K111" s="104"/>
      <c r="L111" s="104"/>
      <c r="M111" s="104"/>
      <c r="N111" s="104"/>
      <c r="O111" s="104"/>
      <c r="P111" s="104"/>
      <c r="Q111" s="104"/>
    </row>
    <row r="112" ht="21" customHeight="1" spans="1:17">
      <c r="A112" s="103" t="str">
        <f t="shared" si="4"/>
        <v>      公车购置及运维费</v>
      </c>
      <c r="B112" s="103" t="s">
        <v>1183</v>
      </c>
      <c r="C112" s="103" t="str">
        <f>"C23120302"&amp;"  "&amp;"车辆加油、添加燃料服务"</f>
        <v>C23120302  车辆加油、添加燃料服务</v>
      </c>
      <c r="D112" s="126" t="s">
        <v>727</v>
      </c>
      <c r="E112" s="127">
        <v>1</v>
      </c>
      <c r="F112" s="129"/>
      <c r="G112" s="104">
        <v>4690</v>
      </c>
      <c r="H112" s="104">
        <v>4690</v>
      </c>
      <c r="I112" s="104"/>
      <c r="J112" s="104"/>
      <c r="K112" s="104"/>
      <c r="L112" s="104"/>
      <c r="M112" s="104"/>
      <c r="N112" s="104"/>
      <c r="O112" s="104"/>
      <c r="P112" s="104"/>
      <c r="Q112" s="104"/>
    </row>
    <row r="113" ht="21" customHeight="1" spans="1:17">
      <c r="A113" s="103" t="str">
        <f t="shared" si="4"/>
        <v>      公车购置及运维费</v>
      </c>
      <c r="B113" s="103" t="s">
        <v>1122</v>
      </c>
      <c r="C113" s="103" t="str">
        <f>"C1804010201"&amp;"  "&amp;"机动车保险服务"</f>
        <v>C1804010201  机动车保险服务</v>
      </c>
      <c r="D113" s="126" t="s">
        <v>727</v>
      </c>
      <c r="E113" s="127">
        <v>1</v>
      </c>
      <c r="F113" s="129"/>
      <c r="G113" s="104">
        <v>4500</v>
      </c>
      <c r="H113" s="104">
        <v>4500</v>
      </c>
      <c r="I113" s="104"/>
      <c r="J113" s="104"/>
      <c r="K113" s="104"/>
      <c r="L113" s="104"/>
      <c r="M113" s="104"/>
      <c r="N113" s="104"/>
      <c r="O113" s="104"/>
      <c r="P113" s="104"/>
      <c r="Q113" s="104"/>
    </row>
    <row r="114" ht="21" customHeight="1" spans="1:17">
      <c r="A114" s="103" t="str">
        <f t="shared" si="4"/>
        <v>      公车购置及运维费</v>
      </c>
      <c r="B114" s="103" t="s">
        <v>1122</v>
      </c>
      <c r="C114" s="103" t="str">
        <f>"C1804010201"&amp;"  "&amp;"机动车保险服务"</f>
        <v>C1804010201  机动车保险服务</v>
      </c>
      <c r="D114" s="126" t="s">
        <v>727</v>
      </c>
      <c r="E114" s="127">
        <v>1</v>
      </c>
      <c r="F114" s="129"/>
      <c r="G114" s="104">
        <v>500</v>
      </c>
      <c r="H114" s="104">
        <v>500</v>
      </c>
      <c r="I114" s="104"/>
      <c r="J114" s="104"/>
      <c r="K114" s="104"/>
      <c r="L114" s="104"/>
      <c r="M114" s="104"/>
      <c r="N114" s="104"/>
      <c r="O114" s="104"/>
      <c r="P114" s="104"/>
      <c r="Q114" s="104"/>
    </row>
    <row r="115" ht="21" customHeight="1" spans="1:17">
      <c r="A115" s="103" t="str">
        <f t="shared" si="4"/>
        <v>      公车购置及运维费</v>
      </c>
      <c r="B115" s="103" t="s">
        <v>1183</v>
      </c>
      <c r="C115" s="103" t="str">
        <f>"C23120302"&amp;"  "&amp;"车辆加油、添加燃料服务"</f>
        <v>C23120302  车辆加油、添加燃料服务</v>
      </c>
      <c r="D115" s="126" t="s">
        <v>727</v>
      </c>
      <c r="E115" s="127">
        <v>1</v>
      </c>
      <c r="F115" s="129">
        <v>8600</v>
      </c>
      <c r="G115" s="104">
        <v>8600</v>
      </c>
      <c r="H115" s="104">
        <v>8600</v>
      </c>
      <c r="I115" s="104"/>
      <c r="J115" s="104"/>
      <c r="K115" s="104"/>
      <c r="L115" s="104"/>
      <c r="M115" s="104"/>
      <c r="N115" s="104"/>
      <c r="O115" s="104"/>
      <c r="P115" s="104"/>
      <c r="Q115" s="104"/>
    </row>
    <row r="116" ht="21" customHeight="1" spans="1:17">
      <c r="A116" s="103" t="str">
        <f t="shared" si="4"/>
        <v>      公车购置及运维费</v>
      </c>
      <c r="B116" s="103" t="s">
        <v>1122</v>
      </c>
      <c r="C116" s="103" t="str">
        <f>"C1804010201"&amp;"  "&amp;"机动车保险服务"</f>
        <v>C1804010201  机动车保险服务</v>
      </c>
      <c r="D116" s="126" t="s">
        <v>727</v>
      </c>
      <c r="E116" s="127">
        <v>1</v>
      </c>
      <c r="F116" s="129"/>
      <c r="G116" s="104">
        <v>2800</v>
      </c>
      <c r="H116" s="104">
        <v>2800</v>
      </c>
      <c r="I116" s="104"/>
      <c r="J116" s="104"/>
      <c r="K116" s="104"/>
      <c r="L116" s="104"/>
      <c r="M116" s="104"/>
      <c r="N116" s="104"/>
      <c r="O116" s="104"/>
      <c r="P116" s="104"/>
      <c r="Q116" s="104"/>
    </row>
    <row r="117" ht="21" customHeight="1" spans="1:17">
      <c r="A117" s="125" t="s">
        <v>83</v>
      </c>
      <c r="B117" s="130"/>
      <c r="C117" s="130"/>
      <c r="D117" s="130"/>
      <c r="E117" s="130"/>
      <c r="F117" s="128">
        <v>16000</v>
      </c>
      <c r="G117" s="104">
        <v>16000</v>
      </c>
      <c r="H117" s="104">
        <v>16000</v>
      </c>
      <c r="I117" s="104"/>
      <c r="J117" s="104"/>
      <c r="K117" s="104"/>
      <c r="L117" s="104"/>
      <c r="M117" s="104"/>
      <c r="N117" s="104"/>
      <c r="O117" s="104"/>
      <c r="P117" s="104"/>
      <c r="Q117" s="104"/>
    </row>
    <row r="118" ht="21" customHeight="1" spans="1:17">
      <c r="A118" s="103" t="str">
        <f>"      "&amp;"一般公用经费"</f>
        <v>      一般公用经费</v>
      </c>
      <c r="B118" s="103" t="s">
        <v>1127</v>
      </c>
      <c r="C118" s="103" t="str">
        <f>"A05040101"&amp;"  "&amp;"复印纸"</f>
        <v>A05040101  复印纸</v>
      </c>
      <c r="D118" s="126" t="s">
        <v>1145</v>
      </c>
      <c r="E118" s="127">
        <v>100</v>
      </c>
      <c r="F118" s="129">
        <v>16000</v>
      </c>
      <c r="G118" s="104">
        <v>16000</v>
      </c>
      <c r="H118" s="104">
        <v>16000</v>
      </c>
      <c r="I118" s="104"/>
      <c r="J118" s="104"/>
      <c r="K118" s="104"/>
      <c r="L118" s="104"/>
      <c r="M118" s="104"/>
      <c r="N118" s="104"/>
      <c r="O118" s="104"/>
      <c r="P118" s="104"/>
      <c r="Q118" s="104"/>
    </row>
    <row r="119" ht="21" customHeight="1" spans="1:17">
      <c r="A119" s="133" t="s">
        <v>614</v>
      </c>
      <c r="B119" s="134"/>
      <c r="C119" s="134"/>
      <c r="D119" s="134"/>
      <c r="E119" s="135"/>
      <c r="F119" s="128">
        <v>2431029.65</v>
      </c>
      <c r="G119" s="104">
        <v>3542494.05</v>
      </c>
      <c r="H119" s="104">
        <v>3306914.4</v>
      </c>
      <c r="I119" s="104"/>
      <c r="J119" s="104"/>
      <c r="K119" s="104"/>
      <c r="L119" s="104">
        <v>235579.65</v>
      </c>
      <c r="M119" s="104"/>
      <c r="N119" s="104"/>
      <c r="O119" s="104"/>
      <c r="P119" s="104"/>
      <c r="Q119" s="104">
        <v>235579.65</v>
      </c>
    </row>
  </sheetData>
  <mergeCells count="17">
    <mergeCell ref="A1:Q1"/>
    <mergeCell ref="A2:Q2"/>
    <mergeCell ref="A3:E3"/>
    <mergeCell ref="G4:Q4"/>
    <mergeCell ref="L5:Q5"/>
    <mergeCell ref="A119:E11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72"/>
  <sheetViews>
    <sheetView showZeros="0" topLeftCell="C30" workbookViewId="0">
      <selection activeCell="A41" sqref="A41:N4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3" t="s">
        <v>1184</v>
      </c>
      <c r="B1" s="83"/>
      <c r="C1" s="83"/>
      <c r="D1" s="83"/>
      <c r="E1" s="83"/>
      <c r="F1" s="83"/>
      <c r="G1" s="83"/>
      <c r="H1" s="84"/>
      <c r="I1" s="83"/>
      <c r="J1" s="83"/>
      <c r="K1" s="83"/>
      <c r="L1" s="107"/>
      <c r="M1" s="84"/>
      <c r="N1" s="108"/>
    </row>
    <row r="2" ht="27.75" customHeight="1" spans="1:14">
      <c r="A2" s="74" t="s">
        <v>1185</v>
      </c>
      <c r="B2" s="85"/>
      <c r="C2" s="85"/>
      <c r="D2" s="85"/>
      <c r="E2" s="85"/>
      <c r="F2" s="85"/>
      <c r="G2" s="85"/>
      <c r="H2" s="86"/>
      <c r="I2" s="85"/>
      <c r="J2" s="85"/>
      <c r="K2" s="85"/>
      <c r="L2" s="109"/>
      <c r="M2" s="86"/>
      <c r="N2" s="85"/>
    </row>
    <row r="3" ht="18.75" customHeight="1" spans="1:14">
      <c r="A3" s="75" t="str">
        <f>"单位名称："&amp;"玉溪市生态环境局"</f>
        <v>单位名称：玉溪市生态环境局</v>
      </c>
      <c r="B3" s="76"/>
      <c r="C3" s="76"/>
      <c r="D3" s="76"/>
      <c r="E3" s="76"/>
      <c r="F3" s="76"/>
      <c r="G3" s="76"/>
      <c r="H3" s="87"/>
      <c r="I3" s="78"/>
      <c r="J3" s="78"/>
      <c r="K3" s="78"/>
      <c r="L3" s="82"/>
      <c r="M3" s="110"/>
      <c r="N3" s="111" t="s">
        <v>2</v>
      </c>
    </row>
    <row r="4" ht="15.75" customHeight="1" spans="1:14">
      <c r="A4" s="88" t="s">
        <v>1112</v>
      </c>
      <c r="B4" s="89" t="s">
        <v>1186</v>
      </c>
      <c r="C4" s="89" t="s">
        <v>1187</v>
      </c>
      <c r="D4" s="90" t="s">
        <v>177</v>
      </c>
      <c r="E4" s="90"/>
      <c r="F4" s="90"/>
      <c r="G4" s="90"/>
      <c r="H4" s="91"/>
      <c r="I4" s="90"/>
      <c r="J4" s="90"/>
      <c r="K4" s="90"/>
      <c r="L4" s="112"/>
      <c r="M4" s="91"/>
      <c r="N4" s="113"/>
    </row>
    <row r="5" ht="17.25" customHeight="1" spans="1:14">
      <c r="A5" s="92"/>
      <c r="B5" s="93"/>
      <c r="C5" s="93"/>
      <c r="D5" s="93" t="s">
        <v>30</v>
      </c>
      <c r="E5" s="93" t="s">
        <v>33</v>
      </c>
      <c r="F5" s="93" t="s">
        <v>1118</v>
      </c>
      <c r="G5" s="93" t="s">
        <v>1119</v>
      </c>
      <c r="H5" s="94" t="s">
        <v>1120</v>
      </c>
      <c r="I5" s="114" t="s">
        <v>1121</v>
      </c>
      <c r="J5" s="114"/>
      <c r="K5" s="114"/>
      <c r="L5" s="115"/>
      <c r="M5" s="116"/>
      <c r="N5" s="96"/>
    </row>
    <row r="6" ht="54" customHeight="1" spans="1:14">
      <c r="A6" s="95"/>
      <c r="B6" s="96"/>
      <c r="C6" s="96"/>
      <c r="D6" s="96"/>
      <c r="E6" s="96"/>
      <c r="F6" s="96"/>
      <c r="G6" s="96"/>
      <c r="H6" s="97"/>
      <c r="I6" s="96" t="s">
        <v>32</v>
      </c>
      <c r="J6" s="96" t="s">
        <v>39</v>
      </c>
      <c r="K6" s="96" t="s">
        <v>184</v>
      </c>
      <c r="L6" s="117" t="s">
        <v>41</v>
      </c>
      <c r="M6" s="97" t="s">
        <v>42</v>
      </c>
      <c r="N6" s="96" t="s">
        <v>43</v>
      </c>
    </row>
    <row r="7" ht="15" customHeight="1" spans="1:14">
      <c r="A7" s="95">
        <v>1</v>
      </c>
      <c r="B7" s="96">
        <v>2</v>
      </c>
      <c r="C7" s="96">
        <v>3</v>
      </c>
      <c r="D7" s="97">
        <v>4</v>
      </c>
      <c r="E7" s="97">
        <v>5</v>
      </c>
      <c r="F7" s="97">
        <v>6</v>
      </c>
      <c r="G7" s="97">
        <v>7</v>
      </c>
      <c r="H7" s="97">
        <v>8</v>
      </c>
      <c r="I7" s="97">
        <v>9</v>
      </c>
      <c r="J7" s="97">
        <v>10</v>
      </c>
      <c r="K7" s="97">
        <v>11</v>
      </c>
      <c r="L7" s="97">
        <v>12</v>
      </c>
      <c r="M7" s="97">
        <v>13</v>
      </c>
      <c r="N7" s="97">
        <v>14</v>
      </c>
    </row>
    <row r="8" ht="21" customHeight="1" spans="1:14">
      <c r="A8" s="98" t="s">
        <v>64</v>
      </c>
      <c r="B8" s="99"/>
      <c r="C8" s="99"/>
      <c r="D8" s="46">
        <v>4191776.9</v>
      </c>
      <c r="E8" s="46">
        <v>4191776.9</v>
      </c>
      <c r="F8" s="46"/>
      <c r="G8" s="46"/>
      <c r="H8" s="46"/>
      <c r="I8" s="46"/>
      <c r="J8" s="46"/>
      <c r="K8" s="46"/>
      <c r="L8" s="46"/>
      <c r="M8" s="46"/>
      <c r="N8" s="46"/>
    </row>
    <row r="9" ht="21" customHeight="1" spans="1:14">
      <c r="A9" s="100" t="s">
        <v>64</v>
      </c>
      <c r="B9" s="99"/>
      <c r="C9" s="99"/>
      <c r="D9" s="46">
        <v>947740</v>
      </c>
      <c r="E9" s="46">
        <v>947740</v>
      </c>
      <c r="F9" s="46"/>
      <c r="G9" s="46"/>
      <c r="H9" s="46"/>
      <c r="I9" s="46"/>
      <c r="J9" s="46"/>
      <c r="K9" s="46"/>
      <c r="L9" s="46"/>
      <c r="M9" s="46"/>
      <c r="N9" s="46"/>
    </row>
    <row r="10" ht="21" customHeight="1" spans="1:14">
      <c r="A10" s="98" t="str">
        <f>"    "&amp;"公车购置及运维费"</f>
        <v>    公车购置及运维费</v>
      </c>
      <c r="B10" s="99" t="s">
        <v>1171</v>
      </c>
      <c r="C10" s="99" t="s">
        <v>1188</v>
      </c>
      <c r="D10" s="46">
        <v>17200</v>
      </c>
      <c r="E10" s="46">
        <v>17200</v>
      </c>
      <c r="F10" s="46"/>
      <c r="G10" s="46"/>
      <c r="H10" s="46"/>
      <c r="I10" s="46"/>
      <c r="J10" s="46"/>
      <c r="K10" s="46"/>
      <c r="L10" s="46"/>
      <c r="M10" s="46"/>
      <c r="N10" s="46"/>
    </row>
    <row r="11" ht="21" customHeight="1" spans="1:14">
      <c r="A11" s="98" t="str">
        <f>"    "&amp;"公车购置及运维费"</f>
        <v>    公车购置及运维费</v>
      </c>
      <c r="B11" s="99" t="s">
        <v>1171</v>
      </c>
      <c r="C11" s="99" t="s">
        <v>1188</v>
      </c>
      <c r="D11" s="46">
        <v>8600</v>
      </c>
      <c r="E11" s="46">
        <v>8600</v>
      </c>
      <c r="F11" s="46"/>
      <c r="G11" s="46"/>
      <c r="H11" s="46"/>
      <c r="I11" s="46"/>
      <c r="J11" s="46"/>
      <c r="K11" s="46"/>
      <c r="L11" s="46"/>
      <c r="M11" s="46"/>
      <c r="N11" s="46"/>
    </row>
    <row r="12" ht="21" customHeight="1" spans="1:14">
      <c r="A12" s="98" t="str">
        <f>"    "&amp;"执法办案补助经费"</f>
        <v>    执法办案补助经费</v>
      </c>
      <c r="B12" s="99" t="s">
        <v>1189</v>
      </c>
      <c r="C12" s="99" t="s">
        <v>1190</v>
      </c>
      <c r="D12" s="46">
        <v>345000</v>
      </c>
      <c r="E12" s="46">
        <v>345000</v>
      </c>
      <c r="F12" s="46"/>
      <c r="G12" s="46"/>
      <c r="H12" s="46"/>
      <c r="I12" s="46"/>
      <c r="J12" s="46"/>
      <c r="K12" s="46"/>
      <c r="L12" s="46"/>
      <c r="M12" s="46"/>
      <c r="N12" s="46"/>
    </row>
    <row r="13" ht="21" customHeight="1" spans="1:14">
      <c r="A13" s="98" t="str">
        <f>"    "&amp;"物业管理费"</f>
        <v>    物业管理费</v>
      </c>
      <c r="B13" s="99" t="s">
        <v>1139</v>
      </c>
      <c r="C13" s="99" t="s">
        <v>1191</v>
      </c>
      <c r="D13" s="46">
        <v>65940</v>
      </c>
      <c r="E13" s="46">
        <v>65940</v>
      </c>
      <c r="F13" s="46"/>
      <c r="G13" s="46"/>
      <c r="H13" s="46"/>
      <c r="I13" s="46"/>
      <c r="J13" s="46"/>
      <c r="K13" s="46"/>
      <c r="L13" s="46"/>
      <c r="M13" s="46"/>
      <c r="N13" s="46"/>
    </row>
    <row r="14" ht="21" customHeight="1" spans="1:14">
      <c r="A14" s="98" t="str">
        <f>"    "&amp;"机关后勤购买服务经费"</f>
        <v>    机关后勤购买服务经费</v>
      </c>
      <c r="B14" s="99" t="s">
        <v>1192</v>
      </c>
      <c r="C14" s="99" t="s">
        <v>1193</v>
      </c>
      <c r="D14" s="46">
        <v>396000</v>
      </c>
      <c r="E14" s="46">
        <v>396000</v>
      </c>
      <c r="F14" s="46"/>
      <c r="G14" s="46"/>
      <c r="H14" s="46"/>
      <c r="I14" s="46"/>
      <c r="J14" s="46"/>
      <c r="K14" s="46"/>
      <c r="L14" s="46"/>
      <c r="M14" s="46"/>
      <c r="N14" s="46"/>
    </row>
    <row r="15" ht="21" customHeight="1" spans="1:14">
      <c r="A15" s="98" t="str">
        <f>"    "&amp;"工作业务经费"</f>
        <v>    工作业务经费</v>
      </c>
      <c r="B15" s="99" t="s">
        <v>1194</v>
      </c>
      <c r="C15" s="99" t="s">
        <v>1195</v>
      </c>
      <c r="D15" s="46">
        <v>5000</v>
      </c>
      <c r="E15" s="46">
        <v>5000</v>
      </c>
      <c r="F15" s="46"/>
      <c r="G15" s="46"/>
      <c r="H15" s="46"/>
      <c r="I15" s="46"/>
      <c r="J15" s="46"/>
      <c r="K15" s="46"/>
      <c r="L15" s="46"/>
      <c r="M15" s="46"/>
      <c r="N15" s="46"/>
    </row>
    <row r="16" ht="21" customHeight="1" spans="1:14">
      <c r="A16" s="98" t="str">
        <f>"    "&amp;"工作业务经费"</f>
        <v>    工作业务经费</v>
      </c>
      <c r="B16" s="99" t="s">
        <v>1196</v>
      </c>
      <c r="C16" s="99" t="s">
        <v>1197</v>
      </c>
      <c r="D16" s="46">
        <v>70000</v>
      </c>
      <c r="E16" s="46">
        <v>70000</v>
      </c>
      <c r="F16" s="46"/>
      <c r="G16" s="46"/>
      <c r="H16" s="46"/>
      <c r="I16" s="46"/>
      <c r="J16" s="46"/>
      <c r="K16" s="46"/>
      <c r="L16" s="46"/>
      <c r="M16" s="46"/>
      <c r="N16" s="46"/>
    </row>
    <row r="17" ht="21" customHeight="1" spans="1:14">
      <c r="A17" s="98" t="str">
        <f>"    "&amp;"工作业务经费"</f>
        <v>    工作业务经费</v>
      </c>
      <c r="B17" s="99" t="s">
        <v>1157</v>
      </c>
      <c r="C17" s="99" t="s">
        <v>1198</v>
      </c>
      <c r="D17" s="46">
        <v>40000</v>
      </c>
      <c r="E17" s="46">
        <v>40000</v>
      </c>
      <c r="F17" s="46"/>
      <c r="G17" s="46"/>
      <c r="H17" s="46"/>
      <c r="I17" s="46"/>
      <c r="J17" s="46"/>
      <c r="K17" s="46"/>
      <c r="L17" s="46"/>
      <c r="M17" s="46"/>
      <c r="N17" s="46"/>
    </row>
    <row r="18" ht="21" customHeight="1" spans="1:14">
      <c r="A18" s="100" t="s">
        <v>66</v>
      </c>
      <c r="B18" s="27"/>
      <c r="C18" s="27"/>
      <c r="D18" s="46">
        <v>974674.4</v>
      </c>
      <c r="E18" s="46">
        <v>974674.4</v>
      </c>
      <c r="F18" s="46"/>
      <c r="G18" s="46"/>
      <c r="H18" s="46"/>
      <c r="I18" s="46"/>
      <c r="J18" s="46"/>
      <c r="K18" s="46"/>
      <c r="L18" s="46"/>
      <c r="M18" s="46"/>
      <c r="N18" s="46"/>
    </row>
    <row r="19" ht="21" customHeight="1" spans="1:14">
      <c r="A19" s="98" t="str">
        <f>"    "&amp;"机关后勤购买服务经费"</f>
        <v>    机关后勤购买服务经费</v>
      </c>
      <c r="B19" s="99" t="s">
        <v>1141</v>
      </c>
      <c r="C19" s="99" t="s">
        <v>1193</v>
      </c>
      <c r="D19" s="46">
        <v>156000</v>
      </c>
      <c r="E19" s="46">
        <v>156000</v>
      </c>
      <c r="F19" s="46"/>
      <c r="G19" s="46"/>
      <c r="H19" s="46"/>
      <c r="I19" s="46"/>
      <c r="J19" s="46"/>
      <c r="K19" s="46"/>
      <c r="L19" s="46"/>
      <c r="M19" s="46"/>
      <c r="N19" s="46"/>
    </row>
    <row r="20" ht="21" customHeight="1" spans="1:14">
      <c r="A20" s="98" t="str">
        <f>"    "&amp;"物业管理费"</f>
        <v>    物业管理费</v>
      </c>
      <c r="B20" s="99" t="s">
        <v>1199</v>
      </c>
      <c r="C20" s="99" t="s">
        <v>1191</v>
      </c>
      <c r="D20" s="46">
        <v>125574.4</v>
      </c>
      <c r="E20" s="46">
        <v>125574.4</v>
      </c>
      <c r="F20" s="46"/>
      <c r="G20" s="46"/>
      <c r="H20" s="46"/>
      <c r="I20" s="46"/>
      <c r="J20" s="46"/>
      <c r="K20" s="46"/>
      <c r="L20" s="46"/>
      <c r="M20" s="46"/>
      <c r="N20" s="46"/>
    </row>
    <row r="21" ht="21" customHeight="1" spans="1:14">
      <c r="A21" s="98" t="str">
        <f>"    "&amp;"执法办案补助经费"</f>
        <v>    执法办案补助经费</v>
      </c>
      <c r="B21" s="99" t="s">
        <v>1200</v>
      </c>
      <c r="C21" s="99" t="s">
        <v>1201</v>
      </c>
      <c r="D21" s="46">
        <v>27000</v>
      </c>
      <c r="E21" s="46">
        <v>27000</v>
      </c>
      <c r="F21" s="46"/>
      <c r="G21" s="46"/>
      <c r="H21" s="46"/>
      <c r="I21" s="46"/>
      <c r="J21" s="46"/>
      <c r="K21" s="46"/>
      <c r="L21" s="46"/>
      <c r="M21" s="46"/>
      <c r="N21" s="46"/>
    </row>
    <row r="22" ht="21" customHeight="1" spans="1:14">
      <c r="A22" s="98" t="str">
        <f>"    "&amp;"执法办案补助经费"</f>
        <v>    执法办案补助经费</v>
      </c>
      <c r="B22" s="99" t="s">
        <v>1202</v>
      </c>
      <c r="C22" s="99" t="s">
        <v>1188</v>
      </c>
      <c r="D22" s="46">
        <v>12500</v>
      </c>
      <c r="E22" s="46">
        <v>12500</v>
      </c>
      <c r="F22" s="46"/>
      <c r="G22" s="46"/>
      <c r="H22" s="46"/>
      <c r="I22" s="46"/>
      <c r="J22" s="46"/>
      <c r="K22" s="46"/>
      <c r="L22" s="46"/>
      <c r="M22" s="46"/>
      <c r="N22" s="46"/>
    </row>
    <row r="23" ht="21" customHeight="1" spans="1:14">
      <c r="A23" s="98" t="str">
        <f>"    "&amp;"执法办案补助经费"</f>
        <v>    执法办案补助经费</v>
      </c>
      <c r="B23" s="99" t="s">
        <v>1203</v>
      </c>
      <c r="C23" s="99" t="s">
        <v>1190</v>
      </c>
      <c r="D23" s="46">
        <v>50000</v>
      </c>
      <c r="E23" s="46">
        <v>50000</v>
      </c>
      <c r="F23" s="46"/>
      <c r="G23" s="46"/>
      <c r="H23" s="46"/>
      <c r="I23" s="46"/>
      <c r="J23" s="46"/>
      <c r="K23" s="46"/>
      <c r="L23" s="46"/>
      <c r="M23" s="46"/>
      <c r="N23" s="46"/>
    </row>
    <row r="24" ht="21" customHeight="1" spans="1:14">
      <c r="A24" s="98" t="str">
        <f>"    "&amp;"执法办案补助经费"</f>
        <v>    执法办案补助经费</v>
      </c>
      <c r="B24" s="99" t="s">
        <v>1204</v>
      </c>
      <c r="C24" s="99" t="s">
        <v>1205</v>
      </c>
      <c r="D24" s="46">
        <v>310000</v>
      </c>
      <c r="E24" s="46">
        <v>310000</v>
      </c>
      <c r="F24" s="46"/>
      <c r="G24" s="46"/>
      <c r="H24" s="46"/>
      <c r="I24" s="46"/>
      <c r="J24" s="46"/>
      <c r="K24" s="46"/>
      <c r="L24" s="46"/>
      <c r="M24" s="46"/>
      <c r="N24" s="46"/>
    </row>
    <row r="25" ht="21" customHeight="1" spans="1:14">
      <c r="A25" s="98" t="str">
        <f>"    "&amp;"执法办案补助经费"</f>
        <v>    执法办案补助经费</v>
      </c>
      <c r="B25" s="99" t="s">
        <v>1148</v>
      </c>
      <c r="C25" s="99" t="s">
        <v>1206</v>
      </c>
      <c r="D25" s="46">
        <v>2500</v>
      </c>
      <c r="E25" s="46">
        <v>2500</v>
      </c>
      <c r="F25" s="46"/>
      <c r="G25" s="46"/>
      <c r="H25" s="46"/>
      <c r="I25" s="46"/>
      <c r="J25" s="46"/>
      <c r="K25" s="46"/>
      <c r="L25" s="46"/>
      <c r="M25" s="46"/>
      <c r="N25" s="46"/>
    </row>
    <row r="26" ht="21" customHeight="1" spans="1:14">
      <c r="A26" s="98" t="str">
        <f>"    "&amp;"公车购置及运维费"</f>
        <v>    公车购置及运维费</v>
      </c>
      <c r="B26" s="99" t="s">
        <v>1148</v>
      </c>
      <c r="C26" s="99" t="s">
        <v>1188</v>
      </c>
      <c r="D26" s="46">
        <v>8600</v>
      </c>
      <c r="E26" s="46">
        <v>8600</v>
      </c>
      <c r="F26" s="46"/>
      <c r="G26" s="46"/>
      <c r="H26" s="46"/>
      <c r="I26" s="46"/>
      <c r="J26" s="46"/>
      <c r="K26" s="46"/>
      <c r="L26" s="46"/>
      <c r="M26" s="46"/>
      <c r="N26" s="46"/>
    </row>
    <row r="27" ht="21" customHeight="1" spans="1:14">
      <c r="A27" s="98" t="str">
        <f>"    "&amp;"公车购置及运维费"</f>
        <v>    公车购置及运维费</v>
      </c>
      <c r="B27" s="99" t="s">
        <v>1148</v>
      </c>
      <c r="C27" s="99" t="s">
        <v>1206</v>
      </c>
      <c r="D27" s="46">
        <v>4500</v>
      </c>
      <c r="E27" s="46">
        <v>4500</v>
      </c>
      <c r="F27" s="46"/>
      <c r="G27" s="46"/>
      <c r="H27" s="46"/>
      <c r="I27" s="46"/>
      <c r="J27" s="46"/>
      <c r="K27" s="46"/>
      <c r="L27" s="46"/>
      <c r="M27" s="46"/>
      <c r="N27" s="46"/>
    </row>
    <row r="28" ht="21" customHeight="1" spans="1:14">
      <c r="A28" s="98" t="str">
        <f>"    "&amp;"环境空气自动站专项经费"</f>
        <v>    环境空气自动站专项经费</v>
      </c>
      <c r="B28" s="99" t="s">
        <v>1207</v>
      </c>
      <c r="C28" s="99" t="s">
        <v>1201</v>
      </c>
      <c r="D28" s="46">
        <v>278000</v>
      </c>
      <c r="E28" s="46">
        <v>278000</v>
      </c>
      <c r="F28" s="46"/>
      <c r="G28" s="46"/>
      <c r="H28" s="46"/>
      <c r="I28" s="46"/>
      <c r="J28" s="46"/>
      <c r="K28" s="46"/>
      <c r="L28" s="46"/>
      <c r="M28" s="46"/>
      <c r="N28" s="46"/>
    </row>
    <row r="29" ht="21" customHeight="1" spans="1:14">
      <c r="A29" s="100" t="s">
        <v>69</v>
      </c>
      <c r="B29" s="27"/>
      <c r="C29" s="27"/>
      <c r="D29" s="46">
        <v>234500</v>
      </c>
      <c r="E29" s="46">
        <v>234500</v>
      </c>
      <c r="F29" s="46"/>
      <c r="G29" s="46"/>
      <c r="H29" s="46"/>
      <c r="I29" s="46"/>
      <c r="J29" s="46"/>
      <c r="K29" s="46"/>
      <c r="L29" s="46"/>
      <c r="M29" s="46"/>
      <c r="N29" s="46"/>
    </row>
    <row r="30" ht="21" customHeight="1" spans="1:14">
      <c r="A30" s="98" t="str">
        <f>"    "&amp;"机关后勤购买服务经费"</f>
        <v>    机关后勤购买服务经费</v>
      </c>
      <c r="B30" s="99" t="s">
        <v>1141</v>
      </c>
      <c r="C30" s="99" t="s">
        <v>1193</v>
      </c>
      <c r="D30" s="46">
        <v>156000</v>
      </c>
      <c r="E30" s="46">
        <v>156000</v>
      </c>
      <c r="F30" s="46"/>
      <c r="G30" s="46"/>
      <c r="H30" s="46"/>
      <c r="I30" s="46"/>
      <c r="J30" s="46"/>
      <c r="K30" s="46"/>
      <c r="L30" s="46"/>
      <c r="M30" s="46"/>
      <c r="N30" s="46"/>
    </row>
    <row r="31" ht="21" customHeight="1" spans="1:14">
      <c r="A31" s="98" t="str">
        <f>"    "&amp;"执法办案补助经费"</f>
        <v>    执法办案补助经费</v>
      </c>
      <c r="B31" s="99" t="s">
        <v>1208</v>
      </c>
      <c r="C31" s="99" t="s">
        <v>1190</v>
      </c>
      <c r="D31" s="46">
        <v>30000</v>
      </c>
      <c r="E31" s="46">
        <v>30000</v>
      </c>
      <c r="F31" s="46"/>
      <c r="G31" s="46"/>
      <c r="H31" s="46"/>
      <c r="I31" s="46"/>
      <c r="J31" s="46"/>
      <c r="K31" s="46"/>
      <c r="L31" s="46"/>
      <c r="M31" s="46"/>
      <c r="N31" s="46"/>
    </row>
    <row r="32" ht="21" customHeight="1" spans="1:14">
      <c r="A32" s="98" t="str">
        <f>"    "&amp;"公车购置及运维费"</f>
        <v>    公车购置及运维费</v>
      </c>
      <c r="B32" s="99" t="s">
        <v>1123</v>
      </c>
      <c r="C32" s="99" t="s">
        <v>1209</v>
      </c>
      <c r="D32" s="46">
        <v>20000</v>
      </c>
      <c r="E32" s="46">
        <v>20000</v>
      </c>
      <c r="F32" s="46"/>
      <c r="G32" s="46"/>
      <c r="H32" s="46"/>
      <c r="I32" s="46"/>
      <c r="J32" s="46"/>
      <c r="K32" s="46"/>
      <c r="L32" s="46"/>
      <c r="M32" s="46"/>
      <c r="N32" s="46"/>
    </row>
    <row r="33" ht="21" customHeight="1" spans="1:14">
      <c r="A33" s="98" t="str">
        <f>"    "&amp;"公车购置及运维费"</f>
        <v>    公车购置及运维费</v>
      </c>
      <c r="B33" s="99" t="s">
        <v>1122</v>
      </c>
      <c r="C33" s="99" t="s">
        <v>1209</v>
      </c>
      <c r="D33" s="46">
        <v>3200</v>
      </c>
      <c r="E33" s="46">
        <v>3200</v>
      </c>
      <c r="F33" s="46"/>
      <c r="G33" s="46"/>
      <c r="H33" s="46"/>
      <c r="I33" s="46"/>
      <c r="J33" s="46"/>
      <c r="K33" s="46"/>
      <c r="L33" s="46"/>
      <c r="M33" s="46"/>
      <c r="N33" s="46"/>
    </row>
    <row r="34" ht="21" customHeight="1" spans="1:14">
      <c r="A34" s="98" t="str">
        <f>"    "&amp;"公车购置及运维费"</f>
        <v>    公车购置及运维费</v>
      </c>
      <c r="B34" s="99" t="s">
        <v>1122</v>
      </c>
      <c r="C34" s="99" t="s">
        <v>1209</v>
      </c>
      <c r="D34" s="46">
        <v>5300</v>
      </c>
      <c r="E34" s="46">
        <v>5300</v>
      </c>
      <c r="F34" s="46"/>
      <c r="G34" s="46"/>
      <c r="H34" s="46"/>
      <c r="I34" s="46"/>
      <c r="J34" s="46"/>
      <c r="K34" s="46"/>
      <c r="L34" s="46"/>
      <c r="M34" s="46"/>
      <c r="N34" s="46"/>
    </row>
    <row r="35" ht="21" customHeight="1" spans="1:14">
      <c r="A35" s="98" t="str">
        <f>"    "&amp;"一般公用经费"</f>
        <v>    一般公用经费</v>
      </c>
      <c r="B35" s="99" t="s">
        <v>1157</v>
      </c>
      <c r="C35" s="99" t="s">
        <v>1209</v>
      </c>
      <c r="D35" s="46">
        <v>20000</v>
      </c>
      <c r="E35" s="46">
        <v>20000</v>
      </c>
      <c r="F35" s="46"/>
      <c r="G35" s="46"/>
      <c r="H35" s="46"/>
      <c r="I35" s="46"/>
      <c r="J35" s="46"/>
      <c r="K35" s="46"/>
      <c r="L35" s="46"/>
      <c r="M35" s="46"/>
      <c r="N35" s="46"/>
    </row>
    <row r="36" ht="21" customHeight="1" spans="1:14">
      <c r="A36" s="100" t="s">
        <v>71</v>
      </c>
      <c r="B36" s="27"/>
      <c r="C36" s="27"/>
      <c r="D36" s="46">
        <v>309900</v>
      </c>
      <c r="E36" s="46">
        <v>309900</v>
      </c>
      <c r="F36" s="46"/>
      <c r="G36" s="46"/>
      <c r="H36" s="46"/>
      <c r="I36" s="46"/>
      <c r="J36" s="46"/>
      <c r="K36" s="46"/>
      <c r="L36" s="46"/>
      <c r="M36" s="46"/>
      <c r="N36" s="46"/>
    </row>
    <row r="37" ht="21" customHeight="1" spans="1:14">
      <c r="A37" s="98" t="str">
        <f>"    "&amp;"机关后勤购买服务经费"</f>
        <v>    机关后勤购买服务经费</v>
      </c>
      <c r="B37" s="99" t="s">
        <v>1210</v>
      </c>
      <c r="C37" s="99" t="s">
        <v>1193</v>
      </c>
      <c r="D37" s="46">
        <v>132000</v>
      </c>
      <c r="E37" s="46">
        <v>132000</v>
      </c>
      <c r="F37" s="46"/>
      <c r="G37" s="46"/>
      <c r="H37" s="46"/>
      <c r="I37" s="46"/>
      <c r="J37" s="46"/>
      <c r="K37" s="46"/>
      <c r="L37" s="46"/>
      <c r="M37" s="46"/>
      <c r="N37" s="46"/>
    </row>
    <row r="38" ht="21" customHeight="1" spans="1:14">
      <c r="A38" s="98" t="str">
        <f>"    "&amp;"一般公用经费"</f>
        <v>    一般公用经费</v>
      </c>
      <c r="B38" s="99" t="s">
        <v>1158</v>
      </c>
      <c r="C38" s="99" t="s">
        <v>1198</v>
      </c>
      <c r="D38" s="46">
        <v>10000</v>
      </c>
      <c r="E38" s="46">
        <v>10000</v>
      </c>
      <c r="F38" s="46"/>
      <c r="G38" s="46"/>
      <c r="H38" s="46"/>
      <c r="I38" s="46"/>
      <c r="J38" s="46"/>
      <c r="K38" s="46"/>
      <c r="L38" s="46"/>
      <c r="M38" s="46"/>
      <c r="N38" s="46"/>
    </row>
    <row r="39" ht="21" customHeight="1" spans="1:14">
      <c r="A39" s="98" t="str">
        <f>"    "&amp;"公车购置及运维费"</f>
        <v>    公车购置及运维费</v>
      </c>
      <c r="B39" s="99" t="s">
        <v>1161</v>
      </c>
      <c r="C39" s="99" t="s">
        <v>1206</v>
      </c>
      <c r="D39" s="46">
        <v>6600</v>
      </c>
      <c r="E39" s="46">
        <v>6600</v>
      </c>
      <c r="F39" s="46"/>
      <c r="G39" s="46"/>
      <c r="H39" s="46"/>
      <c r="I39" s="46"/>
      <c r="J39" s="46"/>
      <c r="K39" s="46"/>
      <c r="L39" s="46"/>
      <c r="M39" s="46"/>
      <c r="N39" s="46"/>
    </row>
    <row r="40" ht="21" customHeight="1" spans="1:14">
      <c r="A40" s="98" t="str">
        <f>"    "&amp;"公车购置及运维费"</f>
        <v>    公车购置及运维费</v>
      </c>
      <c r="B40" s="99" t="s">
        <v>1211</v>
      </c>
      <c r="C40" s="99" t="s">
        <v>1188</v>
      </c>
      <c r="D40" s="46">
        <v>8600</v>
      </c>
      <c r="E40" s="46">
        <v>8600</v>
      </c>
      <c r="F40" s="46"/>
      <c r="G40" s="46"/>
      <c r="H40" s="46"/>
      <c r="I40" s="46"/>
      <c r="J40" s="46"/>
      <c r="K40" s="46"/>
      <c r="L40" s="46"/>
      <c r="M40" s="46"/>
      <c r="N40" s="46"/>
    </row>
    <row r="41" ht="21" customHeight="1" spans="1:14">
      <c r="A41" s="101" t="str">
        <f>"    "&amp;"公车购置及运维费"</f>
        <v>    公车购置及运维费</v>
      </c>
      <c r="B41" s="101" t="s">
        <v>1161</v>
      </c>
      <c r="C41" s="101" t="s">
        <v>1206</v>
      </c>
      <c r="D41" s="102">
        <v>2700</v>
      </c>
      <c r="E41" s="102">
        <v>2700</v>
      </c>
      <c r="F41" s="102"/>
      <c r="G41" s="102"/>
      <c r="H41" s="102"/>
      <c r="I41" s="102"/>
      <c r="J41" s="102"/>
      <c r="K41" s="102"/>
      <c r="L41" s="102"/>
      <c r="M41" s="102"/>
      <c r="N41" s="102"/>
    </row>
    <row r="42" ht="21" customHeight="1" spans="1:14">
      <c r="A42" s="103" t="str">
        <f>"    "&amp;"公车购置及运维费"</f>
        <v>    公车购置及运维费</v>
      </c>
      <c r="B42" s="103" t="s">
        <v>1211</v>
      </c>
      <c r="C42" s="103" t="s">
        <v>1188</v>
      </c>
      <c r="D42" s="104">
        <v>6000</v>
      </c>
      <c r="E42" s="104">
        <v>6000</v>
      </c>
      <c r="F42" s="104"/>
      <c r="G42" s="104"/>
      <c r="H42" s="104"/>
      <c r="I42" s="104"/>
      <c r="J42" s="104"/>
      <c r="K42" s="104"/>
      <c r="L42" s="104"/>
      <c r="M42" s="104"/>
      <c r="N42" s="104"/>
    </row>
    <row r="43" ht="21" customHeight="1" spans="1:14">
      <c r="A43" s="105" t="str">
        <f>"    "&amp;"执法办案补助经费"</f>
        <v>    执法办案补助经费</v>
      </c>
      <c r="B43" s="105" t="s">
        <v>1208</v>
      </c>
      <c r="C43" s="105" t="s">
        <v>1190</v>
      </c>
      <c r="D43" s="106">
        <v>30000</v>
      </c>
      <c r="E43" s="106">
        <v>30000</v>
      </c>
      <c r="F43" s="106"/>
      <c r="G43" s="106"/>
      <c r="H43" s="106"/>
      <c r="I43" s="106"/>
      <c r="J43" s="106"/>
      <c r="K43" s="106"/>
      <c r="L43" s="106"/>
      <c r="M43" s="106"/>
      <c r="N43" s="106"/>
    </row>
    <row r="44" ht="21" customHeight="1" spans="1:14">
      <c r="A44" s="98" t="str">
        <f>"    "&amp;"执法办案补助经费"</f>
        <v>    执法办案补助经费</v>
      </c>
      <c r="B44" s="99" t="s">
        <v>1212</v>
      </c>
      <c r="C44" s="99" t="s">
        <v>1209</v>
      </c>
      <c r="D44" s="46">
        <v>71000</v>
      </c>
      <c r="E44" s="46">
        <v>71000</v>
      </c>
      <c r="F44" s="46"/>
      <c r="G44" s="46"/>
      <c r="H44" s="46"/>
      <c r="I44" s="46"/>
      <c r="J44" s="46"/>
      <c r="K44" s="46"/>
      <c r="L44" s="46"/>
      <c r="M44" s="46"/>
      <c r="N44" s="46"/>
    </row>
    <row r="45" ht="21" customHeight="1" spans="1:14">
      <c r="A45" s="98" t="str">
        <f>"    "&amp;"执法办案补助经费"</f>
        <v>    执法办案补助经费</v>
      </c>
      <c r="B45" s="99" t="s">
        <v>1213</v>
      </c>
      <c r="C45" s="99" t="s">
        <v>1201</v>
      </c>
      <c r="D45" s="46">
        <v>43000</v>
      </c>
      <c r="E45" s="46">
        <v>43000</v>
      </c>
      <c r="F45" s="46"/>
      <c r="G45" s="46"/>
      <c r="H45" s="46"/>
      <c r="I45" s="46"/>
      <c r="J45" s="46"/>
      <c r="K45" s="46"/>
      <c r="L45" s="46"/>
      <c r="M45" s="46"/>
      <c r="N45" s="46"/>
    </row>
    <row r="46" ht="21" customHeight="1" spans="1:14">
      <c r="A46" s="100" t="s">
        <v>73</v>
      </c>
      <c r="B46" s="27"/>
      <c r="C46" s="27"/>
      <c r="D46" s="46">
        <v>756000</v>
      </c>
      <c r="E46" s="46">
        <v>756000</v>
      </c>
      <c r="F46" s="46"/>
      <c r="G46" s="46"/>
      <c r="H46" s="46"/>
      <c r="I46" s="46"/>
      <c r="J46" s="46"/>
      <c r="K46" s="46"/>
      <c r="L46" s="46"/>
      <c r="M46" s="46"/>
      <c r="N46" s="46"/>
    </row>
    <row r="47" ht="21" customHeight="1" spans="1:14">
      <c r="A47" s="98" t="str">
        <f>"    "&amp;"执法办案补助经费"</f>
        <v>    执法办案补助经费</v>
      </c>
      <c r="B47" s="99" t="s">
        <v>1214</v>
      </c>
      <c r="C47" s="99" t="s">
        <v>1190</v>
      </c>
      <c r="D47" s="46">
        <v>50000</v>
      </c>
      <c r="E47" s="46">
        <v>50000</v>
      </c>
      <c r="F47" s="46"/>
      <c r="G47" s="46"/>
      <c r="H47" s="46"/>
      <c r="I47" s="46"/>
      <c r="J47" s="46"/>
      <c r="K47" s="46"/>
      <c r="L47" s="46"/>
      <c r="M47" s="46"/>
      <c r="N47" s="46"/>
    </row>
    <row r="48" ht="21" customHeight="1" spans="1:14">
      <c r="A48" s="98" t="str">
        <f>"    "&amp;"执法办案补助经费"</f>
        <v>    执法办案补助经费</v>
      </c>
      <c r="B48" s="99" t="s">
        <v>1215</v>
      </c>
      <c r="C48" s="99" t="s">
        <v>1216</v>
      </c>
      <c r="D48" s="46">
        <v>400000</v>
      </c>
      <c r="E48" s="46">
        <v>400000</v>
      </c>
      <c r="F48" s="46"/>
      <c r="G48" s="46"/>
      <c r="H48" s="46"/>
      <c r="I48" s="46"/>
      <c r="J48" s="46"/>
      <c r="K48" s="46"/>
      <c r="L48" s="46"/>
      <c r="M48" s="46"/>
      <c r="N48" s="46"/>
    </row>
    <row r="49" ht="21" customHeight="1" spans="1:14">
      <c r="A49" s="98" t="str">
        <f>"    "&amp;"执法办案补助经费"</f>
        <v>    执法办案补助经费</v>
      </c>
      <c r="B49" s="99" t="s">
        <v>1217</v>
      </c>
      <c r="C49" s="99" t="s">
        <v>1218</v>
      </c>
      <c r="D49" s="46">
        <v>150000</v>
      </c>
      <c r="E49" s="46">
        <v>150000</v>
      </c>
      <c r="F49" s="46"/>
      <c r="G49" s="46"/>
      <c r="H49" s="46"/>
      <c r="I49" s="46"/>
      <c r="J49" s="46"/>
      <c r="K49" s="46"/>
      <c r="L49" s="46"/>
      <c r="M49" s="46"/>
      <c r="N49" s="46"/>
    </row>
    <row r="50" ht="21" customHeight="1" spans="1:14">
      <c r="A50" s="98" t="str">
        <f>"    "&amp;"机关购买后勤服务经费"</f>
        <v>    机关购买后勤服务经费</v>
      </c>
      <c r="B50" s="99" t="s">
        <v>1210</v>
      </c>
      <c r="C50" s="99" t="s">
        <v>1193</v>
      </c>
      <c r="D50" s="46">
        <v>156000</v>
      </c>
      <c r="E50" s="46">
        <v>156000</v>
      </c>
      <c r="F50" s="46"/>
      <c r="G50" s="46"/>
      <c r="H50" s="46"/>
      <c r="I50" s="46"/>
      <c r="J50" s="46"/>
      <c r="K50" s="46"/>
      <c r="L50" s="46"/>
      <c r="M50" s="46"/>
      <c r="N50" s="46"/>
    </row>
    <row r="51" ht="21" customHeight="1" spans="1:14">
      <c r="A51" s="100" t="s">
        <v>77</v>
      </c>
      <c r="B51" s="27"/>
      <c r="C51" s="27"/>
      <c r="D51" s="46">
        <v>320340</v>
      </c>
      <c r="E51" s="46">
        <v>320340</v>
      </c>
      <c r="F51" s="46"/>
      <c r="G51" s="46"/>
      <c r="H51" s="46"/>
      <c r="I51" s="46"/>
      <c r="J51" s="46"/>
      <c r="K51" s="46"/>
      <c r="L51" s="46"/>
      <c r="M51" s="46"/>
      <c r="N51" s="46"/>
    </row>
    <row r="52" ht="21" customHeight="1" spans="1:14">
      <c r="A52" s="98" t="str">
        <f>"    "&amp;"机关后勤购买服务经费"</f>
        <v>    机关后勤购买服务经费</v>
      </c>
      <c r="B52" s="99" t="s">
        <v>1141</v>
      </c>
      <c r="C52" s="99" t="s">
        <v>1193</v>
      </c>
      <c r="D52" s="46">
        <v>156000</v>
      </c>
      <c r="E52" s="46">
        <v>156000</v>
      </c>
      <c r="F52" s="46"/>
      <c r="G52" s="46"/>
      <c r="H52" s="46"/>
      <c r="I52" s="46"/>
      <c r="J52" s="46"/>
      <c r="K52" s="46"/>
      <c r="L52" s="46"/>
      <c r="M52" s="46"/>
      <c r="N52" s="46"/>
    </row>
    <row r="53" ht="21" customHeight="1" spans="1:14">
      <c r="A53" s="98" t="str">
        <f>"    "&amp;"公车购置及运维费"</f>
        <v>    公车购置及运维费</v>
      </c>
      <c r="B53" s="99" t="s">
        <v>1171</v>
      </c>
      <c r="C53" s="99" t="s">
        <v>1188</v>
      </c>
      <c r="D53" s="46">
        <v>5240</v>
      </c>
      <c r="E53" s="46">
        <v>5240</v>
      </c>
      <c r="F53" s="46"/>
      <c r="G53" s="46"/>
      <c r="H53" s="46"/>
      <c r="I53" s="46"/>
      <c r="J53" s="46"/>
      <c r="K53" s="46"/>
      <c r="L53" s="46"/>
      <c r="M53" s="46"/>
      <c r="N53" s="46"/>
    </row>
    <row r="54" ht="21" customHeight="1" spans="1:14">
      <c r="A54" s="98" t="str">
        <f>"    "&amp;"公车购置及运维费"</f>
        <v>    公车购置及运维费</v>
      </c>
      <c r="B54" s="99" t="s">
        <v>1171</v>
      </c>
      <c r="C54" s="99" t="s">
        <v>1188</v>
      </c>
      <c r="D54" s="46">
        <v>500</v>
      </c>
      <c r="E54" s="46">
        <v>500</v>
      </c>
      <c r="F54" s="46"/>
      <c r="G54" s="46"/>
      <c r="H54" s="46"/>
      <c r="I54" s="46"/>
      <c r="J54" s="46"/>
      <c r="K54" s="46"/>
      <c r="L54" s="46"/>
      <c r="M54" s="46"/>
      <c r="N54" s="46"/>
    </row>
    <row r="55" ht="21" customHeight="1" spans="1:14">
      <c r="A55" s="98" t="str">
        <f>"    "&amp;"公车购置及运维费"</f>
        <v>    公车购置及运维费</v>
      </c>
      <c r="B55" s="99" t="s">
        <v>1171</v>
      </c>
      <c r="C55" s="99" t="s">
        <v>1188</v>
      </c>
      <c r="D55" s="46">
        <v>8600</v>
      </c>
      <c r="E55" s="46">
        <v>8600</v>
      </c>
      <c r="F55" s="46"/>
      <c r="G55" s="46"/>
      <c r="H55" s="46"/>
      <c r="I55" s="46"/>
      <c r="J55" s="46"/>
      <c r="K55" s="46"/>
      <c r="L55" s="46"/>
      <c r="M55" s="46"/>
      <c r="N55" s="46"/>
    </row>
    <row r="56" ht="21" customHeight="1" spans="1:14">
      <c r="A56" s="98" t="str">
        <f>"    "&amp;"执法办案补助经费"</f>
        <v>    执法办案补助经费</v>
      </c>
      <c r="B56" s="99" t="s">
        <v>1219</v>
      </c>
      <c r="C56" s="99" t="s">
        <v>1195</v>
      </c>
      <c r="D56" s="46">
        <v>30000</v>
      </c>
      <c r="E56" s="46">
        <v>30000</v>
      </c>
      <c r="F56" s="46"/>
      <c r="G56" s="46"/>
      <c r="H56" s="46"/>
      <c r="I56" s="46"/>
      <c r="J56" s="46"/>
      <c r="K56" s="46"/>
      <c r="L56" s="46"/>
      <c r="M56" s="46"/>
      <c r="N56" s="46"/>
    </row>
    <row r="57" ht="21" customHeight="1" spans="1:14">
      <c r="A57" s="98" t="str">
        <f>"    "&amp;"执法办案补助经费"</f>
        <v>    执法办案补助经费</v>
      </c>
      <c r="B57" s="99" t="s">
        <v>1220</v>
      </c>
      <c r="C57" s="99" t="s">
        <v>1221</v>
      </c>
      <c r="D57" s="46">
        <v>100000</v>
      </c>
      <c r="E57" s="46">
        <v>100000</v>
      </c>
      <c r="F57" s="46"/>
      <c r="G57" s="46"/>
      <c r="H57" s="46"/>
      <c r="I57" s="46"/>
      <c r="J57" s="46"/>
      <c r="K57" s="46"/>
      <c r="L57" s="46"/>
      <c r="M57" s="46"/>
      <c r="N57" s="46"/>
    </row>
    <row r="58" ht="21" customHeight="1" spans="1:14">
      <c r="A58" s="98" t="str">
        <f>"    "&amp;"一般公用经费"</f>
        <v>    一般公用经费</v>
      </c>
      <c r="B58" s="99" t="s">
        <v>1157</v>
      </c>
      <c r="C58" s="99" t="s">
        <v>1198</v>
      </c>
      <c r="D58" s="46">
        <v>20000</v>
      </c>
      <c r="E58" s="46">
        <v>20000</v>
      </c>
      <c r="F58" s="46"/>
      <c r="G58" s="46"/>
      <c r="H58" s="46"/>
      <c r="I58" s="46"/>
      <c r="J58" s="46"/>
      <c r="K58" s="46"/>
      <c r="L58" s="46"/>
      <c r="M58" s="46"/>
      <c r="N58" s="46"/>
    </row>
    <row r="59" ht="21" customHeight="1" spans="1:14">
      <c r="A59" s="100" t="s">
        <v>79</v>
      </c>
      <c r="B59" s="27"/>
      <c r="C59" s="27"/>
      <c r="D59" s="46">
        <v>622822.5</v>
      </c>
      <c r="E59" s="46">
        <v>622822.5</v>
      </c>
      <c r="F59" s="46"/>
      <c r="G59" s="46"/>
      <c r="H59" s="46"/>
      <c r="I59" s="46"/>
      <c r="J59" s="46"/>
      <c r="K59" s="46"/>
      <c r="L59" s="46"/>
      <c r="M59" s="46"/>
      <c r="N59" s="46"/>
    </row>
    <row r="60" ht="21" customHeight="1" spans="1:14">
      <c r="A60" s="98" t="str">
        <f>"    "&amp;"公车购置及运维费"</f>
        <v>    公车购置及运维费</v>
      </c>
      <c r="B60" s="99" t="s">
        <v>1222</v>
      </c>
      <c r="C60" s="99" t="s">
        <v>1188</v>
      </c>
      <c r="D60" s="46">
        <v>7700</v>
      </c>
      <c r="E60" s="46">
        <v>7700</v>
      </c>
      <c r="F60" s="46"/>
      <c r="G60" s="46"/>
      <c r="H60" s="46"/>
      <c r="I60" s="46"/>
      <c r="J60" s="46"/>
      <c r="K60" s="46"/>
      <c r="L60" s="46"/>
      <c r="M60" s="46"/>
      <c r="N60" s="46"/>
    </row>
    <row r="61" ht="21" customHeight="1" spans="1:14">
      <c r="A61" s="98" t="str">
        <f>"    "&amp;"公车购置及运维费"</f>
        <v>    公车购置及运维费</v>
      </c>
      <c r="B61" s="99" t="s">
        <v>1223</v>
      </c>
      <c r="C61" s="99" t="s">
        <v>1206</v>
      </c>
      <c r="D61" s="46">
        <v>10000</v>
      </c>
      <c r="E61" s="46">
        <v>10000</v>
      </c>
      <c r="F61" s="46"/>
      <c r="G61" s="46"/>
      <c r="H61" s="46"/>
      <c r="I61" s="46"/>
      <c r="J61" s="46"/>
      <c r="K61" s="46"/>
      <c r="L61" s="46"/>
      <c r="M61" s="46"/>
      <c r="N61" s="46"/>
    </row>
    <row r="62" ht="21" customHeight="1" spans="1:14">
      <c r="A62" s="98" t="str">
        <f>"    "&amp;"执法办案补助经费"</f>
        <v>    执法办案补助经费</v>
      </c>
      <c r="B62" s="99" t="s">
        <v>1224</v>
      </c>
      <c r="C62" s="99" t="s">
        <v>1205</v>
      </c>
      <c r="D62" s="46">
        <v>260000</v>
      </c>
      <c r="E62" s="46">
        <v>260000</v>
      </c>
      <c r="F62" s="46"/>
      <c r="G62" s="46"/>
      <c r="H62" s="46"/>
      <c r="I62" s="46"/>
      <c r="J62" s="46"/>
      <c r="K62" s="46"/>
      <c r="L62" s="46"/>
      <c r="M62" s="46"/>
      <c r="N62" s="46"/>
    </row>
    <row r="63" ht="21" customHeight="1" spans="1:14">
      <c r="A63" s="98" t="str">
        <f>"    "&amp;"执法办案补助经费"</f>
        <v>    执法办案补助经费</v>
      </c>
      <c r="B63" s="99" t="s">
        <v>1224</v>
      </c>
      <c r="C63" s="99" t="s">
        <v>1201</v>
      </c>
      <c r="D63" s="46">
        <v>315122.5</v>
      </c>
      <c r="E63" s="46">
        <v>315122.5</v>
      </c>
      <c r="F63" s="46"/>
      <c r="G63" s="46"/>
      <c r="H63" s="46"/>
      <c r="I63" s="46"/>
      <c r="J63" s="46"/>
      <c r="K63" s="46"/>
      <c r="L63" s="46"/>
      <c r="M63" s="46"/>
      <c r="N63" s="46"/>
    </row>
    <row r="64" ht="21" customHeight="1" spans="1:14">
      <c r="A64" s="98" t="str">
        <f>"    "&amp;"执法办案补助经费"</f>
        <v>    执法办案补助经费</v>
      </c>
      <c r="B64" s="99" t="s">
        <v>1189</v>
      </c>
      <c r="C64" s="99" t="s">
        <v>1190</v>
      </c>
      <c r="D64" s="46">
        <v>12000</v>
      </c>
      <c r="E64" s="46">
        <v>12000</v>
      </c>
      <c r="F64" s="46"/>
      <c r="G64" s="46"/>
      <c r="H64" s="46"/>
      <c r="I64" s="46"/>
      <c r="J64" s="46"/>
      <c r="K64" s="46"/>
      <c r="L64" s="46"/>
      <c r="M64" s="46"/>
      <c r="N64" s="46"/>
    </row>
    <row r="65" ht="21" customHeight="1" spans="1:14">
      <c r="A65" s="98" t="str">
        <f>"    "&amp;"一般公用经费"</f>
        <v>    一般公用经费</v>
      </c>
      <c r="B65" s="99" t="s">
        <v>1225</v>
      </c>
      <c r="C65" s="99" t="s">
        <v>1226</v>
      </c>
      <c r="D65" s="46">
        <v>18000</v>
      </c>
      <c r="E65" s="46">
        <v>18000</v>
      </c>
      <c r="F65" s="46"/>
      <c r="G65" s="46"/>
      <c r="H65" s="46"/>
      <c r="I65" s="46"/>
      <c r="J65" s="46"/>
      <c r="K65" s="46"/>
      <c r="L65" s="46"/>
      <c r="M65" s="46"/>
      <c r="N65" s="46"/>
    </row>
    <row r="66" ht="21" customHeight="1" spans="1:14">
      <c r="A66" s="100" t="s">
        <v>81</v>
      </c>
      <c r="B66" s="27"/>
      <c r="C66" s="27"/>
      <c r="D66" s="46">
        <v>25800</v>
      </c>
      <c r="E66" s="46">
        <v>25800</v>
      </c>
      <c r="F66" s="46"/>
      <c r="G66" s="46"/>
      <c r="H66" s="46"/>
      <c r="I66" s="46"/>
      <c r="J66" s="46"/>
      <c r="K66" s="46"/>
      <c r="L66" s="46"/>
      <c r="M66" s="46"/>
      <c r="N66" s="46"/>
    </row>
    <row r="67" ht="21" customHeight="1" spans="1:14">
      <c r="A67" s="98" t="str">
        <f>"    "&amp;"一般公用经费"</f>
        <v>    一般公用经费</v>
      </c>
      <c r="B67" s="99" t="s">
        <v>1157</v>
      </c>
      <c r="C67" s="99" t="s">
        <v>1198</v>
      </c>
      <c r="D67" s="46">
        <v>10000</v>
      </c>
      <c r="E67" s="46">
        <v>10000</v>
      </c>
      <c r="F67" s="46"/>
      <c r="G67" s="46"/>
      <c r="H67" s="46"/>
      <c r="I67" s="46"/>
      <c r="J67" s="46"/>
      <c r="K67" s="46"/>
      <c r="L67" s="46"/>
      <c r="M67" s="46"/>
      <c r="N67" s="46"/>
    </row>
    <row r="68" ht="21" customHeight="1" spans="1:14">
      <c r="A68" s="98" t="str">
        <f>"    "&amp;"公车购置及运维费"</f>
        <v>    公车购置及运维费</v>
      </c>
      <c r="B68" s="99" t="s">
        <v>1122</v>
      </c>
      <c r="C68" s="99" t="s">
        <v>1206</v>
      </c>
      <c r="D68" s="46">
        <v>2800</v>
      </c>
      <c r="E68" s="46">
        <v>2800</v>
      </c>
      <c r="F68" s="46"/>
      <c r="G68" s="46"/>
      <c r="H68" s="46"/>
      <c r="I68" s="46"/>
      <c r="J68" s="46"/>
      <c r="K68" s="46"/>
      <c r="L68" s="46"/>
      <c r="M68" s="46"/>
      <c r="N68" s="46"/>
    </row>
    <row r="69" ht="21" customHeight="1" spans="1:14">
      <c r="A69" s="98" t="str">
        <f>"    "&amp;"公车购置及运维费"</f>
        <v>    公车购置及运维费</v>
      </c>
      <c r="B69" s="99" t="s">
        <v>1123</v>
      </c>
      <c r="C69" s="99" t="s">
        <v>1188</v>
      </c>
      <c r="D69" s="46">
        <v>8000</v>
      </c>
      <c r="E69" s="46">
        <v>8000</v>
      </c>
      <c r="F69" s="46"/>
      <c r="G69" s="46"/>
      <c r="H69" s="46"/>
      <c r="I69" s="46"/>
      <c r="J69" s="46"/>
      <c r="K69" s="46"/>
      <c r="L69" s="46"/>
      <c r="M69" s="46"/>
      <c r="N69" s="46"/>
    </row>
    <row r="70" ht="21" customHeight="1" spans="1:14">
      <c r="A70" s="98" t="str">
        <f>"    "&amp;"公车购置及运维费"</f>
        <v>    公车购置及运维费</v>
      </c>
      <c r="B70" s="99" t="s">
        <v>1122</v>
      </c>
      <c r="C70" s="99" t="s">
        <v>1206</v>
      </c>
      <c r="D70" s="46">
        <v>4500</v>
      </c>
      <c r="E70" s="46">
        <v>4500</v>
      </c>
      <c r="F70" s="46"/>
      <c r="G70" s="46"/>
      <c r="H70" s="46"/>
      <c r="I70" s="46"/>
      <c r="J70" s="46"/>
      <c r="K70" s="46"/>
      <c r="L70" s="46"/>
      <c r="M70" s="46"/>
      <c r="N70" s="46"/>
    </row>
    <row r="71" ht="21" customHeight="1" spans="1:14">
      <c r="A71" s="98" t="str">
        <f>"    "&amp;"公车购置及运维费"</f>
        <v>    公车购置及运维费</v>
      </c>
      <c r="B71" s="99" t="s">
        <v>1122</v>
      </c>
      <c r="C71" s="99" t="s">
        <v>1206</v>
      </c>
      <c r="D71" s="46">
        <v>500</v>
      </c>
      <c r="E71" s="46">
        <v>500</v>
      </c>
      <c r="F71" s="46"/>
      <c r="G71" s="46"/>
      <c r="H71" s="46"/>
      <c r="I71" s="46"/>
      <c r="J71" s="46"/>
      <c r="K71" s="46"/>
      <c r="L71" s="46"/>
      <c r="M71" s="46"/>
      <c r="N71" s="46"/>
    </row>
    <row r="72" ht="21" customHeight="1" spans="1:14">
      <c r="A72" s="118" t="s">
        <v>614</v>
      </c>
      <c r="B72" s="119"/>
      <c r="C72" s="120"/>
      <c r="D72" s="46">
        <v>4191776.9</v>
      </c>
      <c r="E72" s="46">
        <v>4191776.9</v>
      </c>
      <c r="F72" s="46"/>
      <c r="G72" s="46"/>
      <c r="H72" s="46"/>
      <c r="I72" s="46"/>
      <c r="J72" s="46"/>
      <c r="K72" s="46"/>
      <c r="L72" s="46"/>
      <c r="M72" s="46"/>
      <c r="N72" s="46"/>
    </row>
  </sheetData>
  <mergeCells count="14">
    <mergeCell ref="A1:N1"/>
    <mergeCell ref="A2:N2"/>
    <mergeCell ref="A3:C3"/>
    <mergeCell ref="D4:N4"/>
    <mergeCell ref="I5:N5"/>
    <mergeCell ref="A72:C72"/>
    <mergeCell ref="A4:A6"/>
    <mergeCell ref="B4:B6"/>
    <mergeCell ref="C4:C6"/>
    <mergeCell ref="D5:D6"/>
    <mergeCell ref="E5:E6"/>
    <mergeCell ref="F5:F6"/>
    <mergeCell ref="G5:G6"/>
    <mergeCell ref="H5:H6"/>
  </mergeCells>
  <pageMargins left="0.75" right="0.75" top="1" bottom="1" header="0.5" footer="0.5"/>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2" sqref="A2:N2"/>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1" t="s">
        <v>1227</v>
      </c>
      <c r="B1" s="31"/>
      <c r="C1" s="31"/>
      <c r="D1" s="31"/>
      <c r="E1" s="31"/>
      <c r="F1" s="31"/>
      <c r="G1" s="31"/>
      <c r="H1" s="31"/>
      <c r="I1" s="31"/>
      <c r="J1" s="31"/>
      <c r="K1" s="31"/>
      <c r="L1" s="31"/>
      <c r="M1" s="31"/>
      <c r="N1" s="51"/>
    </row>
    <row r="2" ht="27.75" customHeight="1" spans="1:14">
      <c r="A2" s="74" t="s">
        <v>1228</v>
      </c>
      <c r="B2" s="33"/>
      <c r="C2" s="33"/>
      <c r="D2" s="33"/>
      <c r="E2" s="33"/>
      <c r="F2" s="33"/>
      <c r="G2" s="33"/>
      <c r="H2" s="33"/>
      <c r="I2" s="33"/>
      <c r="J2" s="33"/>
      <c r="K2" s="33"/>
      <c r="L2" s="33"/>
      <c r="M2" s="33"/>
      <c r="N2" s="33"/>
    </row>
    <row r="3" ht="18" customHeight="1" spans="1:14">
      <c r="A3" s="75" t="str">
        <f>"单位名称："&amp;"玉溪市生态环境局"</f>
        <v>单位名称：玉溪市生态环境局</v>
      </c>
      <c r="B3" s="76"/>
      <c r="C3" s="76"/>
      <c r="D3" s="77"/>
      <c r="E3" s="78"/>
      <c r="F3" s="78"/>
      <c r="G3" s="78"/>
      <c r="H3" s="78"/>
      <c r="I3" s="78"/>
      <c r="N3" s="82" t="s">
        <v>2</v>
      </c>
    </row>
    <row r="4" ht="19.5" customHeight="1" spans="1:14">
      <c r="A4" s="36" t="s">
        <v>1229</v>
      </c>
      <c r="B4" s="53" t="s">
        <v>177</v>
      </c>
      <c r="C4" s="54"/>
      <c r="D4" s="54"/>
      <c r="E4" s="79" t="s">
        <v>1230</v>
      </c>
      <c r="F4" s="80"/>
      <c r="G4" s="80"/>
      <c r="H4" s="80"/>
      <c r="I4" s="80"/>
      <c r="J4" s="80"/>
      <c r="K4" s="80"/>
      <c r="L4" s="80"/>
      <c r="M4" s="80"/>
      <c r="N4" s="80"/>
    </row>
    <row r="5" ht="40.5" customHeight="1" spans="1:14">
      <c r="A5" s="42"/>
      <c r="B5" s="39" t="s">
        <v>30</v>
      </c>
      <c r="C5" s="35" t="s">
        <v>33</v>
      </c>
      <c r="D5" s="81" t="s">
        <v>1231</v>
      </c>
      <c r="E5" s="43" t="s">
        <v>1232</v>
      </c>
      <c r="F5" s="43" t="s">
        <v>1233</v>
      </c>
      <c r="G5" s="43" t="s">
        <v>1234</v>
      </c>
      <c r="H5" s="43" t="s">
        <v>1235</v>
      </c>
      <c r="I5" s="43" t="s">
        <v>1236</v>
      </c>
      <c r="J5" s="43" t="s">
        <v>1237</v>
      </c>
      <c r="K5" s="43" t="s">
        <v>1238</v>
      </c>
      <c r="L5" s="43" t="s">
        <v>1239</v>
      </c>
      <c r="M5" s="43" t="s">
        <v>1240</v>
      </c>
      <c r="N5" s="43" t="s">
        <v>1241</v>
      </c>
    </row>
    <row r="6" ht="19.5" customHeight="1" spans="1:14">
      <c r="A6" s="43">
        <v>1</v>
      </c>
      <c r="B6" s="43">
        <v>2</v>
      </c>
      <c r="C6" s="43">
        <v>3</v>
      </c>
      <c r="D6" s="53">
        <v>4</v>
      </c>
      <c r="E6" s="43">
        <v>5</v>
      </c>
      <c r="F6" s="43">
        <v>6</v>
      </c>
      <c r="G6" s="43">
        <v>7</v>
      </c>
      <c r="H6" s="53">
        <v>8</v>
      </c>
      <c r="I6" s="43">
        <v>9</v>
      </c>
      <c r="J6" s="43">
        <v>10</v>
      </c>
      <c r="K6" s="43">
        <v>11</v>
      </c>
      <c r="L6" s="53">
        <v>12</v>
      </c>
      <c r="M6" s="43">
        <v>13</v>
      </c>
      <c r="N6" s="43">
        <v>14</v>
      </c>
    </row>
    <row r="7" ht="20.25" customHeight="1" spans="1:14">
      <c r="A7" s="44"/>
      <c r="B7" s="46"/>
      <c r="C7" s="46"/>
      <c r="D7" s="46"/>
      <c r="E7" s="46"/>
      <c r="F7" s="46"/>
      <c r="G7" s="46"/>
      <c r="H7" s="46"/>
      <c r="I7" s="46"/>
      <c r="J7" s="46"/>
      <c r="K7" s="46"/>
      <c r="L7" s="46"/>
      <c r="M7" s="46"/>
      <c r="N7" s="46"/>
    </row>
    <row r="8" ht="20.25" customHeight="1" spans="1:14">
      <c r="A8" s="44"/>
      <c r="B8" s="46"/>
      <c r="C8" s="46"/>
      <c r="D8" s="46"/>
      <c r="E8" s="46"/>
      <c r="F8" s="46"/>
      <c r="G8" s="46"/>
      <c r="H8" s="46"/>
      <c r="I8" s="46"/>
      <c r="J8" s="46"/>
      <c r="K8" s="46"/>
      <c r="L8" s="46"/>
      <c r="M8" s="46"/>
      <c r="N8" s="46"/>
    </row>
    <row r="9" ht="20.25" customHeight="1" spans="1:14">
      <c r="A9" s="72" t="s">
        <v>30</v>
      </c>
      <c r="B9" s="46"/>
      <c r="C9" s="46"/>
      <c r="D9" s="46"/>
      <c r="E9" s="46"/>
      <c r="F9" s="46"/>
      <c r="G9" s="46"/>
      <c r="H9" s="46"/>
      <c r="I9" s="46"/>
      <c r="J9" s="46"/>
      <c r="K9" s="46"/>
      <c r="L9" s="46"/>
      <c r="M9" s="46"/>
      <c r="N9" s="46"/>
    </row>
    <row r="10" customHeight="1" spans="1:1">
      <c r="A10" s="50" t="s">
        <v>1242</v>
      </c>
    </row>
  </sheetData>
  <mergeCells count="6">
    <mergeCell ref="A1:N1"/>
    <mergeCell ref="A2:N2"/>
    <mergeCell ref="A3:I3"/>
    <mergeCell ref="B4:D4"/>
    <mergeCell ref="E4:N4"/>
    <mergeCell ref="A4:A5"/>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28" sqref="B28"/>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1" t="s">
        <v>1243</v>
      </c>
      <c r="B1" s="31"/>
      <c r="C1" s="31"/>
      <c r="D1" s="31"/>
      <c r="E1" s="31"/>
      <c r="F1" s="31"/>
      <c r="G1" s="31"/>
      <c r="H1" s="31"/>
      <c r="I1" s="31"/>
      <c r="J1" s="51"/>
    </row>
    <row r="2" ht="28.5" customHeight="1" spans="1:10">
      <c r="A2" s="67" t="s">
        <v>1244</v>
      </c>
      <c r="B2" s="68"/>
      <c r="C2" s="68"/>
      <c r="D2" s="68"/>
      <c r="E2" s="68"/>
      <c r="F2" s="69"/>
      <c r="G2" s="68"/>
      <c r="H2" s="69"/>
      <c r="I2" s="69"/>
      <c r="J2" s="68"/>
    </row>
    <row r="3" ht="15" customHeight="1" spans="1:1">
      <c r="A3" s="5" t="str">
        <f>"单位名称："&amp;"玉溪市生态环境局"</f>
        <v>单位名称：玉溪市生态环境局</v>
      </c>
    </row>
    <row r="4" ht="14.25" customHeight="1" spans="1:10">
      <c r="A4" s="70" t="s">
        <v>617</v>
      </c>
      <c r="B4" s="70" t="s">
        <v>618</v>
      </c>
      <c r="C4" s="70" t="s">
        <v>619</v>
      </c>
      <c r="D4" s="70" t="s">
        <v>620</v>
      </c>
      <c r="E4" s="70" t="s">
        <v>621</v>
      </c>
      <c r="F4" s="56" t="s">
        <v>622</v>
      </c>
      <c r="G4" s="70" t="s">
        <v>623</v>
      </c>
      <c r="H4" s="56" t="s">
        <v>624</v>
      </c>
      <c r="I4" s="56" t="s">
        <v>625</v>
      </c>
      <c r="J4" s="70" t="s">
        <v>626</v>
      </c>
    </row>
    <row r="5" ht="14.25" customHeight="1" spans="1:10">
      <c r="A5" s="70">
        <v>1</v>
      </c>
      <c r="B5" s="70">
        <v>2</v>
      </c>
      <c r="C5" s="70">
        <v>3</v>
      </c>
      <c r="D5" s="70">
        <v>4</v>
      </c>
      <c r="E5" s="70">
        <v>5</v>
      </c>
      <c r="F5" s="56">
        <v>6</v>
      </c>
      <c r="G5" s="70">
        <v>7</v>
      </c>
      <c r="H5" s="56">
        <v>8</v>
      </c>
      <c r="I5" s="56">
        <v>9</v>
      </c>
      <c r="J5" s="70">
        <v>10</v>
      </c>
    </row>
    <row r="6" ht="15" customHeight="1" spans="1:10">
      <c r="A6" s="27"/>
      <c r="B6" s="71"/>
      <c r="C6" s="71"/>
      <c r="D6" s="71"/>
      <c r="E6" s="72"/>
      <c r="F6" s="73"/>
      <c r="G6" s="72"/>
      <c r="H6" s="73"/>
      <c r="I6" s="73"/>
      <c r="J6" s="72"/>
    </row>
    <row r="7" ht="33.75" customHeight="1" spans="1:10">
      <c r="A7" s="27"/>
      <c r="B7" s="27"/>
      <c r="C7" s="27"/>
      <c r="D7" s="27"/>
      <c r="E7" s="27"/>
      <c r="F7" s="27"/>
      <c r="G7" s="44"/>
      <c r="H7" s="27"/>
      <c r="I7" s="27"/>
      <c r="J7" s="27"/>
    </row>
    <row r="8" ht="18" customHeight="1" spans="1:1">
      <c r="A8" s="50" t="s">
        <v>1245</v>
      </c>
    </row>
  </sheetData>
  <mergeCells count="3">
    <mergeCell ref="A1:J1"/>
    <mergeCell ref="A2:J2"/>
    <mergeCell ref="A3:H3"/>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39"/>
  <sheetViews>
    <sheetView showZeros="0" workbookViewId="0">
      <selection activeCell="A1" sqref="A1:H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7" t="s">
        <v>1246</v>
      </c>
      <c r="B1" s="57"/>
      <c r="C1" s="57"/>
      <c r="D1" s="57"/>
      <c r="E1" s="57"/>
      <c r="F1" s="57"/>
      <c r="G1" s="57"/>
      <c r="H1" s="57" t="s">
        <v>1246</v>
      </c>
    </row>
    <row r="2" ht="28.5" customHeight="1" spans="1:8">
      <c r="A2" s="58" t="s">
        <v>1247</v>
      </c>
      <c r="B2" s="58"/>
      <c r="C2" s="58"/>
      <c r="D2" s="58"/>
      <c r="E2" s="58"/>
      <c r="F2" s="58"/>
      <c r="G2" s="58"/>
      <c r="H2" s="58"/>
    </row>
    <row r="3" ht="18.75" customHeight="1" spans="1:8">
      <c r="A3" s="59" t="str">
        <f>"单位名称："&amp;"玉溪市生态环境局"</f>
        <v>单位名称：玉溪市生态环境局</v>
      </c>
      <c r="B3" s="59"/>
      <c r="C3" s="59"/>
      <c r="D3" s="59"/>
      <c r="E3" s="59"/>
      <c r="F3" s="59"/>
      <c r="G3" s="59"/>
      <c r="H3" s="59"/>
    </row>
    <row r="4" ht="18.75" customHeight="1" spans="1:8">
      <c r="A4" s="60" t="s">
        <v>170</v>
      </c>
      <c r="B4" s="60" t="s">
        <v>1248</v>
      </c>
      <c r="C4" s="60" t="s">
        <v>1249</v>
      </c>
      <c r="D4" s="60" t="s">
        <v>1250</v>
      </c>
      <c r="E4" s="60" t="s">
        <v>1251</v>
      </c>
      <c r="F4" s="60" t="s">
        <v>1252</v>
      </c>
      <c r="G4" s="60"/>
      <c r="H4" s="60"/>
    </row>
    <row r="5" ht="18.75" customHeight="1" spans="1:8">
      <c r="A5" s="60"/>
      <c r="B5" s="60"/>
      <c r="C5" s="60"/>
      <c r="D5" s="60"/>
      <c r="E5" s="60"/>
      <c r="F5" s="60" t="s">
        <v>1116</v>
      </c>
      <c r="G5" s="60" t="s">
        <v>1253</v>
      </c>
      <c r="H5" s="60" t="s">
        <v>1254</v>
      </c>
    </row>
    <row r="6" ht="18.75" customHeight="1" spans="1:8">
      <c r="A6" s="61" t="s">
        <v>44</v>
      </c>
      <c r="B6" s="61" t="s">
        <v>45</v>
      </c>
      <c r="C6" s="61" t="s">
        <v>46</v>
      </c>
      <c r="D6" s="61" t="s">
        <v>47</v>
      </c>
      <c r="E6" s="61" t="s">
        <v>48</v>
      </c>
      <c r="F6" s="61" t="s">
        <v>49</v>
      </c>
      <c r="G6" s="61" t="s">
        <v>50</v>
      </c>
      <c r="H6" s="61" t="s">
        <v>51</v>
      </c>
    </row>
    <row r="7" ht="18" customHeight="1" spans="1:8">
      <c r="A7" s="62" t="s">
        <v>64</v>
      </c>
      <c r="B7" s="62"/>
      <c r="C7" s="62"/>
      <c r="D7" s="62"/>
      <c r="E7" s="63"/>
      <c r="F7" s="64">
        <v>221</v>
      </c>
      <c r="G7" s="65">
        <v>344535.65</v>
      </c>
      <c r="H7" s="65">
        <v>613054.65</v>
      </c>
    </row>
    <row r="8" ht="18" customHeight="1" spans="1:8">
      <c r="A8" s="66" t="s">
        <v>64</v>
      </c>
      <c r="B8" s="62" t="s">
        <v>1255</v>
      </c>
      <c r="C8" s="62" t="s">
        <v>1256</v>
      </c>
      <c r="D8" s="62" t="s">
        <v>1125</v>
      </c>
      <c r="E8" s="63" t="s">
        <v>1126</v>
      </c>
      <c r="F8" s="64">
        <v>1</v>
      </c>
      <c r="G8" s="65">
        <v>9800</v>
      </c>
      <c r="H8" s="65">
        <v>9800</v>
      </c>
    </row>
    <row r="9" ht="18" customHeight="1" spans="1:8">
      <c r="A9" s="66" t="s">
        <v>64</v>
      </c>
      <c r="B9" s="62" t="s">
        <v>1255</v>
      </c>
      <c r="C9" s="62" t="s">
        <v>1256</v>
      </c>
      <c r="D9" s="62" t="s">
        <v>1125</v>
      </c>
      <c r="E9" s="63" t="s">
        <v>1126</v>
      </c>
      <c r="F9" s="64">
        <v>1</v>
      </c>
      <c r="G9" s="65">
        <v>30000</v>
      </c>
      <c r="H9" s="65">
        <v>30000</v>
      </c>
    </row>
    <row r="10" ht="18" customHeight="1" spans="1:8">
      <c r="A10" s="66" t="s">
        <v>64</v>
      </c>
      <c r="B10" s="62" t="s">
        <v>1255</v>
      </c>
      <c r="C10" s="62" t="s">
        <v>1257</v>
      </c>
      <c r="D10" s="62" t="s">
        <v>1137</v>
      </c>
      <c r="E10" s="63" t="s">
        <v>1006</v>
      </c>
      <c r="F10" s="64">
        <v>1</v>
      </c>
      <c r="G10" s="65">
        <v>189579.65</v>
      </c>
      <c r="H10" s="65">
        <v>189579.65</v>
      </c>
    </row>
    <row r="11" ht="18" customHeight="1" spans="1:8">
      <c r="A11" s="66" t="s">
        <v>64</v>
      </c>
      <c r="B11" s="62" t="s">
        <v>1255</v>
      </c>
      <c r="C11" s="62" t="s">
        <v>1258</v>
      </c>
      <c r="D11" s="62" t="s">
        <v>1259</v>
      </c>
      <c r="E11" s="63" t="s">
        <v>845</v>
      </c>
      <c r="F11" s="64">
        <v>1</v>
      </c>
      <c r="G11" s="65">
        <v>4600</v>
      </c>
      <c r="H11" s="65">
        <v>4600</v>
      </c>
    </row>
    <row r="12" ht="18" customHeight="1" spans="1:8">
      <c r="A12" s="66" t="s">
        <v>64</v>
      </c>
      <c r="B12" s="62" t="s">
        <v>1255</v>
      </c>
      <c r="C12" s="62" t="s">
        <v>1260</v>
      </c>
      <c r="D12" s="62" t="s">
        <v>1138</v>
      </c>
      <c r="E12" s="63" t="s">
        <v>773</v>
      </c>
      <c r="F12" s="64">
        <v>1</v>
      </c>
      <c r="G12" s="65">
        <v>23000</v>
      </c>
      <c r="H12" s="65">
        <v>23000</v>
      </c>
    </row>
    <row r="13" ht="18" customHeight="1" spans="1:8">
      <c r="A13" s="66" t="s">
        <v>64</v>
      </c>
      <c r="B13" s="62" t="s">
        <v>1255</v>
      </c>
      <c r="C13" s="62" t="s">
        <v>1261</v>
      </c>
      <c r="D13" s="62" t="s">
        <v>1262</v>
      </c>
      <c r="E13" s="63" t="s">
        <v>773</v>
      </c>
      <c r="F13" s="64">
        <v>1</v>
      </c>
      <c r="G13" s="65">
        <v>5000</v>
      </c>
      <c r="H13" s="65">
        <v>5000</v>
      </c>
    </row>
    <row r="14" ht="18" customHeight="1" spans="1:8">
      <c r="A14" s="66" t="s">
        <v>64</v>
      </c>
      <c r="B14" s="62" t="s">
        <v>1263</v>
      </c>
      <c r="C14" s="62" t="s">
        <v>1264</v>
      </c>
      <c r="D14" s="62" t="s">
        <v>1132</v>
      </c>
      <c r="E14" s="63" t="s">
        <v>1133</v>
      </c>
      <c r="F14" s="64">
        <v>1</v>
      </c>
      <c r="G14" s="65">
        <v>2000</v>
      </c>
      <c r="H14" s="65">
        <v>2000</v>
      </c>
    </row>
    <row r="15" ht="18" customHeight="1" spans="1:8">
      <c r="A15" s="66" t="s">
        <v>64</v>
      </c>
      <c r="B15" s="62" t="s">
        <v>1263</v>
      </c>
      <c r="C15" s="62" t="s">
        <v>1265</v>
      </c>
      <c r="D15" s="62" t="s">
        <v>1129</v>
      </c>
      <c r="E15" s="63" t="s">
        <v>1130</v>
      </c>
      <c r="F15" s="64">
        <v>6</v>
      </c>
      <c r="G15" s="65">
        <v>800</v>
      </c>
      <c r="H15" s="65">
        <v>4800</v>
      </c>
    </row>
    <row r="16" ht="18" customHeight="1" spans="1:8">
      <c r="A16" s="66" t="s">
        <v>69</v>
      </c>
      <c r="B16" s="62" t="s">
        <v>1263</v>
      </c>
      <c r="C16" s="62" t="s">
        <v>1266</v>
      </c>
      <c r="D16" s="62" t="s">
        <v>1267</v>
      </c>
      <c r="E16" s="63" t="s">
        <v>1133</v>
      </c>
      <c r="F16" s="64">
        <v>28</v>
      </c>
      <c r="G16" s="65">
        <v>530</v>
      </c>
      <c r="H16" s="65">
        <v>14840</v>
      </c>
    </row>
    <row r="17" ht="18" customHeight="1" spans="1:8">
      <c r="A17" s="66" t="s">
        <v>69</v>
      </c>
      <c r="B17" s="62" t="s">
        <v>1263</v>
      </c>
      <c r="C17" s="62" t="s">
        <v>1266</v>
      </c>
      <c r="D17" s="62" t="s">
        <v>1153</v>
      </c>
      <c r="E17" s="63" t="s">
        <v>1133</v>
      </c>
      <c r="F17" s="64">
        <v>1</v>
      </c>
      <c r="G17" s="65">
        <v>3770</v>
      </c>
      <c r="H17" s="65">
        <v>3770</v>
      </c>
    </row>
    <row r="18" ht="18" customHeight="1" spans="1:8">
      <c r="A18" s="66" t="s">
        <v>69</v>
      </c>
      <c r="B18" s="62" t="s">
        <v>1263</v>
      </c>
      <c r="C18" s="62" t="s">
        <v>1268</v>
      </c>
      <c r="D18" s="62" t="s">
        <v>1269</v>
      </c>
      <c r="E18" s="63" t="s">
        <v>1150</v>
      </c>
      <c r="F18" s="64">
        <v>56</v>
      </c>
      <c r="G18" s="65">
        <v>275</v>
      </c>
      <c r="H18" s="65">
        <v>15400</v>
      </c>
    </row>
    <row r="19" ht="18" customHeight="1" spans="1:8">
      <c r="A19" s="66" t="s">
        <v>69</v>
      </c>
      <c r="B19" s="62" t="s">
        <v>1263</v>
      </c>
      <c r="C19" s="62" t="s">
        <v>1270</v>
      </c>
      <c r="D19" s="62" t="s">
        <v>1165</v>
      </c>
      <c r="E19" s="63" t="s">
        <v>1150</v>
      </c>
      <c r="F19" s="64">
        <v>7</v>
      </c>
      <c r="G19" s="65">
        <v>285</v>
      </c>
      <c r="H19" s="65">
        <v>1995</v>
      </c>
    </row>
    <row r="20" ht="18" customHeight="1" spans="1:8">
      <c r="A20" s="66" t="s">
        <v>69</v>
      </c>
      <c r="B20" s="62" t="s">
        <v>1263</v>
      </c>
      <c r="C20" s="62" t="s">
        <v>1268</v>
      </c>
      <c r="D20" s="62" t="s">
        <v>1271</v>
      </c>
      <c r="E20" s="63" t="s">
        <v>1150</v>
      </c>
      <c r="F20" s="64">
        <v>14</v>
      </c>
      <c r="G20" s="65">
        <v>285</v>
      </c>
      <c r="H20" s="65">
        <v>3990</v>
      </c>
    </row>
    <row r="21" ht="18" customHeight="1" spans="1:8">
      <c r="A21" s="66" t="s">
        <v>69</v>
      </c>
      <c r="B21" s="62" t="s">
        <v>1263</v>
      </c>
      <c r="C21" s="62" t="s">
        <v>1265</v>
      </c>
      <c r="D21" s="62" t="s">
        <v>1129</v>
      </c>
      <c r="E21" s="63" t="s">
        <v>845</v>
      </c>
      <c r="F21" s="64">
        <v>8</v>
      </c>
      <c r="G21" s="65">
        <v>700</v>
      </c>
      <c r="H21" s="65">
        <v>5600</v>
      </c>
    </row>
    <row r="22" ht="18" customHeight="1" spans="1:8">
      <c r="A22" s="66" t="s">
        <v>71</v>
      </c>
      <c r="B22" s="62" t="s">
        <v>1255</v>
      </c>
      <c r="C22" s="62" t="s">
        <v>1272</v>
      </c>
      <c r="D22" s="62" t="s">
        <v>1273</v>
      </c>
      <c r="E22" s="63" t="s">
        <v>773</v>
      </c>
      <c r="F22" s="64">
        <v>5</v>
      </c>
      <c r="G22" s="65">
        <v>9000</v>
      </c>
      <c r="H22" s="65">
        <v>45000</v>
      </c>
    </row>
    <row r="23" ht="18" customHeight="1" spans="1:8">
      <c r="A23" s="66" t="s">
        <v>71</v>
      </c>
      <c r="B23" s="62" t="s">
        <v>1255</v>
      </c>
      <c r="C23" s="62" t="s">
        <v>1274</v>
      </c>
      <c r="D23" s="62" t="s">
        <v>1275</v>
      </c>
      <c r="E23" s="63" t="s">
        <v>773</v>
      </c>
      <c r="F23" s="64">
        <v>1</v>
      </c>
      <c r="G23" s="65">
        <v>7600</v>
      </c>
      <c r="H23" s="65">
        <v>7600</v>
      </c>
    </row>
    <row r="24" ht="18" customHeight="1" spans="1:8">
      <c r="A24" s="66" t="s">
        <v>71</v>
      </c>
      <c r="B24" s="62" t="s">
        <v>1263</v>
      </c>
      <c r="C24" s="62" t="s">
        <v>1270</v>
      </c>
      <c r="D24" s="62" t="s">
        <v>1165</v>
      </c>
      <c r="E24" s="63" t="s">
        <v>1150</v>
      </c>
      <c r="F24" s="64">
        <v>1</v>
      </c>
      <c r="G24" s="65">
        <v>800</v>
      </c>
      <c r="H24" s="65">
        <v>800</v>
      </c>
    </row>
    <row r="25" ht="18" customHeight="1" spans="1:8">
      <c r="A25" s="66" t="s">
        <v>71</v>
      </c>
      <c r="B25" s="62" t="s">
        <v>1263</v>
      </c>
      <c r="C25" s="62" t="s">
        <v>1276</v>
      </c>
      <c r="D25" s="62" t="s">
        <v>1166</v>
      </c>
      <c r="E25" s="63" t="s">
        <v>1133</v>
      </c>
      <c r="F25" s="64">
        <v>1</v>
      </c>
      <c r="G25" s="65">
        <v>2000</v>
      </c>
      <c r="H25" s="65">
        <v>2000</v>
      </c>
    </row>
    <row r="26" ht="18" customHeight="1" spans="1:8">
      <c r="A26" s="66" t="s">
        <v>73</v>
      </c>
      <c r="B26" s="62" t="s">
        <v>1255</v>
      </c>
      <c r="C26" s="62" t="s">
        <v>1277</v>
      </c>
      <c r="D26" s="62" t="s">
        <v>1278</v>
      </c>
      <c r="E26" s="63" t="s">
        <v>773</v>
      </c>
      <c r="F26" s="64">
        <v>5</v>
      </c>
      <c r="G26" s="65">
        <v>6000</v>
      </c>
      <c r="H26" s="65">
        <v>30000</v>
      </c>
    </row>
    <row r="27" ht="18" customHeight="1" spans="1:8">
      <c r="A27" s="66" t="s">
        <v>73</v>
      </c>
      <c r="B27" s="62" t="s">
        <v>1255</v>
      </c>
      <c r="C27" s="62" t="s">
        <v>1272</v>
      </c>
      <c r="D27" s="62" t="s">
        <v>1273</v>
      </c>
      <c r="E27" s="63" t="s">
        <v>773</v>
      </c>
      <c r="F27" s="64">
        <v>1</v>
      </c>
      <c r="G27" s="65">
        <v>6000</v>
      </c>
      <c r="H27" s="65">
        <v>6000</v>
      </c>
    </row>
    <row r="28" ht="18" customHeight="1" spans="1:8">
      <c r="A28" s="66" t="s">
        <v>73</v>
      </c>
      <c r="B28" s="62" t="s">
        <v>1255</v>
      </c>
      <c r="C28" s="62" t="s">
        <v>1279</v>
      </c>
      <c r="D28" s="62" t="s">
        <v>1167</v>
      </c>
      <c r="E28" s="63" t="s">
        <v>773</v>
      </c>
      <c r="F28" s="64">
        <v>1</v>
      </c>
      <c r="G28" s="65">
        <v>10000</v>
      </c>
      <c r="H28" s="65">
        <v>10000</v>
      </c>
    </row>
    <row r="29" ht="18" customHeight="1" spans="1:8">
      <c r="A29" s="66" t="s">
        <v>73</v>
      </c>
      <c r="B29" s="62" t="s">
        <v>1280</v>
      </c>
      <c r="C29" s="62" t="s">
        <v>1281</v>
      </c>
      <c r="D29" s="62" t="s">
        <v>1282</v>
      </c>
      <c r="E29" s="63" t="s">
        <v>1006</v>
      </c>
      <c r="F29" s="64">
        <v>8</v>
      </c>
      <c r="G29" s="65">
        <v>1875</v>
      </c>
      <c r="H29" s="65">
        <v>15000</v>
      </c>
    </row>
    <row r="30" ht="18" customHeight="1" spans="1:8">
      <c r="A30" s="66" t="s">
        <v>75</v>
      </c>
      <c r="B30" s="62" t="s">
        <v>1255</v>
      </c>
      <c r="C30" s="62" t="s">
        <v>1277</v>
      </c>
      <c r="D30" s="62" t="s">
        <v>1283</v>
      </c>
      <c r="E30" s="63" t="s">
        <v>773</v>
      </c>
      <c r="F30" s="64">
        <v>6</v>
      </c>
      <c r="G30" s="65">
        <v>6000</v>
      </c>
      <c r="H30" s="65">
        <v>36000</v>
      </c>
    </row>
    <row r="31" ht="18" customHeight="1" spans="1:8">
      <c r="A31" s="66" t="s">
        <v>77</v>
      </c>
      <c r="B31" s="62" t="s">
        <v>1255</v>
      </c>
      <c r="C31" s="62" t="s">
        <v>1272</v>
      </c>
      <c r="D31" s="62" t="s">
        <v>1284</v>
      </c>
      <c r="E31" s="63" t="s">
        <v>773</v>
      </c>
      <c r="F31" s="64">
        <v>3</v>
      </c>
      <c r="G31" s="65">
        <v>6000</v>
      </c>
      <c r="H31" s="65">
        <v>18000</v>
      </c>
    </row>
    <row r="32" ht="18" customHeight="1" spans="1:8">
      <c r="A32" s="66" t="s">
        <v>77</v>
      </c>
      <c r="B32" s="62" t="s">
        <v>1255</v>
      </c>
      <c r="C32" s="62" t="s">
        <v>1277</v>
      </c>
      <c r="D32" s="62" t="s">
        <v>1285</v>
      </c>
      <c r="E32" s="63" t="s">
        <v>773</v>
      </c>
      <c r="F32" s="64">
        <v>3</v>
      </c>
      <c r="G32" s="65">
        <v>6000</v>
      </c>
      <c r="H32" s="65">
        <v>18000</v>
      </c>
    </row>
    <row r="33" ht="18" customHeight="1" spans="1:8">
      <c r="A33" s="66" t="s">
        <v>77</v>
      </c>
      <c r="B33" s="62" t="s">
        <v>1263</v>
      </c>
      <c r="C33" s="62" t="s">
        <v>1270</v>
      </c>
      <c r="D33" s="62" t="s">
        <v>1165</v>
      </c>
      <c r="E33" s="63" t="s">
        <v>1150</v>
      </c>
      <c r="F33" s="64">
        <v>25</v>
      </c>
      <c r="G33" s="65">
        <v>256</v>
      </c>
      <c r="H33" s="65">
        <v>6400</v>
      </c>
    </row>
    <row r="34" ht="18" customHeight="1" spans="1:8">
      <c r="A34" s="66" t="s">
        <v>77</v>
      </c>
      <c r="B34" s="62" t="s">
        <v>1263</v>
      </c>
      <c r="C34" s="62" t="s">
        <v>1265</v>
      </c>
      <c r="D34" s="62" t="s">
        <v>1129</v>
      </c>
      <c r="E34" s="63" t="s">
        <v>1130</v>
      </c>
      <c r="F34" s="64">
        <v>6</v>
      </c>
      <c r="G34" s="65">
        <v>780</v>
      </c>
      <c r="H34" s="65">
        <v>4680</v>
      </c>
    </row>
    <row r="35" ht="18" customHeight="1" spans="1:8">
      <c r="A35" s="66" t="s">
        <v>77</v>
      </c>
      <c r="B35" s="62" t="s">
        <v>1263</v>
      </c>
      <c r="C35" s="62" t="s">
        <v>1286</v>
      </c>
      <c r="D35" s="62" t="s">
        <v>1178</v>
      </c>
      <c r="E35" s="63" t="s">
        <v>1133</v>
      </c>
      <c r="F35" s="64">
        <v>2</v>
      </c>
      <c r="G35" s="65">
        <v>600</v>
      </c>
      <c r="H35" s="65">
        <v>1200</v>
      </c>
    </row>
    <row r="36" ht="18" customHeight="1" spans="1:8">
      <c r="A36" s="66" t="s">
        <v>77</v>
      </c>
      <c r="B36" s="62" t="s">
        <v>1280</v>
      </c>
      <c r="C36" s="62" t="s">
        <v>1287</v>
      </c>
      <c r="D36" s="62" t="s">
        <v>1288</v>
      </c>
      <c r="E36" s="63" t="s">
        <v>1130</v>
      </c>
      <c r="F36" s="64">
        <v>6</v>
      </c>
      <c r="G36" s="65">
        <v>3000</v>
      </c>
      <c r="H36" s="65">
        <v>18000</v>
      </c>
    </row>
    <row r="37" ht="18" customHeight="1" spans="1:8">
      <c r="A37" s="66" t="s">
        <v>81</v>
      </c>
      <c r="B37" s="62" t="s">
        <v>1255</v>
      </c>
      <c r="C37" s="62" t="s">
        <v>1277</v>
      </c>
      <c r="D37" s="62" t="s">
        <v>1278</v>
      </c>
      <c r="E37" s="63" t="s">
        <v>773</v>
      </c>
      <c r="F37" s="64">
        <v>10</v>
      </c>
      <c r="G37" s="65">
        <v>6000</v>
      </c>
      <c r="H37" s="65">
        <v>60000</v>
      </c>
    </row>
    <row r="38" ht="18" customHeight="1" spans="1:8">
      <c r="A38" s="66" t="s">
        <v>81</v>
      </c>
      <c r="B38" s="62" t="s">
        <v>1280</v>
      </c>
      <c r="C38" s="62" t="s">
        <v>1281</v>
      </c>
      <c r="D38" s="62" t="s">
        <v>1282</v>
      </c>
      <c r="E38" s="63" t="s">
        <v>1006</v>
      </c>
      <c r="F38" s="64">
        <v>10</v>
      </c>
      <c r="G38" s="65">
        <v>2000</v>
      </c>
      <c r="H38" s="65">
        <v>20000</v>
      </c>
    </row>
    <row r="39" ht="18" customHeight="1" spans="1:8">
      <c r="A39" s="63" t="s">
        <v>30</v>
      </c>
      <c r="B39" s="63"/>
      <c r="C39" s="63"/>
      <c r="D39" s="63"/>
      <c r="E39" s="63"/>
      <c r="F39" s="64">
        <v>221</v>
      </c>
      <c r="G39" s="65"/>
      <c r="H39" s="65">
        <v>613054.65</v>
      </c>
    </row>
  </sheetData>
  <mergeCells count="10">
    <mergeCell ref="A1:H1"/>
    <mergeCell ref="A2:H2"/>
    <mergeCell ref="A3:H3"/>
    <mergeCell ref="F4:H4"/>
    <mergeCell ref="A39:E39"/>
    <mergeCell ref="A4:A5"/>
    <mergeCell ref="B4:B5"/>
    <mergeCell ref="C4:C5"/>
    <mergeCell ref="D4:D5"/>
    <mergeCell ref="E4:E5"/>
  </mergeCells>
  <pageMargins left="0.75" right="0.75" top="1" bottom="1" header="0.5" footer="0.5"/>
  <pageSetup paperSize="1" scale="66"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5" sqref="A15"/>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1" t="s">
        <v>1289</v>
      </c>
      <c r="B1" s="31"/>
      <c r="C1" s="31"/>
      <c r="D1" s="32"/>
      <c r="E1" s="32"/>
      <c r="F1" s="32"/>
      <c r="G1" s="32"/>
      <c r="H1" s="31"/>
      <c r="I1" s="31"/>
      <c r="J1" s="31"/>
      <c r="K1" s="51"/>
    </row>
    <row r="2" ht="28.5" customHeight="1" spans="1:11">
      <c r="A2" s="33" t="s">
        <v>1290</v>
      </c>
      <c r="B2" s="33"/>
      <c r="C2" s="33"/>
      <c r="D2" s="33"/>
      <c r="E2" s="33"/>
      <c r="F2" s="33"/>
      <c r="G2" s="33"/>
      <c r="H2" s="33"/>
      <c r="I2" s="33"/>
      <c r="J2" s="33"/>
      <c r="K2" s="33"/>
    </row>
    <row r="3" ht="13.5" customHeight="1" spans="1:11">
      <c r="A3" s="5" t="str">
        <f>"单位名称："&amp;"玉溪市生态环境局"</f>
        <v>单位名称：玉溪市生态环境局</v>
      </c>
      <c r="B3" s="6"/>
      <c r="C3" s="6"/>
      <c r="D3" s="6"/>
      <c r="E3" s="6"/>
      <c r="F3" s="6"/>
      <c r="G3" s="6"/>
      <c r="H3" s="7"/>
      <c r="I3" s="7"/>
      <c r="J3" s="7"/>
      <c r="K3" s="52" t="s">
        <v>2</v>
      </c>
    </row>
    <row r="4" ht="21.75" customHeight="1" spans="1:11">
      <c r="A4" s="34" t="s">
        <v>492</v>
      </c>
      <c r="B4" s="34" t="s">
        <v>172</v>
      </c>
      <c r="C4" s="34" t="s">
        <v>493</v>
      </c>
      <c r="D4" s="35" t="s">
        <v>173</v>
      </c>
      <c r="E4" s="35" t="s">
        <v>174</v>
      </c>
      <c r="F4" s="35" t="s">
        <v>175</v>
      </c>
      <c r="G4" s="35" t="s">
        <v>176</v>
      </c>
      <c r="H4" s="36" t="s">
        <v>30</v>
      </c>
      <c r="I4" s="53" t="s">
        <v>1291</v>
      </c>
      <c r="J4" s="54"/>
      <c r="K4" s="55"/>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6">
        <v>10</v>
      </c>
      <c r="K7" s="56">
        <v>11</v>
      </c>
    </row>
    <row r="8" ht="30.65" customHeight="1" spans="1:11">
      <c r="A8" s="44"/>
      <c r="B8" s="45"/>
      <c r="C8" s="44"/>
      <c r="D8" s="44"/>
      <c r="E8" s="44"/>
      <c r="F8" s="44"/>
      <c r="G8" s="44"/>
      <c r="H8" s="46"/>
      <c r="I8" s="46"/>
      <c r="J8" s="46"/>
      <c r="K8" s="46"/>
    </row>
    <row r="9" ht="30.65" customHeight="1" spans="1:11">
      <c r="A9" s="45"/>
      <c r="B9" s="45"/>
      <c r="C9" s="45"/>
      <c r="D9" s="45"/>
      <c r="E9" s="45"/>
      <c r="F9" s="45"/>
      <c r="G9" s="45"/>
      <c r="H9" s="46"/>
      <c r="I9" s="46"/>
      <c r="J9" s="46"/>
      <c r="K9" s="46"/>
    </row>
    <row r="10" ht="18.75" customHeight="1" spans="1:11">
      <c r="A10" s="47" t="s">
        <v>614</v>
      </c>
      <c r="B10" s="48"/>
      <c r="C10" s="48"/>
      <c r="D10" s="48"/>
      <c r="E10" s="48"/>
      <c r="F10" s="48"/>
      <c r="G10" s="49"/>
      <c r="H10" s="46"/>
      <c r="I10" s="46"/>
      <c r="J10" s="46"/>
      <c r="K10" s="46"/>
    </row>
    <row r="11" customHeight="1" spans="1:1">
      <c r="A11" s="50" t="s">
        <v>1292</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1293</v>
      </c>
      <c r="B1" s="1"/>
      <c r="C1" s="1"/>
      <c r="D1" s="2"/>
      <c r="E1" s="1"/>
      <c r="F1" s="1"/>
      <c r="G1" s="3"/>
    </row>
    <row r="2" ht="27.75" customHeight="1" spans="1:7">
      <c r="A2" s="4" t="s">
        <v>1294</v>
      </c>
      <c r="B2" s="4"/>
      <c r="C2" s="4"/>
      <c r="D2" s="4"/>
      <c r="E2" s="4"/>
      <c r="F2" s="4"/>
      <c r="G2" s="4"/>
    </row>
    <row r="3" ht="13.5" customHeight="1" spans="1:7">
      <c r="A3" s="5" t="str">
        <f>"单位名称："&amp;"玉溪市生态环境局"</f>
        <v>单位名称：玉溪市生态环境局</v>
      </c>
      <c r="B3" s="6"/>
      <c r="C3" s="6"/>
      <c r="D3" s="6"/>
      <c r="E3" s="7"/>
      <c r="F3" s="7"/>
      <c r="G3" s="8" t="s">
        <v>2</v>
      </c>
    </row>
    <row r="4" ht="21.75" customHeight="1" spans="1:7">
      <c r="A4" s="9" t="s">
        <v>493</v>
      </c>
      <c r="B4" s="9" t="s">
        <v>492</v>
      </c>
      <c r="C4" s="9" t="s">
        <v>172</v>
      </c>
      <c r="D4" s="10" t="s">
        <v>1295</v>
      </c>
      <c r="E4" s="11" t="s">
        <v>33</v>
      </c>
      <c r="F4" s="12"/>
      <c r="G4" s="13"/>
    </row>
    <row r="5" ht="21.75" customHeight="1" spans="1:7">
      <c r="A5" s="14"/>
      <c r="B5" s="14"/>
      <c r="C5" s="14"/>
      <c r="D5" s="15"/>
      <c r="E5" s="16" t="s">
        <v>1296</v>
      </c>
      <c r="F5" s="10" t="s">
        <v>1297</v>
      </c>
      <c r="G5" s="10" t="s">
        <v>1298</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14581424.08</v>
      </c>
      <c r="F8" s="24">
        <v>8816148.08</v>
      </c>
      <c r="G8" s="24">
        <v>6262000</v>
      </c>
    </row>
    <row r="9" ht="21" customHeight="1" spans="1:7">
      <c r="A9" s="25" t="s">
        <v>64</v>
      </c>
      <c r="B9" s="21"/>
      <c r="C9" s="21"/>
      <c r="D9" s="26"/>
      <c r="E9" s="24">
        <v>6026300</v>
      </c>
      <c r="F9" s="24">
        <v>5415000</v>
      </c>
      <c r="G9" s="24">
        <v>5415000</v>
      </c>
    </row>
    <row r="10" ht="21" customHeight="1" spans="1:7">
      <c r="A10" s="27"/>
      <c r="B10" s="21" t="s">
        <v>1299</v>
      </c>
      <c r="C10" s="21" t="s">
        <v>510</v>
      </c>
      <c r="D10" s="26" t="s">
        <v>1300</v>
      </c>
      <c r="E10" s="24">
        <v>1415000</v>
      </c>
      <c r="F10" s="24">
        <v>1415000</v>
      </c>
      <c r="G10" s="24">
        <v>1415000</v>
      </c>
    </row>
    <row r="11" ht="21" customHeight="1" spans="1:7">
      <c r="A11" s="27"/>
      <c r="B11" s="21" t="s">
        <v>1299</v>
      </c>
      <c r="C11" s="21" t="s">
        <v>497</v>
      </c>
      <c r="D11" s="26" t="s">
        <v>1300</v>
      </c>
      <c r="E11" s="24">
        <v>4611300</v>
      </c>
      <c r="F11" s="24">
        <v>4000000</v>
      </c>
      <c r="G11" s="24">
        <v>4000000</v>
      </c>
    </row>
    <row r="12" ht="21" customHeight="1" spans="1:7">
      <c r="A12" s="25" t="s">
        <v>66</v>
      </c>
      <c r="B12" s="27"/>
      <c r="C12" s="27"/>
      <c r="D12" s="27"/>
      <c r="E12" s="24">
        <v>1803448.08</v>
      </c>
      <c r="F12" s="24">
        <v>1803448.08</v>
      </c>
      <c r="G12" s="24"/>
    </row>
    <row r="13" ht="21" customHeight="1" spans="1:7">
      <c r="A13" s="27"/>
      <c r="B13" s="21" t="s">
        <v>1299</v>
      </c>
      <c r="C13" s="21" t="s">
        <v>497</v>
      </c>
      <c r="D13" s="26" t="s">
        <v>1300</v>
      </c>
      <c r="E13" s="24">
        <v>1503448.08</v>
      </c>
      <c r="F13" s="24">
        <v>1503448.08</v>
      </c>
      <c r="G13" s="24"/>
    </row>
    <row r="14" ht="21" customHeight="1" spans="1:7">
      <c r="A14" s="27"/>
      <c r="B14" s="21" t="s">
        <v>1299</v>
      </c>
      <c r="C14" s="21" t="s">
        <v>542</v>
      </c>
      <c r="D14" s="26" t="s">
        <v>1300</v>
      </c>
      <c r="E14" s="24">
        <v>300000</v>
      </c>
      <c r="F14" s="24">
        <v>300000</v>
      </c>
      <c r="G14" s="24"/>
    </row>
    <row r="15" ht="21" customHeight="1" spans="1:7">
      <c r="A15" s="25" t="s">
        <v>69</v>
      </c>
      <c r="B15" s="27"/>
      <c r="C15" s="27"/>
      <c r="D15" s="27"/>
      <c r="E15" s="24">
        <v>660000</v>
      </c>
      <c r="F15" s="24"/>
      <c r="G15" s="24"/>
    </row>
    <row r="16" ht="21" customHeight="1" spans="1:7">
      <c r="A16" s="27"/>
      <c r="B16" s="21" t="s">
        <v>1299</v>
      </c>
      <c r="C16" s="21" t="s">
        <v>497</v>
      </c>
      <c r="D16" s="26" t="s">
        <v>1300</v>
      </c>
      <c r="E16" s="24">
        <v>660000</v>
      </c>
      <c r="F16" s="24"/>
      <c r="G16" s="24"/>
    </row>
    <row r="17" ht="21" customHeight="1" spans="1:7">
      <c r="A17" s="25" t="s">
        <v>71</v>
      </c>
      <c r="B17" s="27"/>
      <c r="C17" s="27"/>
      <c r="D17" s="27"/>
      <c r="E17" s="24">
        <v>813104</v>
      </c>
      <c r="F17" s="24">
        <v>800000</v>
      </c>
      <c r="G17" s="24">
        <v>800000</v>
      </c>
    </row>
    <row r="18" ht="21" customHeight="1" spans="1:7">
      <c r="A18" s="27"/>
      <c r="B18" s="21" t="s">
        <v>1301</v>
      </c>
      <c r="C18" s="21" t="s">
        <v>552</v>
      </c>
      <c r="D18" s="26" t="s">
        <v>1300</v>
      </c>
      <c r="E18" s="24">
        <v>13104</v>
      </c>
      <c r="F18" s="24"/>
      <c r="G18" s="24"/>
    </row>
    <row r="19" ht="21" customHeight="1" spans="1:7">
      <c r="A19" s="27"/>
      <c r="B19" s="21" t="s">
        <v>1299</v>
      </c>
      <c r="C19" s="21" t="s">
        <v>497</v>
      </c>
      <c r="D19" s="26" t="s">
        <v>1300</v>
      </c>
      <c r="E19" s="24">
        <v>800000</v>
      </c>
      <c r="F19" s="24">
        <v>800000</v>
      </c>
      <c r="G19" s="24">
        <v>800000</v>
      </c>
    </row>
    <row r="20" ht="21" customHeight="1" spans="1:7">
      <c r="A20" s="25" t="s">
        <v>73</v>
      </c>
      <c r="B20" s="27"/>
      <c r="C20" s="27"/>
      <c r="D20" s="27"/>
      <c r="E20" s="24">
        <v>1180872</v>
      </c>
      <c r="F20" s="24"/>
      <c r="G20" s="24"/>
    </row>
    <row r="21" ht="21" customHeight="1" spans="1:7">
      <c r="A21" s="27"/>
      <c r="B21" s="21" t="s">
        <v>1299</v>
      </c>
      <c r="C21" s="21" t="s">
        <v>497</v>
      </c>
      <c r="D21" s="26" t="s">
        <v>1300</v>
      </c>
      <c r="E21" s="24">
        <v>1169400</v>
      </c>
      <c r="F21" s="24"/>
      <c r="G21" s="24"/>
    </row>
    <row r="22" ht="21" customHeight="1" spans="1:7">
      <c r="A22" s="27"/>
      <c r="B22" s="21" t="s">
        <v>1301</v>
      </c>
      <c r="C22" s="21" t="s">
        <v>560</v>
      </c>
      <c r="D22" s="26" t="s">
        <v>1300</v>
      </c>
      <c r="E22" s="24">
        <v>11472</v>
      </c>
      <c r="F22" s="24"/>
      <c r="G22" s="24"/>
    </row>
    <row r="23" ht="21" customHeight="1" spans="1:7">
      <c r="A23" s="25" t="s">
        <v>75</v>
      </c>
      <c r="B23" s="27"/>
      <c r="C23" s="27"/>
      <c r="D23" s="27"/>
      <c r="E23" s="24">
        <v>600000</v>
      </c>
      <c r="F23" s="24"/>
      <c r="G23" s="24"/>
    </row>
    <row r="24" ht="21" customHeight="1" spans="1:7">
      <c r="A24" s="27"/>
      <c r="B24" s="21" t="s">
        <v>1299</v>
      </c>
      <c r="C24" s="21" t="s">
        <v>573</v>
      </c>
      <c r="D24" s="26" t="s">
        <v>1300</v>
      </c>
      <c r="E24" s="24">
        <v>600000</v>
      </c>
      <c r="F24" s="24"/>
      <c r="G24" s="24"/>
    </row>
    <row r="25" ht="21" customHeight="1" spans="1:7">
      <c r="A25" s="25" t="s">
        <v>77</v>
      </c>
      <c r="B25" s="27"/>
      <c r="C25" s="27"/>
      <c r="D25" s="27"/>
      <c r="E25" s="24">
        <v>1040000</v>
      </c>
      <c r="F25" s="24"/>
      <c r="G25" s="24"/>
    </row>
    <row r="26" ht="21" customHeight="1" spans="1:7">
      <c r="A26" s="27"/>
      <c r="B26" s="21" t="s">
        <v>1299</v>
      </c>
      <c r="C26" s="21" t="s">
        <v>497</v>
      </c>
      <c r="D26" s="26" t="s">
        <v>1300</v>
      </c>
      <c r="E26" s="24">
        <v>1040000</v>
      </c>
      <c r="F26" s="24"/>
      <c r="G26" s="24"/>
    </row>
    <row r="27" ht="21" customHeight="1" spans="1:7">
      <c r="A27" s="25" t="s">
        <v>79</v>
      </c>
      <c r="B27" s="27"/>
      <c r="C27" s="27"/>
      <c r="D27" s="27"/>
      <c r="E27" s="24">
        <v>800000</v>
      </c>
      <c r="F27" s="24"/>
      <c r="G27" s="24"/>
    </row>
    <row r="28" ht="21" customHeight="1" spans="1:7">
      <c r="A28" s="27"/>
      <c r="B28" s="21" t="s">
        <v>1299</v>
      </c>
      <c r="C28" s="21" t="s">
        <v>497</v>
      </c>
      <c r="D28" s="26" t="s">
        <v>1300</v>
      </c>
      <c r="E28" s="24">
        <v>800000</v>
      </c>
      <c r="F28" s="24"/>
      <c r="G28" s="24"/>
    </row>
    <row r="29" ht="21" customHeight="1" spans="1:7">
      <c r="A29" s="25" t="s">
        <v>81</v>
      </c>
      <c r="B29" s="27"/>
      <c r="C29" s="27"/>
      <c r="D29" s="27"/>
      <c r="E29" s="24">
        <v>810000</v>
      </c>
      <c r="F29" s="24">
        <v>750000</v>
      </c>
      <c r="G29" s="24"/>
    </row>
    <row r="30" ht="21" customHeight="1" spans="1:7">
      <c r="A30" s="27"/>
      <c r="B30" s="21" t="s">
        <v>1302</v>
      </c>
      <c r="C30" s="21" t="s">
        <v>497</v>
      </c>
      <c r="D30" s="26" t="s">
        <v>1300</v>
      </c>
      <c r="E30" s="24">
        <v>810000</v>
      </c>
      <c r="F30" s="24">
        <v>750000</v>
      </c>
      <c r="G30" s="24"/>
    </row>
    <row r="31" ht="21" customHeight="1" spans="1:7">
      <c r="A31" s="25" t="s">
        <v>83</v>
      </c>
      <c r="B31" s="27"/>
      <c r="C31" s="27"/>
      <c r="D31" s="27"/>
      <c r="E31" s="24">
        <v>847700</v>
      </c>
      <c r="F31" s="24">
        <v>47700</v>
      </c>
      <c r="G31" s="24">
        <v>47000</v>
      </c>
    </row>
    <row r="32" ht="21" customHeight="1" spans="1:7">
      <c r="A32" s="27"/>
      <c r="B32" s="21" t="s">
        <v>1299</v>
      </c>
      <c r="C32" s="21" t="s">
        <v>497</v>
      </c>
      <c r="D32" s="26" t="s">
        <v>1300</v>
      </c>
      <c r="E32" s="24">
        <v>800000</v>
      </c>
      <c r="F32" s="24"/>
      <c r="G32" s="24"/>
    </row>
    <row r="33" ht="21" customHeight="1" spans="1:7">
      <c r="A33" s="27"/>
      <c r="B33" s="21" t="s">
        <v>1301</v>
      </c>
      <c r="C33" s="21" t="s">
        <v>552</v>
      </c>
      <c r="D33" s="26" t="s">
        <v>1300</v>
      </c>
      <c r="E33" s="24">
        <v>47700</v>
      </c>
      <c r="F33" s="24">
        <v>47700</v>
      </c>
      <c r="G33" s="24">
        <v>47000</v>
      </c>
    </row>
    <row r="34" ht="21" customHeight="1" spans="1:7">
      <c r="A34" s="28" t="s">
        <v>30</v>
      </c>
      <c r="B34" s="29" t="s">
        <v>1303</v>
      </c>
      <c r="C34" s="29"/>
      <c r="D34" s="30"/>
      <c r="E34" s="24">
        <v>14581424.08</v>
      </c>
      <c r="F34" s="24">
        <v>8816148.08</v>
      </c>
      <c r="G34" s="24">
        <v>6262000</v>
      </c>
    </row>
  </sheetData>
  <mergeCells count="12">
    <mergeCell ref="A1:G1"/>
    <mergeCell ref="A2:G2"/>
    <mergeCell ref="A3:D3"/>
    <mergeCell ref="E4:G4"/>
    <mergeCell ref="A34:D34"/>
    <mergeCell ref="A4:A6"/>
    <mergeCell ref="B4:B6"/>
    <mergeCell ref="C4:C6"/>
    <mergeCell ref="D4:D6"/>
    <mergeCell ref="E5:E6"/>
    <mergeCell ref="F5:F6"/>
    <mergeCell ref="G5:G6"/>
  </mergeCells>
  <pageMargins left="0.75" right="0.75" top="1" bottom="1" header="0.5" footer="0.5"/>
  <pageSetup paperSize="9" scale="6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workbookViewId="0">
      <selection activeCell="B27" sqref="B27"/>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76" t="s">
        <v>26</v>
      </c>
      <c r="B1" s="176"/>
      <c r="C1" s="176"/>
      <c r="D1" s="176"/>
      <c r="E1" s="176"/>
      <c r="F1" s="176"/>
      <c r="G1" s="176"/>
      <c r="H1" s="176"/>
      <c r="I1" s="176"/>
      <c r="J1" s="176"/>
      <c r="K1" s="176"/>
      <c r="L1" s="176"/>
      <c r="M1" s="176"/>
      <c r="N1" s="176"/>
      <c r="O1" s="176"/>
      <c r="P1" s="176"/>
      <c r="Q1" s="176"/>
      <c r="R1" s="176"/>
      <c r="S1" s="176"/>
    </row>
    <row r="2" ht="28.5" customHeight="1" spans="1:19">
      <c r="A2" s="172" t="s">
        <v>27</v>
      </c>
      <c r="B2" s="172"/>
      <c r="C2" s="172"/>
      <c r="D2" s="172"/>
      <c r="E2" s="172"/>
      <c r="F2" s="172"/>
      <c r="G2" s="172"/>
      <c r="H2" s="172"/>
      <c r="I2" s="172"/>
      <c r="J2" s="172"/>
      <c r="K2" s="172"/>
      <c r="L2" s="172"/>
      <c r="M2" s="172"/>
      <c r="N2" s="172"/>
      <c r="O2" s="172"/>
      <c r="P2" s="172"/>
      <c r="Q2" s="172"/>
      <c r="R2" s="172"/>
      <c r="S2" s="172"/>
    </row>
    <row r="3" ht="20.25" customHeight="1" spans="1:19">
      <c r="A3" s="167" t="str">
        <f>"单位名称："&amp;"玉溪市生态环境局"</f>
        <v>单位名称：玉溪市生态环境局</v>
      </c>
      <c r="B3" s="167"/>
      <c r="C3" s="167"/>
      <c r="D3" s="167"/>
      <c r="E3" s="167"/>
      <c r="F3" s="167"/>
      <c r="G3" s="167"/>
      <c r="H3" s="167"/>
      <c r="I3" s="167"/>
      <c r="J3" s="167"/>
      <c r="K3" s="167"/>
      <c r="L3" s="177"/>
      <c r="M3" s="177"/>
      <c r="N3" s="177"/>
      <c r="O3" s="177"/>
      <c r="P3" s="177"/>
      <c r="Q3" s="177"/>
      <c r="R3" s="177"/>
      <c r="S3" s="177" t="s">
        <v>2</v>
      </c>
    </row>
    <row r="4" ht="27" customHeight="1" spans="1:19">
      <c r="A4" s="173" t="s">
        <v>28</v>
      </c>
      <c r="B4" s="173" t="s">
        <v>29</v>
      </c>
      <c r="C4" s="173" t="s">
        <v>30</v>
      </c>
      <c r="D4" s="173" t="s">
        <v>31</v>
      </c>
      <c r="E4" s="173"/>
      <c r="F4" s="173"/>
      <c r="G4" s="173"/>
      <c r="H4" s="173"/>
      <c r="I4" s="173"/>
      <c r="J4" s="173"/>
      <c r="K4" s="173"/>
      <c r="L4" s="173"/>
      <c r="M4" s="173"/>
      <c r="N4" s="173"/>
      <c r="O4" s="173" t="s">
        <v>20</v>
      </c>
      <c r="P4" s="173"/>
      <c r="Q4" s="173"/>
      <c r="R4" s="173"/>
      <c r="S4" s="173"/>
    </row>
    <row r="5" ht="27" customHeight="1" spans="1:19">
      <c r="A5" s="173"/>
      <c r="B5" s="173"/>
      <c r="C5" s="173"/>
      <c r="D5" s="173" t="s">
        <v>32</v>
      </c>
      <c r="E5" s="173" t="s">
        <v>33</v>
      </c>
      <c r="F5" s="173" t="s">
        <v>34</v>
      </c>
      <c r="G5" s="173" t="s">
        <v>35</v>
      </c>
      <c r="H5" s="173" t="s">
        <v>36</v>
      </c>
      <c r="I5" s="173" t="s">
        <v>37</v>
      </c>
      <c r="J5" s="173"/>
      <c r="K5" s="173"/>
      <c r="L5" s="173"/>
      <c r="M5" s="173"/>
      <c r="N5" s="173"/>
      <c r="O5" s="173" t="s">
        <v>32</v>
      </c>
      <c r="P5" s="173" t="s">
        <v>33</v>
      </c>
      <c r="Q5" s="173" t="s">
        <v>34</v>
      </c>
      <c r="R5" s="173" t="s">
        <v>35</v>
      </c>
      <c r="S5" s="173" t="s">
        <v>38</v>
      </c>
    </row>
    <row r="6" ht="27" customHeight="1" spans="1:19">
      <c r="A6" s="173"/>
      <c r="B6" s="173"/>
      <c r="C6" s="173"/>
      <c r="D6" s="173"/>
      <c r="E6" s="173"/>
      <c r="F6" s="173"/>
      <c r="G6" s="173"/>
      <c r="H6" s="173"/>
      <c r="I6" s="173" t="s">
        <v>32</v>
      </c>
      <c r="J6" s="173" t="s">
        <v>39</v>
      </c>
      <c r="K6" s="173" t="s">
        <v>40</v>
      </c>
      <c r="L6" s="173" t="s">
        <v>41</v>
      </c>
      <c r="M6" s="173" t="s">
        <v>42</v>
      </c>
      <c r="N6" s="173" t="s">
        <v>43</v>
      </c>
      <c r="O6" s="173"/>
      <c r="P6" s="173"/>
      <c r="Q6" s="173"/>
      <c r="R6" s="173"/>
      <c r="S6" s="173"/>
    </row>
    <row r="7" ht="20.25" customHeight="1" spans="1:19">
      <c r="A7" s="174" t="s">
        <v>44</v>
      </c>
      <c r="B7" s="174" t="s">
        <v>45</v>
      </c>
      <c r="C7" s="174" t="s">
        <v>46</v>
      </c>
      <c r="D7" s="174" t="s">
        <v>47</v>
      </c>
      <c r="E7" s="174" t="s">
        <v>48</v>
      </c>
      <c r="F7" s="174" t="s">
        <v>49</v>
      </c>
      <c r="G7" s="174" t="s">
        <v>50</v>
      </c>
      <c r="H7" s="174" t="s">
        <v>51</v>
      </c>
      <c r="I7" s="174" t="s">
        <v>52</v>
      </c>
      <c r="J7" s="174" t="s">
        <v>53</v>
      </c>
      <c r="K7" s="174" t="s">
        <v>54</v>
      </c>
      <c r="L7" s="174" t="s">
        <v>55</v>
      </c>
      <c r="M7" s="174" t="s">
        <v>56</v>
      </c>
      <c r="N7" s="174" t="s">
        <v>57</v>
      </c>
      <c r="O7" s="174" t="s">
        <v>58</v>
      </c>
      <c r="P7" s="174" t="s">
        <v>59</v>
      </c>
      <c r="Q7" s="174" t="s">
        <v>60</v>
      </c>
      <c r="R7" s="174" t="s">
        <v>61</v>
      </c>
      <c r="S7" s="174" t="s">
        <v>62</v>
      </c>
    </row>
    <row r="8" ht="20.25" customHeight="1" spans="1:19">
      <c r="A8" s="167" t="s">
        <v>63</v>
      </c>
      <c r="B8" s="167" t="s">
        <v>64</v>
      </c>
      <c r="C8" s="168">
        <v>178610819.63</v>
      </c>
      <c r="D8" s="168">
        <v>111076999.45</v>
      </c>
      <c r="E8" s="65">
        <v>108814884.49</v>
      </c>
      <c r="F8" s="65"/>
      <c r="G8" s="65"/>
      <c r="H8" s="65"/>
      <c r="I8" s="65">
        <v>2262114.96</v>
      </c>
      <c r="J8" s="65"/>
      <c r="K8" s="65"/>
      <c r="L8" s="65"/>
      <c r="M8" s="65"/>
      <c r="N8" s="65">
        <v>2262114.96</v>
      </c>
      <c r="O8" s="168">
        <v>67533820.18</v>
      </c>
      <c r="P8" s="168">
        <v>67079050</v>
      </c>
      <c r="Q8" s="168"/>
      <c r="R8" s="168"/>
      <c r="S8" s="168">
        <v>454770.18</v>
      </c>
    </row>
    <row r="9" ht="20.25" customHeight="1" spans="1:19">
      <c r="A9" s="169" t="s">
        <v>65</v>
      </c>
      <c r="B9" s="169" t="s">
        <v>66</v>
      </c>
      <c r="C9" s="168">
        <v>11899055.17</v>
      </c>
      <c r="D9" s="168">
        <v>11869055.17</v>
      </c>
      <c r="E9" s="65">
        <v>10939055.17</v>
      </c>
      <c r="F9" s="65"/>
      <c r="G9" s="65"/>
      <c r="H9" s="65"/>
      <c r="I9" s="65">
        <v>930000</v>
      </c>
      <c r="J9" s="65"/>
      <c r="K9" s="65"/>
      <c r="L9" s="65"/>
      <c r="M9" s="65"/>
      <c r="N9" s="65">
        <v>930000</v>
      </c>
      <c r="O9" s="168">
        <v>30000</v>
      </c>
      <c r="P9" s="168"/>
      <c r="Q9" s="168"/>
      <c r="R9" s="167"/>
      <c r="S9" s="168">
        <v>30000</v>
      </c>
    </row>
    <row r="10" ht="20.25" customHeight="1" spans="1:19">
      <c r="A10" s="169" t="s">
        <v>67</v>
      </c>
      <c r="B10" s="169" t="s">
        <v>64</v>
      </c>
      <c r="C10" s="168">
        <v>54028954.06</v>
      </c>
      <c r="D10" s="168">
        <v>29079707.06</v>
      </c>
      <c r="E10" s="65">
        <v>28754953.06</v>
      </c>
      <c r="F10" s="65"/>
      <c r="G10" s="65"/>
      <c r="H10" s="65"/>
      <c r="I10" s="65">
        <v>324754</v>
      </c>
      <c r="J10" s="65"/>
      <c r="K10" s="65"/>
      <c r="L10" s="65"/>
      <c r="M10" s="65"/>
      <c r="N10" s="65">
        <v>324754</v>
      </c>
      <c r="O10" s="168">
        <v>24949247</v>
      </c>
      <c r="P10" s="168">
        <v>24888000</v>
      </c>
      <c r="Q10" s="168"/>
      <c r="R10" s="167"/>
      <c r="S10" s="168">
        <v>61247</v>
      </c>
    </row>
    <row r="11" ht="20.25" customHeight="1" spans="1:19">
      <c r="A11" s="169" t="s">
        <v>68</v>
      </c>
      <c r="B11" s="169" t="s">
        <v>69</v>
      </c>
      <c r="C11" s="168">
        <v>8291851.22</v>
      </c>
      <c r="D11" s="168">
        <v>8291851.22</v>
      </c>
      <c r="E11" s="65">
        <v>8291851.22</v>
      </c>
      <c r="F11" s="65"/>
      <c r="G11" s="65"/>
      <c r="H11" s="65"/>
      <c r="I11" s="65"/>
      <c r="J11" s="65"/>
      <c r="K11" s="65"/>
      <c r="L11" s="65"/>
      <c r="M11" s="65"/>
      <c r="N11" s="65"/>
      <c r="O11" s="168"/>
      <c r="P11" s="168"/>
      <c r="Q11" s="168"/>
      <c r="R11" s="167"/>
      <c r="S11" s="168"/>
    </row>
    <row r="12" ht="20.25" customHeight="1" spans="1:19">
      <c r="A12" s="169" t="s">
        <v>70</v>
      </c>
      <c r="B12" s="169" t="s">
        <v>71</v>
      </c>
      <c r="C12" s="168">
        <v>7656401.14</v>
      </c>
      <c r="D12" s="168">
        <v>7656401.14</v>
      </c>
      <c r="E12" s="65">
        <v>7656401.14</v>
      </c>
      <c r="F12" s="65"/>
      <c r="G12" s="65"/>
      <c r="H12" s="65"/>
      <c r="I12" s="65"/>
      <c r="J12" s="65"/>
      <c r="K12" s="65"/>
      <c r="L12" s="65"/>
      <c r="M12" s="65"/>
      <c r="N12" s="65"/>
      <c r="O12" s="168"/>
      <c r="P12" s="168"/>
      <c r="Q12" s="168"/>
      <c r="R12" s="167"/>
      <c r="S12" s="168"/>
    </row>
    <row r="13" ht="20.25" customHeight="1" spans="1:19">
      <c r="A13" s="169" t="s">
        <v>72</v>
      </c>
      <c r="B13" s="169" t="s">
        <v>73</v>
      </c>
      <c r="C13" s="168">
        <v>12178875.9</v>
      </c>
      <c r="D13" s="168">
        <v>10542925.9</v>
      </c>
      <c r="E13" s="65">
        <v>10510925.9</v>
      </c>
      <c r="F13" s="65"/>
      <c r="G13" s="65"/>
      <c r="H13" s="65"/>
      <c r="I13" s="65">
        <v>32000</v>
      </c>
      <c r="J13" s="65"/>
      <c r="K13" s="65"/>
      <c r="L13" s="65"/>
      <c r="M13" s="65"/>
      <c r="N13" s="65">
        <v>32000</v>
      </c>
      <c r="O13" s="168">
        <v>1635950</v>
      </c>
      <c r="P13" s="168">
        <v>1635950</v>
      </c>
      <c r="Q13" s="168"/>
      <c r="R13" s="167"/>
      <c r="S13" s="168"/>
    </row>
    <row r="14" ht="20.25" customHeight="1" spans="1:19">
      <c r="A14" s="169" t="s">
        <v>74</v>
      </c>
      <c r="B14" s="169" t="s">
        <v>75</v>
      </c>
      <c r="C14" s="168">
        <v>15972221</v>
      </c>
      <c r="D14" s="168">
        <v>6442221</v>
      </c>
      <c r="E14" s="65">
        <v>6442221</v>
      </c>
      <c r="F14" s="65"/>
      <c r="G14" s="65"/>
      <c r="H14" s="65"/>
      <c r="I14" s="65"/>
      <c r="J14" s="65"/>
      <c r="K14" s="65"/>
      <c r="L14" s="65"/>
      <c r="M14" s="65"/>
      <c r="N14" s="65"/>
      <c r="O14" s="168">
        <v>9530000</v>
      </c>
      <c r="P14" s="168">
        <v>9530000</v>
      </c>
      <c r="Q14" s="168"/>
      <c r="R14" s="167"/>
      <c r="S14" s="168"/>
    </row>
    <row r="15" ht="20.25" customHeight="1" spans="1:19">
      <c r="A15" s="169" t="s">
        <v>76</v>
      </c>
      <c r="B15" s="169" t="s">
        <v>77</v>
      </c>
      <c r="C15" s="168">
        <v>8917469.62</v>
      </c>
      <c r="D15" s="168">
        <v>8819796.44</v>
      </c>
      <c r="E15" s="65">
        <v>8699496.44</v>
      </c>
      <c r="F15" s="65"/>
      <c r="G15" s="65"/>
      <c r="H15" s="65"/>
      <c r="I15" s="65">
        <v>120300</v>
      </c>
      <c r="J15" s="65"/>
      <c r="K15" s="65"/>
      <c r="L15" s="65"/>
      <c r="M15" s="65"/>
      <c r="N15" s="65">
        <v>120300</v>
      </c>
      <c r="O15" s="168">
        <v>97673.18</v>
      </c>
      <c r="P15" s="168"/>
      <c r="Q15" s="168"/>
      <c r="R15" s="167"/>
      <c r="S15" s="168">
        <v>97673.18</v>
      </c>
    </row>
    <row r="16" ht="20.25" customHeight="1" spans="1:19">
      <c r="A16" s="169" t="s">
        <v>78</v>
      </c>
      <c r="B16" s="169" t="s">
        <v>79</v>
      </c>
      <c r="C16" s="168">
        <v>8156480.02</v>
      </c>
      <c r="D16" s="168">
        <v>8156480.02</v>
      </c>
      <c r="E16" s="65">
        <v>8056180.02</v>
      </c>
      <c r="F16" s="65"/>
      <c r="G16" s="65"/>
      <c r="H16" s="65"/>
      <c r="I16" s="65">
        <v>100300</v>
      </c>
      <c r="J16" s="65"/>
      <c r="K16" s="65"/>
      <c r="L16" s="65"/>
      <c r="M16" s="65"/>
      <c r="N16" s="65">
        <v>100300</v>
      </c>
      <c r="O16" s="168"/>
      <c r="P16" s="168"/>
      <c r="Q16" s="168"/>
      <c r="R16" s="167"/>
      <c r="S16" s="168"/>
    </row>
    <row r="17" ht="20.25" customHeight="1" spans="1:19">
      <c r="A17" s="169" t="s">
        <v>80</v>
      </c>
      <c r="B17" s="169" t="s">
        <v>81</v>
      </c>
      <c r="C17" s="168">
        <v>10913936.53</v>
      </c>
      <c r="D17" s="168">
        <v>10485936.53</v>
      </c>
      <c r="E17" s="65">
        <v>10084936.53</v>
      </c>
      <c r="F17" s="65"/>
      <c r="G17" s="65"/>
      <c r="H17" s="65"/>
      <c r="I17" s="65">
        <v>401000</v>
      </c>
      <c r="J17" s="65"/>
      <c r="K17" s="65"/>
      <c r="L17" s="65"/>
      <c r="M17" s="65"/>
      <c r="N17" s="65">
        <v>401000</v>
      </c>
      <c r="O17" s="168">
        <v>428000</v>
      </c>
      <c r="P17" s="168">
        <v>428000</v>
      </c>
      <c r="Q17" s="168"/>
      <c r="R17" s="167"/>
      <c r="S17" s="168"/>
    </row>
    <row r="18" ht="20.25" customHeight="1" spans="1:19">
      <c r="A18" s="169" t="s">
        <v>82</v>
      </c>
      <c r="B18" s="169" t="s">
        <v>83</v>
      </c>
      <c r="C18" s="168">
        <v>39615917.77</v>
      </c>
      <c r="D18" s="168">
        <v>8948817.77</v>
      </c>
      <c r="E18" s="65">
        <v>8948817.77</v>
      </c>
      <c r="F18" s="65"/>
      <c r="G18" s="65"/>
      <c r="H18" s="65"/>
      <c r="I18" s="65"/>
      <c r="J18" s="65"/>
      <c r="K18" s="65"/>
      <c r="L18" s="65"/>
      <c r="M18" s="65"/>
      <c r="N18" s="65"/>
      <c r="O18" s="168">
        <v>30667100</v>
      </c>
      <c r="P18" s="168">
        <v>30597100</v>
      </c>
      <c r="Q18" s="168"/>
      <c r="R18" s="167"/>
      <c r="S18" s="168">
        <v>70000</v>
      </c>
    </row>
    <row r="19" ht="20.25" customHeight="1" spans="1:19">
      <c r="A19" s="169" t="s">
        <v>84</v>
      </c>
      <c r="B19" s="169" t="s">
        <v>85</v>
      </c>
      <c r="C19" s="168">
        <v>979657.2</v>
      </c>
      <c r="D19" s="168">
        <v>783807.2</v>
      </c>
      <c r="E19" s="65">
        <v>430046.24</v>
      </c>
      <c r="F19" s="65"/>
      <c r="G19" s="65"/>
      <c r="H19" s="65"/>
      <c r="I19" s="65">
        <v>353760.96</v>
      </c>
      <c r="J19" s="65"/>
      <c r="K19" s="65"/>
      <c r="L19" s="65"/>
      <c r="M19" s="65"/>
      <c r="N19" s="65">
        <v>353760.96</v>
      </c>
      <c r="O19" s="168">
        <v>195850</v>
      </c>
      <c r="P19" s="168"/>
      <c r="Q19" s="168"/>
      <c r="R19" s="167"/>
      <c r="S19" s="168">
        <v>195850</v>
      </c>
    </row>
    <row r="20" ht="20.25" customHeight="1" spans="1:19">
      <c r="A20" s="171" t="s">
        <v>30</v>
      </c>
      <c r="B20" s="167"/>
      <c r="C20" s="168">
        <v>178610819.63</v>
      </c>
      <c r="D20" s="168">
        <v>111076999.45</v>
      </c>
      <c r="E20" s="168">
        <v>108814884.49</v>
      </c>
      <c r="F20" s="168"/>
      <c r="G20" s="168"/>
      <c r="H20" s="168"/>
      <c r="I20" s="168">
        <v>2262114.96</v>
      </c>
      <c r="J20" s="168"/>
      <c r="K20" s="168"/>
      <c r="L20" s="168"/>
      <c r="M20" s="168"/>
      <c r="N20" s="168">
        <v>2262114.96</v>
      </c>
      <c r="O20" s="168">
        <v>67533820.18</v>
      </c>
      <c r="P20" s="168">
        <v>67079050</v>
      </c>
      <c r="Q20" s="168"/>
      <c r="R20" s="168"/>
      <c r="S20" s="168">
        <v>454770.18</v>
      </c>
    </row>
  </sheetData>
  <mergeCells count="20">
    <mergeCell ref="A1:S1"/>
    <mergeCell ref="A2:S2"/>
    <mergeCell ref="A3:R3"/>
    <mergeCell ref="D4:N4"/>
    <mergeCell ref="O4:S4"/>
    <mergeCell ref="I5:N5"/>
    <mergeCell ref="A20:B2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1"/>
  <sheetViews>
    <sheetView showZeros="0" workbookViewId="0">
      <selection activeCell="A1" sqref="A1:O1"/>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76" t="s">
        <v>86</v>
      </c>
      <c r="B1" s="176"/>
      <c r="C1" s="176"/>
      <c r="D1" s="176"/>
      <c r="E1" s="176"/>
      <c r="F1" s="176"/>
      <c r="G1" s="176"/>
      <c r="H1" s="176"/>
      <c r="I1" s="176"/>
      <c r="J1" s="176"/>
      <c r="K1" s="176"/>
      <c r="L1" s="176"/>
      <c r="M1" s="176"/>
      <c r="N1" s="176"/>
      <c r="O1" s="176"/>
    </row>
    <row r="2" ht="28.5" customHeight="1" spans="1:15">
      <c r="A2" s="172" t="s">
        <v>87</v>
      </c>
      <c r="B2" s="172"/>
      <c r="C2" s="172"/>
      <c r="D2" s="172"/>
      <c r="E2" s="172"/>
      <c r="F2" s="172"/>
      <c r="G2" s="172"/>
      <c r="H2" s="172"/>
      <c r="I2" s="172"/>
      <c r="J2" s="172"/>
      <c r="K2" s="172"/>
      <c r="L2" s="172"/>
      <c r="M2" s="172"/>
      <c r="N2" s="172"/>
      <c r="O2" s="172"/>
    </row>
    <row r="3" ht="20.25" customHeight="1" spans="1:15">
      <c r="A3" s="167" t="str">
        <f>"单位名称："&amp;"玉溪市生态环境局"</f>
        <v>单位名称：玉溪市生态环境局</v>
      </c>
      <c r="B3" s="167"/>
      <c r="C3" s="167"/>
      <c r="D3" s="167"/>
      <c r="E3" s="167"/>
      <c r="F3" s="167"/>
      <c r="G3" s="167"/>
      <c r="H3" s="167"/>
      <c r="I3" s="167"/>
      <c r="J3" s="177"/>
      <c r="K3" s="177"/>
      <c r="L3" s="177"/>
      <c r="M3" s="177"/>
      <c r="N3" s="177"/>
      <c r="O3" s="177" t="s">
        <v>2</v>
      </c>
    </row>
    <row r="4" ht="27" customHeight="1" spans="1:15">
      <c r="A4" s="173" t="s">
        <v>88</v>
      </c>
      <c r="B4" s="173" t="s">
        <v>89</v>
      </c>
      <c r="C4" s="173" t="s">
        <v>30</v>
      </c>
      <c r="D4" s="173" t="s">
        <v>33</v>
      </c>
      <c r="E4" s="173"/>
      <c r="F4" s="173"/>
      <c r="G4" s="173" t="s">
        <v>34</v>
      </c>
      <c r="H4" s="173" t="s">
        <v>35</v>
      </c>
      <c r="I4" s="173" t="s">
        <v>90</v>
      </c>
      <c r="J4" s="173" t="s">
        <v>91</v>
      </c>
      <c r="K4" s="173"/>
      <c r="L4" s="173"/>
      <c r="M4" s="173"/>
      <c r="N4" s="173"/>
      <c r="O4" s="173"/>
    </row>
    <row r="5" ht="27" customHeight="1" spans="1:15">
      <c r="A5" s="173"/>
      <c r="B5" s="173"/>
      <c r="C5" s="173"/>
      <c r="D5" s="173" t="s">
        <v>32</v>
      </c>
      <c r="E5" s="173" t="s">
        <v>92</v>
      </c>
      <c r="F5" s="173" t="s">
        <v>93</v>
      </c>
      <c r="G5" s="173"/>
      <c r="H5" s="173"/>
      <c r="I5" s="173"/>
      <c r="J5" s="173" t="s">
        <v>32</v>
      </c>
      <c r="K5" s="173" t="s">
        <v>94</v>
      </c>
      <c r="L5" s="173" t="s">
        <v>95</v>
      </c>
      <c r="M5" s="173" t="s">
        <v>96</v>
      </c>
      <c r="N5" s="173" t="s">
        <v>97</v>
      </c>
      <c r="O5" s="173" t="s">
        <v>98</v>
      </c>
    </row>
    <row r="6" ht="20.25" customHeight="1" spans="1:15">
      <c r="A6" s="174" t="s">
        <v>44</v>
      </c>
      <c r="B6" s="174" t="s">
        <v>45</v>
      </c>
      <c r="C6" s="174" t="s">
        <v>46</v>
      </c>
      <c r="D6" s="174" t="s">
        <v>47</v>
      </c>
      <c r="E6" s="174" t="s">
        <v>48</v>
      </c>
      <c r="F6" s="174" t="s">
        <v>49</v>
      </c>
      <c r="G6" s="174" t="s">
        <v>50</v>
      </c>
      <c r="H6" s="174" t="s">
        <v>51</v>
      </c>
      <c r="I6" s="174" t="s">
        <v>52</v>
      </c>
      <c r="J6" s="174" t="s">
        <v>53</v>
      </c>
      <c r="K6" s="174" t="s">
        <v>54</v>
      </c>
      <c r="L6" s="174" t="s">
        <v>55</v>
      </c>
      <c r="M6" s="174" t="s">
        <v>56</v>
      </c>
      <c r="N6" s="174" t="s">
        <v>57</v>
      </c>
      <c r="O6" s="174" t="s">
        <v>58</v>
      </c>
    </row>
    <row r="7" ht="20.25" customHeight="1" spans="1:15">
      <c r="A7" s="167" t="s">
        <v>99</v>
      </c>
      <c r="B7" s="167" t="str">
        <f>"        "&amp;"一般公共服务支出"</f>
        <v>        一般公共服务支出</v>
      </c>
      <c r="C7" s="65">
        <v>3600</v>
      </c>
      <c r="D7" s="65"/>
      <c r="E7" s="65"/>
      <c r="F7" s="65"/>
      <c r="G7" s="65"/>
      <c r="H7" s="65"/>
      <c r="I7" s="65"/>
      <c r="J7" s="65">
        <v>3600</v>
      </c>
      <c r="K7" s="65"/>
      <c r="L7" s="65"/>
      <c r="M7" s="65"/>
      <c r="N7" s="65"/>
      <c r="O7" s="65">
        <v>3600</v>
      </c>
    </row>
    <row r="8" ht="20.25" customHeight="1" spans="1:15">
      <c r="A8" s="169" t="s">
        <v>100</v>
      </c>
      <c r="B8" s="169" t="str">
        <f>"        "&amp;"其他一般公共服务支出"</f>
        <v>        其他一般公共服务支出</v>
      </c>
      <c r="C8" s="65">
        <v>3600</v>
      </c>
      <c r="D8" s="65"/>
      <c r="E8" s="65"/>
      <c r="F8" s="65"/>
      <c r="G8" s="65"/>
      <c r="H8" s="65"/>
      <c r="I8" s="65"/>
      <c r="J8" s="65">
        <v>3600</v>
      </c>
      <c r="K8" s="65"/>
      <c r="L8" s="65"/>
      <c r="M8" s="65"/>
      <c r="N8" s="65"/>
      <c r="O8" s="65">
        <v>3600</v>
      </c>
    </row>
    <row r="9" ht="20.25" customHeight="1" spans="1:15">
      <c r="A9" s="178" t="s">
        <v>101</v>
      </c>
      <c r="B9" s="178" t="str">
        <f>"        "&amp;"其他一般公共服务支出"</f>
        <v>        其他一般公共服务支出</v>
      </c>
      <c r="C9" s="65">
        <v>3600</v>
      </c>
      <c r="D9" s="65"/>
      <c r="E9" s="65"/>
      <c r="F9" s="65"/>
      <c r="G9" s="65"/>
      <c r="H9" s="65"/>
      <c r="I9" s="65"/>
      <c r="J9" s="65">
        <v>3600</v>
      </c>
      <c r="K9" s="65"/>
      <c r="L9" s="65"/>
      <c r="M9" s="65"/>
      <c r="N9" s="65"/>
      <c r="O9" s="65">
        <v>3600</v>
      </c>
    </row>
    <row r="10" ht="20.25" customHeight="1" spans="1:15">
      <c r="A10" s="167" t="s">
        <v>102</v>
      </c>
      <c r="B10" s="167" t="str">
        <f>"        "&amp;"社会保障和就业支出"</f>
        <v>        社会保障和就业支出</v>
      </c>
      <c r="C10" s="65">
        <v>11313225</v>
      </c>
      <c r="D10" s="65">
        <v>11095551.82</v>
      </c>
      <c r="E10" s="65">
        <v>11023275.82</v>
      </c>
      <c r="F10" s="65">
        <v>72276</v>
      </c>
      <c r="G10" s="65"/>
      <c r="H10" s="65"/>
      <c r="I10" s="65"/>
      <c r="J10" s="65">
        <v>217673.18</v>
      </c>
      <c r="K10" s="65"/>
      <c r="L10" s="65"/>
      <c r="M10" s="65"/>
      <c r="N10" s="65"/>
      <c r="O10" s="65">
        <v>217673.18</v>
      </c>
    </row>
    <row r="11" ht="20.25" customHeight="1" spans="1:15">
      <c r="A11" s="169" t="s">
        <v>103</v>
      </c>
      <c r="B11" s="169" t="str">
        <f>"        "&amp;"行政事业单位养老支出"</f>
        <v>        行政事业单位养老支出</v>
      </c>
      <c r="C11" s="65">
        <v>11023275.82</v>
      </c>
      <c r="D11" s="65">
        <v>11023275.82</v>
      </c>
      <c r="E11" s="65">
        <v>11023275.82</v>
      </c>
      <c r="F11" s="65"/>
      <c r="G11" s="65"/>
      <c r="H11" s="65"/>
      <c r="I11" s="65"/>
      <c r="J11" s="65"/>
      <c r="K11" s="65"/>
      <c r="L11" s="65"/>
      <c r="M11" s="65"/>
      <c r="N11" s="65"/>
      <c r="O11" s="65"/>
    </row>
    <row r="12" ht="20.25" customHeight="1" spans="1:15">
      <c r="A12" s="178" t="s">
        <v>104</v>
      </c>
      <c r="B12" s="178" t="str">
        <f>"        "&amp;"行政单位离退休"</f>
        <v>        行政单位离退休</v>
      </c>
      <c r="C12" s="65">
        <v>2353200</v>
      </c>
      <c r="D12" s="65">
        <v>2353200</v>
      </c>
      <c r="E12" s="65">
        <v>2353200</v>
      </c>
      <c r="F12" s="65"/>
      <c r="G12" s="65"/>
      <c r="H12" s="65"/>
      <c r="I12" s="65"/>
      <c r="J12" s="65"/>
      <c r="K12" s="65"/>
      <c r="L12" s="65"/>
      <c r="M12" s="65"/>
      <c r="N12" s="65"/>
      <c r="O12" s="65"/>
    </row>
    <row r="13" ht="20.25" customHeight="1" spans="1:15">
      <c r="A13" s="178" t="s">
        <v>105</v>
      </c>
      <c r="B13" s="178" t="str">
        <f>"        "&amp;"事业单位离退休"</f>
        <v>        事业单位离退休</v>
      </c>
      <c r="C13" s="65">
        <v>999000</v>
      </c>
      <c r="D13" s="65">
        <v>999000</v>
      </c>
      <c r="E13" s="65">
        <v>999000</v>
      </c>
      <c r="F13" s="65"/>
      <c r="G13" s="65"/>
      <c r="H13" s="65"/>
      <c r="I13" s="65"/>
      <c r="J13" s="65"/>
      <c r="K13" s="65"/>
      <c r="L13" s="65"/>
      <c r="M13" s="65"/>
      <c r="N13" s="65"/>
      <c r="O13" s="65"/>
    </row>
    <row r="14" ht="20.25" customHeight="1" spans="1:15">
      <c r="A14" s="178" t="s">
        <v>106</v>
      </c>
      <c r="B14" s="178" t="str">
        <f>"        "&amp;"机关事业单位基本养老保险缴费支出"</f>
        <v>        机关事业单位基本养老保险缴费支出</v>
      </c>
      <c r="C14" s="65">
        <v>7351775.82</v>
      </c>
      <c r="D14" s="65">
        <v>7351775.82</v>
      </c>
      <c r="E14" s="65">
        <v>7351775.82</v>
      </c>
      <c r="F14" s="65"/>
      <c r="G14" s="65"/>
      <c r="H14" s="65"/>
      <c r="I14" s="65"/>
      <c r="J14" s="65"/>
      <c r="K14" s="65"/>
      <c r="L14" s="65"/>
      <c r="M14" s="65"/>
      <c r="N14" s="65"/>
      <c r="O14" s="65"/>
    </row>
    <row r="15" ht="20.25" customHeight="1" spans="1:15">
      <c r="A15" s="178" t="s">
        <v>107</v>
      </c>
      <c r="B15" s="178" t="str">
        <f>"        "&amp;"机关事业单位职业年金缴费支出"</f>
        <v>        机关事业单位职业年金缴费支出</v>
      </c>
      <c r="C15" s="65">
        <v>319300</v>
      </c>
      <c r="D15" s="65">
        <v>319300</v>
      </c>
      <c r="E15" s="65">
        <v>319300</v>
      </c>
      <c r="F15" s="65"/>
      <c r="G15" s="65"/>
      <c r="H15" s="65"/>
      <c r="I15" s="65"/>
      <c r="J15" s="65"/>
      <c r="K15" s="65"/>
      <c r="L15" s="65"/>
      <c r="M15" s="65"/>
      <c r="N15" s="65"/>
      <c r="O15" s="65"/>
    </row>
    <row r="16" ht="20.25" customHeight="1" spans="1:15">
      <c r="A16" s="169" t="s">
        <v>108</v>
      </c>
      <c r="B16" s="169" t="str">
        <f>"        "&amp;"就业补助"</f>
        <v>        就业补助</v>
      </c>
      <c r="C16" s="65">
        <v>217673.18</v>
      </c>
      <c r="D16" s="65"/>
      <c r="E16" s="65"/>
      <c r="F16" s="65"/>
      <c r="G16" s="65"/>
      <c r="H16" s="65"/>
      <c r="I16" s="65"/>
      <c r="J16" s="65">
        <v>217673.18</v>
      </c>
      <c r="K16" s="65"/>
      <c r="L16" s="65"/>
      <c r="M16" s="65"/>
      <c r="N16" s="65"/>
      <c r="O16" s="65">
        <v>217673.18</v>
      </c>
    </row>
    <row r="17" ht="20.25" customHeight="1" spans="1:15">
      <c r="A17" s="178" t="s">
        <v>109</v>
      </c>
      <c r="B17" s="178" t="str">
        <f>"        "&amp;"其他就业补助支出"</f>
        <v>        其他就业补助支出</v>
      </c>
      <c r="C17" s="65">
        <v>217673.18</v>
      </c>
      <c r="D17" s="65"/>
      <c r="E17" s="65"/>
      <c r="F17" s="65"/>
      <c r="G17" s="65"/>
      <c r="H17" s="65"/>
      <c r="I17" s="65"/>
      <c r="J17" s="65">
        <v>217673.18</v>
      </c>
      <c r="K17" s="65"/>
      <c r="L17" s="65"/>
      <c r="M17" s="65"/>
      <c r="N17" s="65"/>
      <c r="O17" s="65">
        <v>217673.18</v>
      </c>
    </row>
    <row r="18" ht="20.25" customHeight="1" spans="1:15">
      <c r="A18" s="169" t="s">
        <v>110</v>
      </c>
      <c r="B18" s="169" t="str">
        <f>"        "&amp;"抚恤"</f>
        <v>        抚恤</v>
      </c>
      <c r="C18" s="65">
        <v>72276</v>
      </c>
      <c r="D18" s="65">
        <v>72276</v>
      </c>
      <c r="E18" s="65"/>
      <c r="F18" s="65">
        <v>72276</v>
      </c>
      <c r="G18" s="65"/>
      <c r="H18" s="65"/>
      <c r="I18" s="65"/>
      <c r="J18" s="65"/>
      <c r="K18" s="65"/>
      <c r="L18" s="65"/>
      <c r="M18" s="65"/>
      <c r="N18" s="65"/>
      <c r="O18" s="65"/>
    </row>
    <row r="19" ht="20.25" customHeight="1" spans="1:15">
      <c r="A19" s="178" t="s">
        <v>111</v>
      </c>
      <c r="B19" s="178" t="str">
        <f>"        "&amp;"死亡抚恤"</f>
        <v>        死亡抚恤</v>
      </c>
      <c r="C19" s="65">
        <v>72276</v>
      </c>
      <c r="D19" s="65">
        <v>72276</v>
      </c>
      <c r="E19" s="65"/>
      <c r="F19" s="65">
        <v>72276</v>
      </c>
      <c r="G19" s="65"/>
      <c r="H19" s="65"/>
      <c r="I19" s="65"/>
      <c r="J19" s="65"/>
      <c r="K19" s="65"/>
      <c r="L19" s="65"/>
      <c r="M19" s="65"/>
      <c r="N19" s="65"/>
      <c r="O19" s="65"/>
    </row>
    <row r="20" ht="20.25" customHeight="1" spans="1:15">
      <c r="A20" s="167" t="s">
        <v>112</v>
      </c>
      <c r="B20" s="167" t="str">
        <f>"        "&amp;"卫生健康支出"</f>
        <v>        卫生健康支出</v>
      </c>
      <c r="C20" s="65">
        <v>6624766.34</v>
      </c>
      <c r="D20" s="65">
        <v>6624766.34</v>
      </c>
      <c r="E20" s="65">
        <v>6624766.34</v>
      </c>
      <c r="F20" s="65"/>
      <c r="G20" s="65"/>
      <c r="H20" s="65"/>
      <c r="I20" s="65"/>
      <c r="J20" s="65"/>
      <c r="K20" s="65"/>
      <c r="L20" s="65"/>
      <c r="M20" s="65"/>
      <c r="N20" s="65"/>
      <c r="O20" s="65"/>
    </row>
    <row r="21" ht="20.25" customHeight="1" spans="1:15">
      <c r="A21" s="169" t="s">
        <v>113</v>
      </c>
      <c r="B21" s="169" t="str">
        <f>"        "&amp;"行政事业单位医疗"</f>
        <v>        行政事业单位医疗</v>
      </c>
      <c r="C21" s="65">
        <v>6624766.34</v>
      </c>
      <c r="D21" s="65">
        <v>6624766.34</v>
      </c>
      <c r="E21" s="65">
        <v>6624766.34</v>
      </c>
      <c r="F21" s="65"/>
      <c r="G21" s="65"/>
      <c r="H21" s="65"/>
      <c r="I21" s="65"/>
      <c r="J21" s="65"/>
      <c r="K21" s="65"/>
      <c r="L21" s="65"/>
      <c r="M21" s="65"/>
      <c r="N21" s="65"/>
      <c r="O21" s="65"/>
    </row>
    <row r="22" ht="20.25" customHeight="1" spans="1:15">
      <c r="A22" s="178" t="s">
        <v>114</v>
      </c>
      <c r="B22" s="178" t="str">
        <f>"        "&amp;"行政单位医疗"</f>
        <v>        行政单位医疗</v>
      </c>
      <c r="C22" s="65">
        <v>2729503.19</v>
      </c>
      <c r="D22" s="65">
        <v>2729503.19</v>
      </c>
      <c r="E22" s="65">
        <v>2729503.19</v>
      </c>
      <c r="F22" s="65"/>
      <c r="G22" s="65"/>
      <c r="H22" s="65"/>
      <c r="I22" s="65"/>
      <c r="J22" s="65"/>
      <c r="K22" s="65"/>
      <c r="L22" s="65"/>
      <c r="M22" s="65"/>
      <c r="N22" s="65"/>
      <c r="O22" s="65"/>
    </row>
    <row r="23" ht="20.25" customHeight="1" spans="1:15">
      <c r="A23" s="178" t="s">
        <v>115</v>
      </c>
      <c r="B23" s="178" t="str">
        <f>"        "&amp;"事业单位医疗"</f>
        <v>        事业单位医疗</v>
      </c>
      <c r="C23" s="65">
        <v>1108230.54</v>
      </c>
      <c r="D23" s="65">
        <v>1108230.54</v>
      </c>
      <c r="E23" s="65">
        <v>1108230.54</v>
      </c>
      <c r="F23" s="65"/>
      <c r="G23" s="65"/>
      <c r="H23" s="65"/>
      <c r="I23" s="65"/>
      <c r="J23" s="65"/>
      <c r="K23" s="65"/>
      <c r="L23" s="65"/>
      <c r="M23" s="65"/>
      <c r="N23" s="65"/>
      <c r="O23" s="65"/>
    </row>
    <row r="24" ht="20.25" customHeight="1" spans="1:15">
      <c r="A24" s="178" t="s">
        <v>116</v>
      </c>
      <c r="B24" s="178" t="str">
        <f>"        "&amp;"公务员医疗补助"</f>
        <v>        公务员医疗补助</v>
      </c>
      <c r="C24" s="65">
        <v>2421827.35</v>
      </c>
      <c r="D24" s="65">
        <v>2421827.35</v>
      </c>
      <c r="E24" s="65">
        <v>2421827.35</v>
      </c>
      <c r="F24" s="65"/>
      <c r="G24" s="65"/>
      <c r="H24" s="65"/>
      <c r="I24" s="65"/>
      <c r="J24" s="65"/>
      <c r="K24" s="65"/>
      <c r="L24" s="65"/>
      <c r="M24" s="65"/>
      <c r="N24" s="65"/>
      <c r="O24" s="65"/>
    </row>
    <row r="25" ht="20.25" customHeight="1" spans="1:15">
      <c r="A25" s="178" t="s">
        <v>117</v>
      </c>
      <c r="B25" s="178" t="str">
        <f>"        "&amp;"其他行政事业单位医疗支出"</f>
        <v>        其他行政事业单位医疗支出</v>
      </c>
      <c r="C25" s="65">
        <v>365205.26</v>
      </c>
      <c r="D25" s="65">
        <v>365205.26</v>
      </c>
      <c r="E25" s="65">
        <v>365205.26</v>
      </c>
      <c r="F25" s="65"/>
      <c r="G25" s="65"/>
      <c r="H25" s="65"/>
      <c r="I25" s="65"/>
      <c r="J25" s="65"/>
      <c r="K25" s="65"/>
      <c r="L25" s="65"/>
      <c r="M25" s="65"/>
      <c r="N25" s="65"/>
      <c r="O25" s="65"/>
    </row>
    <row r="26" ht="20.25" customHeight="1" spans="1:15">
      <c r="A26" s="167" t="s">
        <v>118</v>
      </c>
      <c r="B26" s="167" t="str">
        <f>"        "&amp;"节能环保支出"</f>
        <v>        节能环保支出</v>
      </c>
      <c r="C26" s="65">
        <v>153594503.25</v>
      </c>
      <c r="D26" s="65">
        <v>151098891.29</v>
      </c>
      <c r="E26" s="65">
        <v>69510693.21</v>
      </c>
      <c r="F26" s="65">
        <v>81588198.08</v>
      </c>
      <c r="G26" s="65"/>
      <c r="H26" s="65"/>
      <c r="I26" s="65"/>
      <c r="J26" s="65">
        <v>2495611.96</v>
      </c>
      <c r="K26" s="65"/>
      <c r="L26" s="65"/>
      <c r="M26" s="65"/>
      <c r="N26" s="65"/>
      <c r="O26" s="65">
        <v>2495611.96</v>
      </c>
    </row>
    <row r="27" ht="20.25" customHeight="1" spans="1:15">
      <c r="A27" s="169" t="s">
        <v>119</v>
      </c>
      <c r="B27" s="169" t="str">
        <f>"        "&amp;"环境保护管理事务"</f>
        <v>        环境保护管理事务</v>
      </c>
      <c r="C27" s="65">
        <v>48795998.15</v>
      </c>
      <c r="D27" s="65">
        <v>47826648.15</v>
      </c>
      <c r="E27" s="65">
        <v>47826648.15</v>
      </c>
      <c r="F27" s="65"/>
      <c r="G27" s="65"/>
      <c r="H27" s="65"/>
      <c r="I27" s="65"/>
      <c r="J27" s="65">
        <v>969350</v>
      </c>
      <c r="K27" s="65"/>
      <c r="L27" s="65"/>
      <c r="M27" s="65"/>
      <c r="N27" s="65"/>
      <c r="O27" s="65">
        <v>969350</v>
      </c>
    </row>
    <row r="28" ht="20.25" customHeight="1" spans="1:15">
      <c r="A28" s="178" t="s">
        <v>120</v>
      </c>
      <c r="B28" s="178" t="str">
        <f>"        "&amp;"行政运行"</f>
        <v>        行政运行</v>
      </c>
      <c r="C28" s="65">
        <v>46537648.15</v>
      </c>
      <c r="D28" s="65">
        <v>46537648.15</v>
      </c>
      <c r="E28" s="65">
        <v>46537648.15</v>
      </c>
      <c r="F28" s="65"/>
      <c r="G28" s="65"/>
      <c r="H28" s="65"/>
      <c r="I28" s="65"/>
      <c r="J28" s="65"/>
      <c r="K28" s="65"/>
      <c r="L28" s="65"/>
      <c r="M28" s="65"/>
      <c r="N28" s="65"/>
      <c r="O28" s="65"/>
    </row>
    <row r="29" ht="20.25" customHeight="1" spans="1:15">
      <c r="A29" s="178" t="s">
        <v>121</v>
      </c>
      <c r="B29" s="178" t="str">
        <f>"        "&amp;"一般行政管理事务"</f>
        <v>        一般行政管理事务</v>
      </c>
      <c r="C29" s="65">
        <v>44250</v>
      </c>
      <c r="D29" s="65"/>
      <c r="E29" s="65"/>
      <c r="F29" s="65"/>
      <c r="G29" s="65"/>
      <c r="H29" s="65"/>
      <c r="I29" s="65"/>
      <c r="J29" s="65">
        <v>44250</v>
      </c>
      <c r="K29" s="65"/>
      <c r="L29" s="65"/>
      <c r="M29" s="65"/>
      <c r="N29" s="65"/>
      <c r="O29" s="65">
        <v>44250</v>
      </c>
    </row>
    <row r="30" ht="20.25" customHeight="1" spans="1:15">
      <c r="A30" s="178" t="s">
        <v>122</v>
      </c>
      <c r="B30" s="178" t="str">
        <f>"        "&amp;"机关服务"</f>
        <v>        机关服务</v>
      </c>
      <c r="C30" s="65"/>
      <c r="D30" s="65"/>
      <c r="E30" s="65"/>
      <c r="F30" s="65"/>
      <c r="G30" s="65"/>
      <c r="H30" s="65"/>
      <c r="I30" s="65"/>
      <c r="J30" s="65"/>
      <c r="K30" s="65"/>
      <c r="L30" s="65"/>
      <c r="M30" s="65"/>
      <c r="N30" s="65"/>
      <c r="O30" s="65"/>
    </row>
    <row r="31" ht="20.25" customHeight="1" spans="1:15">
      <c r="A31" s="178" t="s">
        <v>123</v>
      </c>
      <c r="B31" s="178" t="str">
        <f>"        "&amp;"生态环境保护宣传"</f>
        <v>        生态环境保护宣传</v>
      </c>
      <c r="C31" s="65">
        <v>150000</v>
      </c>
      <c r="D31" s="65"/>
      <c r="E31" s="65"/>
      <c r="F31" s="65"/>
      <c r="G31" s="65"/>
      <c r="H31" s="65"/>
      <c r="I31" s="65"/>
      <c r="J31" s="65">
        <v>150000</v>
      </c>
      <c r="K31" s="65"/>
      <c r="L31" s="65"/>
      <c r="M31" s="65"/>
      <c r="N31" s="65"/>
      <c r="O31" s="65">
        <v>150000</v>
      </c>
    </row>
    <row r="32" ht="20.25" customHeight="1" spans="1:15">
      <c r="A32" s="178" t="s">
        <v>124</v>
      </c>
      <c r="B32" s="178" t="str">
        <f>"        "&amp;"其他环境保护管理事务支出"</f>
        <v>        其他环境保护管理事务支出</v>
      </c>
      <c r="C32" s="65">
        <v>2064100</v>
      </c>
      <c r="D32" s="65">
        <v>1289000</v>
      </c>
      <c r="E32" s="65">
        <v>1289000</v>
      </c>
      <c r="F32" s="65"/>
      <c r="G32" s="65"/>
      <c r="H32" s="65"/>
      <c r="I32" s="65"/>
      <c r="J32" s="65">
        <v>775100</v>
      </c>
      <c r="K32" s="65"/>
      <c r="L32" s="65"/>
      <c r="M32" s="65"/>
      <c r="N32" s="65"/>
      <c r="O32" s="65">
        <v>775100</v>
      </c>
    </row>
    <row r="33" ht="20.25" customHeight="1" spans="1:15">
      <c r="A33" s="169" t="s">
        <v>125</v>
      </c>
      <c r="B33" s="169" t="str">
        <f>"        "&amp;"环境监测与监察"</f>
        <v>        环境监测与监察</v>
      </c>
      <c r="C33" s="65">
        <v>806240</v>
      </c>
      <c r="D33" s="65">
        <v>669600</v>
      </c>
      <c r="E33" s="65">
        <v>669600</v>
      </c>
      <c r="F33" s="65"/>
      <c r="G33" s="65"/>
      <c r="H33" s="65"/>
      <c r="I33" s="65"/>
      <c r="J33" s="65">
        <v>136640</v>
      </c>
      <c r="K33" s="65"/>
      <c r="L33" s="65"/>
      <c r="M33" s="65"/>
      <c r="N33" s="65"/>
      <c r="O33" s="65">
        <v>136640</v>
      </c>
    </row>
    <row r="34" ht="20.25" customHeight="1" spans="1:15">
      <c r="A34" s="178" t="s">
        <v>126</v>
      </c>
      <c r="B34" s="178" t="str">
        <f>"        "&amp;"其他环境监测与监察支出"</f>
        <v>        其他环境监测与监察支出</v>
      </c>
      <c r="C34" s="65">
        <v>806240</v>
      </c>
      <c r="D34" s="65">
        <v>669600</v>
      </c>
      <c r="E34" s="65">
        <v>669600</v>
      </c>
      <c r="F34" s="65"/>
      <c r="G34" s="65"/>
      <c r="H34" s="65"/>
      <c r="I34" s="65"/>
      <c r="J34" s="65">
        <v>136640</v>
      </c>
      <c r="K34" s="65"/>
      <c r="L34" s="65"/>
      <c r="M34" s="65"/>
      <c r="N34" s="65"/>
      <c r="O34" s="65">
        <v>136640</v>
      </c>
    </row>
    <row r="35" ht="20.25" customHeight="1" spans="1:15">
      <c r="A35" s="169" t="s">
        <v>127</v>
      </c>
      <c r="B35" s="169" t="str">
        <f>"        "&amp;"污染防治"</f>
        <v>        污染防治</v>
      </c>
      <c r="C35" s="65">
        <v>67603710.96</v>
      </c>
      <c r="D35" s="65">
        <v>66588450</v>
      </c>
      <c r="E35" s="65"/>
      <c r="F35" s="65">
        <v>66588450</v>
      </c>
      <c r="G35" s="65"/>
      <c r="H35" s="65"/>
      <c r="I35" s="65"/>
      <c r="J35" s="65">
        <v>1015260.96</v>
      </c>
      <c r="K35" s="65"/>
      <c r="L35" s="65"/>
      <c r="M35" s="65"/>
      <c r="N35" s="65"/>
      <c r="O35" s="65">
        <v>1015260.96</v>
      </c>
    </row>
    <row r="36" ht="20.25" customHeight="1" spans="1:15">
      <c r="A36" s="178" t="s">
        <v>128</v>
      </c>
      <c r="B36" s="178" t="str">
        <f>"        "&amp;"大气"</f>
        <v>        大气</v>
      </c>
      <c r="C36" s="65">
        <v>28491700</v>
      </c>
      <c r="D36" s="65">
        <v>28491700</v>
      </c>
      <c r="E36" s="65"/>
      <c r="F36" s="65">
        <v>28491700</v>
      </c>
      <c r="G36" s="65"/>
      <c r="H36" s="65"/>
      <c r="I36" s="65"/>
      <c r="J36" s="65"/>
      <c r="K36" s="65"/>
      <c r="L36" s="65"/>
      <c r="M36" s="65"/>
      <c r="N36" s="65"/>
      <c r="O36" s="65"/>
    </row>
    <row r="37" ht="20.25" customHeight="1" spans="1:15">
      <c r="A37" s="178" t="s">
        <v>129</v>
      </c>
      <c r="B37" s="178" t="str">
        <f>"        "&amp;"水体"</f>
        <v>        水体</v>
      </c>
      <c r="C37" s="65">
        <v>36612460.96</v>
      </c>
      <c r="D37" s="65">
        <v>36528800</v>
      </c>
      <c r="E37" s="65"/>
      <c r="F37" s="65">
        <v>36528800</v>
      </c>
      <c r="G37" s="65"/>
      <c r="H37" s="65"/>
      <c r="I37" s="65"/>
      <c r="J37" s="65">
        <v>83660.96</v>
      </c>
      <c r="K37" s="65"/>
      <c r="L37" s="65"/>
      <c r="M37" s="65"/>
      <c r="N37" s="65"/>
      <c r="O37" s="65">
        <v>83660.96</v>
      </c>
    </row>
    <row r="38" ht="20.25" customHeight="1" spans="1:15">
      <c r="A38" s="178" t="s">
        <v>130</v>
      </c>
      <c r="B38" s="178" t="str">
        <f>"        "&amp;"固体废弃物与化学品"</f>
        <v>        固体废弃物与化学品</v>
      </c>
      <c r="C38" s="65">
        <v>171600</v>
      </c>
      <c r="D38" s="65"/>
      <c r="E38" s="65"/>
      <c r="F38" s="65"/>
      <c r="G38" s="65"/>
      <c r="H38" s="65"/>
      <c r="I38" s="65"/>
      <c r="J38" s="65">
        <v>171600</v>
      </c>
      <c r="K38" s="65"/>
      <c r="L38" s="65"/>
      <c r="M38" s="65"/>
      <c r="N38" s="65"/>
      <c r="O38" s="65">
        <v>171600</v>
      </c>
    </row>
    <row r="39" ht="20.25" customHeight="1" spans="1:15">
      <c r="A39" s="178" t="s">
        <v>131</v>
      </c>
      <c r="B39" s="178" t="str">
        <f>"        "&amp;"土壤"</f>
        <v>        土壤</v>
      </c>
      <c r="C39" s="65">
        <v>152950</v>
      </c>
      <c r="D39" s="65">
        <v>152950</v>
      </c>
      <c r="E39" s="65"/>
      <c r="F39" s="65">
        <v>152950</v>
      </c>
      <c r="G39" s="65"/>
      <c r="H39" s="65"/>
      <c r="I39" s="65"/>
      <c r="J39" s="65"/>
      <c r="K39" s="65"/>
      <c r="L39" s="65"/>
      <c r="M39" s="65"/>
      <c r="N39" s="65"/>
      <c r="O39" s="65"/>
    </row>
    <row r="40" ht="20.25" customHeight="1" spans="1:15">
      <c r="A40" s="178" t="s">
        <v>132</v>
      </c>
      <c r="B40" s="178" t="str">
        <f>"        "&amp;"其他污染防治支出"</f>
        <v>        其他污染防治支出</v>
      </c>
      <c r="C40" s="65">
        <v>2175000</v>
      </c>
      <c r="D40" s="65">
        <v>1415000</v>
      </c>
      <c r="E40" s="65"/>
      <c r="F40" s="65">
        <v>1415000</v>
      </c>
      <c r="G40" s="65"/>
      <c r="H40" s="65"/>
      <c r="I40" s="65"/>
      <c r="J40" s="65">
        <v>760000</v>
      </c>
      <c r="K40" s="65"/>
      <c r="L40" s="65"/>
      <c r="M40" s="65"/>
      <c r="N40" s="65"/>
      <c r="O40" s="65">
        <v>760000</v>
      </c>
    </row>
    <row r="41" ht="20.25" customHeight="1" spans="1:15">
      <c r="A41" s="169" t="s">
        <v>133</v>
      </c>
      <c r="B41" s="169" t="str">
        <f>"        "&amp;"自然生态保护"</f>
        <v>        自然生态保护</v>
      </c>
      <c r="C41" s="65">
        <v>1905600</v>
      </c>
      <c r="D41" s="65">
        <v>1905600</v>
      </c>
      <c r="E41" s="65"/>
      <c r="F41" s="65">
        <v>1905600</v>
      </c>
      <c r="G41" s="65"/>
      <c r="H41" s="65"/>
      <c r="I41" s="65"/>
      <c r="J41" s="65"/>
      <c r="K41" s="65"/>
      <c r="L41" s="65"/>
      <c r="M41" s="65"/>
      <c r="N41" s="65"/>
      <c r="O41" s="65"/>
    </row>
    <row r="42" ht="20.25" customHeight="1" spans="1:15">
      <c r="A42" s="178" t="s">
        <v>134</v>
      </c>
      <c r="B42" s="178" t="str">
        <f>"        "&amp;"生态保护"</f>
        <v>        生态保护</v>
      </c>
      <c r="C42" s="65">
        <v>598600</v>
      </c>
      <c r="D42" s="65">
        <v>598600</v>
      </c>
      <c r="E42" s="65"/>
      <c r="F42" s="65">
        <v>598600</v>
      </c>
      <c r="G42" s="65"/>
      <c r="H42" s="65"/>
      <c r="I42" s="65"/>
      <c r="J42" s="65"/>
      <c r="K42" s="65"/>
      <c r="L42" s="65"/>
      <c r="M42" s="65"/>
      <c r="N42" s="65"/>
      <c r="O42" s="65"/>
    </row>
    <row r="43" ht="20.25" customHeight="1" spans="1:15">
      <c r="A43" s="178" t="s">
        <v>135</v>
      </c>
      <c r="B43" s="178" t="str">
        <f>"        "&amp;"农村环境保护"</f>
        <v>        农村环境保护</v>
      </c>
      <c r="C43" s="65">
        <v>1307000</v>
      </c>
      <c r="D43" s="65">
        <v>1307000</v>
      </c>
      <c r="E43" s="65"/>
      <c r="F43" s="65">
        <v>1307000</v>
      </c>
      <c r="G43" s="65"/>
      <c r="H43" s="65"/>
      <c r="I43" s="65"/>
      <c r="J43" s="65"/>
      <c r="K43" s="65"/>
      <c r="L43" s="65"/>
      <c r="M43" s="65"/>
      <c r="N43" s="65"/>
      <c r="O43" s="65"/>
    </row>
    <row r="44" ht="20.25" customHeight="1" spans="1:15">
      <c r="A44" s="169" t="s">
        <v>136</v>
      </c>
      <c r="B44" s="169" t="str">
        <f>"        "&amp;"污染减排"</f>
        <v>        污染减排</v>
      </c>
      <c r="C44" s="65">
        <v>34482954.14</v>
      </c>
      <c r="D44" s="65">
        <v>34108593.14</v>
      </c>
      <c r="E44" s="65">
        <v>21014445.06</v>
      </c>
      <c r="F44" s="65">
        <v>13094148.08</v>
      </c>
      <c r="G44" s="65"/>
      <c r="H44" s="65"/>
      <c r="I44" s="65"/>
      <c r="J44" s="65">
        <v>374361</v>
      </c>
      <c r="K44" s="65"/>
      <c r="L44" s="65"/>
      <c r="M44" s="65"/>
      <c r="N44" s="65"/>
      <c r="O44" s="65">
        <v>374361</v>
      </c>
    </row>
    <row r="45" ht="20.25" customHeight="1" spans="1:15">
      <c r="A45" s="178" t="s">
        <v>137</v>
      </c>
      <c r="B45" s="178" t="str">
        <f>"        "&amp;"生态环境监测与信息"</f>
        <v>        生态环境监测与信息</v>
      </c>
      <c r="C45" s="65">
        <v>21688806.06</v>
      </c>
      <c r="D45" s="65">
        <v>21314445.06</v>
      </c>
      <c r="E45" s="65">
        <v>21014445.06</v>
      </c>
      <c r="F45" s="65">
        <v>300000</v>
      </c>
      <c r="G45" s="65"/>
      <c r="H45" s="65"/>
      <c r="I45" s="65"/>
      <c r="J45" s="65">
        <v>374361</v>
      </c>
      <c r="K45" s="65"/>
      <c r="L45" s="65"/>
      <c r="M45" s="65"/>
      <c r="N45" s="65"/>
      <c r="O45" s="65">
        <v>374361</v>
      </c>
    </row>
    <row r="46" ht="20.25" customHeight="1" spans="1:15">
      <c r="A46" s="178" t="s">
        <v>138</v>
      </c>
      <c r="B46" s="178" t="str">
        <f>"        "&amp;"生态环境执法监察"</f>
        <v>        生态环境执法监察</v>
      </c>
      <c r="C46" s="65">
        <v>12794148.08</v>
      </c>
      <c r="D46" s="65">
        <v>12794148.08</v>
      </c>
      <c r="E46" s="65"/>
      <c r="F46" s="65">
        <v>12794148.08</v>
      </c>
      <c r="G46" s="65"/>
      <c r="H46" s="65"/>
      <c r="I46" s="65"/>
      <c r="J46" s="65"/>
      <c r="K46" s="65"/>
      <c r="L46" s="65"/>
      <c r="M46" s="65"/>
      <c r="N46" s="65"/>
      <c r="O46" s="65"/>
    </row>
    <row r="47" ht="20.25" customHeight="1" spans="1:15">
      <c r="A47" s="167" t="s">
        <v>139</v>
      </c>
      <c r="B47" s="167" t="str">
        <f>"        "&amp;"住房保障支出"</f>
        <v>        住房保障支出</v>
      </c>
      <c r="C47" s="65">
        <v>7074725.04</v>
      </c>
      <c r="D47" s="65">
        <v>7074725.04</v>
      </c>
      <c r="E47" s="65">
        <v>7074725.04</v>
      </c>
      <c r="F47" s="65"/>
      <c r="G47" s="65"/>
      <c r="H47" s="65"/>
      <c r="I47" s="65"/>
      <c r="J47" s="65"/>
      <c r="K47" s="65"/>
      <c r="L47" s="65"/>
      <c r="M47" s="65"/>
      <c r="N47" s="65"/>
      <c r="O47" s="65"/>
    </row>
    <row r="48" ht="20.25" customHeight="1" spans="1:15">
      <c r="A48" s="169" t="s">
        <v>140</v>
      </c>
      <c r="B48" s="169" t="str">
        <f>"        "&amp;"住房改革支出"</f>
        <v>        住房改革支出</v>
      </c>
      <c r="C48" s="65">
        <v>7074725.04</v>
      </c>
      <c r="D48" s="65">
        <v>7074725.04</v>
      </c>
      <c r="E48" s="65">
        <v>7074725.04</v>
      </c>
      <c r="F48" s="65"/>
      <c r="G48" s="65"/>
      <c r="H48" s="65"/>
      <c r="I48" s="65"/>
      <c r="J48" s="65"/>
      <c r="K48" s="65"/>
      <c r="L48" s="65"/>
      <c r="M48" s="65"/>
      <c r="N48" s="65"/>
      <c r="O48" s="65"/>
    </row>
    <row r="49" ht="20.25" customHeight="1" spans="1:15">
      <c r="A49" s="178" t="s">
        <v>141</v>
      </c>
      <c r="B49" s="178" t="str">
        <f>"        "&amp;"住房公积金"</f>
        <v>        住房公积金</v>
      </c>
      <c r="C49" s="65">
        <v>6664008</v>
      </c>
      <c r="D49" s="65">
        <v>6664008</v>
      </c>
      <c r="E49" s="65">
        <v>6664008</v>
      </c>
      <c r="F49" s="65"/>
      <c r="G49" s="65"/>
      <c r="H49" s="65"/>
      <c r="I49" s="65"/>
      <c r="J49" s="65"/>
      <c r="K49" s="65"/>
      <c r="L49" s="65"/>
      <c r="M49" s="65"/>
      <c r="N49" s="65"/>
      <c r="O49" s="65"/>
    </row>
    <row r="50" ht="20.25" customHeight="1" spans="1:15">
      <c r="A50" s="178" t="s">
        <v>142</v>
      </c>
      <c r="B50" s="178" t="str">
        <f>"        "&amp;"购房补贴"</f>
        <v>        购房补贴</v>
      </c>
      <c r="C50" s="65">
        <v>410717.04</v>
      </c>
      <c r="D50" s="65">
        <v>410717.04</v>
      </c>
      <c r="E50" s="65">
        <v>410717.04</v>
      </c>
      <c r="F50" s="65"/>
      <c r="G50" s="65"/>
      <c r="H50" s="65"/>
      <c r="I50" s="65"/>
      <c r="J50" s="65"/>
      <c r="K50" s="65"/>
      <c r="L50" s="65"/>
      <c r="M50" s="65"/>
      <c r="N50" s="65"/>
      <c r="O50" s="65"/>
    </row>
    <row r="51" ht="20.25" customHeight="1" spans="1:15">
      <c r="A51" s="171" t="s">
        <v>30</v>
      </c>
      <c r="B51" s="167"/>
      <c r="C51" s="168">
        <v>178610819.63</v>
      </c>
      <c r="D51" s="168">
        <v>175893934.49</v>
      </c>
      <c r="E51" s="168">
        <v>94233460.41</v>
      </c>
      <c r="F51" s="168">
        <v>81660474.08</v>
      </c>
      <c r="G51" s="168"/>
      <c r="H51" s="168"/>
      <c r="I51" s="168"/>
      <c r="J51" s="168">
        <v>2716885.14</v>
      </c>
      <c r="K51" s="168"/>
      <c r="L51" s="168"/>
      <c r="M51" s="168"/>
      <c r="N51" s="168"/>
      <c r="O51" s="168">
        <v>2716885.14</v>
      </c>
    </row>
  </sheetData>
  <mergeCells count="12">
    <mergeCell ref="A1:O1"/>
    <mergeCell ref="A2:O2"/>
    <mergeCell ref="A3:N3"/>
    <mergeCell ref="D4:F4"/>
    <mergeCell ref="J4:O4"/>
    <mergeCell ref="A51:B51"/>
    <mergeCell ref="A4:A5"/>
    <mergeCell ref="B4:B5"/>
    <mergeCell ref="C4:C5"/>
    <mergeCell ref="G4:G5"/>
    <mergeCell ref="H4:H5"/>
    <mergeCell ref="I4:I5"/>
  </mergeCells>
  <pageMargins left="0.75" right="0.75" top="1" bottom="1" header="0.5" footer="0.5"/>
  <pageSetup paperSize="1" scale="44"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5" t="s">
        <v>143</v>
      </c>
      <c r="B1" s="179"/>
      <c r="C1" s="179"/>
      <c r="D1" s="179"/>
    </row>
    <row r="2" ht="28.5" customHeight="1" spans="1:4">
      <c r="A2" s="180" t="s">
        <v>144</v>
      </c>
      <c r="B2" s="180"/>
      <c r="C2" s="180"/>
      <c r="D2" s="180"/>
    </row>
    <row r="3" ht="18.75" customHeight="1" spans="1:4">
      <c r="A3" s="167" t="str">
        <f>"单位名称："&amp;"玉溪市生态环境局"</f>
        <v>单位名称：玉溪市生态环境局</v>
      </c>
      <c r="B3" s="167"/>
      <c r="C3" s="167"/>
      <c r="D3" s="155" t="s">
        <v>2</v>
      </c>
    </row>
    <row r="4" ht="18.75" customHeight="1" spans="1:4">
      <c r="A4" s="60" t="s">
        <v>3</v>
      </c>
      <c r="B4" s="60"/>
      <c r="C4" s="60" t="s">
        <v>4</v>
      </c>
      <c r="D4" s="60"/>
    </row>
    <row r="5" ht="18.75" customHeight="1" spans="1:4">
      <c r="A5" s="60" t="s">
        <v>5</v>
      </c>
      <c r="B5" s="60" t="s">
        <v>6</v>
      </c>
      <c r="C5" s="60" t="s">
        <v>145</v>
      </c>
      <c r="D5" s="60" t="s">
        <v>6</v>
      </c>
    </row>
    <row r="6" ht="18.75" customHeight="1" spans="1:4">
      <c r="A6" s="181" t="s">
        <v>146</v>
      </c>
      <c r="B6" s="182"/>
      <c r="C6" s="183" t="s">
        <v>147</v>
      </c>
      <c r="D6" s="182"/>
    </row>
    <row r="7" ht="18.75" customHeight="1" spans="1:4">
      <c r="A7" s="167" t="s">
        <v>148</v>
      </c>
      <c r="B7" s="184">
        <v>108814884.49</v>
      </c>
      <c r="C7" s="185" t="str">
        <f>"（一）"&amp;"一般公共服务支出"</f>
        <v>（一）一般公共服务支出</v>
      </c>
      <c r="D7" s="184"/>
    </row>
    <row r="8" ht="18.75" customHeight="1" spans="1:4">
      <c r="A8" s="167" t="s">
        <v>149</v>
      </c>
      <c r="B8" s="184"/>
      <c r="C8" s="185" t="str">
        <f>"（二）"&amp;"社会保障和就业支出"</f>
        <v>（二）社会保障和就业支出</v>
      </c>
      <c r="D8" s="184">
        <v>11095551.82</v>
      </c>
    </row>
    <row r="9" ht="18.75" customHeight="1" spans="1:4">
      <c r="A9" s="167" t="s">
        <v>150</v>
      </c>
      <c r="B9" s="184"/>
      <c r="C9" s="185" t="str">
        <f>"（三）"&amp;"卫生健康支出"</f>
        <v>（三）卫生健康支出</v>
      </c>
      <c r="D9" s="184">
        <v>6624766.34</v>
      </c>
    </row>
    <row r="10" ht="18.75" customHeight="1" spans="1:4">
      <c r="A10" s="167" t="s">
        <v>151</v>
      </c>
      <c r="B10" s="184"/>
      <c r="C10" s="185" t="str">
        <f>"（四）"&amp;"节能环保支出"</f>
        <v>（四）节能环保支出</v>
      </c>
      <c r="D10" s="184">
        <v>151098891.29</v>
      </c>
    </row>
    <row r="11" ht="18.75" customHeight="1" spans="1:4">
      <c r="A11" s="62" t="s">
        <v>148</v>
      </c>
      <c r="B11" s="184">
        <v>67079050</v>
      </c>
      <c r="C11" s="185" t="str">
        <f>"（五）"&amp;"住房保障支出"</f>
        <v>（五）住房保障支出</v>
      </c>
      <c r="D11" s="184">
        <v>7074725.04</v>
      </c>
    </row>
    <row r="12" ht="18.75" customHeight="1" spans="1:4">
      <c r="A12" s="62" t="s">
        <v>149</v>
      </c>
      <c r="B12" s="184"/>
      <c r="C12" s="167"/>
      <c r="D12" s="167"/>
    </row>
    <row r="13" ht="18.75" customHeight="1" spans="1:4">
      <c r="A13" s="62" t="s">
        <v>150</v>
      </c>
      <c r="B13" s="184"/>
      <c r="C13" s="167"/>
      <c r="D13" s="167"/>
    </row>
    <row r="14" ht="18.75" customHeight="1" spans="1:4">
      <c r="A14" s="167"/>
      <c r="B14" s="167"/>
      <c r="C14" s="167" t="s">
        <v>152</v>
      </c>
      <c r="D14" s="167"/>
    </row>
    <row r="15" ht="18.75" customHeight="1" spans="1:4">
      <c r="A15" s="186" t="s">
        <v>24</v>
      </c>
      <c r="B15" s="184">
        <v>175893934.49</v>
      </c>
      <c r="C15" s="186" t="s">
        <v>25</v>
      </c>
      <c r="D15" s="184">
        <v>175893934.49</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2"/>
  <sheetViews>
    <sheetView showZeros="0" workbookViewId="0">
      <selection activeCell="D28" sqref="D28"/>
    </sheetView>
  </sheetViews>
  <sheetFormatPr defaultColWidth="8.85" defaultRowHeight="15" customHeight="1" outlineLevelCol="6"/>
  <cols>
    <col min="1" max="1" width="21.375" customWidth="1"/>
    <col min="2" max="2" width="53.1333333333333" customWidth="1"/>
    <col min="3" max="7" width="26.625" customWidth="1"/>
  </cols>
  <sheetData>
    <row r="1" customHeight="1" spans="1:7">
      <c r="A1" s="176" t="s">
        <v>153</v>
      </c>
      <c r="B1" s="176"/>
      <c r="C1" s="176"/>
      <c r="D1" s="176"/>
      <c r="E1" s="176"/>
      <c r="F1" s="176"/>
      <c r="G1" s="176"/>
    </row>
    <row r="2" ht="28.5" customHeight="1" spans="1:7">
      <c r="A2" s="172" t="s">
        <v>154</v>
      </c>
      <c r="B2" s="172"/>
      <c r="C2" s="172"/>
      <c r="D2" s="172"/>
      <c r="E2" s="172"/>
      <c r="F2" s="172"/>
      <c r="G2" s="172"/>
    </row>
    <row r="3" ht="20.25" customHeight="1" spans="1:7">
      <c r="A3" s="167" t="str">
        <f>"单位名称："&amp;"玉溪市生态环境局"</f>
        <v>单位名称：玉溪市生态环境局</v>
      </c>
      <c r="B3" s="167"/>
      <c r="C3" s="167"/>
      <c r="D3" s="167"/>
      <c r="E3" s="167"/>
      <c r="F3" s="167"/>
      <c r="G3" s="177" t="s">
        <v>2</v>
      </c>
    </row>
    <row r="4" ht="27" customHeight="1" spans="1:7">
      <c r="A4" s="173" t="s">
        <v>155</v>
      </c>
      <c r="B4" s="173"/>
      <c r="C4" s="173" t="s">
        <v>30</v>
      </c>
      <c r="D4" s="173" t="s">
        <v>33</v>
      </c>
      <c r="E4" s="173"/>
      <c r="F4" s="173"/>
      <c r="G4" s="173" t="s">
        <v>93</v>
      </c>
    </row>
    <row r="5" ht="27" customHeight="1" spans="1:7">
      <c r="A5" s="173" t="s">
        <v>88</v>
      </c>
      <c r="B5" s="173" t="s">
        <v>89</v>
      </c>
      <c r="C5" s="173"/>
      <c r="D5" s="173" t="s">
        <v>32</v>
      </c>
      <c r="E5" s="173" t="s">
        <v>156</v>
      </c>
      <c r="F5" s="173" t="s">
        <v>157</v>
      </c>
      <c r="G5" s="173"/>
    </row>
    <row r="6" ht="20.25" customHeight="1" spans="1:7">
      <c r="A6" s="174" t="s">
        <v>44</v>
      </c>
      <c r="B6" s="174" t="s">
        <v>45</v>
      </c>
      <c r="C6" s="174" t="s">
        <v>46</v>
      </c>
      <c r="D6" s="174" t="s">
        <v>47</v>
      </c>
      <c r="E6" s="174" t="s">
        <v>48</v>
      </c>
      <c r="F6" s="174" t="s">
        <v>49</v>
      </c>
      <c r="G6" s="174">
        <v>7</v>
      </c>
    </row>
    <row r="7" ht="20.25" customHeight="1" spans="1:7">
      <c r="A7" s="167" t="s">
        <v>102</v>
      </c>
      <c r="B7" s="167" t="str">
        <f>"        "&amp;"社会保障和就业支出"</f>
        <v>        社会保障和就业支出</v>
      </c>
      <c r="C7" s="65">
        <v>11095551.82</v>
      </c>
      <c r="D7" s="168">
        <v>11023275.82</v>
      </c>
      <c r="E7" s="65">
        <v>10956675.82</v>
      </c>
      <c r="F7" s="65">
        <v>66600</v>
      </c>
      <c r="G7" s="65">
        <v>72276</v>
      </c>
    </row>
    <row r="8" ht="20.25" customHeight="1" spans="1:7">
      <c r="A8" s="169" t="s">
        <v>103</v>
      </c>
      <c r="B8" s="169" t="str">
        <f>"        "&amp;"行政事业单位养老支出"</f>
        <v>        行政事业单位养老支出</v>
      </c>
      <c r="C8" s="65">
        <v>11023275.82</v>
      </c>
      <c r="D8" s="168">
        <v>11023275.82</v>
      </c>
      <c r="E8" s="65">
        <v>10956675.82</v>
      </c>
      <c r="F8" s="65">
        <v>66600</v>
      </c>
      <c r="G8" s="65"/>
    </row>
    <row r="9" ht="20.25" customHeight="1" spans="1:7">
      <c r="A9" s="178" t="s">
        <v>104</v>
      </c>
      <c r="B9" s="178" t="str">
        <f>"        "&amp;"行政单位离退休"</f>
        <v>        行政单位离退休</v>
      </c>
      <c r="C9" s="65">
        <v>2353200</v>
      </c>
      <c r="D9" s="168">
        <v>2353200</v>
      </c>
      <c r="E9" s="65">
        <v>2308800</v>
      </c>
      <c r="F9" s="65">
        <v>44400</v>
      </c>
      <c r="G9" s="65"/>
    </row>
    <row r="10" ht="20.25" customHeight="1" spans="1:7">
      <c r="A10" s="178" t="s">
        <v>105</v>
      </c>
      <c r="B10" s="178" t="str">
        <f>"        "&amp;"事业单位离退休"</f>
        <v>        事业单位离退休</v>
      </c>
      <c r="C10" s="65">
        <v>999000</v>
      </c>
      <c r="D10" s="168">
        <v>999000</v>
      </c>
      <c r="E10" s="65">
        <v>976800</v>
      </c>
      <c r="F10" s="65">
        <v>22200</v>
      </c>
      <c r="G10" s="65"/>
    </row>
    <row r="11" ht="20.25" customHeight="1" spans="1:7">
      <c r="A11" s="178" t="s">
        <v>106</v>
      </c>
      <c r="B11" s="178" t="str">
        <f>"        "&amp;"机关事业单位基本养老保险缴费支出"</f>
        <v>        机关事业单位基本养老保险缴费支出</v>
      </c>
      <c r="C11" s="65">
        <v>7351775.82</v>
      </c>
      <c r="D11" s="168">
        <v>7351775.82</v>
      </c>
      <c r="E11" s="65">
        <v>7351775.82</v>
      </c>
      <c r="F11" s="65"/>
      <c r="G11" s="65"/>
    </row>
    <row r="12" ht="20.25" customHeight="1" spans="1:7">
      <c r="A12" s="178" t="s">
        <v>107</v>
      </c>
      <c r="B12" s="178" t="str">
        <f>"        "&amp;"机关事业单位职业年金缴费支出"</f>
        <v>        机关事业单位职业年金缴费支出</v>
      </c>
      <c r="C12" s="65">
        <v>319300</v>
      </c>
      <c r="D12" s="168">
        <v>319300</v>
      </c>
      <c r="E12" s="65">
        <v>319300</v>
      </c>
      <c r="F12" s="65"/>
      <c r="G12" s="65"/>
    </row>
    <row r="13" ht="20.25" customHeight="1" spans="1:7">
      <c r="A13" s="169" t="s">
        <v>110</v>
      </c>
      <c r="B13" s="169" t="str">
        <f>"        "&amp;"抚恤"</f>
        <v>        抚恤</v>
      </c>
      <c r="C13" s="65">
        <v>72276</v>
      </c>
      <c r="D13" s="168"/>
      <c r="E13" s="65"/>
      <c r="F13" s="65"/>
      <c r="G13" s="65">
        <v>72276</v>
      </c>
    </row>
    <row r="14" ht="20.25" customHeight="1" spans="1:7">
      <c r="A14" s="178" t="s">
        <v>111</v>
      </c>
      <c r="B14" s="178" t="str">
        <f>"        "&amp;"死亡抚恤"</f>
        <v>        死亡抚恤</v>
      </c>
      <c r="C14" s="65">
        <v>72276</v>
      </c>
      <c r="D14" s="168"/>
      <c r="E14" s="65"/>
      <c r="F14" s="65"/>
      <c r="G14" s="65">
        <v>72276</v>
      </c>
    </row>
    <row r="15" ht="20.25" customHeight="1" spans="1:7">
      <c r="A15" s="167" t="s">
        <v>112</v>
      </c>
      <c r="B15" s="167" t="str">
        <f>"        "&amp;"卫生健康支出"</f>
        <v>        卫生健康支出</v>
      </c>
      <c r="C15" s="65">
        <v>6624766.34</v>
      </c>
      <c r="D15" s="168">
        <v>6624766.34</v>
      </c>
      <c r="E15" s="65">
        <v>6624766.34</v>
      </c>
      <c r="F15" s="65"/>
      <c r="G15" s="65"/>
    </row>
    <row r="16" ht="20.25" customHeight="1" spans="1:7">
      <c r="A16" s="169" t="s">
        <v>113</v>
      </c>
      <c r="B16" s="169" t="str">
        <f>"        "&amp;"行政事业单位医疗"</f>
        <v>        行政事业单位医疗</v>
      </c>
      <c r="C16" s="65">
        <v>6624766.34</v>
      </c>
      <c r="D16" s="168">
        <v>6624766.34</v>
      </c>
      <c r="E16" s="65">
        <v>6624766.34</v>
      </c>
      <c r="F16" s="65"/>
      <c r="G16" s="65"/>
    </row>
    <row r="17" ht="20.25" customHeight="1" spans="1:7">
      <c r="A17" s="178" t="s">
        <v>114</v>
      </c>
      <c r="B17" s="178" t="str">
        <f>"        "&amp;"行政单位医疗"</f>
        <v>        行政单位医疗</v>
      </c>
      <c r="C17" s="65">
        <v>2729503.19</v>
      </c>
      <c r="D17" s="168">
        <v>2729503.19</v>
      </c>
      <c r="E17" s="65">
        <v>2729503.19</v>
      </c>
      <c r="F17" s="65"/>
      <c r="G17" s="65"/>
    </row>
    <row r="18" ht="20.25" customHeight="1" spans="1:7">
      <c r="A18" s="178" t="s">
        <v>115</v>
      </c>
      <c r="B18" s="178" t="str">
        <f>"        "&amp;"事业单位医疗"</f>
        <v>        事业单位医疗</v>
      </c>
      <c r="C18" s="65">
        <v>1108230.54</v>
      </c>
      <c r="D18" s="168">
        <v>1108230.54</v>
      </c>
      <c r="E18" s="65">
        <v>1108230.54</v>
      </c>
      <c r="F18" s="65"/>
      <c r="G18" s="65"/>
    </row>
    <row r="19" ht="20.25" customHeight="1" spans="1:7">
      <c r="A19" s="178" t="s">
        <v>116</v>
      </c>
      <c r="B19" s="178" t="str">
        <f>"        "&amp;"公务员医疗补助"</f>
        <v>        公务员医疗补助</v>
      </c>
      <c r="C19" s="65">
        <v>2421827.35</v>
      </c>
      <c r="D19" s="168">
        <v>2421827.35</v>
      </c>
      <c r="E19" s="65">
        <v>2421827.35</v>
      </c>
      <c r="F19" s="65"/>
      <c r="G19" s="65"/>
    </row>
    <row r="20" ht="20.25" customHeight="1" spans="1:7">
      <c r="A20" s="178" t="s">
        <v>117</v>
      </c>
      <c r="B20" s="178" t="str">
        <f>"        "&amp;"其他行政事业单位医疗支出"</f>
        <v>        其他行政事业单位医疗支出</v>
      </c>
      <c r="C20" s="65">
        <v>365205.26</v>
      </c>
      <c r="D20" s="168">
        <v>365205.26</v>
      </c>
      <c r="E20" s="65">
        <v>365205.26</v>
      </c>
      <c r="F20" s="65"/>
      <c r="G20" s="65"/>
    </row>
    <row r="21" ht="20.25" customHeight="1" spans="1:7">
      <c r="A21" s="167" t="s">
        <v>118</v>
      </c>
      <c r="B21" s="167" t="str">
        <f>"        "&amp;"节能环保支出"</f>
        <v>        节能环保支出</v>
      </c>
      <c r="C21" s="65">
        <v>151098891.29</v>
      </c>
      <c r="D21" s="168">
        <v>69510693.21</v>
      </c>
      <c r="E21" s="65">
        <v>57182874.21</v>
      </c>
      <c r="F21" s="65">
        <v>12327819</v>
      </c>
      <c r="G21" s="65">
        <v>81588198.08</v>
      </c>
    </row>
    <row r="22" ht="20.25" customHeight="1" spans="1:7">
      <c r="A22" s="169" t="s">
        <v>119</v>
      </c>
      <c r="B22" s="169" t="str">
        <f>"        "&amp;"环境保护管理事务"</f>
        <v>        环境保护管理事务</v>
      </c>
      <c r="C22" s="65">
        <v>47826648.15</v>
      </c>
      <c r="D22" s="168">
        <v>47826648.15</v>
      </c>
      <c r="E22" s="65">
        <v>37289630.16</v>
      </c>
      <c r="F22" s="65">
        <v>10537017.99</v>
      </c>
      <c r="G22" s="65"/>
    </row>
    <row r="23" ht="20.25" customHeight="1" spans="1:7">
      <c r="A23" s="178" t="s">
        <v>120</v>
      </c>
      <c r="B23" s="178" t="str">
        <f>"        "&amp;"行政运行"</f>
        <v>        行政运行</v>
      </c>
      <c r="C23" s="65">
        <v>46537648.15</v>
      </c>
      <c r="D23" s="168">
        <v>46537648.15</v>
      </c>
      <c r="E23" s="65">
        <v>37289630.16</v>
      </c>
      <c r="F23" s="65">
        <v>9248017.99</v>
      </c>
      <c r="G23" s="65"/>
    </row>
    <row r="24" ht="20.25" customHeight="1" spans="1:7">
      <c r="A24" s="178" t="s">
        <v>124</v>
      </c>
      <c r="B24" s="178" t="str">
        <f>"        "&amp;"其他环境保护管理事务支出"</f>
        <v>        其他环境保护管理事务支出</v>
      </c>
      <c r="C24" s="65">
        <v>1289000</v>
      </c>
      <c r="D24" s="168">
        <v>1289000</v>
      </c>
      <c r="E24" s="65"/>
      <c r="F24" s="65">
        <v>1289000</v>
      </c>
      <c r="G24" s="65"/>
    </row>
    <row r="25" ht="20.25" customHeight="1" spans="1:7">
      <c r="A25" s="169" t="s">
        <v>125</v>
      </c>
      <c r="B25" s="169" t="str">
        <f>"        "&amp;"环境监测与监察"</f>
        <v>        环境监测与监察</v>
      </c>
      <c r="C25" s="65">
        <v>669600</v>
      </c>
      <c r="D25" s="168">
        <v>669600</v>
      </c>
      <c r="E25" s="65">
        <v>669600</v>
      </c>
      <c r="F25" s="65"/>
      <c r="G25" s="65"/>
    </row>
    <row r="26" ht="20.25" customHeight="1" spans="1:7">
      <c r="A26" s="178" t="s">
        <v>126</v>
      </c>
      <c r="B26" s="178" t="str">
        <f>"        "&amp;"其他环境监测与监察支出"</f>
        <v>        其他环境监测与监察支出</v>
      </c>
      <c r="C26" s="65">
        <v>669600</v>
      </c>
      <c r="D26" s="168">
        <v>669600</v>
      </c>
      <c r="E26" s="65">
        <v>669600</v>
      </c>
      <c r="F26" s="65"/>
      <c r="G26" s="65"/>
    </row>
    <row r="27" ht="20.25" customHeight="1" spans="1:7">
      <c r="A27" s="169" t="s">
        <v>127</v>
      </c>
      <c r="B27" s="169" t="str">
        <f>"        "&amp;"污染防治"</f>
        <v>        污染防治</v>
      </c>
      <c r="C27" s="65">
        <v>66588450</v>
      </c>
      <c r="D27" s="168"/>
      <c r="E27" s="65"/>
      <c r="F27" s="65"/>
      <c r="G27" s="65">
        <v>66588450</v>
      </c>
    </row>
    <row r="28" ht="20.25" customHeight="1" spans="1:7">
      <c r="A28" s="178" t="s">
        <v>128</v>
      </c>
      <c r="B28" s="178" t="str">
        <f>"        "&amp;"大气"</f>
        <v>        大气</v>
      </c>
      <c r="C28" s="65">
        <v>28491700</v>
      </c>
      <c r="D28" s="168"/>
      <c r="E28" s="65"/>
      <c r="F28" s="65"/>
      <c r="G28" s="65">
        <v>28491700</v>
      </c>
    </row>
    <row r="29" ht="20.25" customHeight="1" spans="1:7">
      <c r="A29" s="178" t="s">
        <v>129</v>
      </c>
      <c r="B29" s="178" t="str">
        <f>"        "&amp;"水体"</f>
        <v>        水体</v>
      </c>
      <c r="C29" s="65">
        <v>36528800</v>
      </c>
      <c r="D29" s="168"/>
      <c r="E29" s="65"/>
      <c r="F29" s="65"/>
      <c r="G29" s="65">
        <v>36528800</v>
      </c>
    </row>
    <row r="30" ht="20.25" customHeight="1" spans="1:7">
      <c r="A30" s="178" t="s">
        <v>131</v>
      </c>
      <c r="B30" s="178" t="str">
        <f>"        "&amp;"土壤"</f>
        <v>        土壤</v>
      </c>
      <c r="C30" s="65">
        <v>152950</v>
      </c>
      <c r="D30" s="168"/>
      <c r="E30" s="65"/>
      <c r="F30" s="65"/>
      <c r="G30" s="65">
        <v>152950</v>
      </c>
    </row>
    <row r="31" ht="20.25" customHeight="1" spans="1:7">
      <c r="A31" s="178" t="s">
        <v>132</v>
      </c>
      <c r="B31" s="178" t="str">
        <f>"        "&amp;"其他污染防治支出"</f>
        <v>        其他污染防治支出</v>
      </c>
      <c r="C31" s="65">
        <v>1415000</v>
      </c>
      <c r="D31" s="168"/>
      <c r="E31" s="65"/>
      <c r="F31" s="65"/>
      <c r="G31" s="65">
        <v>1415000</v>
      </c>
    </row>
    <row r="32" ht="20.25" customHeight="1" spans="1:7">
      <c r="A32" s="169" t="s">
        <v>133</v>
      </c>
      <c r="B32" s="169" t="str">
        <f>"        "&amp;"自然生态保护"</f>
        <v>        自然生态保护</v>
      </c>
      <c r="C32" s="65">
        <v>1905600</v>
      </c>
      <c r="D32" s="168"/>
      <c r="E32" s="65"/>
      <c r="F32" s="65"/>
      <c r="G32" s="65">
        <v>1905600</v>
      </c>
    </row>
    <row r="33" ht="20.25" customHeight="1" spans="1:7">
      <c r="A33" s="178" t="s">
        <v>134</v>
      </c>
      <c r="B33" s="178" t="str">
        <f>"        "&amp;"生态保护"</f>
        <v>        生态保护</v>
      </c>
      <c r="C33" s="65">
        <v>598600</v>
      </c>
      <c r="D33" s="168"/>
      <c r="E33" s="65"/>
      <c r="F33" s="65"/>
      <c r="G33" s="65">
        <v>598600</v>
      </c>
    </row>
    <row r="34" ht="20.25" customHeight="1" spans="1:7">
      <c r="A34" s="178" t="s">
        <v>135</v>
      </c>
      <c r="B34" s="178" t="str">
        <f>"        "&amp;"农村环境保护"</f>
        <v>        农村环境保护</v>
      </c>
      <c r="C34" s="65">
        <v>1307000</v>
      </c>
      <c r="D34" s="168"/>
      <c r="E34" s="65"/>
      <c r="F34" s="65"/>
      <c r="G34" s="65">
        <v>1307000</v>
      </c>
    </row>
    <row r="35" ht="20.25" customHeight="1" spans="1:7">
      <c r="A35" s="169" t="s">
        <v>136</v>
      </c>
      <c r="B35" s="169" t="str">
        <f>"        "&amp;"污染减排"</f>
        <v>        污染减排</v>
      </c>
      <c r="C35" s="65">
        <v>34108593.14</v>
      </c>
      <c r="D35" s="168">
        <v>21014445.06</v>
      </c>
      <c r="E35" s="65">
        <v>19223644.05</v>
      </c>
      <c r="F35" s="65">
        <v>1790801.01</v>
      </c>
      <c r="G35" s="65">
        <v>13094148.08</v>
      </c>
    </row>
    <row r="36" ht="20.25" customHeight="1" spans="1:7">
      <c r="A36" s="178" t="s">
        <v>137</v>
      </c>
      <c r="B36" s="178" t="str">
        <f>"        "&amp;"生态环境监测与信息"</f>
        <v>        生态环境监测与信息</v>
      </c>
      <c r="C36" s="65">
        <v>21314445.06</v>
      </c>
      <c r="D36" s="168">
        <v>21014445.06</v>
      </c>
      <c r="E36" s="65">
        <v>19223644.05</v>
      </c>
      <c r="F36" s="65">
        <v>1790801.01</v>
      </c>
      <c r="G36" s="65">
        <v>300000</v>
      </c>
    </row>
    <row r="37" ht="20.25" customHeight="1" spans="1:7">
      <c r="A37" s="178" t="s">
        <v>138</v>
      </c>
      <c r="B37" s="178" t="str">
        <f>"        "&amp;"生态环境执法监察"</f>
        <v>        生态环境执法监察</v>
      </c>
      <c r="C37" s="65">
        <v>12794148.08</v>
      </c>
      <c r="D37" s="168"/>
      <c r="E37" s="65"/>
      <c r="F37" s="65"/>
      <c r="G37" s="65">
        <v>12794148.08</v>
      </c>
    </row>
    <row r="38" ht="20.25" customHeight="1" spans="1:7">
      <c r="A38" s="167" t="s">
        <v>139</v>
      </c>
      <c r="B38" s="167" t="str">
        <f>"        "&amp;"住房保障支出"</f>
        <v>        住房保障支出</v>
      </c>
      <c r="C38" s="65">
        <v>7074725.04</v>
      </c>
      <c r="D38" s="168">
        <v>7074725.04</v>
      </c>
      <c r="E38" s="65">
        <v>7074725.04</v>
      </c>
      <c r="F38" s="65"/>
      <c r="G38" s="65"/>
    </row>
    <row r="39" ht="20.25" customHeight="1" spans="1:7">
      <c r="A39" s="169" t="s">
        <v>140</v>
      </c>
      <c r="B39" s="169" t="str">
        <f>"        "&amp;"住房改革支出"</f>
        <v>        住房改革支出</v>
      </c>
      <c r="C39" s="65">
        <v>7074725.04</v>
      </c>
      <c r="D39" s="168">
        <v>7074725.04</v>
      </c>
      <c r="E39" s="65">
        <v>7074725.04</v>
      </c>
      <c r="F39" s="65"/>
      <c r="G39" s="65"/>
    </row>
    <row r="40" ht="20.25" customHeight="1" spans="1:7">
      <c r="A40" s="178" t="s">
        <v>141</v>
      </c>
      <c r="B40" s="178" t="str">
        <f>"        "&amp;"住房公积金"</f>
        <v>        住房公积金</v>
      </c>
      <c r="C40" s="65">
        <v>6664008</v>
      </c>
      <c r="D40" s="168">
        <v>6664008</v>
      </c>
      <c r="E40" s="65">
        <v>6664008</v>
      </c>
      <c r="F40" s="65"/>
      <c r="G40" s="65"/>
    </row>
    <row r="41" ht="20.25" customHeight="1" spans="1:7">
      <c r="A41" s="178" t="s">
        <v>142</v>
      </c>
      <c r="B41" s="178" t="str">
        <f>"        "&amp;"购房补贴"</f>
        <v>        购房补贴</v>
      </c>
      <c r="C41" s="65">
        <v>410717.04</v>
      </c>
      <c r="D41" s="168">
        <v>410717.04</v>
      </c>
      <c r="E41" s="65">
        <v>410717.04</v>
      </c>
      <c r="F41" s="65"/>
      <c r="G41" s="65"/>
    </row>
    <row r="42" ht="20.25" customHeight="1" spans="1:7">
      <c r="A42" s="171" t="s">
        <v>30</v>
      </c>
      <c r="B42" s="167"/>
      <c r="C42" s="168">
        <v>175893934.49</v>
      </c>
      <c r="D42" s="168">
        <v>94233460.41</v>
      </c>
      <c r="E42" s="168">
        <v>81839041.41</v>
      </c>
      <c r="F42" s="168">
        <v>12394419</v>
      </c>
      <c r="G42" s="168">
        <v>81660474.08</v>
      </c>
    </row>
  </sheetData>
  <mergeCells count="8">
    <mergeCell ref="A1:G1"/>
    <mergeCell ref="A2:G2"/>
    <mergeCell ref="A3:F3"/>
    <mergeCell ref="A4:B4"/>
    <mergeCell ref="D4:F4"/>
    <mergeCell ref="A42:B42"/>
    <mergeCell ref="C4:C5"/>
    <mergeCell ref="G4:G5"/>
  </mergeCells>
  <pageMargins left="0.75" right="0.75" top="1" bottom="1" header="0.5" footer="0.5"/>
  <pageSetup paperSize="1" scale="54"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A10" sqref="A10"/>
    </sheetView>
  </sheetViews>
  <sheetFormatPr defaultColWidth="8.85" defaultRowHeight="15" customHeight="1" outlineLevelRow="7" outlineLevelCol="5"/>
  <cols>
    <col min="1" max="6" width="25.1333333333333" customWidth="1"/>
  </cols>
  <sheetData>
    <row r="1" customHeight="1" spans="1:6">
      <c r="A1" s="155" t="s">
        <v>158</v>
      </c>
      <c r="B1" s="155"/>
      <c r="C1" s="155"/>
      <c r="D1" s="155"/>
      <c r="E1" s="155"/>
      <c r="F1" s="155"/>
    </row>
    <row r="2" ht="28.5" customHeight="1" spans="1:6">
      <c r="A2" s="172" t="s">
        <v>159</v>
      </c>
      <c r="B2" s="172"/>
      <c r="C2" s="172"/>
      <c r="D2" s="172"/>
      <c r="E2" s="172"/>
      <c r="F2" s="172"/>
    </row>
    <row r="3" ht="20.25" customHeight="1" spans="1:6">
      <c r="A3" s="167" t="str">
        <f>"单位名称："&amp;"玉溪市生态环境局"</f>
        <v>单位名称：玉溪市生态环境局</v>
      </c>
      <c r="B3" s="167"/>
      <c r="C3" s="167"/>
      <c r="D3" s="167"/>
      <c r="E3" s="167"/>
      <c r="F3" s="155" t="s">
        <v>2</v>
      </c>
    </row>
    <row r="4" ht="20.25" customHeight="1" spans="1:6">
      <c r="A4" s="173" t="s">
        <v>160</v>
      </c>
      <c r="B4" s="173" t="s">
        <v>161</v>
      </c>
      <c r="C4" s="173" t="s">
        <v>162</v>
      </c>
      <c r="D4" s="173"/>
      <c r="E4" s="173"/>
      <c r="F4" s="173"/>
    </row>
    <row r="5" ht="35.25" customHeight="1" spans="1:6">
      <c r="A5" s="173"/>
      <c r="B5" s="173"/>
      <c r="C5" s="173" t="s">
        <v>32</v>
      </c>
      <c r="D5" s="173" t="s">
        <v>163</v>
      </c>
      <c r="E5" s="173" t="s">
        <v>164</v>
      </c>
      <c r="F5" s="173" t="s">
        <v>165</v>
      </c>
    </row>
    <row r="6" ht="20.25" customHeight="1" spans="1:6">
      <c r="A6" s="174" t="s">
        <v>44</v>
      </c>
      <c r="B6" s="174">
        <v>2</v>
      </c>
      <c r="C6" s="174">
        <v>3</v>
      </c>
      <c r="D6" s="174">
        <v>4</v>
      </c>
      <c r="E6" s="174">
        <v>5</v>
      </c>
      <c r="F6" s="174">
        <v>6</v>
      </c>
    </row>
    <row r="7" ht="20.25" customHeight="1" spans="1:6">
      <c r="A7" s="65">
        <v>721954</v>
      </c>
      <c r="B7" s="65"/>
      <c r="C7" s="65">
        <v>467886</v>
      </c>
      <c r="D7" s="65"/>
      <c r="E7" s="168">
        <v>467886</v>
      </c>
      <c r="F7" s="65">
        <v>254068</v>
      </c>
    </row>
    <row r="8" ht="72" customHeight="1" spans="1:6">
      <c r="A8" s="175" t="s">
        <v>166</v>
      </c>
      <c r="B8" s="175"/>
      <c r="C8" s="175"/>
      <c r="D8" s="175"/>
      <c r="E8" s="175"/>
      <c r="F8" s="175"/>
    </row>
  </sheetData>
  <mergeCells count="7">
    <mergeCell ref="A1:F1"/>
    <mergeCell ref="A2:F2"/>
    <mergeCell ref="A3:E3"/>
    <mergeCell ref="C4:E4"/>
    <mergeCell ref="A8:F8"/>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17"/>
  <sheetViews>
    <sheetView showZeros="0" topLeftCell="A62" workbookViewId="0">
      <selection activeCell="C73" sqref="C73"/>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5" t="s">
        <v>167</v>
      </c>
      <c r="B1" s="155"/>
      <c r="C1" s="155"/>
      <c r="D1" s="155"/>
      <c r="E1" s="155"/>
      <c r="F1" s="155"/>
      <c r="G1" s="155"/>
      <c r="H1" s="155"/>
      <c r="I1" s="155"/>
      <c r="J1" s="155"/>
      <c r="K1" s="155"/>
      <c r="L1" s="155"/>
      <c r="M1" s="155"/>
      <c r="N1" s="155"/>
      <c r="O1" s="155"/>
      <c r="P1" s="155"/>
      <c r="Q1" s="155"/>
      <c r="R1" s="155"/>
      <c r="S1" s="155"/>
      <c r="T1" s="155"/>
      <c r="U1" s="155"/>
      <c r="V1" s="155"/>
      <c r="W1" s="155"/>
    </row>
    <row r="2" ht="28.5" customHeight="1" spans="1:23">
      <c r="A2" s="156" t="s">
        <v>168</v>
      </c>
      <c r="B2" s="156"/>
      <c r="C2" s="156" t="s">
        <v>169</v>
      </c>
      <c r="D2" s="156"/>
      <c r="E2" s="156"/>
      <c r="F2" s="156"/>
      <c r="G2" s="156"/>
      <c r="H2" s="156"/>
      <c r="I2" s="156"/>
      <c r="J2" s="156"/>
      <c r="K2" s="156"/>
      <c r="L2" s="156"/>
      <c r="M2" s="156"/>
      <c r="N2" s="156"/>
      <c r="O2" s="156"/>
      <c r="P2" s="156"/>
      <c r="Q2" s="156"/>
      <c r="R2" s="156"/>
      <c r="S2" s="156"/>
      <c r="T2" s="156"/>
      <c r="U2" s="156"/>
      <c r="V2" s="156"/>
      <c r="W2" s="156"/>
    </row>
    <row r="3" ht="19.5" customHeight="1" spans="1:23">
      <c r="A3" s="157" t="str">
        <f>"单位名称："&amp;"玉溪市生态环境局"</f>
        <v>单位名称：玉溪市生态环境局</v>
      </c>
      <c r="B3" s="157"/>
      <c r="C3" s="157"/>
      <c r="D3" s="157"/>
      <c r="E3" s="157"/>
      <c r="F3" s="157"/>
      <c r="G3" s="157"/>
      <c r="H3" s="157"/>
      <c r="I3" s="157"/>
      <c r="J3" s="157"/>
      <c r="K3" s="157"/>
      <c r="L3" s="157"/>
      <c r="M3" s="157"/>
      <c r="N3" s="157"/>
      <c r="O3" s="157"/>
      <c r="P3" s="157"/>
      <c r="Q3" s="157"/>
      <c r="R3" s="163"/>
      <c r="S3" s="163"/>
      <c r="T3" s="163"/>
      <c r="U3" s="163"/>
      <c r="V3" s="163"/>
      <c r="W3" s="163" t="s">
        <v>2</v>
      </c>
    </row>
    <row r="4" ht="19.5" customHeight="1" spans="1:23">
      <c r="A4" s="158" t="s">
        <v>170</v>
      </c>
      <c r="B4" s="158" t="s">
        <v>171</v>
      </c>
      <c r="C4" s="158" t="s">
        <v>172</v>
      </c>
      <c r="D4" s="158" t="s">
        <v>173</v>
      </c>
      <c r="E4" s="158" t="s">
        <v>174</v>
      </c>
      <c r="F4" s="158" t="s">
        <v>175</v>
      </c>
      <c r="G4" s="158" t="s">
        <v>176</v>
      </c>
      <c r="H4" s="158" t="s">
        <v>177</v>
      </c>
      <c r="I4" s="158"/>
      <c r="J4" s="158"/>
      <c r="K4" s="158"/>
      <c r="L4" s="158"/>
      <c r="M4" s="158"/>
      <c r="N4" s="158"/>
      <c r="O4" s="158"/>
      <c r="P4" s="158"/>
      <c r="Q4" s="158"/>
      <c r="R4" s="158"/>
      <c r="S4" s="158"/>
      <c r="T4" s="158"/>
      <c r="U4" s="158"/>
      <c r="V4" s="158"/>
      <c r="W4" s="158"/>
    </row>
    <row r="5" ht="19.5" customHeight="1" spans="1:23">
      <c r="A5" s="158"/>
      <c r="B5" s="158"/>
      <c r="C5" s="158"/>
      <c r="D5" s="158"/>
      <c r="E5" s="158"/>
      <c r="F5" s="158"/>
      <c r="G5" s="158"/>
      <c r="H5" s="158" t="s">
        <v>30</v>
      </c>
      <c r="I5" s="158" t="s">
        <v>33</v>
      </c>
      <c r="J5" s="158"/>
      <c r="K5" s="158"/>
      <c r="L5" s="158"/>
      <c r="M5" s="158"/>
      <c r="N5" s="158" t="s">
        <v>178</v>
      </c>
      <c r="O5" s="158"/>
      <c r="P5" s="158"/>
      <c r="Q5" s="158" t="s">
        <v>36</v>
      </c>
      <c r="R5" s="158" t="s">
        <v>91</v>
      </c>
      <c r="S5" s="158"/>
      <c r="T5" s="158"/>
      <c r="U5" s="158"/>
      <c r="V5" s="158"/>
      <c r="W5" s="158"/>
    </row>
    <row r="6" ht="41.25" customHeight="1" spans="1:23">
      <c r="A6" s="158"/>
      <c r="B6" s="158"/>
      <c r="C6" s="158"/>
      <c r="D6" s="158"/>
      <c r="E6" s="158"/>
      <c r="F6" s="158"/>
      <c r="G6" s="158"/>
      <c r="H6" s="158"/>
      <c r="I6" s="158" t="s">
        <v>179</v>
      </c>
      <c r="J6" s="158" t="s">
        <v>180</v>
      </c>
      <c r="K6" s="158" t="s">
        <v>181</v>
      </c>
      <c r="L6" s="158" t="s">
        <v>182</v>
      </c>
      <c r="M6" s="158" t="s">
        <v>183</v>
      </c>
      <c r="N6" s="158" t="s">
        <v>33</v>
      </c>
      <c r="O6" s="158" t="s">
        <v>34</v>
      </c>
      <c r="P6" s="158" t="s">
        <v>35</v>
      </c>
      <c r="Q6" s="158"/>
      <c r="R6" s="158" t="s">
        <v>32</v>
      </c>
      <c r="S6" s="158" t="s">
        <v>39</v>
      </c>
      <c r="T6" s="158" t="s">
        <v>184</v>
      </c>
      <c r="U6" s="158" t="s">
        <v>41</v>
      </c>
      <c r="V6" s="158" t="s">
        <v>42</v>
      </c>
      <c r="W6" s="158" t="s">
        <v>43</v>
      </c>
    </row>
    <row r="7" ht="20.25" customHeight="1" spans="1:23">
      <c r="A7" s="159" t="s">
        <v>44</v>
      </c>
      <c r="B7" s="159" t="s">
        <v>45</v>
      </c>
      <c r="C7" s="159" t="s">
        <v>46</v>
      </c>
      <c r="D7" s="159" t="s">
        <v>47</v>
      </c>
      <c r="E7" s="159" t="s">
        <v>48</v>
      </c>
      <c r="F7" s="159" t="s">
        <v>49</v>
      </c>
      <c r="G7" s="159" t="s">
        <v>50</v>
      </c>
      <c r="H7" s="159" t="s">
        <v>51</v>
      </c>
      <c r="I7" s="159" t="s">
        <v>52</v>
      </c>
      <c r="J7" s="159" t="s">
        <v>53</v>
      </c>
      <c r="K7" s="159" t="s">
        <v>54</v>
      </c>
      <c r="L7" s="159" t="s">
        <v>55</v>
      </c>
      <c r="M7" s="159" t="s">
        <v>56</v>
      </c>
      <c r="N7" s="159" t="s">
        <v>57</v>
      </c>
      <c r="O7" s="159" t="s">
        <v>58</v>
      </c>
      <c r="P7" s="159" t="s">
        <v>59</v>
      </c>
      <c r="Q7" s="159" t="s">
        <v>60</v>
      </c>
      <c r="R7" s="159" t="s">
        <v>61</v>
      </c>
      <c r="S7" s="159" t="s">
        <v>62</v>
      </c>
      <c r="T7" s="159" t="s">
        <v>185</v>
      </c>
      <c r="U7" s="159" t="s">
        <v>186</v>
      </c>
      <c r="V7" s="159" t="s">
        <v>187</v>
      </c>
      <c r="W7" s="159" t="s">
        <v>188</v>
      </c>
    </row>
    <row r="8" ht="20.25" customHeight="1" spans="1:23">
      <c r="A8" s="160" t="s">
        <v>64</v>
      </c>
      <c r="B8" s="160"/>
      <c r="C8" s="157"/>
      <c r="D8" s="157"/>
      <c r="E8" s="157"/>
      <c r="F8" s="160"/>
      <c r="G8" s="157"/>
      <c r="H8" s="161">
        <v>94233460.41</v>
      </c>
      <c r="I8" s="162">
        <v>94233460.41</v>
      </c>
      <c r="J8" s="162">
        <v>36129409.56</v>
      </c>
      <c r="K8" s="162"/>
      <c r="L8" s="162">
        <v>58104050.85</v>
      </c>
      <c r="M8" s="162"/>
      <c r="N8" s="162"/>
      <c r="O8" s="162"/>
      <c r="P8" s="162"/>
      <c r="Q8" s="162"/>
      <c r="R8" s="162"/>
      <c r="S8" s="162"/>
      <c r="T8" s="162"/>
      <c r="U8" s="162"/>
      <c r="V8" s="162"/>
      <c r="W8" s="162"/>
    </row>
    <row r="9" ht="20.25" customHeight="1" spans="1:23">
      <c r="A9" s="160" t="s">
        <v>64</v>
      </c>
      <c r="B9" s="157"/>
      <c r="C9" s="157"/>
      <c r="D9" s="157"/>
      <c r="E9" s="157"/>
      <c r="F9" s="157"/>
      <c r="G9" s="157"/>
      <c r="H9" s="161">
        <v>22728653.06</v>
      </c>
      <c r="I9" s="162">
        <v>22728653.06</v>
      </c>
      <c r="J9" s="162">
        <v>8996303</v>
      </c>
      <c r="K9" s="162"/>
      <c r="L9" s="162">
        <v>13732350.06</v>
      </c>
      <c r="M9" s="162"/>
      <c r="N9" s="162"/>
      <c r="O9" s="162"/>
      <c r="P9" s="162"/>
      <c r="Q9" s="162"/>
      <c r="R9" s="162"/>
      <c r="S9" s="162"/>
      <c r="T9" s="162"/>
      <c r="U9" s="162"/>
      <c r="V9" s="162"/>
      <c r="W9" s="162"/>
    </row>
    <row r="10" ht="20.25" customHeight="1" spans="1:23">
      <c r="A10" s="157" t="str">
        <f t="shared" ref="A10:A67" si="0">"       "&amp;"玉溪市生态环境局"</f>
        <v>       玉溪市生态环境局</v>
      </c>
      <c r="B10" s="157" t="s">
        <v>189</v>
      </c>
      <c r="C10" s="157" t="s">
        <v>190</v>
      </c>
      <c r="D10" s="157" t="s">
        <v>120</v>
      </c>
      <c r="E10" s="157" t="s">
        <v>191</v>
      </c>
      <c r="F10" s="157" t="s">
        <v>192</v>
      </c>
      <c r="G10" s="157" t="s">
        <v>193</v>
      </c>
      <c r="H10" s="161">
        <v>2916192</v>
      </c>
      <c r="I10" s="162">
        <v>2916192</v>
      </c>
      <c r="J10" s="162">
        <v>1275834</v>
      </c>
      <c r="K10" s="157"/>
      <c r="L10" s="162">
        <v>1640358</v>
      </c>
      <c r="M10" s="157"/>
      <c r="N10" s="162"/>
      <c r="O10" s="162"/>
      <c r="P10" s="157"/>
      <c r="Q10" s="162"/>
      <c r="R10" s="162"/>
      <c r="S10" s="162"/>
      <c r="T10" s="162"/>
      <c r="U10" s="162"/>
      <c r="V10" s="162"/>
      <c r="W10" s="162"/>
    </row>
    <row r="11" ht="20.25" customHeight="1" spans="1:23">
      <c r="A11" s="157" t="str">
        <f t="shared" si="0"/>
        <v>       玉溪市生态环境局</v>
      </c>
      <c r="B11" s="157" t="s">
        <v>189</v>
      </c>
      <c r="C11" s="157" t="s">
        <v>190</v>
      </c>
      <c r="D11" s="157" t="s">
        <v>120</v>
      </c>
      <c r="E11" s="157" t="s">
        <v>191</v>
      </c>
      <c r="F11" s="157" t="s">
        <v>194</v>
      </c>
      <c r="G11" s="157" t="s">
        <v>195</v>
      </c>
      <c r="H11" s="161">
        <v>3705720</v>
      </c>
      <c r="I11" s="162">
        <v>3705720</v>
      </c>
      <c r="J11" s="162">
        <v>1621252.5</v>
      </c>
      <c r="K11" s="157"/>
      <c r="L11" s="162">
        <v>2084467.5</v>
      </c>
      <c r="M11" s="157"/>
      <c r="N11" s="162"/>
      <c r="O11" s="162"/>
      <c r="P11" s="157"/>
      <c r="Q11" s="162"/>
      <c r="R11" s="162"/>
      <c r="S11" s="162"/>
      <c r="T11" s="162"/>
      <c r="U11" s="162"/>
      <c r="V11" s="162"/>
      <c r="W11" s="162"/>
    </row>
    <row r="12" ht="20.25" customHeight="1" spans="1:23">
      <c r="A12" s="157" t="str">
        <f t="shared" si="0"/>
        <v>       玉溪市生态环境局</v>
      </c>
      <c r="B12" s="157" t="s">
        <v>189</v>
      </c>
      <c r="C12" s="157" t="s">
        <v>190</v>
      </c>
      <c r="D12" s="157" t="s">
        <v>142</v>
      </c>
      <c r="E12" s="157" t="s">
        <v>196</v>
      </c>
      <c r="F12" s="157" t="s">
        <v>194</v>
      </c>
      <c r="G12" s="157" t="s">
        <v>195</v>
      </c>
      <c r="H12" s="161">
        <v>43824</v>
      </c>
      <c r="I12" s="162">
        <v>43824</v>
      </c>
      <c r="J12" s="162"/>
      <c r="K12" s="157"/>
      <c r="L12" s="162">
        <v>43824</v>
      </c>
      <c r="M12" s="157"/>
      <c r="N12" s="162"/>
      <c r="O12" s="162"/>
      <c r="P12" s="157"/>
      <c r="Q12" s="162"/>
      <c r="R12" s="162"/>
      <c r="S12" s="162"/>
      <c r="T12" s="162"/>
      <c r="U12" s="162"/>
      <c r="V12" s="162"/>
      <c r="W12" s="162"/>
    </row>
    <row r="13" ht="20.25" customHeight="1" spans="1:23">
      <c r="A13" s="157" t="str">
        <f t="shared" si="0"/>
        <v>       玉溪市生态环境局</v>
      </c>
      <c r="B13" s="157" t="s">
        <v>197</v>
      </c>
      <c r="C13" s="157" t="s">
        <v>198</v>
      </c>
      <c r="D13" s="157" t="s">
        <v>106</v>
      </c>
      <c r="E13" s="157" t="s">
        <v>199</v>
      </c>
      <c r="F13" s="157" t="s">
        <v>200</v>
      </c>
      <c r="G13" s="157" t="s">
        <v>201</v>
      </c>
      <c r="H13" s="161">
        <v>1737592.96</v>
      </c>
      <c r="I13" s="162">
        <v>1737592.96</v>
      </c>
      <c r="J13" s="162">
        <v>434398.24</v>
      </c>
      <c r="K13" s="157"/>
      <c r="L13" s="162">
        <v>1303194.72</v>
      </c>
      <c r="M13" s="157"/>
      <c r="N13" s="162"/>
      <c r="O13" s="162"/>
      <c r="P13" s="157"/>
      <c r="Q13" s="162"/>
      <c r="R13" s="162"/>
      <c r="S13" s="162"/>
      <c r="T13" s="162"/>
      <c r="U13" s="162"/>
      <c r="V13" s="162"/>
      <c r="W13" s="162"/>
    </row>
    <row r="14" ht="20.25" customHeight="1" spans="1:23">
      <c r="A14" s="157" t="str">
        <f t="shared" si="0"/>
        <v>       玉溪市生态环境局</v>
      </c>
      <c r="B14" s="157" t="s">
        <v>197</v>
      </c>
      <c r="C14" s="157" t="s">
        <v>198</v>
      </c>
      <c r="D14" s="157" t="s">
        <v>114</v>
      </c>
      <c r="E14" s="157" t="s">
        <v>202</v>
      </c>
      <c r="F14" s="157" t="s">
        <v>203</v>
      </c>
      <c r="G14" s="157" t="s">
        <v>204</v>
      </c>
      <c r="H14" s="161">
        <v>683408.72</v>
      </c>
      <c r="I14" s="162">
        <v>683408.72</v>
      </c>
      <c r="J14" s="162">
        <v>170852.18</v>
      </c>
      <c r="K14" s="157"/>
      <c r="L14" s="162">
        <v>512556.54</v>
      </c>
      <c r="M14" s="157"/>
      <c r="N14" s="162"/>
      <c r="O14" s="162"/>
      <c r="P14" s="157"/>
      <c r="Q14" s="162"/>
      <c r="R14" s="162"/>
      <c r="S14" s="162"/>
      <c r="T14" s="162"/>
      <c r="U14" s="162"/>
      <c r="V14" s="162"/>
      <c r="W14" s="162"/>
    </row>
    <row r="15" ht="20.25" customHeight="1" spans="1:23">
      <c r="A15" s="157" t="str">
        <f t="shared" si="0"/>
        <v>       玉溪市生态环境局</v>
      </c>
      <c r="B15" s="157" t="s">
        <v>197</v>
      </c>
      <c r="C15" s="157" t="s">
        <v>198</v>
      </c>
      <c r="D15" s="157" t="s">
        <v>115</v>
      </c>
      <c r="E15" s="157" t="s">
        <v>205</v>
      </c>
      <c r="F15" s="157" t="s">
        <v>203</v>
      </c>
      <c r="G15" s="157" t="s">
        <v>204</v>
      </c>
      <c r="H15" s="161">
        <v>217967.63</v>
      </c>
      <c r="I15" s="162">
        <v>217967.63</v>
      </c>
      <c r="J15" s="162">
        <v>54491.91</v>
      </c>
      <c r="K15" s="157"/>
      <c r="L15" s="162">
        <v>163475.72</v>
      </c>
      <c r="M15" s="157"/>
      <c r="N15" s="162"/>
      <c r="O15" s="162"/>
      <c r="P15" s="157"/>
      <c r="Q15" s="162"/>
      <c r="R15" s="162"/>
      <c r="S15" s="162"/>
      <c r="T15" s="162"/>
      <c r="U15" s="162"/>
      <c r="V15" s="162"/>
      <c r="W15" s="162"/>
    </row>
    <row r="16" ht="20.25" customHeight="1" spans="1:23">
      <c r="A16" s="157" t="str">
        <f t="shared" si="0"/>
        <v>       玉溪市生态环境局</v>
      </c>
      <c r="B16" s="157" t="s">
        <v>197</v>
      </c>
      <c r="C16" s="157" t="s">
        <v>198</v>
      </c>
      <c r="D16" s="157" t="s">
        <v>116</v>
      </c>
      <c r="E16" s="157" t="s">
        <v>206</v>
      </c>
      <c r="F16" s="157" t="s">
        <v>207</v>
      </c>
      <c r="G16" s="157" t="s">
        <v>208</v>
      </c>
      <c r="H16" s="161">
        <v>647322.8</v>
      </c>
      <c r="I16" s="162">
        <v>647322.8</v>
      </c>
      <c r="J16" s="162">
        <v>161830.7</v>
      </c>
      <c r="K16" s="157"/>
      <c r="L16" s="162">
        <v>485492.1</v>
      </c>
      <c r="M16" s="157"/>
      <c r="N16" s="162"/>
      <c r="O16" s="162"/>
      <c r="P16" s="157"/>
      <c r="Q16" s="162"/>
      <c r="R16" s="162"/>
      <c r="S16" s="162"/>
      <c r="T16" s="162"/>
      <c r="U16" s="162"/>
      <c r="V16" s="162"/>
      <c r="W16" s="162"/>
    </row>
    <row r="17" ht="20.25" customHeight="1" spans="1:23">
      <c r="A17" s="157" t="str">
        <f t="shared" si="0"/>
        <v>       玉溪市生态环境局</v>
      </c>
      <c r="B17" s="157" t="s">
        <v>197</v>
      </c>
      <c r="C17" s="157" t="s">
        <v>198</v>
      </c>
      <c r="D17" s="157" t="s">
        <v>117</v>
      </c>
      <c r="E17" s="157" t="s">
        <v>209</v>
      </c>
      <c r="F17" s="157" t="s">
        <v>210</v>
      </c>
      <c r="G17" s="157" t="s">
        <v>211</v>
      </c>
      <c r="H17" s="161">
        <v>92341.82</v>
      </c>
      <c r="I17" s="162">
        <v>92341.82</v>
      </c>
      <c r="J17" s="162">
        <v>58947.46</v>
      </c>
      <c r="K17" s="157"/>
      <c r="L17" s="162">
        <v>33394.36</v>
      </c>
      <c r="M17" s="157"/>
      <c r="N17" s="162"/>
      <c r="O17" s="162"/>
      <c r="P17" s="157"/>
      <c r="Q17" s="162"/>
      <c r="R17" s="162"/>
      <c r="S17" s="162"/>
      <c r="T17" s="162"/>
      <c r="U17" s="162"/>
      <c r="V17" s="162"/>
      <c r="W17" s="162"/>
    </row>
    <row r="18" ht="20.25" customHeight="1" spans="1:23">
      <c r="A18" s="157" t="str">
        <f t="shared" si="0"/>
        <v>       玉溪市生态环境局</v>
      </c>
      <c r="B18" s="157" t="s">
        <v>197</v>
      </c>
      <c r="C18" s="157" t="s">
        <v>198</v>
      </c>
      <c r="D18" s="157" t="s">
        <v>120</v>
      </c>
      <c r="E18" s="157" t="s">
        <v>191</v>
      </c>
      <c r="F18" s="157" t="s">
        <v>210</v>
      </c>
      <c r="G18" s="157" t="s">
        <v>211</v>
      </c>
      <c r="H18" s="161">
        <v>2894.98</v>
      </c>
      <c r="I18" s="162">
        <v>2894.98</v>
      </c>
      <c r="J18" s="162">
        <v>723.75</v>
      </c>
      <c r="K18" s="157"/>
      <c r="L18" s="162">
        <v>2171.23</v>
      </c>
      <c r="M18" s="157"/>
      <c r="N18" s="162"/>
      <c r="O18" s="162"/>
      <c r="P18" s="157"/>
      <c r="Q18" s="162"/>
      <c r="R18" s="162"/>
      <c r="S18" s="162"/>
      <c r="T18" s="162"/>
      <c r="U18" s="162"/>
      <c r="V18" s="162"/>
      <c r="W18" s="162"/>
    </row>
    <row r="19" ht="20.25" customHeight="1" spans="1:23">
      <c r="A19" s="157" t="str">
        <f t="shared" si="0"/>
        <v>       玉溪市生态环境局</v>
      </c>
      <c r="B19" s="157" t="s">
        <v>197</v>
      </c>
      <c r="C19" s="157" t="s">
        <v>198</v>
      </c>
      <c r="D19" s="157" t="s">
        <v>137</v>
      </c>
      <c r="E19" s="157" t="s">
        <v>212</v>
      </c>
      <c r="F19" s="157" t="s">
        <v>210</v>
      </c>
      <c r="G19" s="157" t="s">
        <v>211</v>
      </c>
      <c r="H19" s="161">
        <v>19087.03</v>
      </c>
      <c r="I19" s="162">
        <v>19087.03</v>
      </c>
      <c r="J19" s="162">
        <v>4771.76</v>
      </c>
      <c r="K19" s="157"/>
      <c r="L19" s="162">
        <v>14315.27</v>
      </c>
      <c r="M19" s="157"/>
      <c r="N19" s="162"/>
      <c r="O19" s="162"/>
      <c r="P19" s="157"/>
      <c r="Q19" s="162"/>
      <c r="R19" s="162"/>
      <c r="S19" s="162"/>
      <c r="T19" s="162"/>
      <c r="U19" s="162"/>
      <c r="V19" s="162"/>
      <c r="W19" s="162"/>
    </row>
    <row r="20" ht="20.25" customHeight="1" spans="1:23">
      <c r="A20" s="157" t="str">
        <f t="shared" si="0"/>
        <v>       玉溪市生态环境局</v>
      </c>
      <c r="B20" s="157" t="s">
        <v>213</v>
      </c>
      <c r="C20" s="157" t="s">
        <v>214</v>
      </c>
      <c r="D20" s="157" t="s">
        <v>141</v>
      </c>
      <c r="E20" s="157" t="s">
        <v>214</v>
      </c>
      <c r="F20" s="157" t="s">
        <v>215</v>
      </c>
      <c r="G20" s="157" t="s">
        <v>214</v>
      </c>
      <c r="H20" s="161">
        <v>1582104</v>
      </c>
      <c r="I20" s="162">
        <v>1582104</v>
      </c>
      <c r="J20" s="162">
        <v>395526</v>
      </c>
      <c r="K20" s="157"/>
      <c r="L20" s="162">
        <v>1186578</v>
      </c>
      <c r="M20" s="157"/>
      <c r="N20" s="162"/>
      <c r="O20" s="162"/>
      <c r="P20" s="157"/>
      <c r="Q20" s="162"/>
      <c r="R20" s="162"/>
      <c r="S20" s="162"/>
      <c r="T20" s="162"/>
      <c r="U20" s="162"/>
      <c r="V20" s="162"/>
      <c r="W20" s="162"/>
    </row>
    <row r="21" ht="20.25" customHeight="1" spans="1:23">
      <c r="A21" s="157" t="str">
        <f t="shared" si="0"/>
        <v>       玉溪市生态环境局</v>
      </c>
      <c r="B21" s="157" t="s">
        <v>216</v>
      </c>
      <c r="C21" s="157" t="s">
        <v>217</v>
      </c>
      <c r="D21" s="157" t="s">
        <v>104</v>
      </c>
      <c r="E21" s="157" t="s">
        <v>218</v>
      </c>
      <c r="F21" s="157" t="s">
        <v>219</v>
      </c>
      <c r="G21" s="157" t="s">
        <v>220</v>
      </c>
      <c r="H21" s="161">
        <v>592800</v>
      </c>
      <c r="I21" s="162">
        <v>592800</v>
      </c>
      <c r="J21" s="162">
        <v>592800</v>
      </c>
      <c r="K21" s="157"/>
      <c r="L21" s="162"/>
      <c r="M21" s="157"/>
      <c r="N21" s="162"/>
      <c r="O21" s="162"/>
      <c r="P21" s="157"/>
      <c r="Q21" s="162"/>
      <c r="R21" s="162"/>
      <c r="S21" s="162"/>
      <c r="T21" s="162"/>
      <c r="U21" s="162"/>
      <c r="V21" s="162"/>
      <c r="W21" s="162"/>
    </row>
    <row r="22" ht="20.25" customHeight="1" spans="1:23">
      <c r="A22" s="157" t="str">
        <f t="shared" si="0"/>
        <v>       玉溪市生态环境局</v>
      </c>
      <c r="B22" s="157" t="s">
        <v>216</v>
      </c>
      <c r="C22" s="157" t="s">
        <v>217</v>
      </c>
      <c r="D22" s="157" t="s">
        <v>105</v>
      </c>
      <c r="E22" s="157" t="s">
        <v>221</v>
      </c>
      <c r="F22" s="157" t="s">
        <v>219</v>
      </c>
      <c r="G22" s="157" t="s">
        <v>220</v>
      </c>
      <c r="H22" s="161">
        <v>765600</v>
      </c>
      <c r="I22" s="162">
        <v>765600</v>
      </c>
      <c r="J22" s="162">
        <v>765600</v>
      </c>
      <c r="K22" s="157"/>
      <c r="L22" s="162"/>
      <c r="M22" s="157"/>
      <c r="N22" s="162"/>
      <c r="O22" s="162"/>
      <c r="P22" s="157"/>
      <c r="Q22" s="162"/>
      <c r="R22" s="162"/>
      <c r="S22" s="162"/>
      <c r="T22" s="162"/>
      <c r="U22" s="162"/>
      <c r="V22" s="162"/>
      <c r="W22" s="162"/>
    </row>
    <row r="23" ht="20.25" customHeight="1" spans="1:23">
      <c r="A23" s="157" t="str">
        <f t="shared" si="0"/>
        <v>       玉溪市生态环境局</v>
      </c>
      <c r="B23" s="157" t="s">
        <v>222</v>
      </c>
      <c r="C23" s="157" t="s">
        <v>223</v>
      </c>
      <c r="D23" s="157" t="s">
        <v>120</v>
      </c>
      <c r="E23" s="157" t="s">
        <v>191</v>
      </c>
      <c r="F23" s="157" t="s">
        <v>224</v>
      </c>
      <c r="G23" s="157" t="s">
        <v>225</v>
      </c>
      <c r="H23" s="161">
        <v>2088080</v>
      </c>
      <c r="I23" s="162">
        <v>2088080</v>
      </c>
      <c r="J23" s="162">
        <v>599156.25</v>
      </c>
      <c r="K23" s="157"/>
      <c r="L23" s="162">
        <v>1488923.75</v>
      </c>
      <c r="M23" s="157"/>
      <c r="N23" s="162"/>
      <c r="O23" s="162"/>
      <c r="P23" s="157"/>
      <c r="Q23" s="162"/>
      <c r="R23" s="162"/>
      <c r="S23" s="162"/>
      <c r="T23" s="162"/>
      <c r="U23" s="162"/>
      <c r="V23" s="162"/>
      <c r="W23" s="162"/>
    </row>
    <row r="24" ht="20.25" customHeight="1" spans="1:23">
      <c r="A24" s="157" t="str">
        <f t="shared" si="0"/>
        <v>       玉溪市生态环境局</v>
      </c>
      <c r="B24" s="157" t="s">
        <v>226</v>
      </c>
      <c r="C24" s="157" t="s">
        <v>227</v>
      </c>
      <c r="D24" s="157" t="s">
        <v>120</v>
      </c>
      <c r="E24" s="157" t="s">
        <v>191</v>
      </c>
      <c r="F24" s="157" t="s">
        <v>228</v>
      </c>
      <c r="G24" s="157" t="s">
        <v>229</v>
      </c>
      <c r="H24" s="161">
        <v>43500</v>
      </c>
      <c r="I24" s="162">
        <v>43500</v>
      </c>
      <c r="J24" s="162"/>
      <c r="K24" s="157"/>
      <c r="L24" s="162">
        <v>43500</v>
      </c>
      <c r="M24" s="157"/>
      <c r="N24" s="162"/>
      <c r="O24" s="162"/>
      <c r="P24" s="157"/>
      <c r="Q24" s="162"/>
      <c r="R24" s="162"/>
      <c r="S24" s="162"/>
      <c r="T24" s="162"/>
      <c r="U24" s="162"/>
      <c r="V24" s="162"/>
      <c r="W24" s="162"/>
    </row>
    <row r="25" ht="20.25" customHeight="1" spans="1:23">
      <c r="A25" s="157" t="str">
        <f t="shared" si="0"/>
        <v>       玉溪市生态环境局</v>
      </c>
      <c r="B25" s="157" t="s">
        <v>226</v>
      </c>
      <c r="C25" s="157" t="s">
        <v>227</v>
      </c>
      <c r="D25" s="157" t="s">
        <v>137</v>
      </c>
      <c r="E25" s="157" t="s">
        <v>212</v>
      </c>
      <c r="F25" s="157" t="s">
        <v>228</v>
      </c>
      <c r="G25" s="157" t="s">
        <v>229</v>
      </c>
      <c r="H25" s="161">
        <v>13100</v>
      </c>
      <c r="I25" s="162">
        <v>13100</v>
      </c>
      <c r="J25" s="162"/>
      <c r="K25" s="157"/>
      <c r="L25" s="162">
        <v>13100</v>
      </c>
      <c r="M25" s="157"/>
      <c r="N25" s="162"/>
      <c r="O25" s="162"/>
      <c r="P25" s="157"/>
      <c r="Q25" s="162"/>
      <c r="R25" s="162"/>
      <c r="S25" s="162"/>
      <c r="T25" s="162"/>
      <c r="U25" s="162"/>
      <c r="V25" s="162"/>
      <c r="W25" s="162"/>
    </row>
    <row r="26" ht="20.25" customHeight="1" spans="1:23">
      <c r="A26" s="157" t="str">
        <f t="shared" si="0"/>
        <v>       玉溪市生态环境局</v>
      </c>
      <c r="B26" s="157" t="s">
        <v>230</v>
      </c>
      <c r="C26" s="157" t="s">
        <v>231</v>
      </c>
      <c r="D26" s="157" t="s">
        <v>120</v>
      </c>
      <c r="E26" s="157" t="s">
        <v>191</v>
      </c>
      <c r="F26" s="157" t="s">
        <v>232</v>
      </c>
      <c r="G26" s="157" t="s">
        <v>233</v>
      </c>
      <c r="H26" s="161">
        <v>603600</v>
      </c>
      <c r="I26" s="162">
        <v>603600</v>
      </c>
      <c r="J26" s="162">
        <v>264075</v>
      </c>
      <c r="K26" s="157"/>
      <c r="L26" s="162">
        <v>339525</v>
      </c>
      <c r="M26" s="157"/>
      <c r="N26" s="162"/>
      <c r="O26" s="162"/>
      <c r="P26" s="157"/>
      <c r="Q26" s="162"/>
      <c r="R26" s="162"/>
      <c r="S26" s="162"/>
      <c r="T26" s="162"/>
      <c r="U26" s="162"/>
      <c r="V26" s="162"/>
      <c r="W26" s="162"/>
    </row>
    <row r="27" ht="20.25" customHeight="1" spans="1:23">
      <c r="A27" s="157" t="str">
        <f t="shared" si="0"/>
        <v>       玉溪市生态环境局</v>
      </c>
      <c r="B27" s="157" t="s">
        <v>234</v>
      </c>
      <c r="C27" s="157" t="s">
        <v>235</v>
      </c>
      <c r="D27" s="157" t="s">
        <v>120</v>
      </c>
      <c r="E27" s="157" t="s">
        <v>191</v>
      </c>
      <c r="F27" s="157" t="s">
        <v>236</v>
      </c>
      <c r="G27" s="157" t="s">
        <v>235</v>
      </c>
      <c r="H27" s="161">
        <v>133314.72</v>
      </c>
      <c r="I27" s="162">
        <v>133314.72</v>
      </c>
      <c r="J27" s="162"/>
      <c r="K27" s="157"/>
      <c r="L27" s="162">
        <v>133314.72</v>
      </c>
      <c r="M27" s="157"/>
      <c r="N27" s="162"/>
      <c r="O27" s="162"/>
      <c r="P27" s="157"/>
      <c r="Q27" s="162"/>
      <c r="R27" s="162"/>
      <c r="S27" s="162"/>
      <c r="T27" s="162"/>
      <c r="U27" s="162"/>
      <c r="V27" s="162"/>
      <c r="W27" s="162"/>
    </row>
    <row r="28" ht="20.25" customHeight="1" spans="1:23">
      <c r="A28" s="157" t="str">
        <f t="shared" si="0"/>
        <v>       玉溪市生态环境局</v>
      </c>
      <c r="B28" s="157" t="s">
        <v>234</v>
      </c>
      <c r="C28" s="157" t="s">
        <v>235</v>
      </c>
      <c r="D28" s="157" t="s">
        <v>137</v>
      </c>
      <c r="E28" s="157" t="s">
        <v>212</v>
      </c>
      <c r="F28" s="157" t="s">
        <v>236</v>
      </c>
      <c r="G28" s="157" t="s">
        <v>235</v>
      </c>
      <c r="H28" s="161">
        <v>55586.4</v>
      </c>
      <c r="I28" s="162">
        <v>55586.4</v>
      </c>
      <c r="J28" s="162"/>
      <c r="K28" s="157"/>
      <c r="L28" s="162">
        <v>55586.4</v>
      </c>
      <c r="M28" s="157"/>
      <c r="N28" s="162"/>
      <c r="O28" s="162"/>
      <c r="P28" s="157"/>
      <c r="Q28" s="162"/>
      <c r="R28" s="162"/>
      <c r="S28" s="162"/>
      <c r="T28" s="162"/>
      <c r="U28" s="162"/>
      <c r="V28" s="162"/>
      <c r="W28" s="162"/>
    </row>
    <row r="29" ht="20.25" customHeight="1" spans="1:23">
      <c r="A29" s="157" t="str">
        <f t="shared" si="0"/>
        <v>       玉溪市生态环境局</v>
      </c>
      <c r="B29" s="157" t="s">
        <v>237</v>
      </c>
      <c r="C29" s="157" t="s">
        <v>238</v>
      </c>
      <c r="D29" s="157" t="s">
        <v>104</v>
      </c>
      <c r="E29" s="157" t="s">
        <v>218</v>
      </c>
      <c r="F29" s="157" t="s">
        <v>239</v>
      </c>
      <c r="G29" s="157" t="s">
        <v>240</v>
      </c>
      <c r="H29" s="161">
        <v>11400</v>
      </c>
      <c r="I29" s="162">
        <v>11400</v>
      </c>
      <c r="J29" s="162">
        <v>11400</v>
      </c>
      <c r="K29" s="157"/>
      <c r="L29" s="162"/>
      <c r="M29" s="157"/>
      <c r="N29" s="162"/>
      <c r="O29" s="162"/>
      <c r="P29" s="157"/>
      <c r="Q29" s="162"/>
      <c r="R29" s="162"/>
      <c r="S29" s="162"/>
      <c r="T29" s="162"/>
      <c r="U29" s="162"/>
      <c r="V29" s="162"/>
      <c r="W29" s="162"/>
    </row>
    <row r="30" ht="20.25" customHeight="1" spans="1:23">
      <c r="A30" s="157" t="str">
        <f t="shared" si="0"/>
        <v>       玉溪市生态环境局</v>
      </c>
      <c r="B30" s="157" t="s">
        <v>237</v>
      </c>
      <c r="C30" s="157" t="s">
        <v>238</v>
      </c>
      <c r="D30" s="157" t="s">
        <v>105</v>
      </c>
      <c r="E30" s="157" t="s">
        <v>221</v>
      </c>
      <c r="F30" s="157" t="s">
        <v>239</v>
      </c>
      <c r="G30" s="157" t="s">
        <v>240</v>
      </c>
      <c r="H30" s="161">
        <v>17400</v>
      </c>
      <c r="I30" s="162">
        <v>17400</v>
      </c>
      <c r="J30" s="162">
        <v>17400</v>
      </c>
      <c r="K30" s="157"/>
      <c r="L30" s="162"/>
      <c r="M30" s="157"/>
      <c r="N30" s="162"/>
      <c r="O30" s="162"/>
      <c r="P30" s="157"/>
      <c r="Q30" s="162"/>
      <c r="R30" s="162"/>
      <c r="S30" s="162"/>
      <c r="T30" s="162"/>
      <c r="U30" s="162"/>
      <c r="V30" s="162"/>
      <c r="W30" s="162"/>
    </row>
    <row r="31" ht="20.25" customHeight="1" spans="1:23">
      <c r="A31" s="157" t="str">
        <f t="shared" si="0"/>
        <v>       玉溪市生态环境局</v>
      </c>
      <c r="B31" s="157" t="s">
        <v>237</v>
      </c>
      <c r="C31" s="157" t="s">
        <v>238</v>
      </c>
      <c r="D31" s="157" t="s">
        <v>120</v>
      </c>
      <c r="E31" s="157" t="s">
        <v>191</v>
      </c>
      <c r="F31" s="157" t="s">
        <v>241</v>
      </c>
      <c r="G31" s="157" t="s">
        <v>242</v>
      </c>
      <c r="H31" s="161">
        <v>309700</v>
      </c>
      <c r="I31" s="162">
        <v>309700</v>
      </c>
      <c r="J31" s="162">
        <v>66087.5</v>
      </c>
      <c r="K31" s="157"/>
      <c r="L31" s="162">
        <v>243612.5</v>
      </c>
      <c r="M31" s="157"/>
      <c r="N31" s="162"/>
      <c r="O31" s="162"/>
      <c r="P31" s="157"/>
      <c r="Q31" s="162"/>
      <c r="R31" s="162"/>
      <c r="S31" s="162"/>
      <c r="T31" s="162"/>
      <c r="U31" s="162"/>
      <c r="V31" s="162"/>
      <c r="W31" s="162"/>
    </row>
    <row r="32" ht="20.25" customHeight="1" spans="1:23">
      <c r="A32" s="157" t="str">
        <f t="shared" si="0"/>
        <v>       玉溪市生态环境局</v>
      </c>
      <c r="B32" s="157" t="s">
        <v>237</v>
      </c>
      <c r="C32" s="157" t="s">
        <v>238</v>
      </c>
      <c r="D32" s="157" t="s">
        <v>120</v>
      </c>
      <c r="E32" s="157" t="s">
        <v>191</v>
      </c>
      <c r="F32" s="157" t="s">
        <v>243</v>
      </c>
      <c r="G32" s="157" t="s">
        <v>244</v>
      </c>
      <c r="H32" s="161">
        <v>13000</v>
      </c>
      <c r="I32" s="162">
        <v>13000</v>
      </c>
      <c r="J32" s="162">
        <v>3250</v>
      </c>
      <c r="K32" s="157"/>
      <c r="L32" s="162">
        <v>9750</v>
      </c>
      <c r="M32" s="157"/>
      <c r="N32" s="162"/>
      <c r="O32" s="162"/>
      <c r="P32" s="157"/>
      <c r="Q32" s="162"/>
      <c r="R32" s="162"/>
      <c r="S32" s="162"/>
      <c r="T32" s="162"/>
      <c r="U32" s="162"/>
      <c r="V32" s="162"/>
      <c r="W32" s="162"/>
    </row>
    <row r="33" ht="20.25" customHeight="1" spans="1:23">
      <c r="A33" s="157" t="str">
        <f t="shared" si="0"/>
        <v>       玉溪市生态环境局</v>
      </c>
      <c r="B33" s="157" t="s">
        <v>237</v>
      </c>
      <c r="C33" s="157" t="s">
        <v>238</v>
      </c>
      <c r="D33" s="157" t="s">
        <v>120</v>
      </c>
      <c r="E33" s="157" t="s">
        <v>191</v>
      </c>
      <c r="F33" s="157" t="s">
        <v>245</v>
      </c>
      <c r="G33" s="157" t="s">
        <v>246</v>
      </c>
      <c r="H33" s="161">
        <v>85000</v>
      </c>
      <c r="I33" s="162">
        <v>85000</v>
      </c>
      <c r="J33" s="162">
        <v>21250</v>
      </c>
      <c r="K33" s="157"/>
      <c r="L33" s="162">
        <v>63750</v>
      </c>
      <c r="M33" s="157"/>
      <c r="N33" s="162"/>
      <c r="O33" s="162"/>
      <c r="P33" s="157"/>
      <c r="Q33" s="162"/>
      <c r="R33" s="162"/>
      <c r="S33" s="162"/>
      <c r="T33" s="162"/>
      <c r="U33" s="162"/>
      <c r="V33" s="162"/>
      <c r="W33" s="162"/>
    </row>
    <row r="34" ht="20.25" customHeight="1" spans="1:23">
      <c r="A34" s="157" t="str">
        <f t="shared" si="0"/>
        <v>       玉溪市生态环境局</v>
      </c>
      <c r="B34" s="157" t="s">
        <v>237</v>
      </c>
      <c r="C34" s="157" t="s">
        <v>238</v>
      </c>
      <c r="D34" s="157" t="s">
        <v>120</v>
      </c>
      <c r="E34" s="157" t="s">
        <v>191</v>
      </c>
      <c r="F34" s="157" t="s">
        <v>247</v>
      </c>
      <c r="G34" s="157" t="s">
        <v>248</v>
      </c>
      <c r="H34" s="161">
        <v>26000</v>
      </c>
      <c r="I34" s="162">
        <v>26000</v>
      </c>
      <c r="J34" s="162">
        <v>6500</v>
      </c>
      <c r="K34" s="157"/>
      <c r="L34" s="162">
        <v>19500</v>
      </c>
      <c r="M34" s="157"/>
      <c r="N34" s="162"/>
      <c r="O34" s="162"/>
      <c r="P34" s="157"/>
      <c r="Q34" s="162"/>
      <c r="R34" s="162"/>
      <c r="S34" s="162"/>
      <c r="T34" s="162"/>
      <c r="U34" s="162"/>
      <c r="V34" s="162"/>
      <c r="W34" s="162"/>
    </row>
    <row r="35" ht="20.25" customHeight="1" spans="1:23">
      <c r="A35" s="157" t="str">
        <f t="shared" si="0"/>
        <v>       玉溪市生态环境局</v>
      </c>
      <c r="B35" s="157" t="s">
        <v>237</v>
      </c>
      <c r="C35" s="157" t="s">
        <v>238</v>
      </c>
      <c r="D35" s="157" t="s">
        <v>120</v>
      </c>
      <c r="E35" s="157" t="s">
        <v>191</v>
      </c>
      <c r="F35" s="157" t="s">
        <v>249</v>
      </c>
      <c r="G35" s="157" t="s">
        <v>250</v>
      </c>
      <c r="H35" s="161">
        <v>313400</v>
      </c>
      <c r="I35" s="162">
        <v>313400</v>
      </c>
      <c r="J35" s="162">
        <v>78350</v>
      </c>
      <c r="K35" s="157"/>
      <c r="L35" s="162">
        <v>235050</v>
      </c>
      <c r="M35" s="157"/>
      <c r="N35" s="162"/>
      <c r="O35" s="162"/>
      <c r="P35" s="157"/>
      <c r="Q35" s="162"/>
      <c r="R35" s="162"/>
      <c r="S35" s="162"/>
      <c r="T35" s="162"/>
      <c r="U35" s="162"/>
      <c r="V35" s="162"/>
      <c r="W35" s="162"/>
    </row>
    <row r="36" ht="20.25" customHeight="1" spans="1:23">
      <c r="A36" s="157" t="str">
        <f t="shared" si="0"/>
        <v>       玉溪市生态环境局</v>
      </c>
      <c r="B36" s="157" t="s">
        <v>237</v>
      </c>
      <c r="C36" s="157" t="s">
        <v>238</v>
      </c>
      <c r="D36" s="157" t="s">
        <v>120</v>
      </c>
      <c r="E36" s="157" t="s">
        <v>191</v>
      </c>
      <c r="F36" s="157" t="s">
        <v>251</v>
      </c>
      <c r="G36" s="157" t="s">
        <v>252</v>
      </c>
      <c r="H36" s="161">
        <v>30000</v>
      </c>
      <c r="I36" s="162">
        <v>30000</v>
      </c>
      <c r="J36" s="162">
        <v>7500</v>
      </c>
      <c r="K36" s="157"/>
      <c r="L36" s="162">
        <v>22500</v>
      </c>
      <c r="M36" s="157"/>
      <c r="N36" s="162"/>
      <c r="O36" s="162"/>
      <c r="P36" s="157"/>
      <c r="Q36" s="162"/>
      <c r="R36" s="162"/>
      <c r="S36" s="162"/>
      <c r="T36" s="162"/>
      <c r="U36" s="162"/>
      <c r="V36" s="162"/>
      <c r="W36" s="162"/>
    </row>
    <row r="37" ht="20.25" customHeight="1" spans="1:23">
      <c r="A37" s="157" t="str">
        <f t="shared" si="0"/>
        <v>       玉溪市生态环境局</v>
      </c>
      <c r="B37" s="157" t="s">
        <v>237</v>
      </c>
      <c r="C37" s="157" t="s">
        <v>238</v>
      </c>
      <c r="D37" s="157" t="s">
        <v>120</v>
      </c>
      <c r="E37" s="157" t="s">
        <v>191</v>
      </c>
      <c r="F37" s="157" t="s">
        <v>253</v>
      </c>
      <c r="G37" s="157" t="s">
        <v>254</v>
      </c>
      <c r="H37" s="161">
        <v>61000</v>
      </c>
      <c r="I37" s="162">
        <v>61000</v>
      </c>
      <c r="J37" s="162">
        <v>15250</v>
      </c>
      <c r="K37" s="157"/>
      <c r="L37" s="162">
        <v>45750</v>
      </c>
      <c r="M37" s="157"/>
      <c r="N37" s="162"/>
      <c r="O37" s="162"/>
      <c r="P37" s="157"/>
      <c r="Q37" s="162"/>
      <c r="R37" s="162"/>
      <c r="S37" s="162"/>
      <c r="T37" s="162"/>
      <c r="U37" s="162"/>
      <c r="V37" s="162"/>
      <c r="W37" s="162"/>
    </row>
    <row r="38" ht="20.25" customHeight="1" spans="1:23">
      <c r="A38" s="157" t="str">
        <f t="shared" si="0"/>
        <v>       玉溪市生态环境局</v>
      </c>
      <c r="B38" s="157" t="s">
        <v>237</v>
      </c>
      <c r="C38" s="157" t="s">
        <v>238</v>
      </c>
      <c r="D38" s="157" t="s">
        <v>120</v>
      </c>
      <c r="E38" s="157" t="s">
        <v>191</v>
      </c>
      <c r="F38" s="157" t="s">
        <v>232</v>
      </c>
      <c r="G38" s="157" t="s">
        <v>233</v>
      </c>
      <c r="H38" s="161">
        <v>60360</v>
      </c>
      <c r="I38" s="162">
        <v>60360</v>
      </c>
      <c r="J38" s="162">
        <v>15090</v>
      </c>
      <c r="K38" s="157"/>
      <c r="L38" s="162">
        <v>45270</v>
      </c>
      <c r="M38" s="157"/>
      <c r="N38" s="162"/>
      <c r="O38" s="162"/>
      <c r="P38" s="157"/>
      <c r="Q38" s="162"/>
      <c r="R38" s="162"/>
      <c r="S38" s="162"/>
      <c r="T38" s="162"/>
      <c r="U38" s="162"/>
      <c r="V38" s="162"/>
      <c r="W38" s="162"/>
    </row>
    <row r="39" ht="20.25" customHeight="1" spans="1:23">
      <c r="A39" s="157" t="str">
        <f t="shared" si="0"/>
        <v>       玉溪市生态环境局</v>
      </c>
      <c r="B39" s="157" t="s">
        <v>237</v>
      </c>
      <c r="C39" s="157" t="s">
        <v>238</v>
      </c>
      <c r="D39" s="157" t="s">
        <v>120</v>
      </c>
      <c r="E39" s="157" t="s">
        <v>191</v>
      </c>
      <c r="F39" s="157" t="s">
        <v>255</v>
      </c>
      <c r="G39" s="157" t="s">
        <v>256</v>
      </c>
      <c r="H39" s="161">
        <v>5000</v>
      </c>
      <c r="I39" s="162">
        <v>5000</v>
      </c>
      <c r="J39" s="162">
        <v>1250</v>
      </c>
      <c r="K39" s="157"/>
      <c r="L39" s="162">
        <v>3750</v>
      </c>
      <c r="M39" s="157"/>
      <c r="N39" s="162"/>
      <c r="O39" s="162"/>
      <c r="P39" s="157"/>
      <c r="Q39" s="162"/>
      <c r="R39" s="162"/>
      <c r="S39" s="162"/>
      <c r="T39" s="162"/>
      <c r="U39" s="162"/>
      <c r="V39" s="162"/>
      <c r="W39" s="162"/>
    </row>
    <row r="40" ht="20.25" customHeight="1" spans="1:23">
      <c r="A40" s="157" t="str">
        <f t="shared" si="0"/>
        <v>       玉溪市生态环境局</v>
      </c>
      <c r="B40" s="157" t="s">
        <v>237</v>
      </c>
      <c r="C40" s="157" t="s">
        <v>238</v>
      </c>
      <c r="D40" s="157" t="s">
        <v>137</v>
      </c>
      <c r="E40" s="157" t="s">
        <v>212</v>
      </c>
      <c r="F40" s="157" t="s">
        <v>241</v>
      </c>
      <c r="G40" s="157" t="s">
        <v>242</v>
      </c>
      <c r="H40" s="161">
        <v>54934</v>
      </c>
      <c r="I40" s="162">
        <v>54934</v>
      </c>
      <c r="J40" s="162"/>
      <c r="K40" s="157"/>
      <c r="L40" s="162">
        <v>54934</v>
      </c>
      <c r="M40" s="157"/>
      <c r="N40" s="162"/>
      <c r="O40" s="162"/>
      <c r="P40" s="157"/>
      <c r="Q40" s="162"/>
      <c r="R40" s="162"/>
      <c r="S40" s="162"/>
      <c r="T40" s="162"/>
      <c r="U40" s="162"/>
      <c r="V40" s="162"/>
      <c r="W40" s="162"/>
    </row>
    <row r="41" ht="20.25" customHeight="1" spans="1:23">
      <c r="A41" s="157" t="str">
        <f t="shared" si="0"/>
        <v>       玉溪市生态环境局</v>
      </c>
      <c r="B41" s="157" t="s">
        <v>237</v>
      </c>
      <c r="C41" s="157" t="s">
        <v>238</v>
      </c>
      <c r="D41" s="157" t="s">
        <v>137</v>
      </c>
      <c r="E41" s="157" t="s">
        <v>212</v>
      </c>
      <c r="F41" s="157" t="s">
        <v>253</v>
      </c>
      <c r="G41" s="157" t="s">
        <v>254</v>
      </c>
      <c r="H41" s="161">
        <v>30000</v>
      </c>
      <c r="I41" s="162">
        <v>30000</v>
      </c>
      <c r="J41" s="162">
        <v>7500</v>
      </c>
      <c r="K41" s="157"/>
      <c r="L41" s="162">
        <v>22500</v>
      </c>
      <c r="M41" s="157"/>
      <c r="N41" s="162"/>
      <c r="O41" s="162"/>
      <c r="P41" s="157"/>
      <c r="Q41" s="162"/>
      <c r="R41" s="162"/>
      <c r="S41" s="162"/>
      <c r="T41" s="162"/>
      <c r="U41" s="162"/>
      <c r="V41" s="162"/>
      <c r="W41" s="162"/>
    </row>
    <row r="42" ht="20.25" customHeight="1" spans="1:23">
      <c r="A42" s="157" t="str">
        <f t="shared" si="0"/>
        <v>       玉溪市生态环境局</v>
      </c>
      <c r="B42" s="157" t="s">
        <v>237</v>
      </c>
      <c r="C42" s="157" t="s">
        <v>238</v>
      </c>
      <c r="D42" s="157" t="s">
        <v>137</v>
      </c>
      <c r="E42" s="157" t="s">
        <v>212</v>
      </c>
      <c r="F42" s="157" t="s">
        <v>232</v>
      </c>
      <c r="G42" s="157" t="s">
        <v>233</v>
      </c>
      <c r="H42" s="161">
        <v>152266</v>
      </c>
      <c r="I42" s="162">
        <v>152266</v>
      </c>
      <c r="J42" s="162">
        <v>38066.5</v>
      </c>
      <c r="K42" s="157"/>
      <c r="L42" s="162">
        <v>114199.5</v>
      </c>
      <c r="M42" s="157"/>
      <c r="N42" s="162"/>
      <c r="O42" s="162"/>
      <c r="P42" s="157"/>
      <c r="Q42" s="162"/>
      <c r="R42" s="162"/>
      <c r="S42" s="162"/>
      <c r="T42" s="162"/>
      <c r="U42" s="162"/>
      <c r="V42" s="162"/>
      <c r="W42" s="162"/>
    </row>
    <row r="43" ht="20.25" customHeight="1" spans="1:23">
      <c r="A43" s="157" t="str">
        <f t="shared" si="0"/>
        <v>       玉溪市生态环境局</v>
      </c>
      <c r="B43" s="157" t="s">
        <v>237</v>
      </c>
      <c r="C43" s="157" t="s">
        <v>238</v>
      </c>
      <c r="D43" s="157" t="s">
        <v>137</v>
      </c>
      <c r="E43" s="157" t="s">
        <v>212</v>
      </c>
      <c r="F43" s="157" t="s">
        <v>239</v>
      </c>
      <c r="G43" s="157" t="s">
        <v>240</v>
      </c>
      <c r="H43" s="161">
        <v>66000</v>
      </c>
      <c r="I43" s="162">
        <v>66000</v>
      </c>
      <c r="J43" s="162">
        <v>16500</v>
      </c>
      <c r="K43" s="157"/>
      <c r="L43" s="162">
        <v>49500</v>
      </c>
      <c r="M43" s="157"/>
      <c r="N43" s="162"/>
      <c r="O43" s="162"/>
      <c r="P43" s="157"/>
      <c r="Q43" s="162"/>
      <c r="R43" s="162"/>
      <c r="S43" s="162"/>
      <c r="T43" s="162"/>
      <c r="U43" s="162"/>
      <c r="V43" s="162"/>
      <c r="W43" s="162"/>
    </row>
    <row r="44" ht="20.25" customHeight="1" spans="1:23">
      <c r="A44" s="157" t="str">
        <f t="shared" si="0"/>
        <v>       玉溪市生态环境局</v>
      </c>
      <c r="B44" s="157" t="s">
        <v>237</v>
      </c>
      <c r="C44" s="157" t="s">
        <v>238</v>
      </c>
      <c r="D44" s="157" t="s">
        <v>137</v>
      </c>
      <c r="E44" s="157" t="s">
        <v>212</v>
      </c>
      <c r="F44" s="157" t="s">
        <v>257</v>
      </c>
      <c r="G44" s="157" t="s">
        <v>258</v>
      </c>
      <c r="H44" s="161">
        <v>11800</v>
      </c>
      <c r="I44" s="162">
        <v>11800</v>
      </c>
      <c r="J44" s="162"/>
      <c r="K44" s="157"/>
      <c r="L44" s="162">
        <v>11800</v>
      </c>
      <c r="M44" s="157"/>
      <c r="N44" s="162"/>
      <c r="O44" s="162"/>
      <c r="P44" s="157"/>
      <c r="Q44" s="162"/>
      <c r="R44" s="162"/>
      <c r="S44" s="162"/>
      <c r="T44" s="162"/>
      <c r="U44" s="162"/>
      <c r="V44" s="162"/>
      <c r="W44" s="162"/>
    </row>
    <row r="45" ht="20.25" customHeight="1" spans="1:23">
      <c r="A45" s="157" t="str">
        <f t="shared" si="0"/>
        <v>       玉溪市生态环境局</v>
      </c>
      <c r="B45" s="157" t="s">
        <v>237</v>
      </c>
      <c r="C45" s="157" t="s">
        <v>238</v>
      </c>
      <c r="D45" s="157" t="s">
        <v>137</v>
      </c>
      <c r="E45" s="157" t="s">
        <v>212</v>
      </c>
      <c r="F45" s="157" t="s">
        <v>259</v>
      </c>
      <c r="G45" s="157" t="s">
        <v>260</v>
      </c>
      <c r="H45" s="161">
        <v>30000</v>
      </c>
      <c r="I45" s="162">
        <v>30000</v>
      </c>
      <c r="J45" s="162"/>
      <c r="K45" s="157"/>
      <c r="L45" s="162">
        <v>30000</v>
      </c>
      <c r="M45" s="157"/>
      <c r="N45" s="162"/>
      <c r="O45" s="162"/>
      <c r="P45" s="157"/>
      <c r="Q45" s="162"/>
      <c r="R45" s="162"/>
      <c r="S45" s="162"/>
      <c r="T45" s="162"/>
      <c r="U45" s="162"/>
      <c r="V45" s="162"/>
      <c r="W45" s="162"/>
    </row>
    <row r="46" ht="20.25" customHeight="1" spans="1:23">
      <c r="A46" s="157" t="str">
        <f t="shared" si="0"/>
        <v>       玉溪市生态环境局</v>
      </c>
      <c r="B46" s="157" t="s">
        <v>261</v>
      </c>
      <c r="C46" s="157" t="s">
        <v>262</v>
      </c>
      <c r="D46" s="157" t="s">
        <v>137</v>
      </c>
      <c r="E46" s="157" t="s">
        <v>212</v>
      </c>
      <c r="F46" s="157" t="s">
        <v>192</v>
      </c>
      <c r="G46" s="157" t="s">
        <v>193</v>
      </c>
      <c r="H46" s="161">
        <v>1207236</v>
      </c>
      <c r="I46" s="162">
        <v>1207236</v>
      </c>
      <c r="J46" s="162">
        <v>528165.75</v>
      </c>
      <c r="K46" s="157"/>
      <c r="L46" s="162">
        <v>679070.25</v>
      </c>
      <c r="M46" s="157"/>
      <c r="N46" s="162"/>
      <c r="O46" s="162"/>
      <c r="P46" s="157"/>
      <c r="Q46" s="162"/>
      <c r="R46" s="162"/>
      <c r="S46" s="162"/>
      <c r="T46" s="162"/>
      <c r="U46" s="162"/>
      <c r="V46" s="162"/>
      <c r="W46" s="162"/>
    </row>
    <row r="47" ht="20.25" customHeight="1" spans="1:23">
      <c r="A47" s="157" t="str">
        <f t="shared" si="0"/>
        <v>       玉溪市生态环境局</v>
      </c>
      <c r="B47" s="157" t="s">
        <v>261</v>
      </c>
      <c r="C47" s="157" t="s">
        <v>262</v>
      </c>
      <c r="D47" s="157" t="s">
        <v>137</v>
      </c>
      <c r="E47" s="157" t="s">
        <v>212</v>
      </c>
      <c r="F47" s="157" t="s">
        <v>194</v>
      </c>
      <c r="G47" s="157" t="s">
        <v>195</v>
      </c>
      <c r="H47" s="161">
        <v>109488</v>
      </c>
      <c r="I47" s="162">
        <v>109488</v>
      </c>
      <c r="J47" s="162">
        <v>47901</v>
      </c>
      <c r="K47" s="157"/>
      <c r="L47" s="162">
        <v>61587</v>
      </c>
      <c r="M47" s="157"/>
      <c r="N47" s="162"/>
      <c r="O47" s="162"/>
      <c r="P47" s="157"/>
      <c r="Q47" s="162"/>
      <c r="R47" s="162"/>
      <c r="S47" s="162"/>
      <c r="T47" s="162"/>
      <c r="U47" s="162"/>
      <c r="V47" s="162"/>
      <c r="W47" s="162"/>
    </row>
    <row r="48" ht="20.25" customHeight="1" spans="1:23">
      <c r="A48" s="157" t="str">
        <f t="shared" si="0"/>
        <v>       玉溪市生态环境局</v>
      </c>
      <c r="B48" s="157" t="s">
        <v>261</v>
      </c>
      <c r="C48" s="157" t="s">
        <v>262</v>
      </c>
      <c r="D48" s="157" t="s">
        <v>137</v>
      </c>
      <c r="E48" s="157" t="s">
        <v>212</v>
      </c>
      <c r="F48" s="157" t="s">
        <v>263</v>
      </c>
      <c r="G48" s="157" t="s">
        <v>264</v>
      </c>
      <c r="H48" s="161">
        <v>476760</v>
      </c>
      <c r="I48" s="162">
        <v>476760</v>
      </c>
      <c r="J48" s="162">
        <v>208582.5</v>
      </c>
      <c r="K48" s="157"/>
      <c r="L48" s="162">
        <v>268177.5</v>
      </c>
      <c r="M48" s="157"/>
      <c r="N48" s="162"/>
      <c r="O48" s="162"/>
      <c r="P48" s="157"/>
      <c r="Q48" s="162"/>
      <c r="R48" s="162"/>
      <c r="S48" s="162"/>
      <c r="T48" s="162"/>
      <c r="U48" s="162"/>
      <c r="V48" s="162"/>
      <c r="W48" s="162"/>
    </row>
    <row r="49" ht="20.25" customHeight="1" spans="1:23">
      <c r="A49" s="157" t="str">
        <f t="shared" si="0"/>
        <v>       玉溪市生态环境局</v>
      </c>
      <c r="B49" s="157" t="s">
        <v>261</v>
      </c>
      <c r="C49" s="157" t="s">
        <v>262</v>
      </c>
      <c r="D49" s="157" t="s">
        <v>142</v>
      </c>
      <c r="E49" s="157" t="s">
        <v>196</v>
      </c>
      <c r="F49" s="157" t="s">
        <v>194</v>
      </c>
      <c r="G49" s="157" t="s">
        <v>195</v>
      </c>
      <c r="H49" s="161">
        <v>43716</v>
      </c>
      <c r="I49" s="162">
        <v>43716</v>
      </c>
      <c r="J49" s="162"/>
      <c r="K49" s="157"/>
      <c r="L49" s="162">
        <v>43716</v>
      </c>
      <c r="M49" s="157"/>
      <c r="N49" s="162"/>
      <c r="O49" s="162"/>
      <c r="P49" s="157"/>
      <c r="Q49" s="162"/>
      <c r="R49" s="162"/>
      <c r="S49" s="162"/>
      <c r="T49" s="162"/>
      <c r="U49" s="162"/>
      <c r="V49" s="162"/>
      <c r="W49" s="162"/>
    </row>
    <row r="50" ht="20.25" customHeight="1" spans="1:23">
      <c r="A50" s="157" t="str">
        <f t="shared" si="0"/>
        <v>       玉溪市生态环境局</v>
      </c>
      <c r="B50" s="157" t="s">
        <v>265</v>
      </c>
      <c r="C50" s="157" t="s">
        <v>266</v>
      </c>
      <c r="D50" s="157" t="s">
        <v>120</v>
      </c>
      <c r="E50" s="157" t="s">
        <v>191</v>
      </c>
      <c r="F50" s="157" t="s">
        <v>210</v>
      </c>
      <c r="G50" s="157" t="s">
        <v>211</v>
      </c>
      <c r="H50" s="161">
        <v>18000</v>
      </c>
      <c r="I50" s="162">
        <v>18000</v>
      </c>
      <c r="J50" s="162"/>
      <c r="K50" s="157"/>
      <c r="L50" s="162">
        <v>18000</v>
      </c>
      <c r="M50" s="157"/>
      <c r="N50" s="162"/>
      <c r="O50" s="162"/>
      <c r="P50" s="157"/>
      <c r="Q50" s="162"/>
      <c r="R50" s="162"/>
      <c r="S50" s="162"/>
      <c r="T50" s="162"/>
      <c r="U50" s="162"/>
      <c r="V50" s="162"/>
      <c r="W50" s="162"/>
    </row>
    <row r="51" ht="20.25" customHeight="1" spans="1:23">
      <c r="A51" s="157" t="str">
        <f t="shared" si="0"/>
        <v>       玉溪市生态环境局</v>
      </c>
      <c r="B51" s="157" t="s">
        <v>267</v>
      </c>
      <c r="C51" s="157" t="s">
        <v>268</v>
      </c>
      <c r="D51" s="157" t="s">
        <v>120</v>
      </c>
      <c r="E51" s="157" t="s">
        <v>191</v>
      </c>
      <c r="F51" s="157" t="s">
        <v>269</v>
      </c>
      <c r="G51" s="157" t="s">
        <v>223</v>
      </c>
      <c r="H51" s="161">
        <v>96000</v>
      </c>
      <c r="I51" s="162">
        <v>96000</v>
      </c>
      <c r="J51" s="162">
        <v>24000</v>
      </c>
      <c r="K51" s="157"/>
      <c r="L51" s="162">
        <v>72000</v>
      </c>
      <c r="M51" s="157"/>
      <c r="N51" s="162"/>
      <c r="O51" s="162"/>
      <c r="P51" s="157"/>
      <c r="Q51" s="162"/>
      <c r="R51" s="162"/>
      <c r="S51" s="162"/>
      <c r="T51" s="162"/>
      <c r="U51" s="162"/>
      <c r="V51" s="162"/>
      <c r="W51" s="162"/>
    </row>
    <row r="52" ht="20.25" customHeight="1" spans="1:23">
      <c r="A52" s="157" t="str">
        <f t="shared" si="0"/>
        <v>       玉溪市生态环境局</v>
      </c>
      <c r="B52" s="157" t="s">
        <v>270</v>
      </c>
      <c r="C52" s="157" t="s">
        <v>271</v>
      </c>
      <c r="D52" s="157" t="s">
        <v>124</v>
      </c>
      <c r="E52" s="157" t="s">
        <v>272</v>
      </c>
      <c r="F52" s="157" t="s">
        <v>241</v>
      </c>
      <c r="G52" s="157" t="s">
        <v>242</v>
      </c>
      <c r="H52" s="161">
        <v>160200</v>
      </c>
      <c r="I52" s="162">
        <v>160200</v>
      </c>
      <c r="J52" s="162"/>
      <c r="K52" s="157"/>
      <c r="L52" s="162">
        <v>160200</v>
      </c>
      <c r="M52" s="157"/>
      <c r="N52" s="162"/>
      <c r="O52" s="162"/>
      <c r="P52" s="157"/>
      <c r="Q52" s="162"/>
      <c r="R52" s="162"/>
      <c r="S52" s="162"/>
      <c r="T52" s="162"/>
      <c r="U52" s="162"/>
      <c r="V52" s="162"/>
      <c r="W52" s="162"/>
    </row>
    <row r="53" ht="20.25" customHeight="1" spans="1:23">
      <c r="A53" s="157" t="str">
        <f t="shared" si="0"/>
        <v>       玉溪市生态环境局</v>
      </c>
      <c r="B53" s="157" t="s">
        <v>270</v>
      </c>
      <c r="C53" s="157" t="s">
        <v>271</v>
      </c>
      <c r="D53" s="157" t="s">
        <v>124</v>
      </c>
      <c r="E53" s="157" t="s">
        <v>272</v>
      </c>
      <c r="F53" s="157" t="s">
        <v>273</v>
      </c>
      <c r="G53" s="157" t="s">
        <v>274</v>
      </c>
      <c r="H53" s="161">
        <v>40000</v>
      </c>
      <c r="I53" s="162">
        <v>40000</v>
      </c>
      <c r="J53" s="162"/>
      <c r="K53" s="157"/>
      <c r="L53" s="162">
        <v>40000</v>
      </c>
      <c r="M53" s="157"/>
      <c r="N53" s="162"/>
      <c r="O53" s="162"/>
      <c r="P53" s="157"/>
      <c r="Q53" s="162"/>
      <c r="R53" s="162"/>
      <c r="S53" s="162"/>
      <c r="T53" s="162"/>
      <c r="U53" s="162"/>
      <c r="V53" s="162"/>
      <c r="W53" s="162"/>
    </row>
    <row r="54" ht="20.25" customHeight="1" spans="1:23">
      <c r="A54" s="157" t="str">
        <f t="shared" si="0"/>
        <v>       玉溪市生态环境局</v>
      </c>
      <c r="B54" s="157" t="s">
        <v>270</v>
      </c>
      <c r="C54" s="157" t="s">
        <v>271</v>
      </c>
      <c r="D54" s="157" t="s">
        <v>124</v>
      </c>
      <c r="E54" s="157" t="s">
        <v>272</v>
      </c>
      <c r="F54" s="157" t="s">
        <v>275</v>
      </c>
      <c r="G54" s="157" t="s">
        <v>276</v>
      </c>
      <c r="H54" s="161">
        <v>40000</v>
      </c>
      <c r="I54" s="162">
        <v>40000</v>
      </c>
      <c r="J54" s="162"/>
      <c r="K54" s="157"/>
      <c r="L54" s="162">
        <v>40000</v>
      </c>
      <c r="M54" s="157"/>
      <c r="N54" s="162"/>
      <c r="O54" s="162"/>
      <c r="P54" s="157"/>
      <c r="Q54" s="162"/>
      <c r="R54" s="162"/>
      <c r="S54" s="162"/>
      <c r="T54" s="162"/>
      <c r="U54" s="162"/>
      <c r="V54" s="162"/>
      <c r="W54" s="162"/>
    </row>
    <row r="55" ht="20.25" customHeight="1" spans="1:23">
      <c r="A55" s="157" t="str">
        <f t="shared" si="0"/>
        <v>       玉溪市生态环境局</v>
      </c>
      <c r="B55" s="157" t="s">
        <v>270</v>
      </c>
      <c r="C55" s="157" t="s">
        <v>271</v>
      </c>
      <c r="D55" s="157" t="s">
        <v>124</v>
      </c>
      <c r="E55" s="157" t="s">
        <v>272</v>
      </c>
      <c r="F55" s="157" t="s">
        <v>277</v>
      </c>
      <c r="G55" s="157" t="s">
        <v>278</v>
      </c>
      <c r="H55" s="161">
        <v>80000</v>
      </c>
      <c r="I55" s="162">
        <v>80000</v>
      </c>
      <c r="J55" s="162"/>
      <c r="K55" s="157"/>
      <c r="L55" s="162">
        <v>80000</v>
      </c>
      <c r="M55" s="157"/>
      <c r="N55" s="162"/>
      <c r="O55" s="162"/>
      <c r="P55" s="157"/>
      <c r="Q55" s="162"/>
      <c r="R55" s="162"/>
      <c r="S55" s="162"/>
      <c r="T55" s="162"/>
      <c r="U55" s="162"/>
      <c r="V55" s="162"/>
      <c r="W55" s="162"/>
    </row>
    <row r="56" ht="20.25" customHeight="1" spans="1:23">
      <c r="A56" s="157" t="str">
        <f t="shared" si="0"/>
        <v>       玉溪市生态环境局</v>
      </c>
      <c r="B56" s="157" t="s">
        <v>270</v>
      </c>
      <c r="C56" s="157" t="s">
        <v>271</v>
      </c>
      <c r="D56" s="157" t="s">
        <v>124</v>
      </c>
      <c r="E56" s="157" t="s">
        <v>272</v>
      </c>
      <c r="F56" s="157" t="s">
        <v>279</v>
      </c>
      <c r="G56" s="157" t="s">
        <v>280</v>
      </c>
      <c r="H56" s="161">
        <v>5000</v>
      </c>
      <c r="I56" s="162">
        <v>5000</v>
      </c>
      <c r="J56" s="162"/>
      <c r="K56" s="157"/>
      <c r="L56" s="162">
        <v>5000</v>
      </c>
      <c r="M56" s="157"/>
      <c r="N56" s="162"/>
      <c r="O56" s="162"/>
      <c r="P56" s="157"/>
      <c r="Q56" s="162"/>
      <c r="R56" s="162"/>
      <c r="S56" s="162"/>
      <c r="T56" s="162"/>
      <c r="U56" s="162"/>
      <c r="V56" s="162"/>
      <c r="W56" s="162"/>
    </row>
    <row r="57" ht="20.25" customHeight="1" spans="1:23">
      <c r="A57" s="157" t="str">
        <f t="shared" si="0"/>
        <v>       玉溪市生态环境局</v>
      </c>
      <c r="B57" s="157" t="s">
        <v>270</v>
      </c>
      <c r="C57" s="157" t="s">
        <v>271</v>
      </c>
      <c r="D57" s="157" t="s">
        <v>124</v>
      </c>
      <c r="E57" s="157" t="s">
        <v>272</v>
      </c>
      <c r="F57" s="157" t="s">
        <v>281</v>
      </c>
      <c r="G57" s="157" t="s">
        <v>282</v>
      </c>
      <c r="H57" s="161">
        <v>95000</v>
      </c>
      <c r="I57" s="162">
        <v>95000</v>
      </c>
      <c r="J57" s="162"/>
      <c r="K57" s="157"/>
      <c r="L57" s="162">
        <v>95000</v>
      </c>
      <c r="M57" s="157"/>
      <c r="N57" s="162"/>
      <c r="O57" s="162"/>
      <c r="P57" s="157"/>
      <c r="Q57" s="162"/>
      <c r="R57" s="162"/>
      <c r="S57" s="162"/>
      <c r="T57" s="162"/>
      <c r="U57" s="162"/>
      <c r="V57" s="162"/>
      <c r="W57" s="162"/>
    </row>
    <row r="58" ht="20.25" customHeight="1" spans="1:23">
      <c r="A58" s="157" t="str">
        <f t="shared" si="0"/>
        <v>       玉溪市生态环境局</v>
      </c>
      <c r="B58" s="157" t="s">
        <v>283</v>
      </c>
      <c r="C58" s="157" t="s">
        <v>284</v>
      </c>
      <c r="D58" s="157" t="s">
        <v>124</v>
      </c>
      <c r="E58" s="157" t="s">
        <v>272</v>
      </c>
      <c r="F58" s="157" t="s">
        <v>285</v>
      </c>
      <c r="G58" s="157" t="s">
        <v>165</v>
      </c>
      <c r="H58" s="161">
        <v>75000</v>
      </c>
      <c r="I58" s="162">
        <v>75000</v>
      </c>
      <c r="J58" s="162"/>
      <c r="K58" s="157"/>
      <c r="L58" s="162">
        <v>75000</v>
      </c>
      <c r="M58" s="157"/>
      <c r="N58" s="162"/>
      <c r="O58" s="162"/>
      <c r="P58" s="157"/>
      <c r="Q58" s="162"/>
      <c r="R58" s="162"/>
      <c r="S58" s="162"/>
      <c r="T58" s="162"/>
      <c r="U58" s="162"/>
      <c r="V58" s="162"/>
      <c r="W58" s="162"/>
    </row>
    <row r="59" ht="20.25" customHeight="1" spans="1:23">
      <c r="A59" s="157" t="str">
        <f t="shared" si="0"/>
        <v>       玉溪市生态环境局</v>
      </c>
      <c r="B59" s="157" t="s">
        <v>286</v>
      </c>
      <c r="C59" s="157" t="s">
        <v>287</v>
      </c>
      <c r="D59" s="157" t="s">
        <v>137</v>
      </c>
      <c r="E59" s="157" t="s">
        <v>212</v>
      </c>
      <c r="F59" s="157" t="s">
        <v>263</v>
      </c>
      <c r="G59" s="157" t="s">
        <v>264</v>
      </c>
      <c r="H59" s="161">
        <v>1482000</v>
      </c>
      <c r="I59" s="162">
        <v>1482000</v>
      </c>
      <c r="J59" s="162">
        <v>1482000</v>
      </c>
      <c r="K59" s="157"/>
      <c r="L59" s="162"/>
      <c r="M59" s="157"/>
      <c r="N59" s="162"/>
      <c r="O59" s="162"/>
      <c r="P59" s="157"/>
      <c r="Q59" s="162"/>
      <c r="R59" s="162"/>
      <c r="S59" s="162"/>
      <c r="T59" s="162"/>
      <c r="U59" s="162"/>
      <c r="V59" s="162"/>
      <c r="W59" s="162"/>
    </row>
    <row r="60" ht="20.25" customHeight="1" spans="1:23">
      <c r="A60" s="157" t="str">
        <f t="shared" si="0"/>
        <v>       玉溪市生态环境局</v>
      </c>
      <c r="B60" s="157" t="s">
        <v>288</v>
      </c>
      <c r="C60" s="157" t="s">
        <v>289</v>
      </c>
      <c r="D60" s="157" t="s">
        <v>137</v>
      </c>
      <c r="E60" s="157" t="s">
        <v>212</v>
      </c>
      <c r="F60" s="157" t="s">
        <v>263</v>
      </c>
      <c r="G60" s="157" t="s">
        <v>264</v>
      </c>
      <c r="H60" s="161">
        <v>750000</v>
      </c>
      <c r="I60" s="162">
        <v>750000</v>
      </c>
      <c r="J60" s="162"/>
      <c r="K60" s="157"/>
      <c r="L60" s="162">
        <v>750000</v>
      </c>
      <c r="M60" s="157"/>
      <c r="N60" s="162"/>
      <c r="O60" s="162"/>
      <c r="P60" s="157"/>
      <c r="Q60" s="162"/>
      <c r="R60" s="162"/>
      <c r="S60" s="162"/>
      <c r="T60" s="162"/>
      <c r="U60" s="162"/>
      <c r="V60" s="162"/>
      <c r="W60" s="162"/>
    </row>
    <row r="61" ht="20.25" customHeight="1" spans="1:23">
      <c r="A61" s="157" t="str">
        <f t="shared" si="0"/>
        <v>       玉溪市生态环境局</v>
      </c>
      <c r="B61" s="157" t="s">
        <v>290</v>
      </c>
      <c r="C61" s="157" t="s">
        <v>291</v>
      </c>
      <c r="D61" s="157" t="s">
        <v>120</v>
      </c>
      <c r="E61" s="157" t="s">
        <v>191</v>
      </c>
      <c r="F61" s="157" t="s">
        <v>224</v>
      </c>
      <c r="G61" s="157" t="s">
        <v>225</v>
      </c>
      <c r="H61" s="161">
        <v>243016</v>
      </c>
      <c r="I61" s="162">
        <v>243016</v>
      </c>
      <c r="J61" s="162"/>
      <c r="K61" s="157"/>
      <c r="L61" s="162">
        <v>243016</v>
      </c>
      <c r="M61" s="157"/>
      <c r="N61" s="162"/>
      <c r="O61" s="162"/>
      <c r="P61" s="157"/>
      <c r="Q61" s="162"/>
      <c r="R61" s="162"/>
      <c r="S61" s="162"/>
      <c r="T61" s="162"/>
      <c r="U61" s="162"/>
      <c r="V61" s="162"/>
      <c r="W61" s="162"/>
    </row>
    <row r="62" ht="20.25" customHeight="1" spans="1:23">
      <c r="A62" s="157" t="str">
        <f t="shared" si="0"/>
        <v>       玉溪市生态环境局</v>
      </c>
      <c r="B62" s="157" t="s">
        <v>292</v>
      </c>
      <c r="C62" s="157" t="s">
        <v>293</v>
      </c>
      <c r="D62" s="157" t="s">
        <v>120</v>
      </c>
      <c r="E62" s="157" t="s">
        <v>191</v>
      </c>
      <c r="F62" s="157" t="s">
        <v>281</v>
      </c>
      <c r="G62" s="157" t="s">
        <v>282</v>
      </c>
      <c r="H62" s="161">
        <v>396000</v>
      </c>
      <c r="I62" s="162">
        <v>396000</v>
      </c>
      <c r="J62" s="162"/>
      <c r="K62" s="157"/>
      <c r="L62" s="162">
        <v>396000</v>
      </c>
      <c r="M62" s="157"/>
      <c r="N62" s="162"/>
      <c r="O62" s="162"/>
      <c r="P62" s="157"/>
      <c r="Q62" s="162"/>
      <c r="R62" s="162"/>
      <c r="S62" s="162"/>
      <c r="T62" s="162"/>
      <c r="U62" s="162"/>
      <c r="V62" s="162"/>
      <c r="W62" s="162"/>
    </row>
    <row r="63" ht="20.25" customHeight="1" spans="1:23">
      <c r="A63" s="157" t="str">
        <f t="shared" si="0"/>
        <v>       玉溪市生态环境局</v>
      </c>
      <c r="B63" s="157" t="s">
        <v>294</v>
      </c>
      <c r="C63" s="157" t="s">
        <v>295</v>
      </c>
      <c r="D63" s="157" t="s">
        <v>114</v>
      </c>
      <c r="E63" s="157" t="s">
        <v>202</v>
      </c>
      <c r="F63" s="157" t="s">
        <v>296</v>
      </c>
      <c r="G63" s="157" t="s">
        <v>297</v>
      </c>
      <c r="H63" s="161">
        <v>8000</v>
      </c>
      <c r="I63" s="162">
        <v>8000</v>
      </c>
      <c r="J63" s="162"/>
      <c r="K63" s="157"/>
      <c r="L63" s="162">
        <v>8000</v>
      </c>
      <c r="M63" s="157"/>
      <c r="N63" s="162"/>
      <c r="O63" s="162"/>
      <c r="P63" s="157"/>
      <c r="Q63" s="162"/>
      <c r="R63" s="162"/>
      <c r="S63" s="162"/>
      <c r="T63" s="162"/>
      <c r="U63" s="162"/>
      <c r="V63" s="162"/>
      <c r="W63" s="162"/>
    </row>
    <row r="64" ht="20.25" customHeight="1" spans="1:23">
      <c r="A64" s="157" t="str">
        <f t="shared" si="0"/>
        <v>       玉溪市生态环境局</v>
      </c>
      <c r="B64" s="157" t="s">
        <v>294</v>
      </c>
      <c r="C64" s="157" t="s">
        <v>295</v>
      </c>
      <c r="D64" s="157" t="s">
        <v>115</v>
      </c>
      <c r="E64" s="157" t="s">
        <v>205</v>
      </c>
      <c r="F64" s="157" t="s">
        <v>296</v>
      </c>
      <c r="G64" s="157" t="s">
        <v>297</v>
      </c>
      <c r="H64" s="161">
        <v>16000</v>
      </c>
      <c r="I64" s="162">
        <v>16000</v>
      </c>
      <c r="J64" s="162"/>
      <c r="K64" s="157"/>
      <c r="L64" s="162">
        <v>16000</v>
      </c>
      <c r="M64" s="157"/>
      <c r="N64" s="162"/>
      <c r="O64" s="162"/>
      <c r="P64" s="157"/>
      <c r="Q64" s="162"/>
      <c r="R64" s="162"/>
      <c r="S64" s="162"/>
      <c r="T64" s="162"/>
      <c r="U64" s="162"/>
      <c r="V64" s="162"/>
      <c r="W64" s="162"/>
    </row>
    <row r="65" ht="20.25" customHeight="1" spans="1:23">
      <c r="A65" s="157" t="str">
        <f t="shared" si="0"/>
        <v>       玉溪市生态环境局</v>
      </c>
      <c r="B65" s="157" t="s">
        <v>298</v>
      </c>
      <c r="C65" s="157" t="s">
        <v>299</v>
      </c>
      <c r="D65" s="157" t="s">
        <v>107</v>
      </c>
      <c r="E65" s="157" t="s">
        <v>300</v>
      </c>
      <c r="F65" s="157" t="s">
        <v>301</v>
      </c>
      <c r="G65" s="157" t="s">
        <v>302</v>
      </c>
      <c r="H65" s="161">
        <v>100000</v>
      </c>
      <c r="I65" s="162">
        <v>100000</v>
      </c>
      <c r="J65" s="162"/>
      <c r="K65" s="157"/>
      <c r="L65" s="162">
        <v>100000</v>
      </c>
      <c r="M65" s="157"/>
      <c r="N65" s="162"/>
      <c r="O65" s="162"/>
      <c r="P65" s="157"/>
      <c r="Q65" s="162"/>
      <c r="R65" s="162"/>
      <c r="S65" s="162"/>
      <c r="T65" s="162"/>
      <c r="U65" s="162"/>
      <c r="V65" s="162"/>
      <c r="W65" s="162"/>
    </row>
    <row r="66" ht="20.25" customHeight="1" spans="1:23">
      <c r="A66" s="157" t="str">
        <f t="shared" si="0"/>
        <v>       玉溪市生态环境局</v>
      </c>
      <c r="B66" s="157" t="s">
        <v>303</v>
      </c>
      <c r="C66" s="157" t="s">
        <v>304</v>
      </c>
      <c r="D66" s="157" t="s">
        <v>120</v>
      </c>
      <c r="E66" s="157" t="s">
        <v>191</v>
      </c>
      <c r="F66" s="157" t="s">
        <v>305</v>
      </c>
      <c r="G66" s="157" t="s">
        <v>304</v>
      </c>
      <c r="H66" s="161">
        <v>51240</v>
      </c>
      <c r="I66" s="162">
        <v>51240</v>
      </c>
      <c r="J66" s="162"/>
      <c r="K66" s="157"/>
      <c r="L66" s="162">
        <v>51240</v>
      </c>
      <c r="M66" s="157"/>
      <c r="N66" s="162"/>
      <c r="O66" s="162"/>
      <c r="P66" s="157"/>
      <c r="Q66" s="162"/>
      <c r="R66" s="162"/>
      <c r="S66" s="162"/>
      <c r="T66" s="162"/>
      <c r="U66" s="162"/>
      <c r="V66" s="162"/>
      <c r="W66" s="162"/>
    </row>
    <row r="67" ht="20.25" customHeight="1" spans="1:23">
      <c r="A67" s="157" t="str">
        <f t="shared" si="0"/>
        <v>       玉溪市生态环境局</v>
      </c>
      <c r="B67" s="157" t="s">
        <v>303</v>
      </c>
      <c r="C67" s="157" t="s">
        <v>304</v>
      </c>
      <c r="D67" s="157" t="s">
        <v>137</v>
      </c>
      <c r="E67" s="157" t="s">
        <v>212</v>
      </c>
      <c r="F67" s="157" t="s">
        <v>305</v>
      </c>
      <c r="G67" s="157" t="s">
        <v>304</v>
      </c>
      <c r="H67" s="161">
        <v>14700</v>
      </c>
      <c r="I67" s="162">
        <v>14700</v>
      </c>
      <c r="J67" s="162"/>
      <c r="K67" s="157"/>
      <c r="L67" s="162">
        <v>14700</v>
      </c>
      <c r="M67" s="157"/>
      <c r="N67" s="162"/>
      <c r="O67" s="162"/>
      <c r="P67" s="157"/>
      <c r="Q67" s="162"/>
      <c r="R67" s="162"/>
      <c r="S67" s="162"/>
      <c r="T67" s="162"/>
      <c r="U67" s="162"/>
      <c r="V67" s="162"/>
      <c r="W67" s="162"/>
    </row>
    <row r="68" ht="20.25" customHeight="1" spans="1:23">
      <c r="A68" s="164" t="s">
        <v>66</v>
      </c>
      <c r="B68" s="157"/>
      <c r="C68" s="157"/>
      <c r="D68" s="157"/>
      <c r="E68" s="157"/>
      <c r="F68" s="157"/>
      <c r="G68" s="157"/>
      <c r="H68" s="161">
        <v>9135607.09</v>
      </c>
      <c r="I68" s="162">
        <v>9135607.09</v>
      </c>
      <c r="J68" s="162">
        <v>3513995.18</v>
      </c>
      <c r="K68" s="157"/>
      <c r="L68" s="162">
        <v>5621611.91</v>
      </c>
      <c r="M68" s="157"/>
      <c r="N68" s="162"/>
      <c r="O68" s="162"/>
      <c r="P68" s="157"/>
      <c r="Q68" s="162"/>
      <c r="R68" s="162"/>
      <c r="S68" s="162"/>
      <c r="T68" s="162"/>
      <c r="U68" s="162"/>
      <c r="V68" s="162"/>
      <c r="W68" s="162"/>
    </row>
    <row r="69" ht="20.25" customHeight="1" spans="1:23">
      <c r="A69" s="157" t="str">
        <f t="shared" ref="A69:A123" si="1">"       "&amp;"玉溪市生态环境局红塔分局"</f>
        <v>       玉溪市生态环境局红塔分局</v>
      </c>
      <c r="B69" s="157" t="s">
        <v>306</v>
      </c>
      <c r="C69" s="157" t="s">
        <v>190</v>
      </c>
      <c r="D69" s="157" t="s">
        <v>120</v>
      </c>
      <c r="E69" s="157" t="s">
        <v>191</v>
      </c>
      <c r="F69" s="157" t="s">
        <v>192</v>
      </c>
      <c r="G69" s="157" t="s">
        <v>193</v>
      </c>
      <c r="H69" s="161">
        <v>943656</v>
      </c>
      <c r="I69" s="162">
        <v>943656</v>
      </c>
      <c r="J69" s="162">
        <v>412849.5</v>
      </c>
      <c r="K69" s="157"/>
      <c r="L69" s="162">
        <v>530806.5</v>
      </c>
      <c r="M69" s="157"/>
      <c r="N69" s="162"/>
      <c r="O69" s="162"/>
      <c r="P69" s="157"/>
      <c r="Q69" s="162"/>
      <c r="R69" s="162"/>
      <c r="S69" s="162"/>
      <c r="T69" s="162"/>
      <c r="U69" s="162"/>
      <c r="V69" s="162"/>
      <c r="W69" s="162"/>
    </row>
    <row r="70" ht="20.25" customHeight="1" spans="1:23">
      <c r="A70" s="157" t="str">
        <f t="shared" si="1"/>
        <v>       玉溪市生态环境局红塔分局</v>
      </c>
      <c r="B70" s="157" t="s">
        <v>306</v>
      </c>
      <c r="C70" s="157" t="s">
        <v>190</v>
      </c>
      <c r="D70" s="157" t="s">
        <v>120</v>
      </c>
      <c r="E70" s="157" t="s">
        <v>191</v>
      </c>
      <c r="F70" s="157" t="s">
        <v>194</v>
      </c>
      <c r="G70" s="157" t="s">
        <v>195</v>
      </c>
      <c r="H70" s="161">
        <v>1268520</v>
      </c>
      <c r="I70" s="162">
        <v>1268520</v>
      </c>
      <c r="J70" s="162">
        <v>554977.5</v>
      </c>
      <c r="K70" s="157"/>
      <c r="L70" s="162">
        <v>713542.5</v>
      </c>
      <c r="M70" s="157"/>
      <c r="N70" s="162"/>
      <c r="O70" s="162"/>
      <c r="P70" s="157"/>
      <c r="Q70" s="162"/>
      <c r="R70" s="162"/>
      <c r="S70" s="162"/>
      <c r="T70" s="162"/>
      <c r="U70" s="162"/>
      <c r="V70" s="162"/>
      <c r="W70" s="162"/>
    </row>
    <row r="71" ht="20.25" customHeight="1" spans="1:23">
      <c r="A71" s="157" t="str">
        <f t="shared" si="1"/>
        <v>       玉溪市生态环境局红塔分局</v>
      </c>
      <c r="B71" s="157" t="s">
        <v>306</v>
      </c>
      <c r="C71" s="157" t="s">
        <v>190</v>
      </c>
      <c r="D71" s="157" t="s">
        <v>142</v>
      </c>
      <c r="E71" s="157" t="s">
        <v>196</v>
      </c>
      <c r="F71" s="157" t="s">
        <v>194</v>
      </c>
      <c r="G71" s="157" t="s">
        <v>195</v>
      </c>
      <c r="H71" s="161">
        <v>31920</v>
      </c>
      <c r="I71" s="162">
        <v>31920</v>
      </c>
      <c r="J71" s="162">
        <v>7980</v>
      </c>
      <c r="K71" s="157"/>
      <c r="L71" s="162">
        <v>23940</v>
      </c>
      <c r="M71" s="157"/>
      <c r="N71" s="162"/>
      <c r="O71" s="162"/>
      <c r="P71" s="157"/>
      <c r="Q71" s="162"/>
      <c r="R71" s="162"/>
      <c r="S71" s="162"/>
      <c r="T71" s="162"/>
      <c r="U71" s="162"/>
      <c r="V71" s="162"/>
      <c r="W71" s="162"/>
    </row>
    <row r="72" ht="20.25" customHeight="1" spans="1:23">
      <c r="A72" s="157" t="str">
        <f t="shared" si="1"/>
        <v>       玉溪市生态环境局红塔分局</v>
      </c>
      <c r="B72" s="157" t="s">
        <v>307</v>
      </c>
      <c r="C72" s="157" t="s">
        <v>262</v>
      </c>
      <c r="D72" s="157" t="s">
        <v>137</v>
      </c>
      <c r="E72" s="157" t="s">
        <v>212</v>
      </c>
      <c r="F72" s="157" t="s">
        <v>192</v>
      </c>
      <c r="G72" s="157" t="s">
        <v>193</v>
      </c>
      <c r="H72" s="161">
        <v>797004</v>
      </c>
      <c r="I72" s="162">
        <v>797004</v>
      </c>
      <c r="J72" s="162">
        <v>348689.25</v>
      </c>
      <c r="K72" s="157"/>
      <c r="L72" s="162">
        <v>448314.75</v>
      </c>
      <c r="M72" s="157"/>
      <c r="N72" s="162"/>
      <c r="O72" s="162"/>
      <c r="P72" s="157"/>
      <c r="Q72" s="162"/>
      <c r="R72" s="162"/>
      <c r="S72" s="162"/>
      <c r="T72" s="162"/>
      <c r="U72" s="162"/>
      <c r="V72" s="162"/>
      <c r="W72" s="162"/>
    </row>
    <row r="73" ht="20.25" customHeight="1" spans="1:23">
      <c r="A73" s="157" t="str">
        <f t="shared" si="1"/>
        <v>       玉溪市生态环境局红塔分局</v>
      </c>
      <c r="B73" s="157" t="s">
        <v>307</v>
      </c>
      <c r="C73" s="157" t="s">
        <v>262</v>
      </c>
      <c r="D73" s="157" t="s">
        <v>137</v>
      </c>
      <c r="E73" s="157" t="s">
        <v>212</v>
      </c>
      <c r="F73" s="157" t="s">
        <v>194</v>
      </c>
      <c r="G73" s="157" t="s">
        <v>195</v>
      </c>
      <c r="H73" s="161">
        <v>85032</v>
      </c>
      <c r="I73" s="162">
        <v>85032</v>
      </c>
      <c r="J73" s="162">
        <v>37201.5</v>
      </c>
      <c r="K73" s="157"/>
      <c r="L73" s="162">
        <v>47830.5</v>
      </c>
      <c r="M73" s="157"/>
      <c r="N73" s="162"/>
      <c r="O73" s="162"/>
      <c r="P73" s="157"/>
      <c r="Q73" s="162"/>
      <c r="R73" s="162"/>
      <c r="S73" s="162"/>
      <c r="T73" s="162"/>
      <c r="U73" s="162"/>
      <c r="V73" s="162"/>
      <c r="W73" s="162"/>
    </row>
    <row r="74" ht="16" customHeight="1" spans="1:23">
      <c r="A74" s="157" t="str">
        <f t="shared" si="1"/>
        <v>       玉溪市生态环境局红塔分局</v>
      </c>
      <c r="B74" s="157" t="s">
        <v>307</v>
      </c>
      <c r="C74" s="157" t="s">
        <v>262</v>
      </c>
      <c r="D74" s="157" t="s">
        <v>137</v>
      </c>
      <c r="E74" s="157" t="s">
        <v>212</v>
      </c>
      <c r="F74" s="157" t="s">
        <v>263</v>
      </c>
      <c r="G74" s="157" t="s">
        <v>264</v>
      </c>
      <c r="H74" s="161">
        <v>265200</v>
      </c>
      <c r="I74" s="162">
        <v>265200</v>
      </c>
      <c r="J74" s="162">
        <v>116025</v>
      </c>
      <c r="K74" s="157"/>
      <c r="L74" s="162">
        <v>149175</v>
      </c>
      <c r="M74" s="157"/>
      <c r="N74" s="162"/>
      <c r="O74" s="162"/>
      <c r="P74" s="157"/>
      <c r="Q74" s="162"/>
      <c r="R74" s="162"/>
      <c r="S74" s="162"/>
      <c r="T74" s="162"/>
      <c r="U74" s="162"/>
      <c r="V74" s="162"/>
      <c r="W74" s="162"/>
    </row>
    <row r="75" ht="20.25" customHeight="1" spans="1:23">
      <c r="A75" s="157" t="str">
        <f t="shared" si="1"/>
        <v>       玉溪市生态环境局红塔分局</v>
      </c>
      <c r="B75" s="157" t="s">
        <v>307</v>
      </c>
      <c r="C75" s="157" t="s">
        <v>262</v>
      </c>
      <c r="D75" s="157" t="s">
        <v>142</v>
      </c>
      <c r="E75" s="157" t="s">
        <v>196</v>
      </c>
      <c r="F75" s="157" t="s">
        <v>194</v>
      </c>
      <c r="G75" s="157" t="s">
        <v>195</v>
      </c>
      <c r="H75" s="161">
        <v>17604</v>
      </c>
      <c r="I75" s="162">
        <v>17604</v>
      </c>
      <c r="J75" s="162"/>
      <c r="K75" s="157"/>
      <c r="L75" s="162">
        <v>17604</v>
      </c>
      <c r="M75" s="157"/>
      <c r="N75" s="162"/>
      <c r="O75" s="162"/>
      <c r="P75" s="157"/>
      <c r="Q75" s="162"/>
      <c r="R75" s="162"/>
      <c r="S75" s="162"/>
      <c r="T75" s="162"/>
      <c r="U75" s="162"/>
      <c r="V75" s="162"/>
      <c r="W75" s="162"/>
    </row>
    <row r="76" ht="20.25" customHeight="1" spans="1:23">
      <c r="A76" s="157" t="str">
        <f t="shared" si="1"/>
        <v>       玉溪市生态环境局红塔分局</v>
      </c>
      <c r="B76" s="157" t="s">
        <v>308</v>
      </c>
      <c r="C76" s="157" t="s">
        <v>198</v>
      </c>
      <c r="D76" s="157" t="s">
        <v>106</v>
      </c>
      <c r="E76" s="157" t="s">
        <v>199</v>
      </c>
      <c r="F76" s="157" t="s">
        <v>200</v>
      </c>
      <c r="G76" s="157" t="s">
        <v>201</v>
      </c>
      <c r="H76" s="161">
        <v>693350.72</v>
      </c>
      <c r="I76" s="162">
        <v>693350.72</v>
      </c>
      <c r="J76" s="162">
        <v>173337.68</v>
      </c>
      <c r="K76" s="157"/>
      <c r="L76" s="162">
        <v>520013.04</v>
      </c>
      <c r="M76" s="157"/>
      <c r="N76" s="162"/>
      <c r="O76" s="162"/>
      <c r="P76" s="157"/>
      <c r="Q76" s="162"/>
      <c r="R76" s="162"/>
      <c r="S76" s="162"/>
      <c r="T76" s="162"/>
      <c r="U76" s="162"/>
      <c r="V76" s="162"/>
      <c r="W76" s="162"/>
    </row>
    <row r="77" ht="20.25" customHeight="1" spans="1:23">
      <c r="A77" s="157" t="str">
        <f t="shared" si="1"/>
        <v>       玉溪市生态环境局红塔分局</v>
      </c>
      <c r="B77" s="157" t="s">
        <v>308</v>
      </c>
      <c r="C77" s="157" t="s">
        <v>198</v>
      </c>
      <c r="D77" s="157" t="s">
        <v>114</v>
      </c>
      <c r="E77" s="157" t="s">
        <v>202</v>
      </c>
      <c r="F77" s="157" t="s">
        <v>203</v>
      </c>
      <c r="G77" s="157" t="s">
        <v>204</v>
      </c>
      <c r="H77" s="161">
        <v>229808.24</v>
      </c>
      <c r="I77" s="162">
        <v>229808.24</v>
      </c>
      <c r="J77" s="162">
        <v>57452.06</v>
      </c>
      <c r="K77" s="157"/>
      <c r="L77" s="162">
        <v>172356.18</v>
      </c>
      <c r="M77" s="157"/>
      <c r="N77" s="162"/>
      <c r="O77" s="162"/>
      <c r="P77" s="157"/>
      <c r="Q77" s="162"/>
      <c r="R77" s="162"/>
      <c r="S77" s="162"/>
      <c r="T77" s="162"/>
      <c r="U77" s="162"/>
      <c r="V77" s="162"/>
      <c r="W77" s="162"/>
    </row>
    <row r="78" ht="20.25" customHeight="1" spans="1:23">
      <c r="A78" s="157" t="str">
        <f t="shared" si="1"/>
        <v>       玉溪市生态环境局红塔分局</v>
      </c>
      <c r="B78" s="157" t="s">
        <v>308</v>
      </c>
      <c r="C78" s="157" t="s">
        <v>198</v>
      </c>
      <c r="D78" s="157" t="s">
        <v>115</v>
      </c>
      <c r="E78" s="157" t="s">
        <v>205</v>
      </c>
      <c r="F78" s="157" t="s">
        <v>203</v>
      </c>
      <c r="G78" s="157" t="s">
        <v>204</v>
      </c>
      <c r="H78" s="161">
        <v>129867.44</v>
      </c>
      <c r="I78" s="162">
        <v>129867.44</v>
      </c>
      <c r="J78" s="162">
        <v>32466.86</v>
      </c>
      <c r="K78" s="157"/>
      <c r="L78" s="162">
        <v>97400.58</v>
      </c>
      <c r="M78" s="157"/>
      <c r="N78" s="162"/>
      <c r="O78" s="162"/>
      <c r="P78" s="157"/>
      <c r="Q78" s="162"/>
      <c r="R78" s="162"/>
      <c r="S78" s="162"/>
      <c r="T78" s="162"/>
      <c r="U78" s="162"/>
      <c r="V78" s="162"/>
      <c r="W78" s="162"/>
    </row>
    <row r="79" ht="20.25" customHeight="1" spans="1:23">
      <c r="A79" s="157" t="str">
        <f t="shared" si="1"/>
        <v>       玉溪市生态环境局红塔分局</v>
      </c>
      <c r="B79" s="157" t="s">
        <v>308</v>
      </c>
      <c r="C79" s="157" t="s">
        <v>198</v>
      </c>
      <c r="D79" s="157" t="s">
        <v>116</v>
      </c>
      <c r="E79" s="157" t="s">
        <v>206</v>
      </c>
      <c r="F79" s="157" t="s">
        <v>207</v>
      </c>
      <c r="G79" s="157" t="s">
        <v>208</v>
      </c>
      <c r="H79" s="161">
        <v>225168.1</v>
      </c>
      <c r="I79" s="162">
        <v>225168.1</v>
      </c>
      <c r="J79" s="162">
        <v>56292.03</v>
      </c>
      <c r="K79" s="157"/>
      <c r="L79" s="162">
        <v>168876.07</v>
      </c>
      <c r="M79" s="157"/>
      <c r="N79" s="162"/>
      <c r="O79" s="162"/>
      <c r="P79" s="157"/>
      <c r="Q79" s="162"/>
      <c r="R79" s="162"/>
      <c r="S79" s="162"/>
      <c r="T79" s="162"/>
      <c r="U79" s="162"/>
      <c r="V79" s="162"/>
      <c r="W79" s="162"/>
    </row>
    <row r="80" ht="20.25" customHeight="1" spans="1:23">
      <c r="A80" s="157" t="str">
        <f t="shared" si="1"/>
        <v>       玉溪市生态环境局红塔分局</v>
      </c>
      <c r="B80" s="157" t="s">
        <v>308</v>
      </c>
      <c r="C80" s="157" t="s">
        <v>198</v>
      </c>
      <c r="D80" s="157" t="s">
        <v>117</v>
      </c>
      <c r="E80" s="157" t="s">
        <v>209</v>
      </c>
      <c r="F80" s="157" t="s">
        <v>210</v>
      </c>
      <c r="G80" s="157" t="s">
        <v>211</v>
      </c>
      <c r="H80" s="161">
        <v>34279.11</v>
      </c>
      <c r="I80" s="162">
        <v>34279.11</v>
      </c>
      <c r="J80" s="162">
        <v>20953.78</v>
      </c>
      <c r="K80" s="157"/>
      <c r="L80" s="162">
        <v>13325.33</v>
      </c>
      <c r="M80" s="157"/>
      <c r="N80" s="162"/>
      <c r="O80" s="162"/>
      <c r="P80" s="157"/>
      <c r="Q80" s="162"/>
      <c r="R80" s="162"/>
      <c r="S80" s="162"/>
      <c r="T80" s="162"/>
      <c r="U80" s="162"/>
      <c r="V80" s="162"/>
      <c r="W80" s="162"/>
    </row>
    <row r="81" ht="20.25" customHeight="1" spans="1:23">
      <c r="A81" s="157" t="str">
        <f t="shared" si="1"/>
        <v>       玉溪市生态环境局红塔分局</v>
      </c>
      <c r="B81" s="157" t="s">
        <v>308</v>
      </c>
      <c r="C81" s="157" t="s">
        <v>198</v>
      </c>
      <c r="D81" s="157" t="s">
        <v>120</v>
      </c>
      <c r="E81" s="157" t="s">
        <v>191</v>
      </c>
      <c r="F81" s="157" t="s">
        <v>210</v>
      </c>
      <c r="G81" s="157" t="s">
        <v>211</v>
      </c>
      <c r="H81" s="161">
        <v>607.48</v>
      </c>
      <c r="I81" s="162">
        <v>607.48</v>
      </c>
      <c r="J81" s="162">
        <v>151.87</v>
      </c>
      <c r="K81" s="157"/>
      <c r="L81" s="162">
        <v>455.61</v>
      </c>
      <c r="M81" s="157"/>
      <c r="N81" s="162"/>
      <c r="O81" s="162"/>
      <c r="P81" s="157"/>
      <c r="Q81" s="162"/>
      <c r="R81" s="162"/>
      <c r="S81" s="162"/>
      <c r="T81" s="162"/>
      <c r="U81" s="162"/>
      <c r="V81" s="162"/>
      <c r="W81" s="162"/>
    </row>
    <row r="82" ht="20.25" customHeight="1" spans="1:23">
      <c r="A82" s="157" t="str">
        <f t="shared" si="1"/>
        <v>       玉溪市生态环境局红塔分局</v>
      </c>
      <c r="B82" s="157" t="s">
        <v>308</v>
      </c>
      <c r="C82" s="157" t="s">
        <v>198</v>
      </c>
      <c r="D82" s="157" t="s">
        <v>137</v>
      </c>
      <c r="E82" s="157" t="s">
        <v>212</v>
      </c>
      <c r="F82" s="157" t="s">
        <v>210</v>
      </c>
      <c r="G82" s="157" t="s">
        <v>211</v>
      </c>
      <c r="H82" s="161">
        <v>11417.6</v>
      </c>
      <c r="I82" s="162">
        <v>11417.6</v>
      </c>
      <c r="J82" s="162">
        <v>2854.4</v>
      </c>
      <c r="K82" s="157"/>
      <c r="L82" s="162">
        <v>8563.2</v>
      </c>
      <c r="M82" s="157"/>
      <c r="N82" s="162"/>
      <c r="O82" s="162"/>
      <c r="P82" s="157"/>
      <c r="Q82" s="162"/>
      <c r="R82" s="162"/>
      <c r="S82" s="162"/>
      <c r="T82" s="162"/>
      <c r="U82" s="162"/>
      <c r="V82" s="162"/>
      <c r="W82" s="162"/>
    </row>
    <row r="83" ht="20.25" customHeight="1" spans="1:23">
      <c r="A83" s="157" t="str">
        <f t="shared" si="1"/>
        <v>       玉溪市生态环境局红塔分局</v>
      </c>
      <c r="B83" s="157" t="s">
        <v>309</v>
      </c>
      <c r="C83" s="157" t="s">
        <v>214</v>
      </c>
      <c r="D83" s="157" t="s">
        <v>141</v>
      </c>
      <c r="E83" s="157" t="s">
        <v>214</v>
      </c>
      <c r="F83" s="157" t="s">
        <v>215</v>
      </c>
      <c r="G83" s="157" t="s">
        <v>214</v>
      </c>
      <c r="H83" s="161">
        <v>666492</v>
      </c>
      <c r="I83" s="162">
        <v>666492</v>
      </c>
      <c r="J83" s="162">
        <v>166623</v>
      </c>
      <c r="K83" s="157"/>
      <c r="L83" s="162">
        <v>499869</v>
      </c>
      <c r="M83" s="157"/>
      <c r="N83" s="162"/>
      <c r="O83" s="162"/>
      <c r="P83" s="157"/>
      <c r="Q83" s="162"/>
      <c r="R83" s="162"/>
      <c r="S83" s="162"/>
      <c r="T83" s="162"/>
      <c r="U83" s="162"/>
      <c r="V83" s="162"/>
      <c r="W83" s="162"/>
    </row>
    <row r="84" ht="20.25" customHeight="1" spans="1:23">
      <c r="A84" s="157" t="str">
        <f t="shared" si="1"/>
        <v>       玉溪市生态环境局红塔分局</v>
      </c>
      <c r="B84" s="157" t="s">
        <v>310</v>
      </c>
      <c r="C84" s="157" t="s">
        <v>217</v>
      </c>
      <c r="D84" s="157" t="s">
        <v>104</v>
      </c>
      <c r="E84" s="157" t="s">
        <v>218</v>
      </c>
      <c r="F84" s="157" t="s">
        <v>219</v>
      </c>
      <c r="G84" s="157" t="s">
        <v>220</v>
      </c>
      <c r="H84" s="161">
        <v>156000</v>
      </c>
      <c r="I84" s="162">
        <v>156000</v>
      </c>
      <c r="J84" s="162">
        <v>156000</v>
      </c>
      <c r="K84" s="157"/>
      <c r="L84" s="162"/>
      <c r="M84" s="157"/>
      <c r="N84" s="162"/>
      <c r="O84" s="162"/>
      <c r="P84" s="157"/>
      <c r="Q84" s="162"/>
      <c r="R84" s="162"/>
      <c r="S84" s="162"/>
      <c r="T84" s="162"/>
      <c r="U84" s="162"/>
      <c r="V84" s="162"/>
      <c r="W84" s="162"/>
    </row>
    <row r="85" ht="20.25" customHeight="1" spans="1:23">
      <c r="A85" s="165" t="str">
        <f t="shared" si="1"/>
        <v>       玉溪市生态环境局红塔分局</v>
      </c>
      <c r="B85" s="165" t="s">
        <v>310</v>
      </c>
      <c r="C85" s="165" t="s">
        <v>217</v>
      </c>
      <c r="D85" s="165" t="s">
        <v>105</v>
      </c>
      <c r="E85" s="165" t="s">
        <v>221</v>
      </c>
      <c r="F85" s="165" t="s">
        <v>219</v>
      </c>
      <c r="G85" s="165" t="s">
        <v>220</v>
      </c>
      <c r="H85" s="166">
        <v>105600</v>
      </c>
      <c r="I85" s="170">
        <v>105600</v>
      </c>
      <c r="J85" s="170">
        <v>105600</v>
      </c>
      <c r="K85" s="165"/>
      <c r="L85" s="170"/>
      <c r="M85" s="165"/>
      <c r="N85" s="170"/>
      <c r="O85" s="170"/>
      <c r="P85" s="165"/>
      <c r="Q85" s="170"/>
      <c r="R85" s="170"/>
      <c r="S85" s="170"/>
      <c r="T85" s="170"/>
      <c r="U85" s="170"/>
      <c r="V85" s="170"/>
      <c r="W85" s="170"/>
    </row>
    <row r="86" ht="20.25" customHeight="1" spans="1:23">
      <c r="A86" s="167" t="str">
        <f t="shared" si="1"/>
        <v>       玉溪市生态环境局红塔分局</v>
      </c>
      <c r="B86" s="167" t="s">
        <v>311</v>
      </c>
      <c r="C86" s="167" t="s">
        <v>223</v>
      </c>
      <c r="D86" s="167" t="s">
        <v>120</v>
      </c>
      <c r="E86" s="167" t="s">
        <v>191</v>
      </c>
      <c r="F86" s="167" t="s">
        <v>224</v>
      </c>
      <c r="G86" s="167" t="s">
        <v>225</v>
      </c>
      <c r="H86" s="168">
        <v>749020</v>
      </c>
      <c r="I86" s="65">
        <v>749020</v>
      </c>
      <c r="J86" s="65">
        <v>209160</v>
      </c>
      <c r="K86" s="167"/>
      <c r="L86" s="65">
        <v>539860</v>
      </c>
      <c r="M86" s="167"/>
      <c r="N86" s="65"/>
      <c r="O86" s="65"/>
      <c r="P86" s="167"/>
      <c r="Q86" s="65"/>
      <c r="R86" s="65"/>
      <c r="S86" s="65"/>
      <c r="T86" s="65"/>
      <c r="U86" s="65"/>
      <c r="V86" s="65"/>
      <c r="W86" s="65"/>
    </row>
    <row r="87" ht="20.25" customHeight="1" spans="1:23">
      <c r="A87" s="167" t="str">
        <f t="shared" si="1"/>
        <v>       玉溪市生态环境局红塔分局</v>
      </c>
      <c r="B87" s="167" t="s">
        <v>312</v>
      </c>
      <c r="C87" s="167" t="s">
        <v>231</v>
      </c>
      <c r="D87" s="167" t="s">
        <v>120</v>
      </c>
      <c r="E87" s="167" t="s">
        <v>191</v>
      </c>
      <c r="F87" s="167" t="s">
        <v>232</v>
      </c>
      <c r="G87" s="167" t="s">
        <v>233</v>
      </c>
      <c r="H87" s="168">
        <v>211200</v>
      </c>
      <c r="I87" s="65">
        <v>211200</v>
      </c>
      <c r="J87" s="65">
        <v>92400</v>
      </c>
      <c r="K87" s="167"/>
      <c r="L87" s="65">
        <v>118800</v>
      </c>
      <c r="M87" s="167"/>
      <c r="N87" s="65"/>
      <c r="O87" s="65"/>
      <c r="P87" s="167"/>
      <c r="Q87" s="65"/>
      <c r="R87" s="65"/>
      <c r="S87" s="65"/>
      <c r="T87" s="65"/>
      <c r="U87" s="65"/>
      <c r="V87" s="65"/>
      <c r="W87" s="65"/>
    </row>
    <row r="88" ht="20.25" customHeight="1" spans="1:23">
      <c r="A88" s="167" t="str">
        <f t="shared" si="1"/>
        <v>       玉溪市生态环境局红塔分局</v>
      </c>
      <c r="B88" s="167" t="s">
        <v>313</v>
      </c>
      <c r="C88" s="167" t="s">
        <v>235</v>
      </c>
      <c r="D88" s="167" t="s">
        <v>120</v>
      </c>
      <c r="E88" s="167" t="s">
        <v>191</v>
      </c>
      <c r="F88" s="167" t="s">
        <v>236</v>
      </c>
      <c r="G88" s="167" t="s">
        <v>235</v>
      </c>
      <c r="H88" s="168">
        <v>44881.92</v>
      </c>
      <c r="I88" s="65">
        <v>44881.92</v>
      </c>
      <c r="J88" s="65"/>
      <c r="K88" s="167"/>
      <c r="L88" s="65">
        <v>44881.92</v>
      </c>
      <c r="M88" s="167"/>
      <c r="N88" s="65"/>
      <c r="O88" s="65"/>
      <c r="P88" s="167"/>
      <c r="Q88" s="65"/>
      <c r="R88" s="65"/>
      <c r="S88" s="65"/>
      <c r="T88" s="65"/>
      <c r="U88" s="65"/>
      <c r="V88" s="65"/>
      <c r="W88" s="65"/>
    </row>
    <row r="89" ht="20.25" customHeight="1" spans="1:23">
      <c r="A89" s="167" t="str">
        <f t="shared" si="1"/>
        <v>       玉溪市生态环境局红塔分局</v>
      </c>
      <c r="B89" s="167" t="s">
        <v>313</v>
      </c>
      <c r="C89" s="167" t="s">
        <v>235</v>
      </c>
      <c r="D89" s="167" t="s">
        <v>137</v>
      </c>
      <c r="E89" s="167" t="s">
        <v>212</v>
      </c>
      <c r="F89" s="167" t="s">
        <v>236</v>
      </c>
      <c r="G89" s="167" t="s">
        <v>235</v>
      </c>
      <c r="H89" s="168">
        <v>33346.08</v>
      </c>
      <c r="I89" s="65">
        <v>33346.08</v>
      </c>
      <c r="J89" s="65"/>
      <c r="K89" s="167"/>
      <c r="L89" s="65">
        <v>33346.08</v>
      </c>
      <c r="M89" s="167"/>
      <c r="N89" s="65"/>
      <c r="O89" s="65"/>
      <c r="P89" s="167"/>
      <c r="Q89" s="65"/>
      <c r="R89" s="65"/>
      <c r="S89" s="65"/>
      <c r="T89" s="65"/>
      <c r="U89" s="65"/>
      <c r="V89" s="65"/>
      <c r="W89" s="65"/>
    </row>
    <row r="90" ht="20.25" customHeight="1" spans="1:23">
      <c r="A90" s="167" t="str">
        <f t="shared" si="1"/>
        <v>       玉溪市生态环境局红塔分局</v>
      </c>
      <c r="B90" s="167" t="s">
        <v>314</v>
      </c>
      <c r="C90" s="167" t="s">
        <v>238</v>
      </c>
      <c r="D90" s="167" t="s">
        <v>104</v>
      </c>
      <c r="E90" s="167" t="s">
        <v>218</v>
      </c>
      <c r="F90" s="167" t="s">
        <v>239</v>
      </c>
      <c r="G90" s="167" t="s">
        <v>240</v>
      </c>
      <c r="H90" s="168">
        <v>3000</v>
      </c>
      <c r="I90" s="65">
        <v>3000</v>
      </c>
      <c r="J90" s="65">
        <v>3000</v>
      </c>
      <c r="K90" s="167"/>
      <c r="L90" s="65"/>
      <c r="M90" s="167"/>
      <c r="N90" s="65"/>
      <c r="O90" s="65"/>
      <c r="P90" s="167"/>
      <c r="Q90" s="65"/>
      <c r="R90" s="65"/>
      <c r="S90" s="65"/>
      <c r="T90" s="65"/>
      <c r="U90" s="65"/>
      <c r="V90" s="65"/>
      <c r="W90" s="65"/>
    </row>
    <row r="91" ht="20.25" customHeight="1" spans="1:23">
      <c r="A91" s="167" t="str">
        <f t="shared" si="1"/>
        <v>       玉溪市生态环境局红塔分局</v>
      </c>
      <c r="B91" s="167" t="s">
        <v>314</v>
      </c>
      <c r="C91" s="167" t="s">
        <v>238</v>
      </c>
      <c r="D91" s="167" t="s">
        <v>105</v>
      </c>
      <c r="E91" s="167" t="s">
        <v>221</v>
      </c>
      <c r="F91" s="167" t="s">
        <v>239</v>
      </c>
      <c r="G91" s="167" t="s">
        <v>240</v>
      </c>
      <c r="H91" s="168">
        <v>2400</v>
      </c>
      <c r="I91" s="65">
        <v>2400</v>
      </c>
      <c r="J91" s="65">
        <v>2400</v>
      </c>
      <c r="K91" s="167"/>
      <c r="L91" s="65"/>
      <c r="M91" s="167"/>
      <c r="N91" s="65"/>
      <c r="O91" s="65"/>
      <c r="P91" s="167"/>
      <c r="Q91" s="65"/>
      <c r="R91" s="65"/>
      <c r="S91" s="65"/>
      <c r="T91" s="65"/>
      <c r="U91" s="65"/>
      <c r="V91" s="65"/>
      <c r="W91" s="65"/>
    </row>
    <row r="92" ht="20.25" customHeight="1" spans="1:23">
      <c r="A92" s="167" t="str">
        <f t="shared" si="1"/>
        <v>       玉溪市生态环境局红塔分局</v>
      </c>
      <c r="B92" s="167" t="s">
        <v>314</v>
      </c>
      <c r="C92" s="167" t="s">
        <v>238</v>
      </c>
      <c r="D92" s="167" t="s">
        <v>120</v>
      </c>
      <c r="E92" s="167" t="s">
        <v>191</v>
      </c>
      <c r="F92" s="167" t="s">
        <v>241</v>
      </c>
      <c r="G92" s="167" t="s">
        <v>242</v>
      </c>
      <c r="H92" s="168">
        <v>154097</v>
      </c>
      <c r="I92" s="65">
        <v>154097</v>
      </c>
      <c r="J92" s="65">
        <v>33000</v>
      </c>
      <c r="K92" s="167"/>
      <c r="L92" s="65">
        <v>121097</v>
      </c>
      <c r="M92" s="167"/>
      <c r="N92" s="65"/>
      <c r="O92" s="65"/>
      <c r="P92" s="167"/>
      <c r="Q92" s="65"/>
      <c r="R92" s="65"/>
      <c r="S92" s="65"/>
      <c r="T92" s="65"/>
      <c r="U92" s="65"/>
      <c r="V92" s="65"/>
      <c r="W92" s="65"/>
    </row>
    <row r="93" ht="20.25" customHeight="1" spans="1:23">
      <c r="A93" s="167" t="str">
        <f t="shared" si="1"/>
        <v>       玉溪市生态环境局红塔分局</v>
      </c>
      <c r="B93" s="167" t="s">
        <v>314</v>
      </c>
      <c r="C93" s="167" t="s">
        <v>238</v>
      </c>
      <c r="D93" s="167" t="s">
        <v>120</v>
      </c>
      <c r="E93" s="167" t="s">
        <v>191</v>
      </c>
      <c r="F93" s="167" t="s">
        <v>245</v>
      </c>
      <c r="G93" s="167" t="s">
        <v>246</v>
      </c>
      <c r="H93" s="168">
        <v>18000</v>
      </c>
      <c r="I93" s="65">
        <v>18000</v>
      </c>
      <c r="J93" s="65">
        <v>4500</v>
      </c>
      <c r="K93" s="167"/>
      <c r="L93" s="65">
        <v>13500</v>
      </c>
      <c r="M93" s="167"/>
      <c r="N93" s="65"/>
      <c r="O93" s="65"/>
      <c r="P93" s="167"/>
      <c r="Q93" s="65"/>
      <c r="R93" s="65"/>
      <c r="S93" s="65"/>
      <c r="T93" s="65"/>
      <c r="U93" s="65"/>
      <c r="V93" s="65"/>
      <c r="W93" s="65"/>
    </row>
    <row r="94" ht="20.25" customHeight="1" spans="1:23">
      <c r="A94" s="167" t="str">
        <f t="shared" si="1"/>
        <v>       玉溪市生态环境局红塔分局</v>
      </c>
      <c r="B94" s="167" t="s">
        <v>314</v>
      </c>
      <c r="C94" s="167" t="s">
        <v>238</v>
      </c>
      <c r="D94" s="167" t="s">
        <v>120</v>
      </c>
      <c r="E94" s="167" t="s">
        <v>191</v>
      </c>
      <c r="F94" s="167" t="s">
        <v>247</v>
      </c>
      <c r="G94" s="167" t="s">
        <v>248</v>
      </c>
      <c r="H94" s="168">
        <v>16603</v>
      </c>
      <c r="I94" s="65">
        <v>16603</v>
      </c>
      <c r="J94" s="65">
        <v>4150.75</v>
      </c>
      <c r="K94" s="167"/>
      <c r="L94" s="65">
        <v>12452.25</v>
      </c>
      <c r="M94" s="167"/>
      <c r="N94" s="65"/>
      <c r="O94" s="65"/>
      <c r="P94" s="167"/>
      <c r="Q94" s="65"/>
      <c r="R94" s="65"/>
      <c r="S94" s="65"/>
      <c r="T94" s="65"/>
      <c r="U94" s="65"/>
      <c r="V94" s="65"/>
      <c r="W94" s="65"/>
    </row>
    <row r="95" ht="20.25" customHeight="1" spans="1:23">
      <c r="A95" s="167" t="str">
        <f t="shared" si="1"/>
        <v>       玉溪市生态环境局红塔分局</v>
      </c>
      <c r="B95" s="167" t="s">
        <v>314</v>
      </c>
      <c r="C95" s="167" t="s">
        <v>238</v>
      </c>
      <c r="D95" s="167" t="s">
        <v>120</v>
      </c>
      <c r="E95" s="167" t="s">
        <v>191</v>
      </c>
      <c r="F95" s="167" t="s">
        <v>249</v>
      </c>
      <c r="G95" s="167" t="s">
        <v>250</v>
      </c>
      <c r="H95" s="168">
        <v>30000</v>
      </c>
      <c r="I95" s="65">
        <v>30000</v>
      </c>
      <c r="J95" s="65">
        <v>7500</v>
      </c>
      <c r="K95" s="167"/>
      <c r="L95" s="65">
        <v>22500</v>
      </c>
      <c r="M95" s="167"/>
      <c r="N95" s="65"/>
      <c r="O95" s="65"/>
      <c r="P95" s="167"/>
      <c r="Q95" s="65"/>
      <c r="R95" s="65"/>
      <c r="S95" s="65"/>
      <c r="T95" s="65"/>
      <c r="U95" s="65"/>
      <c r="V95" s="65"/>
      <c r="W95" s="65"/>
    </row>
    <row r="96" ht="20.25" customHeight="1" spans="1:23">
      <c r="A96" s="167" t="str">
        <f t="shared" si="1"/>
        <v>       玉溪市生态环境局红塔分局</v>
      </c>
      <c r="B96" s="167" t="s">
        <v>314</v>
      </c>
      <c r="C96" s="167" t="s">
        <v>238</v>
      </c>
      <c r="D96" s="167" t="s">
        <v>120</v>
      </c>
      <c r="E96" s="167" t="s">
        <v>191</v>
      </c>
      <c r="F96" s="167" t="s">
        <v>281</v>
      </c>
      <c r="G96" s="167" t="s">
        <v>282</v>
      </c>
      <c r="H96" s="168">
        <v>50000</v>
      </c>
      <c r="I96" s="65">
        <v>50000</v>
      </c>
      <c r="J96" s="65">
        <v>12500</v>
      </c>
      <c r="K96" s="167"/>
      <c r="L96" s="65">
        <v>37500</v>
      </c>
      <c r="M96" s="167"/>
      <c r="N96" s="65"/>
      <c r="O96" s="65"/>
      <c r="P96" s="167"/>
      <c r="Q96" s="65"/>
      <c r="R96" s="65"/>
      <c r="S96" s="65"/>
      <c r="T96" s="65"/>
      <c r="U96" s="65"/>
      <c r="V96" s="65"/>
      <c r="W96" s="65"/>
    </row>
    <row r="97" ht="20.25" customHeight="1" spans="1:23">
      <c r="A97" s="167" t="str">
        <f t="shared" si="1"/>
        <v>       玉溪市生态环境局红塔分局</v>
      </c>
      <c r="B97" s="167" t="s">
        <v>314</v>
      </c>
      <c r="C97" s="167" t="s">
        <v>238</v>
      </c>
      <c r="D97" s="167" t="s">
        <v>120</v>
      </c>
      <c r="E97" s="167" t="s">
        <v>191</v>
      </c>
      <c r="F97" s="167" t="s">
        <v>253</v>
      </c>
      <c r="G97" s="167" t="s">
        <v>254</v>
      </c>
      <c r="H97" s="168">
        <v>23000</v>
      </c>
      <c r="I97" s="65">
        <v>23000</v>
      </c>
      <c r="J97" s="65">
        <v>5750</v>
      </c>
      <c r="K97" s="167"/>
      <c r="L97" s="65">
        <v>17250</v>
      </c>
      <c r="M97" s="167"/>
      <c r="N97" s="65"/>
      <c r="O97" s="65"/>
      <c r="P97" s="167"/>
      <c r="Q97" s="65"/>
      <c r="R97" s="65"/>
      <c r="S97" s="65"/>
      <c r="T97" s="65"/>
      <c r="U97" s="65"/>
      <c r="V97" s="65"/>
      <c r="W97" s="65"/>
    </row>
    <row r="98" ht="20.25" customHeight="1" spans="1:23">
      <c r="A98" s="167" t="str">
        <f t="shared" si="1"/>
        <v>       玉溪市生态环境局红塔分局</v>
      </c>
      <c r="B98" s="167" t="s">
        <v>314</v>
      </c>
      <c r="C98" s="167" t="s">
        <v>238</v>
      </c>
      <c r="D98" s="167" t="s">
        <v>120</v>
      </c>
      <c r="E98" s="167" t="s">
        <v>191</v>
      </c>
      <c r="F98" s="167" t="s">
        <v>232</v>
      </c>
      <c r="G98" s="167" t="s">
        <v>233</v>
      </c>
      <c r="H98" s="168">
        <v>21120</v>
      </c>
      <c r="I98" s="65">
        <v>21120</v>
      </c>
      <c r="J98" s="65">
        <v>5280</v>
      </c>
      <c r="K98" s="167"/>
      <c r="L98" s="65">
        <v>15840</v>
      </c>
      <c r="M98" s="167"/>
      <c r="N98" s="65"/>
      <c r="O98" s="65"/>
      <c r="P98" s="167"/>
      <c r="Q98" s="65"/>
      <c r="R98" s="65"/>
      <c r="S98" s="65"/>
      <c r="T98" s="65"/>
      <c r="U98" s="65"/>
      <c r="V98" s="65"/>
      <c r="W98" s="65"/>
    </row>
    <row r="99" ht="20.25" customHeight="1" spans="1:23">
      <c r="A99" s="167" t="str">
        <f t="shared" si="1"/>
        <v>       玉溪市生态环境局红塔分局</v>
      </c>
      <c r="B99" s="167" t="s">
        <v>314</v>
      </c>
      <c r="C99" s="167" t="s">
        <v>238</v>
      </c>
      <c r="D99" s="167" t="s">
        <v>120</v>
      </c>
      <c r="E99" s="167" t="s">
        <v>191</v>
      </c>
      <c r="F99" s="167" t="s">
        <v>239</v>
      </c>
      <c r="G99" s="167" t="s">
        <v>240</v>
      </c>
      <c r="H99" s="168">
        <v>18000</v>
      </c>
      <c r="I99" s="65">
        <v>18000</v>
      </c>
      <c r="J99" s="65">
        <v>4500</v>
      </c>
      <c r="K99" s="167"/>
      <c r="L99" s="65">
        <v>13500</v>
      </c>
      <c r="M99" s="167"/>
      <c r="N99" s="65"/>
      <c r="O99" s="65"/>
      <c r="P99" s="167"/>
      <c r="Q99" s="65"/>
      <c r="R99" s="65"/>
      <c r="S99" s="65"/>
      <c r="T99" s="65"/>
      <c r="U99" s="65"/>
      <c r="V99" s="65"/>
      <c r="W99" s="65"/>
    </row>
    <row r="100" ht="20.25" customHeight="1" spans="1:23">
      <c r="A100" s="167" t="str">
        <f t="shared" si="1"/>
        <v>       玉溪市生态环境局红塔分局</v>
      </c>
      <c r="B100" s="167" t="s">
        <v>314</v>
      </c>
      <c r="C100" s="167" t="s">
        <v>238</v>
      </c>
      <c r="D100" s="167" t="s">
        <v>137</v>
      </c>
      <c r="E100" s="167" t="s">
        <v>212</v>
      </c>
      <c r="F100" s="167" t="s">
        <v>241</v>
      </c>
      <c r="G100" s="167" t="s">
        <v>242</v>
      </c>
      <c r="H100" s="168">
        <v>50000</v>
      </c>
      <c r="I100" s="65">
        <v>50000</v>
      </c>
      <c r="J100" s="65">
        <v>12500</v>
      </c>
      <c r="K100" s="167"/>
      <c r="L100" s="65">
        <v>37500</v>
      </c>
      <c r="M100" s="167"/>
      <c r="N100" s="65"/>
      <c r="O100" s="65"/>
      <c r="P100" s="167"/>
      <c r="Q100" s="65"/>
      <c r="R100" s="65"/>
      <c r="S100" s="65"/>
      <c r="T100" s="65"/>
      <c r="U100" s="65"/>
      <c r="V100" s="65"/>
      <c r="W100" s="65"/>
    </row>
    <row r="101" ht="20.25" customHeight="1" spans="1:23">
      <c r="A101" s="167" t="str">
        <f t="shared" si="1"/>
        <v>       玉溪市生态环境局红塔分局</v>
      </c>
      <c r="B101" s="167" t="s">
        <v>314</v>
      </c>
      <c r="C101" s="167" t="s">
        <v>238</v>
      </c>
      <c r="D101" s="167" t="s">
        <v>137</v>
      </c>
      <c r="E101" s="167" t="s">
        <v>212</v>
      </c>
      <c r="F101" s="167" t="s">
        <v>243</v>
      </c>
      <c r="G101" s="167" t="s">
        <v>244</v>
      </c>
      <c r="H101" s="168">
        <v>10000</v>
      </c>
      <c r="I101" s="65">
        <v>10000</v>
      </c>
      <c r="J101" s="65">
        <v>2500</v>
      </c>
      <c r="K101" s="167"/>
      <c r="L101" s="65">
        <v>7500</v>
      </c>
      <c r="M101" s="167"/>
      <c r="N101" s="65"/>
      <c r="O101" s="65"/>
      <c r="P101" s="167"/>
      <c r="Q101" s="65"/>
      <c r="R101" s="65"/>
      <c r="S101" s="65"/>
      <c r="T101" s="65"/>
      <c r="U101" s="65"/>
      <c r="V101" s="65"/>
      <c r="W101" s="65"/>
    </row>
    <row r="102" ht="20.25" customHeight="1" spans="1:23">
      <c r="A102" s="167" t="str">
        <f t="shared" si="1"/>
        <v>       玉溪市生态环境局红塔分局</v>
      </c>
      <c r="B102" s="167" t="s">
        <v>314</v>
      </c>
      <c r="C102" s="167" t="s">
        <v>238</v>
      </c>
      <c r="D102" s="167" t="s">
        <v>137</v>
      </c>
      <c r="E102" s="167" t="s">
        <v>212</v>
      </c>
      <c r="F102" s="167" t="s">
        <v>249</v>
      </c>
      <c r="G102" s="167" t="s">
        <v>250</v>
      </c>
      <c r="H102" s="168">
        <v>10000</v>
      </c>
      <c r="I102" s="65">
        <v>10000</v>
      </c>
      <c r="J102" s="65">
        <v>2500</v>
      </c>
      <c r="K102" s="167"/>
      <c r="L102" s="65">
        <v>7500</v>
      </c>
      <c r="M102" s="167"/>
      <c r="N102" s="65"/>
      <c r="O102" s="65"/>
      <c r="P102" s="167"/>
      <c r="Q102" s="65"/>
      <c r="R102" s="65"/>
      <c r="S102" s="65"/>
      <c r="T102" s="65"/>
      <c r="U102" s="65"/>
      <c r="V102" s="65"/>
      <c r="W102" s="65"/>
    </row>
    <row r="103" ht="20.25" customHeight="1" spans="1:23">
      <c r="A103" s="167" t="str">
        <f t="shared" si="1"/>
        <v>       玉溪市生态环境局红塔分局</v>
      </c>
      <c r="B103" s="167" t="s">
        <v>314</v>
      </c>
      <c r="C103" s="167" t="s">
        <v>238</v>
      </c>
      <c r="D103" s="167" t="s">
        <v>137</v>
      </c>
      <c r="E103" s="167" t="s">
        <v>212</v>
      </c>
      <c r="F103" s="167" t="s">
        <v>251</v>
      </c>
      <c r="G103" s="167" t="s">
        <v>252</v>
      </c>
      <c r="H103" s="168">
        <v>5000</v>
      </c>
      <c r="I103" s="65">
        <v>5000</v>
      </c>
      <c r="J103" s="65">
        <v>1250</v>
      </c>
      <c r="K103" s="167"/>
      <c r="L103" s="65">
        <v>3750</v>
      </c>
      <c r="M103" s="167"/>
      <c r="N103" s="65"/>
      <c r="O103" s="65"/>
      <c r="P103" s="167"/>
      <c r="Q103" s="65"/>
      <c r="R103" s="65"/>
      <c r="S103" s="65"/>
      <c r="T103" s="65"/>
      <c r="U103" s="65"/>
      <c r="V103" s="65"/>
      <c r="W103" s="65"/>
    </row>
    <row r="104" ht="20.25" customHeight="1" spans="1:23">
      <c r="A104" s="167" t="str">
        <f t="shared" si="1"/>
        <v>       玉溪市生态环境局红塔分局</v>
      </c>
      <c r="B104" s="167" t="s">
        <v>314</v>
      </c>
      <c r="C104" s="167" t="s">
        <v>238</v>
      </c>
      <c r="D104" s="167" t="s">
        <v>137</v>
      </c>
      <c r="E104" s="167" t="s">
        <v>212</v>
      </c>
      <c r="F104" s="167" t="s">
        <v>277</v>
      </c>
      <c r="G104" s="167" t="s">
        <v>278</v>
      </c>
      <c r="H104" s="168">
        <v>10000</v>
      </c>
      <c r="I104" s="65">
        <v>10000</v>
      </c>
      <c r="J104" s="65">
        <v>2500</v>
      </c>
      <c r="K104" s="167"/>
      <c r="L104" s="65">
        <v>7500</v>
      </c>
      <c r="M104" s="167"/>
      <c r="N104" s="65"/>
      <c r="O104" s="65"/>
      <c r="P104" s="167"/>
      <c r="Q104" s="65"/>
      <c r="R104" s="65"/>
      <c r="S104" s="65"/>
      <c r="T104" s="65"/>
      <c r="U104" s="65"/>
      <c r="V104" s="65"/>
      <c r="W104" s="65"/>
    </row>
    <row r="105" ht="20.25" customHeight="1" spans="1:23">
      <c r="A105" s="167" t="str">
        <f t="shared" si="1"/>
        <v>       玉溪市生态环境局红塔分局</v>
      </c>
      <c r="B105" s="167" t="s">
        <v>314</v>
      </c>
      <c r="C105" s="167" t="s">
        <v>238</v>
      </c>
      <c r="D105" s="167" t="s">
        <v>137</v>
      </c>
      <c r="E105" s="167" t="s">
        <v>212</v>
      </c>
      <c r="F105" s="167" t="s">
        <v>315</v>
      </c>
      <c r="G105" s="167" t="s">
        <v>316</v>
      </c>
      <c r="H105" s="168">
        <v>8000</v>
      </c>
      <c r="I105" s="65">
        <v>8000</v>
      </c>
      <c r="J105" s="65">
        <v>2000</v>
      </c>
      <c r="K105" s="167"/>
      <c r="L105" s="65">
        <v>6000</v>
      </c>
      <c r="M105" s="167"/>
      <c r="N105" s="65"/>
      <c r="O105" s="65"/>
      <c r="P105" s="167"/>
      <c r="Q105" s="65"/>
      <c r="R105" s="65"/>
      <c r="S105" s="65"/>
      <c r="T105" s="65"/>
      <c r="U105" s="65"/>
      <c r="V105" s="65"/>
      <c r="W105" s="65"/>
    </row>
    <row r="106" ht="20.25" customHeight="1" spans="1:23">
      <c r="A106" s="167" t="str">
        <f t="shared" si="1"/>
        <v>       玉溪市生态环境局红塔分局</v>
      </c>
      <c r="B106" s="167" t="s">
        <v>314</v>
      </c>
      <c r="C106" s="167" t="s">
        <v>238</v>
      </c>
      <c r="D106" s="167" t="s">
        <v>137</v>
      </c>
      <c r="E106" s="167" t="s">
        <v>212</v>
      </c>
      <c r="F106" s="167" t="s">
        <v>317</v>
      </c>
      <c r="G106" s="167" t="s">
        <v>318</v>
      </c>
      <c r="H106" s="168">
        <v>59000</v>
      </c>
      <c r="I106" s="65">
        <v>59000</v>
      </c>
      <c r="J106" s="65">
        <v>14750</v>
      </c>
      <c r="K106" s="167"/>
      <c r="L106" s="65">
        <v>44250</v>
      </c>
      <c r="M106" s="167"/>
      <c r="N106" s="65"/>
      <c r="O106" s="65"/>
      <c r="P106" s="167"/>
      <c r="Q106" s="65"/>
      <c r="R106" s="65"/>
      <c r="S106" s="65"/>
      <c r="T106" s="65"/>
      <c r="U106" s="65"/>
      <c r="V106" s="65"/>
      <c r="W106" s="65"/>
    </row>
    <row r="107" ht="20.25" customHeight="1" spans="1:23">
      <c r="A107" s="167" t="str">
        <f t="shared" si="1"/>
        <v>       玉溪市生态环境局红塔分局</v>
      </c>
      <c r="B107" s="167" t="s">
        <v>314</v>
      </c>
      <c r="C107" s="167" t="s">
        <v>238</v>
      </c>
      <c r="D107" s="167" t="s">
        <v>137</v>
      </c>
      <c r="E107" s="167" t="s">
        <v>212</v>
      </c>
      <c r="F107" s="167" t="s">
        <v>253</v>
      </c>
      <c r="G107" s="167" t="s">
        <v>254</v>
      </c>
      <c r="H107" s="168">
        <v>16000</v>
      </c>
      <c r="I107" s="65">
        <v>16000</v>
      </c>
      <c r="J107" s="65">
        <v>4000</v>
      </c>
      <c r="K107" s="167"/>
      <c r="L107" s="65">
        <v>12000</v>
      </c>
      <c r="M107" s="167"/>
      <c r="N107" s="65"/>
      <c r="O107" s="65"/>
      <c r="P107" s="167"/>
      <c r="Q107" s="65"/>
      <c r="R107" s="65"/>
      <c r="S107" s="65"/>
      <c r="T107" s="65"/>
      <c r="U107" s="65"/>
      <c r="V107" s="65"/>
      <c r="W107" s="65"/>
    </row>
    <row r="108" ht="20.25" customHeight="1" spans="1:23">
      <c r="A108" s="167" t="str">
        <f t="shared" si="1"/>
        <v>       玉溪市生态环境局红塔分局</v>
      </c>
      <c r="B108" s="167" t="s">
        <v>319</v>
      </c>
      <c r="C108" s="167" t="s">
        <v>227</v>
      </c>
      <c r="D108" s="167" t="s">
        <v>120</v>
      </c>
      <c r="E108" s="167" t="s">
        <v>191</v>
      </c>
      <c r="F108" s="167" t="s">
        <v>228</v>
      </c>
      <c r="G108" s="167" t="s">
        <v>229</v>
      </c>
      <c r="H108" s="168">
        <v>13100</v>
      </c>
      <c r="I108" s="65">
        <v>13100</v>
      </c>
      <c r="J108" s="65"/>
      <c r="K108" s="167"/>
      <c r="L108" s="65">
        <v>13100</v>
      </c>
      <c r="M108" s="167"/>
      <c r="N108" s="65"/>
      <c r="O108" s="65"/>
      <c r="P108" s="167"/>
      <c r="Q108" s="65"/>
      <c r="R108" s="65"/>
      <c r="S108" s="65"/>
      <c r="T108" s="65"/>
      <c r="U108" s="65"/>
      <c r="V108" s="65"/>
      <c r="W108" s="65"/>
    </row>
    <row r="109" ht="20.25" customHeight="1" spans="1:23">
      <c r="A109" s="167" t="str">
        <f t="shared" si="1"/>
        <v>       玉溪市生态环境局红塔分局</v>
      </c>
      <c r="B109" s="167" t="s">
        <v>320</v>
      </c>
      <c r="C109" s="167" t="s">
        <v>165</v>
      </c>
      <c r="D109" s="167" t="s">
        <v>120</v>
      </c>
      <c r="E109" s="167" t="s">
        <v>191</v>
      </c>
      <c r="F109" s="167" t="s">
        <v>285</v>
      </c>
      <c r="G109" s="167" t="s">
        <v>165</v>
      </c>
      <c r="H109" s="168">
        <v>10000</v>
      </c>
      <c r="I109" s="65">
        <v>10000</v>
      </c>
      <c r="J109" s="65"/>
      <c r="K109" s="167"/>
      <c r="L109" s="65">
        <v>10000</v>
      </c>
      <c r="M109" s="167"/>
      <c r="N109" s="65"/>
      <c r="O109" s="65"/>
      <c r="P109" s="167"/>
      <c r="Q109" s="65"/>
      <c r="R109" s="65"/>
      <c r="S109" s="65"/>
      <c r="T109" s="65"/>
      <c r="U109" s="65"/>
      <c r="V109" s="65"/>
      <c r="W109" s="65"/>
    </row>
    <row r="110" ht="20.25" customHeight="1" spans="1:23">
      <c r="A110" s="167" t="str">
        <f t="shared" si="1"/>
        <v>       玉溪市生态环境局红塔分局</v>
      </c>
      <c r="B110" s="167" t="s">
        <v>320</v>
      </c>
      <c r="C110" s="167" t="s">
        <v>165</v>
      </c>
      <c r="D110" s="167" t="s">
        <v>137</v>
      </c>
      <c r="E110" s="167" t="s">
        <v>212</v>
      </c>
      <c r="F110" s="167" t="s">
        <v>285</v>
      </c>
      <c r="G110" s="167" t="s">
        <v>165</v>
      </c>
      <c r="H110" s="168">
        <v>8000</v>
      </c>
      <c r="I110" s="65">
        <v>8000</v>
      </c>
      <c r="J110" s="65"/>
      <c r="K110" s="167"/>
      <c r="L110" s="65">
        <v>8000</v>
      </c>
      <c r="M110" s="167"/>
      <c r="N110" s="65"/>
      <c r="O110" s="65"/>
      <c r="P110" s="167"/>
      <c r="Q110" s="65"/>
      <c r="R110" s="65"/>
      <c r="S110" s="65"/>
      <c r="T110" s="65"/>
      <c r="U110" s="65"/>
      <c r="V110" s="65"/>
      <c r="W110" s="65"/>
    </row>
    <row r="111" ht="20.25" customHeight="1" spans="1:23">
      <c r="A111" s="167" t="str">
        <f t="shared" si="1"/>
        <v>       玉溪市生态环境局红塔分局</v>
      </c>
      <c r="B111" s="167" t="s">
        <v>321</v>
      </c>
      <c r="C111" s="167" t="s">
        <v>266</v>
      </c>
      <c r="D111" s="167" t="s">
        <v>120</v>
      </c>
      <c r="E111" s="167" t="s">
        <v>191</v>
      </c>
      <c r="F111" s="167" t="s">
        <v>210</v>
      </c>
      <c r="G111" s="167" t="s">
        <v>211</v>
      </c>
      <c r="H111" s="168">
        <v>11500</v>
      </c>
      <c r="I111" s="65">
        <v>11500</v>
      </c>
      <c r="J111" s="65"/>
      <c r="K111" s="167"/>
      <c r="L111" s="65">
        <v>11500</v>
      </c>
      <c r="M111" s="167"/>
      <c r="N111" s="65"/>
      <c r="O111" s="65"/>
      <c r="P111" s="167"/>
      <c r="Q111" s="65"/>
      <c r="R111" s="65"/>
      <c r="S111" s="65"/>
      <c r="T111" s="65"/>
      <c r="U111" s="65"/>
      <c r="V111" s="65"/>
      <c r="W111" s="65"/>
    </row>
    <row r="112" ht="20.25" customHeight="1" spans="1:23">
      <c r="A112" s="167" t="str">
        <f t="shared" si="1"/>
        <v>       玉溪市生态环境局红塔分局</v>
      </c>
      <c r="B112" s="167" t="s">
        <v>321</v>
      </c>
      <c r="C112" s="167" t="s">
        <v>266</v>
      </c>
      <c r="D112" s="167" t="s">
        <v>137</v>
      </c>
      <c r="E112" s="167" t="s">
        <v>212</v>
      </c>
      <c r="F112" s="167" t="s">
        <v>210</v>
      </c>
      <c r="G112" s="167" t="s">
        <v>211</v>
      </c>
      <c r="H112" s="168">
        <v>8000</v>
      </c>
      <c r="I112" s="65">
        <v>8000</v>
      </c>
      <c r="J112" s="65"/>
      <c r="K112" s="167"/>
      <c r="L112" s="65">
        <v>8000</v>
      </c>
      <c r="M112" s="167"/>
      <c r="N112" s="65"/>
      <c r="O112" s="65"/>
      <c r="P112" s="167"/>
      <c r="Q112" s="65"/>
      <c r="R112" s="65"/>
      <c r="S112" s="65"/>
      <c r="T112" s="65"/>
      <c r="U112" s="65"/>
      <c r="V112" s="65"/>
      <c r="W112" s="65"/>
    </row>
    <row r="113" ht="20.25" customHeight="1" spans="1:23">
      <c r="A113" s="167" t="str">
        <f t="shared" si="1"/>
        <v>       玉溪市生态环境局红塔分局</v>
      </c>
      <c r="B113" s="167" t="s">
        <v>322</v>
      </c>
      <c r="C113" s="167" t="s">
        <v>271</v>
      </c>
      <c r="D113" s="167" t="s">
        <v>124</v>
      </c>
      <c r="E113" s="167" t="s">
        <v>272</v>
      </c>
      <c r="F113" s="167" t="s">
        <v>241</v>
      </c>
      <c r="G113" s="167" t="s">
        <v>242</v>
      </c>
      <c r="H113" s="168">
        <v>34400</v>
      </c>
      <c r="I113" s="65">
        <v>34400</v>
      </c>
      <c r="J113" s="65"/>
      <c r="K113" s="167"/>
      <c r="L113" s="65">
        <v>34400</v>
      </c>
      <c r="M113" s="167"/>
      <c r="N113" s="65"/>
      <c r="O113" s="65"/>
      <c r="P113" s="167"/>
      <c r="Q113" s="65"/>
      <c r="R113" s="65"/>
      <c r="S113" s="65"/>
      <c r="T113" s="65"/>
      <c r="U113" s="65"/>
      <c r="V113" s="65"/>
      <c r="W113" s="65"/>
    </row>
    <row r="114" ht="20.25" customHeight="1" spans="1:23">
      <c r="A114" s="167" t="str">
        <f t="shared" si="1"/>
        <v>       玉溪市生态环境局红塔分局</v>
      </c>
      <c r="B114" s="167" t="s">
        <v>322</v>
      </c>
      <c r="C114" s="167" t="s">
        <v>271</v>
      </c>
      <c r="D114" s="167" t="s">
        <v>124</v>
      </c>
      <c r="E114" s="167" t="s">
        <v>272</v>
      </c>
      <c r="F114" s="167" t="s">
        <v>249</v>
      </c>
      <c r="G114" s="167" t="s">
        <v>250</v>
      </c>
      <c r="H114" s="168">
        <v>30000</v>
      </c>
      <c r="I114" s="65">
        <v>30000</v>
      </c>
      <c r="J114" s="65"/>
      <c r="K114" s="167"/>
      <c r="L114" s="65">
        <v>30000</v>
      </c>
      <c r="M114" s="167"/>
      <c r="N114" s="65"/>
      <c r="O114" s="65"/>
      <c r="P114" s="167"/>
      <c r="Q114" s="65"/>
      <c r="R114" s="65"/>
      <c r="S114" s="65"/>
      <c r="T114" s="65"/>
      <c r="U114" s="65"/>
      <c r="V114" s="65"/>
      <c r="W114" s="65"/>
    </row>
    <row r="115" ht="20.25" customHeight="1" spans="1:23">
      <c r="A115" s="167" t="str">
        <f t="shared" si="1"/>
        <v>       玉溪市生态环境局红塔分局</v>
      </c>
      <c r="B115" s="167" t="s">
        <v>322</v>
      </c>
      <c r="C115" s="167" t="s">
        <v>271</v>
      </c>
      <c r="D115" s="167" t="s">
        <v>124</v>
      </c>
      <c r="E115" s="167" t="s">
        <v>272</v>
      </c>
      <c r="F115" s="167" t="s">
        <v>251</v>
      </c>
      <c r="G115" s="167" t="s">
        <v>252</v>
      </c>
      <c r="H115" s="168">
        <v>3800</v>
      </c>
      <c r="I115" s="65">
        <v>3800</v>
      </c>
      <c r="J115" s="65"/>
      <c r="K115" s="167"/>
      <c r="L115" s="65">
        <v>3800</v>
      </c>
      <c r="M115" s="167"/>
      <c r="N115" s="65"/>
      <c r="O115" s="65"/>
      <c r="P115" s="167"/>
      <c r="Q115" s="65"/>
      <c r="R115" s="65"/>
      <c r="S115" s="65"/>
      <c r="T115" s="65"/>
      <c r="U115" s="65"/>
      <c r="V115" s="65"/>
      <c r="W115" s="65"/>
    </row>
    <row r="116" ht="20.25" customHeight="1" spans="1:23">
      <c r="A116" s="167" t="str">
        <f t="shared" si="1"/>
        <v>       玉溪市生态环境局红塔分局</v>
      </c>
      <c r="B116" s="167" t="s">
        <v>322</v>
      </c>
      <c r="C116" s="167" t="s">
        <v>271</v>
      </c>
      <c r="D116" s="167" t="s">
        <v>124</v>
      </c>
      <c r="E116" s="167" t="s">
        <v>272</v>
      </c>
      <c r="F116" s="167" t="s">
        <v>281</v>
      </c>
      <c r="G116" s="167" t="s">
        <v>282</v>
      </c>
      <c r="H116" s="168">
        <v>20000</v>
      </c>
      <c r="I116" s="65">
        <v>20000</v>
      </c>
      <c r="J116" s="65"/>
      <c r="K116" s="167"/>
      <c r="L116" s="65">
        <v>20000</v>
      </c>
      <c r="M116" s="167"/>
      <c r="N116" s="65"/>
      <c r="O116" s="65"/>
      <c r="P116" s="167"/>
      <c r="Q116" s="65"/>
      <c r="R116" s="65"/>
      <c r="S116" s="65"/>
      <c r="T116" s="65"/>
      <c r="U116" s="65"/>
      <c r="V116" s="65"/>
      <c r="W116" s="65"/>
    </row>
    <row r="117" ht="20.25" customHeight="1" spans="1:23">
      <c r="A117" s="167" t="str">
        <f t="shared" si="1"/>
        <v>       玉溪市生态环境局红塔分局</v>
      </c>
      <c r="B117" s="167" t="s">
        <v>323</v>
      </c>
      <c r="C117" s="167" t="s">
        <v>287</v>
      </c>
      <c r="D117" s="167" t="s">
        <v>137</v>
      </c>
      <c r="E117" s="167" t="s">
        <v>212</v>
      </c>
      <c r="F117" s="167" t="s">
        <v>263</v>
      </c>
      <c r="G117" s="167" t="s">
        <v>264</v>
      </c>
      <c r="H117" s="168">
        <v>790400</v>
      </c>
      <c r="I117" s="65">
        <v>790400</v>
      </c>
      <c r="J117" s="65">
        <v>790400</v>
      </c>
      <c r="K117" s="167"/>
      <c r="L117" s="65"/>
      <c r="M117" s="167"/>
      <c r="N117" s="65"/>
      <c r="O117" s="65"/>
      <c r="P117" s="167"/>
      <c r="Q117" s="65"/>
      <c r="R117" s="65"/>
      <c r="S117" s="65"/>
      <c r="T117" s="65"/>
      <c r="U117" s="65"/>
      <c r="V117" s="65"/>
      <c r="W117" s="65"/>
    </row>
    <row r="118" ht="20.25" customHeight="1" spans="1:23">
      <c r="A118" s="167" t="str">
        <f t="shared" si="1"/>
        <v>       玉溪市生态环境局红塔分局</v>
      </c>
      <c r="B118" s="167" t="s">
        <v>324</v>
      </c>
      <c r="C118" s="167" t="s">
        <v>289</v>
      </c>
      <c r="D118" s="167" t="s">
        <v>137</v>
      </c>
      <c r="E118" s="167" t="s">
        <v>212</v>
      </c>
      <c r="F118" s="167" t="s">
        <v>263</v>
      </c>
      <c r="G118" s="167" t="s">
        <v>264</v>
      </c>
      <c r="H118" s="168">
        <v>400000</v>
      </c>
      <c r="I118" s="65">
        <v>400000</v>
      </c>
      <c r="J118" s="65"/>
      <c r="K118" s="167"/>
      <c r="L118" s="65">
        <v>400000</v>
      </c>
      <c r="M118" s="167"/>
      <c r="N118" s="65"/>
      <c r="O118" s="65"/>
      <c r="P118" s="167"/>
      <c r="Q118" s="65"/>
      <c r="R118" s="65"/>
      <c r="S118" s="65"/>
      <c r="T118" s="65"/>
      <c r="U118" s="65"/>
      <c r="V118" s="65"/>
      <c r="W118" s="65"/>
    </row>
    <row r="119" ht="20.25" customHeight="1" spans="1:23">
      <c r="A119" s="167" t="str">
        <f t="shared" si="1"/>
        <v>       玉溪市生态环境局红塔分局</v>
      </c>
      <c r="B119" s="167" t="s">
        <v>325</v>
      </c>
      <c r="C119" s="167" t="s">
        <v>293</v>
      </c>
      <c r="D119" s="167" t="s">
        <v>120</v>
      </c>
      <c r="E119" s="167" t="s">
        <v>191</v>
      </c>
      <c r="F119" s="167" t="s">
        <v>281</v>
      </c>
      <c r="G119" s="167" t="s">
        <v>282</v>
      </c>
      <c r="H119" s="168">
        <v>156000</v>
      </c>
      <c r="I119" s="65">
        <v>156000</v>
      </c>
      <c r="J119" s="65"/>
      <c r="K119" s="167"/>
      <c r="L119" s="65">
        <v>156000</v>
      </c>
      <c r="M119" s="167"/>
      <c r="N119" s="65"/>
      <c r="O119" s="65"/>
      <c r="P119" s="167"/>
      <c r="Q119" s="65"/>
      <c r="R119" s="65"/>
      <c r="S119" s="65"/>
      <c r="T119" s="65"/>
      <c r="U119" s="65"/>
      <c r="V119" s="65"/>
      <c r="W119" s="65"/>
    </row>
    <row r="120" ht="20.25" customHeight="1" spans="1:23">
      <c r="A120" s="167" t="str">
        <f t="shared" si="1"/>
        <v>       玉溪市生态环境局红塔分局</v>
      </c>
      <c r="B120" s="167" t="s">
        <v>326</v>
      </c>
      <c r="C120" s="167" t="s">
        <v>291</v>
      </c>
      <c r="D120" s="167" t="s">
        <v>120</v>
      </c>
      <c r="E120" s="167" t="s">
        <v>191</v>
      </c>
      <c r="F120" s="167" t="s">
        <v>224</v>
      </c>
      <c r="G120" s="167" t="s">
        <v>225</v>
      </c>
      <c r="H120" s="168">
        <v>78638</v>
      </c>
      <c r="I120" s="65">
        <v>78638</v>
      </c>
      <c r="J120" s="65"/>
      <c r="K120" s="167"/>
      <c r="L120" s="65">
        <v>78638</v>
      </c>
      <c r="M120" s="167"/>
      <c r="N120" s="65"/>
      <c r="O120" s="65"/>
      <c r="P120" s="167"/>
      <c r="Q120" s="65"/>
      <c r="R120" s="65"/>
      <c r="S120" s="65"/>
      <c r="T120" s="65"/>
      <c r="U120" s="65"/>
      <c r="V120" s="65"/>
      <c r="W120" s="65"/>
    </row>
    <row r="121" ht="20.25" customHeight="1" spans="1:23">
      <c r="A121" s="167" t="str">
        <f t="shared" si="1"/>
        <v>       玉溪市生态环境局红塔分局</v>
      </c>
      <c r="B121" s="167" t="s">
        <v>327</v>
      </c>
      <c r="C121" s="167" t="s">
        <v>299</v>
      </c>
      <c r="D121" s="167" t="s">
        <v>107</v>
      </c>
      <c r="E121" s="167" t="s">
        <v>300</v>
      </c>
      <c r="F121" s="167" t="s">
        <v>301</v>
      </c>
      <c r="G121" s="167" t="s">
        <v>302</v>
      </c>
      <c r="H121" s="168">
        <v>50000</v>
      </c>
      <c r="I121" s="65">
        <v>50000</v>
      </c>
      <c r="J121" s="65"/>
      <c r="K121" s="167"/>
      <c r="L121" s="65">
        <v>50000</v>
      </c>
      <c r="M121" s="167"/>
      <c r="N121" s="65"/>
      <c r="O121" s="65"/>
      <c r="P121" s="167"/>
      <c r="Q121" s="65"/>
      <c r="R121" s="65"/>
      <c r="S121" s="65"/>
      <c r="T121" s="65"/>
      <c r="U121" s="65"/>
      <c r="V121" s="65"/>
      <c r="W121" s="65"/>
    </row>
    <row r="122" ht="20.25" customHeight="1" spans="1:23">
      <c r="A122" s="167" t="str">
        <f t="shared" si="1"/>
        <v>       玉溪市生态环境局红塔分局</v>
      </c>
      <c r="B122" s="167" t="s">
        <v>328</v>
      </c>
      <c r="C122" s="167" t="s">
        <v>268</v>
      </c>
      <c r="D122" s="167" t="s">
        <v>120</v>
      </c>
      <c r="E122" s="167" t="s">
        <v>191</v>
      </c>
      <c r="F122" s="167" t="s">
        <v>269</v>
      </c>
      <c r="G122" s="167" t="s">
        <v>223</v>
      </c>
      <c r="H122" s="168">
        <v>192000</v>
      </c>
      <c r="I122" s="65">
        <v>192000</v>
      </c>
      <c r="J122" s="65">
        <v>48000</v>
      </c>
      <c r="K122" s="167"/>
      <c r="L122" s="65">
        <v>144000</v>
      </c>
      <c r="M122" s="167"/>
      <c r="N122" s="65"/>
      <c r="O122" s="65"/>
      <c r="P122" s="167"/>
      <c r="Q122" s="65"/>
      <c r="R122" s="65"/>
      <c r="S122" s="65"/>
      <c r="T122" s="65"/>
      <c r="U122" s="65"/>
      <c r="V122" s="65"/>
      <c r="W122" s="65"/>
    </row>
    <row r="123" ht="20.25" customHeight="1" spans="1:23">
      <c r="A123" s="167" t="str">
        <f t="shared" si="1"/>
        <v>       玉溪市生态环境局红塔分局</v>
      </c>
      <c r="B123" s="167" t="s">
        <v>329</v>
      </c>
      <c r="C123" s="167" t="s">
        <v>304</v>
      </c>
      <c r="D123" s="167" t="s">
        <v>120</v>
      </c>
      <c r="E123" s="167" t="s">
        <v>191</v>
      </c>
      <c r="F123" s="167" t="s">
        <v>305</v>
      </c>
      <c r="G123" s="167" t="s">
        <v>304</v>
      </c>
      <c r="H123" s="168">
        <v>125574.4</v>
      </c>
      <c r="I123" s="65">
        <v>125574.4</v>
      </c>
      <c r="J123" s="65"/>
      <c r="K123" s="167"/>
      <c r="L123" s="65">
        <v>125574.4</v>
      </c>
      <c r="M123" s="167"/>
      <c r="N123" s="65"/>
      <c r="O123" s="65"/>
      <c r="P123" s="167"/>
      <c r="Q123" s="65"/>
      <c r="R123" s="65"/>
      <c r="S123" s="65"/>
      <c r="T123" s="65"/>
      <c r="U123" s="65"/>
      <c r="V123" s="65"/>
      <c r="W123" s="65"/>
    </row>
    <row r="124" ht="20.25" customHeight="1" spans="1:23">
      <c r="A124" s="169" t="s">
        <v>69</v>
      </c>
      <c r="B124" s="167"/>
      <c r="C124" s="167"/>
      <c r="D124" s="167"/>
      <c r="E124" s="167"/>
      <c r="F124" s="167"/>
      <c r="G124" s="167"/>
      <c r="H124" s="168">
        <v>7631851.22</v>
      </c>
      <c r="I124" s="65">
        <v>7631851.22</v>
      </c>
      <c r="J124" s="65">
        <v>3025275.99</v>
      </c>
      <c r="K124" s="167"/>
      <c r="L124" s="65">
        <v>4606575.23</v>
      </c>
      <c r="M124" s="167"/>
      <c r="N124" s="65"/>
      <c r="O124" s="65"/>
      <c r="P124" s="167"/>
      <c r="Q124" s="65"/>
      <c r="R124" s="65"/>
      <c r="S124" s="65"/>
      <c r="T124" s="65"/>
      <c r="U124" s="65"/>
      <c r="V124" s="65"/>
      <c r="W124" s="65"/>
    </row>
    <row r="125" ht="20.25" customHeight="1" spans="1:23">
      <c r="A125" s="167" t="str">
        <f t="shared" ref="A125:A171" si="2">"       "&amp;"玉溪市生态环境局新平分局"</f>
        <v>       玉溪市生态环境局新平分局</v>
      </c>
      <c r="B125" s="167" t="s">
        <v>330</v>
      </c>
      <c r="C125" s="167" t="s">
        <v>190</v>
      </c>
      <c r="D125" s="167" t="s">
        <v>120</v>
      </c>
      <c r="E125" s="167" t="s">
        <v>191</v>
      </c>
      <c r="F125" s="167" t="s">
        <v>192</v>
      </c>
      <c r="G125" s="167" t="s">
        <v>193</v>
      </c>
      <c r="H125" s="168">
        <v>972804</v>
      </c>
      <c r="I125" s="65">
        <v>972804</v>
      </c>
      <c r="J125" s="65">
        <v>425601.75</v>
      </c>
      <c r="K125" s="167"/>
      <c r="L125" s="65">
        <v>547202.25</v>
      </c>
      <c r="M125" s="167"/>
      <c r="N125" s="65"/>
      <c r="O125" s="65"/>
      <c r="P125" s="167"/>
      <c r="Q125" s="65"/>
      <c r="R125" s="65"/>
      <c r="S125" s="65"/>
      <c r="T125" s="65"/>
      <c r="U125" s="65"/>
      <c r="V125" s="65"/>
      <c r="W125" s="65"/>
    </row>
    <row r="126" ht="20.25" customHeight="1" spans="1:23">
      <c r="A126" s="167" t="str">
        <f t="shared" si="2"/>
        <v>       玉溪市生态环境局新平分局</v>
      </c>
      <c r="B126" s="167" t="s">
        <v>330</v>
      </c>
      <c r="C126" s="167" t="s">
        <v>190</v>
      </c>
      <c r="D126" s="167" t="s">
        <v>120</v>
      </c>
      <c r="E126" s="167" t="s">
        <v>191</v>
      </c>
      <c r="F126" s="167" t="s">
        <v>194</v>
      </c>
      <c r="G126" s="167" t="s">
        <v>195</v>
      </c>
      <c r="H126" s="168">
        <v>1371744</v>
      </c>
      <c r="I126" s="65">
        <v>1371744</v>
      </c>
      <c r="J126" s="65">
        <v>600138</v>
      </c>
      <c r="K126" s="167"/>
      <c r="L126" s="65">
        <v>771606</v>
      </c>
      <c r="M126" s="167"/>
      <c r="N126" s="65"/>
      <c r="O126" s="65"/>
      <c r="P126" s="167"/>
      <c r="Q126" s="65"/>
      <c r="R126" s="65"/>
      <c r="S126" s="65"/>
      <c r="T126" s="65"/>
      <c r="U126" s="65"/>
      <c r="V126" s="65"/>
      <c r="W126" s="65"/>
    </row>
    <row r="127" ht="20.25" customHeight="1" spans="1:23">
      <c r="A127" s="167" t="str">
        <f t="shared" si="2"/>
        <v>       玉溪市生态环境局新平分局</v>
      </c>
      <c r="B127" s="167" t="s">
        <v>330</v>
      </c>
      <c r="C127" s="167" t="s">
        <v>190</v>
      </c>
      <c r="D127" s="167" t="s">
        <v>142</v>
      </c>
      <c r="E127" s="167" t="s">
        <v>196</v>
      </c>
      <c r="F127" s="167" t="s">
        <v>194</v>
      </c>
      <c r="G127" s="167" t="s">
        <v>195</v>
      </c>
      <c r="H127" s="168">
        <v>20226.24</v>
      </c>
      <c r="I127" s="65">
        <v>20226.24</v>
      </c>
      <c r="J127" s="65"/>
      <c r="K127" s="167"/>
      <c r="L127" s="65">
        <v>20226.24</v>
      </c>
      <c r="M127" s="167"/>
      <c r="N127" s="65"/>
      <c r="O127" s="65"/>
      <c r="P127" s="167"/>
      <c r="Q127" s="65"/>
      <c r="R127" s="65"/>
      <c r="S127" s="65"/>
      <c r="T127" s="65"/>
      <c r="U127" s="65"/>
      <c r="V127" s="65"/>
      <c r="W127" s="65"/>
    </row>
    <row r="128" ht="20.25" customHeight="1" spans="1:23">
      <c r="A128" s="167" t="str">
        <f t="shared" si="2"/>
        <v>       玉溪市生态环境局新平分局</v>
      </c>
      <c r="B128" s="167" t="s">
        <v>331</v>
      </c>
      <c r="C128" s="167" t="s">
        <v>262</v>
      </c>
      <c r="D128" s="167" t="s">
        <v>137</v>
      </c>
      <c r="E128" s="167" t="s">
        <v>212</v>
      </c>
      <c r="F128" s="167" t="s">
        <v>192</v>
      </c>
      <c r="G128" s="167" t="s">
        <v>193</v>
      </c>
      <c r="H128" s="168">
        <v>373944</v>
      </c>
      <c r="I128" s="65">
        <v>373944</v>
      </c>
      <c r="J128" s="65">
        <v>163600.5</v>
      </c>
      <c r="K128" s="167"/>
      <c r="L128" s="65">
        <v>210343.5</v>
      </c>
      <c r="M128" s="167"/>
      <c r="N128" s="65"/>
      <c r="O128" s="65"/>
      <c r="P128" s="167"/>
      <c r="Q128" s="65"/>
      <c r="R128" s="65"/>
      <c r="S128" s="65"/>
      <c r="T128" s="65"/>
      <c r="U128" s="65"/>
      <c r="V128" s="65"/>
      <c r="W128" s="65"/>
    </row>
    <row r="129" ht="20.25" customHeight="1" spans="1:23">
      <c r="A129" s="167" t="str">
        <f t="shared" si="2"/>
        <v>       玉溪市生态环境局新平分局</v>
      </c>
      <c r="B129" s="167" t="s">
        <v>331</v>
      </c>
      <c r="C129" s="167" t="s">
        <v>262</v>
      </c>
      <c r="D129" s="167" t="s">
        <v>137</v>
      </c>
      <c r="E129" s="167" t="s">
        <v>212</v>
      </c>
      <c r="F129" s="167" t="s">
        <v>194</v>
      </c>
      <c r="G129" s="167" t="s">
        <v>195</v>
      </c>
      <c r="H129" s="168">
        <v>89820</v>
      </c>
      <c r="I129" s="65">
        <v>89820</v>
      </c>
      <c r="J129" s="65">
        <v>39296.25</v>
      </c>
      <c r="K129" s="167"/>
      <c r="L129" s="65">
        <v>50523.75</v>
      </c>
      <c r="M129" s="167"/>
      <c r="N129" s="65"/>
      <c r="O129" s="65"/>
      <c r="P129" s="167"/>
      <c r="Q129" s="65"/>
      <c r="R129" s="65"/>
      <c r="S129" s="65"/>
      <c r="T129" s="65"/>
      <c r="U129" s="65"/>
      <c r="V129" s="65"/>
      <c r="W129" s="65"/>
    </row>
    <row r="130" ht="20.25" customHeight="1" spans="1:23">
      <c r="A130" s="167" t="str">
        <f t="shared" si="2"/>
        <v>       玉溪市生态环境局新平分局</v>
      </c>
      <c r="B130" s="167" t="s">
        <v>331</v>
      </c>
      <c r="C130" s="167" t="s">
        <v>262</v>
      </c>
      <c r="D130" s="167" t="s">
        <v>137</v>
      </c>
      <c r="E130" s="167" t="s">
        <v>212</v>
      </c>
      <c r="F130" s="167" t="s">
        <v>263</v>
      </c>
      <c r="G130" s="167" t="s">
        <v>264</v>
      </c>
      <c r="H130" s="168">
        <v>146760</v>
      </c>
      <c r="I130" s="65">
        <v>146760</v>
      </c>
      <c r="J130" s="65">
        <v>146760</v>
      </c>
      <c r="K130" s="167"/>
      <c r="L130" s="65"/>
      <c r="M130" s="167"/>
      <c r="N130" s="65"/>
      <c r="O130" s="65"/>
      <c r="P130" s="167"/>
      <c r="Q130" s="65"/>
      <c r="R130" s="65"/>
      <c r="S130" s="65"/>
      <c r="T130" s="65"/>
      <c r="U130" s="65"/>
      <c r="V130" s="65"/>
      <c r="W130" s="65"/>
    </row>
    <row r="131" ht="20.25" customHeight="1" spans="1:23">
      <c r="A131" s="167" t="str">
        <f t="shared" si="2"/>
        <v>       玉溪市生态环境局新平分局</v>
      </c>
      <c r="B131" s="167" t="s">
        <v>331</v>
      </c>
      <c r="C131" s="167" t="s">
        <v>262</v>
      </c>
      <c r="D131" s="167" t="s">
        <v>142</v>
      </c>
      <c r="E131" s="167" t="s">
        <v>196</v>
      </c>
      <c r="F131" s="167" t="s">
        <v>194</v>
      </c>
      <c r="G131" s="167" t="s">
        <v>195</v>
      </c>
      <c r="H131" s="168">
        <v>22686.6</v>
      </c>
      <c r="I131" s="65">
        <v>22686.6</v>
      </c>
      <c r="J131" s="65"/>
      <c r="K131" s="167"/>
      <c r="L131" s="65">
        <v>22686.6</v>
      </c>
      <c r="M131" s="167"/>
      <c r="N131" s="65"/>
      <c r="O131" s="65"/>
      <c r="P131" s="167"/>
      <c r="Q131" s="65"/>
      <c r="R131" s="65"/>
      <c r="S131" s="65"/>
      <c r="T131" s="65"/>
      <c r="U131" s="65"/>
      <c r="V131" s="65"/>
      <c r="W131" s="65"/>
    </row>
    <row r="132" ht="20.25" customHeight="1" spans="1:23">
      <c r="A132" s="167" t="str">
        <f t="shared" si="2"/>
        <v>       玉溪市生态环境局新平分局</v>
      </c>
      <c r="B132" s="167" t="s">
        <v>332</v>
      </c>
      <c r="C132" s="167" t="s">
        <v>198</v>
      </c>
      <c r="D132" s="167" t="s">
        <v>106</v>
      </c>
      <c r="E132" s="167" t="s">
        <v>199</v>
      </c>
      <c r="F132" s="167" t="s">
        <v>200</v>
      </c>
      <c r="G132" s="167" t="s">
        <v>201</v>
      </c>
      <c r="H132" s="168">
        <v>597574.24</v>
      </c>
      <c r="I132" s="65">
        <v>597574.24</v>
      </c>
      <c r="J132" s="65">
        <v>149393.56</v>
      </c>
      <c r="K132" s="167"/>
      <c r="L132" s="65">
        <v>448180.68</v>
      </c>
      <c r="M132" s="167"/>
      <c r="N132" s="65"/>
      <c r="O132" s="65"/>
      <c r="P132" s="167"/>
      <c r="Q132" s="65"/>
      <c r="R132" s="65"/>
      <c r="S132" s="65"/>
      <c r="T132" s="65"/>
      <c r="U132" s="65"/>
      <c r="V132" s="65"/>
      <c r="W132" s="65"/>
    </row>
    <row r="133" ht="20.25" customHeight="1" spans="1:23">
      <c r="A133" s="167" t="str">
        <f t="shared" si="2"/>
        <v>       玉溪市生态环境局新平分局</v>
      </c>
      <c r="B133" s="167" t="s">
        <v>332</v>
      </c>
      <c r="C133" s="167" t="s">
        <v>198</v>
      </c>
      <c r="D133" s="167" t="s">
        <v>114</v>
      </c>
      <c r="E133" s="167" t="s">
        <v>202</v>
      </c>
      <c r="F133" s="167" t="s">
        <v>203</v>
      </c>
      <c r="G133" s="167" t="s">
        <v>204</v>
      </c>
      <c r="H133" s="168">
        <v>239494.76</v>
      </c>
      <c r="I133" s="65">
        <v>239494.76</v>
      </c>
      <c r="J133" s="65">
        <v>59873.69</v>
      </c>
      <c r="K133" s="167"/>
      <c r="L133" s="65">
        <v>179621.07</v>
      </c>
      <c r="M133" s="167"/>
      <c r="N133" s="65"/>
      <c r="O133" s="65"/>
      <c r="P133" s="167"/>
      <c r="Q133" s="65"/>
      <c r="R133" s="65"/>
      <c r="S133" s="65"/>
      <c r="T133" s="65"/>
      <c r="U133" s="65"/>
      <c r="V133" s="65"/>
      <c r="W133" s="65"/>
    </row>
    <row r="134" ht="20.25" customHeight="1" spans="1:23">
      <c r="A134" s="167" t="str">
        <f t="shared" si="2"/>
        <v>       玉溪市生态环境局新平分局</v>
      </c>
      <c r="B134" s="167" t="s">
        <v>332</v>
      </c>
      <c r="C134" s="167" t="s">
        <v>198</v>
      </c>
      <c r="D134" s="167" t="s">
        <v>115</v>
      </c>
      <c r="E134" s="167" t="s">
        <v>205</v>
      </c>
      <c r="F134" s="167" t="s">
        <v>203</v>
      </c>
      <c r="G134" s="167" t="s">
        <v>204</v>
      </c>
      <c r="H134" s="168">
        <v>70496.88</v>
      </c>
      <c r="I134" s="65">
        <v>70496.88</v>
      </c>
      <c r="J134" s="65">
        <v>17624.22</v>
      </c>
      <c r="K134" s="167"/>
      <c r="L134" s="65">
        <v>52872.66</v>
      </c>
      <c r="M134" s="167"/>
      <c r="N134" s="65"/>
      <c r="O134" s="65"/>
      <c r="P134" s="167"/>
      <c r="Q134" s="65"/>
      <c r="R134" s="65"/>
      <c r="S134" s="65"/>
      <c r="T134" s="65"/>
      <c r="U134" s="65"/>
      <c r="V134" s="65"/>
      <c r="W134" s="65"/>
    </row>
    <row r="135" ht="20.25" customHeight="1" spans="1:23">
      <c r="A135" s="167" t="str">
        <f t="shared" si="2"/>
        <v>       玉溪市生态环境局新平分局</v>
      </c>
      <c r="B135" s="167" t="s">
        <v>332</v>
      </c>
      <c r="C135" s="167" t="s">
        <v>198</v>
      </c>
      <c r="D135" s="167" t="s">
        <v>116</v>
      </c>
      <c r="E135" s="167" t="s">
        <v>206</v>
      </c>
      <c r="F135" s="167" t="s">
        <v>207</v>
      </c>
      <c r="G135" s="167" t="s">
        <v>208</v>
      </c>
      <c r="H135" s="168">
        <v>206943.95</v>
      </c>
      <c r="I135" s="65">
        <v>206943.95</v>
      </c>
      <c r="J135" s="65">
        <v>51735.99</v>
      </c>
      <c r="K135" s="167"/>
      <c r="L135" s="65">
        <v>155207.96</v>
      </c>
      <c r="M135" s="167"/>
      <c r="N135" s="65"/>
      <c r="O135" s="65"/>
      <c r="P135" s="167"/>
      <c r="Q135" s="65"/>
      <c r="R135" s="65"/>
      <c r="S135" s="65"/>
      <c r="T135" s="65"/>
      <c r="U135" s="65"/>
      <c r="V135" s="65"/>
      <c r="W135" s="65"/>
    </row>
    <row r="136" ht="20.25" customHeight="1" spans="1:23">
      <c r="A136" s="167" t="str">
        <f t="shared" si="2"/>
        <v>       玉溪市生态环境局新平分局</v>
      </c>
      <c r="B136" s="167" t="s">
        <v>332</v>
      </c>
      <c r="C136" s="167" t="s">
        <v>198</v>
      </c>
      <c r="D136" s="167" t="s">
        <v>117</v>
      </c>
      <c r="E136" s="167" t="s">
        <v>209</v>
      </c>
      <c r="F136" s="167" t="s">
        <v>210</v>
      </c>
      <c r="G136" s="167" t="s">
        <v>211</v>
      </c>
      <c r="H136" s="168">
        <v>30448.84</v>
      </c>
      <c r="I136" s="65">
        <v>30448.84</v>
      </c>
      <c r="J136" s="65">
        <v>18964.21</v>
      </c>
      <c r="K136" s="167"/>
      <c r="L136" s="65">
        <v>11484.63</v>
      </c>
      <c r="M136" s="167"/>
      <c r="N136" s="65"/>
      <c r="O136" s="65"/>
      <c r="P136" s="167"/>
      <c r="Q136" s="65"/>
      <c r="R136" s="65"/>
      <c r="S136" s="65"/>
      <c r="T136" s="65"/>
      <c r="U136" s="65"/>
      <c r="V136" s="65"/>
      <c r="W136" s="65"/>
    </row>
    <row r="137" ht="20.25" customHeight="1" spans="1:23">
      <c r="A137" s="167" t="str">
        <f t="shared" si="2"/>
        <v>       玉溪市生态环境局新平分局</v>
      </c>
      <c r="B137" s="167" t="s">
        <v>332</v>
      </c>
      <c r="C137" s="167" t="s">
        <v>198</v>
      </c>
      <c r="D137" s="167" t="s">
        <v>120</v>
      </c>
      <c r="E137" s="167" t="s">
        <v>191</v>
      </c>
      <c r="F137" s="167" t="s">
        <v>210</v>
      </c>
      <c r="G137" s="167" t="s">
        <v>211</v>
      </c>
      <c r="H137" s="168">
        <v>772.65</v>
      </c>
      <c r="I137" s="65">
        <v>772.65</v>
      </c>
      <c r="J137" s="65">
        <v>193.16</v>
      </c>
      <c r="K137" s="167"/>
      <c r="L137" s="65">
        <v>579.49</v>
      </c>
      <c r="M137" s="167"/>
      <c r="N137" s="65"/>
      <c r="O137" s="65"/>
      <c r="P137" s="167"/>
      <c r="Q137" s="65"/>
      <c r="R137" s="65"/>
      <c r="S137" s="65"/>
      <c r="T137" s="65"/>
      <c r="U137" s="65"/>
      <c r="V137" s="65"/>
      <c r="W137" s="65"/>
    </row>
    <row r="138" ht="20.25" customHeight="1" spans="1:23">
      <c r="A138" s="167" t="str">
        <f t="shared" si="2"/>
        <v>       玉溪市生态环境局新平分局</v>
      </c>
      <c r="B138" s="167" t="s">
        <v>332</v>
      </c>
      <c r="C138" s="167" t="s">
        <v>198</v>
      </c>
      <c r="D138" s="167" t="s">
        <v>137</v>
      </c>
      <c r="E138" s="167" t="s">
        <v>212</v>
      </c>
      <c r="F138" s="167" t="s">
        <v>210</v>
      </c>
      <c r="G138" s="167" t="s">
        <v>211</v>
      </c>
      <c r="H138" s="168">
        <v>6163.65</v>
      </c>
      <c r="I138" s="65">
        <v>6163.65</v>
      </c>
      <c r="J138" s="65">
        <v>1540.91</v>
      </c>
      <c r="K138" s="167"/>
      <c r="L138" s="65">
        <v>4622.74</v>
      </c>
      <c r="M138" s="167"/>
      <c r="N138" s="65"/>
      <c r="O138" s="65"/>
      <c r="P138" s="167"/>
      <c r="Q138" s="65"/>
      <c r="R138" s="65"/>
      <c r="S138" s="65"/>
      <c r="T138" s="65"/>
      <c r="U138" s="65"/>
      <c r="V138" s="65"/>
      <c r="W138" s="65"/>
    </row>
    <row r="139" ht="20.25" customHeight="1" spans="1:23">
      <c r="A139" s="167" t="str">
        <f t="shared" si="2"/>
        <v>       玉溪市生态环境局新平分局</v>
      </c>
      <c r="B139" s="167" t="s">
        <v>333</v>
      </c>
      <c r="C139" s="167" t="s">
        <v>214</v>
      </c>
      <c r="D139" s="167" t="s">
        <v>141</v>
      </c>
      <c r="E139" s="167" t="s">
        <v>214</v>
      </c>
      <c r="F139" s="167" t="s">
        <v>215</v>
      </c>
      <c r="G139" s="167" t="s">
        <v>214</v>
      </c>
      <c r="H139" s="168">
        <v>536532</v>
      </c>
      <c r="I139" s="65">
        <v>536532</v>
      </c>
      <c r="J139" s="65">
        <v>134133</v>
      </c>
      <c r="K139" s="167"/>
      <c r="L139" s="65">
        <v>402399</v>
      </c>
      <c r="M139" s="167"/>
      <c r="N139" s="65"/>
      <c r="O139" s="65"/>
      <c r="P139" s="167"/>
      <c r="Q139" s="65"/>
      <c r="R139" s="65"/>
      <c r="S139" s="65"/>
      <c r="T139" s="65"/>
      <c r="U139" s="65"/>
      <c r="V139" s="65"/>
      <c r="W139" s="65"/>
    </row>
    <row r="140" ht="20.25" customHeight="1" spans="1:23">
      <c r="A140" s="167" t="str">
        <f t="shared" si="2"/>
        <v>       玉溪市生态环境局新平分局</v>
      </c>
      <c r="B140" s="167" t="s">
        <v>334</v>
      </c>
      <c r="C140" s="167" t="s">
        <v>217</v>
      </c>
      <c r="D140" s="167" t="s">
        <v>104</v>
      </c>
      <c r="E140" s="167" t="s">
        <v>218</v>
      </c>
      <c r="F140" s="167" t="s">
        <v>219</v>
      </c>
      <c r="G140" s="167" t="s">
        <v>220</v>
      </c>
      <c r="H140" s="168">
        <v>343200</v>
      </c>
      <c r="I140" s="65">
        <v>343200</v>
      </c>
      <c r="J140" s="65">
        <v>343200</v>
      </c>
      <c r="K140" s="167"/>
      <c r="L140" s="65"/>
      <c r="M140" s="167"/>
      <c r="N140" s="65"/>
      <c r="O140" s="65"/>
      <c r="P140" s="167"/>
      <c r="Q140" s="65"/>
      <c r="R140" s="65"/>
      <c r="S140" s="65"/>
      <c r="T140" s="65"/>
      <c r="U140" s="65"/>
      <c r="V140" s="65"/>
      <c r="W140" s="65"/>
    </row>
    <row r="141" ht="20.25" customHeight="1" spans="1:23">
      <c r="A141" s="167" t="str">
        <f t="shared" si="2"/>
        <v>       玉溪市生态环境局新平分局</v>
      </c>
      <c r="B141" s="167" t="s">
        <v>334</v>
      </c>
      <c r="C141" s="167" t="s">
        <v>217</v>
      </c>
      <c r="D141" s="167" t="s">
        <v>105</v>
      </c>
      <c r="E141" s="167" t="s">
        <v>221</v>
      </c>
      <c r="F141" s="167" t="s">
        <v>219</v>
      </c>
      <c r="G141" s="167" t="s">
        <v>220</v>
      </c>
      <c r="H141" s="168">
        <v>26400</v>
      </c>
      <c r="I141" s="65">
        <v>26400</v>
      </c>
      <c r="J141" s="65">
        <v>26400</v>
      </c>
      <c r="K141" s="167"/>
      <c r="L141" s="65"/>
      <c r="M141" s="167"/>
      <c r="N141" s="65"/>
      <c r="O141" s="65"/>
      <c r="P141" s="167"/>
      <c r="Q141" s="65"/>
      <c r="R141" s="65"/>
      <c r="S141" s="65"/>
      <c r="T141" s="65"/>
      <c r="U141" s="65"/>
      <c r="V141" s="65"/>
      <c r="W141" s="65"/>
    </row>
    <row r="142" ht="20.25" customHeight="1" spans="1:23">
      <c r="A142" s="167" t="str">
        <f t="shared" si="2"/>
        <v>       玉溪市生态环境局新平分局</v>
      </c>
      <c r="B142" s="167" t="s">
        <v>335</v>
      </c>
      <c r="C142" s="167" t="s">
        <v>223</v>
      </c>
      <c r="D142" s="167" t="s">
        <v>120</v>
      </c>
      <c r="E142" s="167" t="s">
        <v>191</v>
      </c>
      <c r="F142" s="167" t="s">
        <v>224</v>
      </c>
      <c r="G142" s="167" t="s">
        <v>225</v>
      </c>
      <c r="H142" s="168">
        <v>730900</v>
      </c>
      <c r="I142" s="65">
        <v>730900</v>
      </c>
      <c r="J142" s="65">
        <v>201232.5</v>
      </c>
      <c r="K142" s="167"/>
      <c r="L142" s="65">
        <v>529667.5</v>
      </c>
      <c r="M142" s="167"/>
      <c r="N142" s="65"/>
      <c r="O142" s="65"/>
      <c r="P142" s="167"/>
      <c r="Q142" s="65"/>
      <c r="R142" s="65"/>
      <c r="S142" s="65"/>
      <c r="T142" s="65"/>
      <c r="U142" s="65"/>
      <c r="V142" s="65"/>
      <c r="W142" s="65"/>
    </row>
    <row r="143" ht="20.25" customHeight="1" spans="1:23">
      <c r="A143" s="167" t="str">
        <f t="shared" si="2"/>
        <v>       玉溪市生态环境局新平分局</v>
      </c>
      <c r="B143" s="167" t="s">
        <v>336</v>
      </c>
      <c r="C143" s="167" t="s">
        <v>231</v>
      </c>
      <c r="D143" s="167" t="s">
        <v>120</v>
      </c>
      <c r="E143" s="167" t="s">
        <v>191</v>
      </c>
      <c r="F143" s="167" t="s">
        <v>232</v>
      </c>
      <c r="G143" s="167" t="s">
        <v>233</v>
      </c>
      <c r="H143" s="168">
        <v>216600</v>
      </c>
      <c r="I143" s="65">
        <v>216600</v>
      </c>
      <c r="J143" s="65">
        <v>94762.5</v>
      </c>
      <c r="K143" s="167"/>
      <c r="L143" s="65">
        <v>121837.5</v>
      </c>
      <c r="M143" s="167"/>
      <c r="N143" s="65"/>
      <c r="O143" s="65"/>
      <c r="P143" s="167"/>
      <c r="Q143" s="65"/>
      <c r="R143" s="65"/>
      <c r="S143" s="65"/>
      <c r="T143" s="65"/>
      <c r="U143" s="65"/>
      <c r="V143" s="65"/>
      <c r="W143" s="65"/>
    </row>
    <row r="144" ht="20.25" customHeight="1" spans="1:23">
      <c r="A144" s="167" t="str">
        <f t="shared" si="2"/>
        <v>       玉溪市生态环境局新平分局</v>
      </c>
      <c r="B144" s="167" t="s">
        <v>337</v>
      </c>
      <c r="C144" s="167" t="s">
        <v>235</v>
      </c>
      <c r="D144" s="167" t="s">
        <v>120</v>
      </c>
      <c r="E144" s="167" t="s">
        <v>191</v>
      </c>
      <c r="F144" s="167" t="s">
        <v>236</v>
      </c>
      <c r="G144" s="167" t="s">
        <v>235</v>
      </c>
      <c r="H144" s="168">
        <v>47295.48</v>
      </c>
      <c r="I144" s="65">
        <v>47295.48</v>
      </c>
      <c r="J144" s="65"/>
      <c r="K144" s="167"/>
      <c r="L144" s="65">
        <v>47295.48</v>
      </c>
      <c r="M144" s="167"/>
      <c r="N144" s="65"/>
      <c r="O144" s="65"/>
      <c r="P144" s="167"/>
      <c r="Q144" s="65"/>
      <c r="R144" s="65"/>
      <c r="S144" s="65"/>
      <c r="T144" s="65"/>
      <c r="U144" s="65"/>
      <c r="V144" s="65"/>
      <c r="W144" s="65"/>
    </row>
    <row r="145" ht="20.25" customHeight="1" spans="1:23">
      <c r="A145" s="167" t="str">
        <f t="shared" si="2"/>
        <v>       玉溪市生态环境局新平分局</v>
      </c>
      <c r="B145" s="167" t="s">
        <v>337</v>
      </c>
      <c r="C145" s="167" t="s">
        <v>235</v>
      </c>
      <c r="D145" s="167" t="s">
        <v>137</v>
      </c>
      <c r="E145" s="167" t="s">
        <v>212</v>
      </c>
      <c r="F145" s="167" t="s">
        <v>236</v>
      </c>
      <c r="G145" s="167" t="s">
        <v>235</v>
      </c>
      <c r="H145" s="168">
        <v>18316.93</v>
      </c>
      <c r="I145" s="65">
        <v>18316.93</v>
      </c>
      <c r="J145" s="65"/>
      <c r="K145" s="167"/>
      <c r="L145" s="65">
        <v>18316.93</v>
      </c>
      <c r="M145" s="167"/>
      <c r="N145" s="65"/>
      <c r="O145" s="65"/>
      <c r="P145" s="167"/>
      <c r="Q145" s="65"/>
      <c r="R145" s="65"/>
      <c r="S145" s="65"/>
      <c r="T145" s="65"/>
      <c r="U145" s="65"/>
      <c r="V145" s="65"/>
      <c r="W145" s="65"/>
    </row>
    <row r="146" ht="20.25" customHeight="1" spans="1:23">
      <c r="A146" s="167" t="str">
        <f t="shared" si="2"/>
        <v>       玉溪市生态环境局新平分局</v>
      </c>
      <c r="B146" s="167" t="s">
        <v>338</v>
      </c>
      <c r="C146" s="167" t="s">
        <v>238</v>
      </c>
      <c r="D146" s="167" t="s">
        <v>104</v>
      </c>
      <c r="E146" s="167" t="s">
        <v>218</v>
      </c>
      <c r="F146" s="167" t="s">
        <v>239</v>
      </c>
      <c r="G146" s="167" t="s">
        <v>240</v>
      </c>
      <c r="H146" s="168">
        <v>6600</v>
      </c>
      <c r="I146" s="65">
        <v>6600</v>
      </c>
      <c r="J146" s="65">
        <v>6600</v>
      </c>
      <c r="K146" s="167"/>
      <c r="L146" s="65"/>
      <c r="M146" s="167"/>
      <c r="N146" s="65"/>
      <c r="O146" s="65"/>
      <c r="P146" s="167"/>
      <c r="Q146" s="65"/>
      <c r="R146" s="65"/>
      <c r="S146" s="65"/>
      <c r="T146" s="65"/>
      <c r="U146" s="65"/>
      <c r="V146" s="65"/>
      <c r="W146" s="65"/>
    </row>
    <row r="147" ht="20.25" customHeight="1" spans="1:23">
      <c r="A147" s="167" t="str">
        <f t="shared" si="2"/>
        <v>       玉溪市生态环境局新平分局</v>
      </c>
      <c r="B147" s="167" t="s">
        <v>338</v>
      </c>
      <c r="C147" s="167" t="s">
        <v>238</v>
      </c>
      <c r="D147" s="167" t="s">
        <v>105</v>
      </c>
      <c r="E147" s="167" t="s">
        <v>221</v>
      </c>
      <c r="F147" s="167" t="s">
        <v>239</v>
      </c>
      <c r="G147" s="167" t="s">
        <v>240</v>
      </c>
      <c r="H147" s="168">
        <v>600</v>
      </c>
      <c r="I147" s="65">
        <v>600</v>
      </c>
      <c r="J147" s="65">
        <v>600</v>
      </c>
      <c r="K147" s="167"/>
      <c r="L147" s="65"/>
      <c r="M147" s="167"/>
      <c r="N147" s="65"/>
      <c r="O147" s="65"/>
      <c r="P147" s="167"/>
      <c r="Q147" s="65"/>
      <c r="R147" s="65"/>
      <c r="S147" s="65"/>
      <c r="T147" s="65"/>
      <c r="U147" s="65"/>
      <c r="V147" s="65"/>
      <c r="W147" s="65"/>
    </row>
    <row r="148" ht="20.25" customHeight="1" spans="1:23">
      <c r="A148" s="167" t="str">
        <f t="shared" si="2"/>
        <v>       玉溪市生态环境局新平分局</v>
      </c>
      <c r="B148" s="167" t="s">
        <v>338</v>
      </c>
      <c r="C148" s="167" t="s">
        <v>238</v>
      </c>
      <c r="D148" s="167" t="s">
        <v>120</v>
      </c>
      <c r="E148" s="167" t="s">
        <v>191</v>
      </c>
      <c r="F148" s="167" t="s">
        <v>241</v>
      </c>
      <c r="G148" s="167" t="s">
        <v>242</v>
      </c>
      <c r="H148" s="168">
        <v>103340</v>
      </c>
      <c r="I148" s="65">
        <v>103340</v>
      </c>
      <c r="J148" s="65">
        <v>20595.75</v>
      </c>
      <c r="K148" s="167"/>
      <c r="L148" s="65">
        <v>82744.25</v>
      </c>
      <c r="M148" s="167"/>
      <c r="N148" s="65"/>
      <c r="O148" s="65"/>
      <c r="P148" s="167"/>
      <c r="Q148" s="65"/>
      <c r="R148" s="65"/>
      <c r="S148" s="65"/>
      <c r="T148" s="65"/>
      <c r="U148" s="65"/>
      <c r="V148" s="65"/>
      <c r="W148" s="65"/>
    </row>
    <row r="149" ht="20.25" customHeight="1" spans="1:23">
      <c r="A149" s="167" t="str">
        <f t="shared" si="2"/>
        <v>       玉溪市生态环境局新平分局</v>
      </c>
      <c r="B149" s="167" t="s">
        <v>338</v>
      </c>
      <c r="C149" s="167" t="s">
        <v>238</v>
      </c>
      <c r="D149" s="167" t="s">
        <v>120</v>
      </c>
      <c r="E149" s="167" t="s">
        <v>191</v>
      </c>
      <c r="F149" s="167" t="s">
        <v>273</v>
      </c>
      <c r="G149" s="167" t="s">
        <v>274</v>
      </c>
      <c r="H149" s="168">
        <v>20000</v>
      </c>
      <c r="I149" s="65">
        <v>20000</v>
      </c>
      <c r="J149" s="65"/>
      <c r="K149" s="167"/>
      <c r="L149" s="65">
        <v>20000</v>
      </c>
      <c r="M149" s="167"/>
      <c r="N149" s="65"/>
      <c r="O149" s="65"/>
      <c r="P149" s="167"/>
      <c r="Q149" s="65"/>
      <c r="R149" s="65"/>
      <c r="S149" s="65"/>
      <c r="T149" s="65"/>
      <c r="U149" s="65"/>
      <c r="V149" s="65"/>
      <c r="W149" s="65"/>
    </row>
    <row r="150" ht="20.25" customHeight="1" spans="1:23">
      <c r="A150" s="167" t="str">
        <f t="shared" si="2"/>
        <v>       玉溪市生态环境局新平分局</v>
      </c>
      <c r="B150" s="167" t="s">
        <v>338</v>
      </c>
      <c r="C150" s="167" t="s">
        <v>238</v>
      </c>
      <c r="D150" s="167" t="s">
        <v>120</v>
      </c>
      <c r="E150" s="167" t="s">
        <v>191</v>
      </c>
      <c r="F150" s="167" t="s">
        <v>243</v>
      </c>
      <c r="G150" s="167" t="s">
        <v>244</v>
      </c>
      <c r="H150" s="168">
        <v>1100</v>
      </c>
      <c r="I150" s="65">
        <v>1100</v>
      </c>
      <c r="J150" s="65">
        <v>275</v>
      </c>
      <c r="K150" s="167"/>
      <c r="L150" s="65">
        <v>825</v>
      </c>
      <c r="M150" s="167"/>
      <c r="N150" s="65"/>
      <c r="O150" s="65"/>
      <c r="P150" s="167"/>
      <c r="Q150" s="65"/>
      <c r="R150" s="65"/>
      <c r="S150" s="65"/>
      <c r="T150" s="65"/>
      <c r="U150" s="65"/>
      <c r="V150" s="65"/>
      <c r="W150" s="65"/>
    </row>
    <row r="151" ht="20.25" customHeight="1" spans="1:23">
      <c r="A151" s="167" t="str">
        <f t="shared" si="2"/>
        <v>       玉溪市生态环境局新平分局</v>
      </c>
      <c r="B151" s="167" t="s">
        <v>338</v>
      </c>
      <c r="C151" s="167" t="s">
        <v>238</v>
      </c>
      <c r="D151" s="167" t="s">
        <v>120</v>
      </c>
      <c r="E151" s="167" t="s">
        <v>191</v>
      </c>
      <c r="F151" s="167" t="s">
        <v>245</v>
      </c>
      <c r="G151" s="167" t="s">
        <v>246</v>
      </c>
      <c r="H151" s="168">
        <v>5500</v>
      </c>
      <c r="I151" s="65">
        <v>5500</v>
      </c>
      <c r="J151" s="65">
        <v>1375</v>
      </c>
      <c r="K151" s="167"/>
      <c r="L151" s="65">
        <v>4125</v>
      </c>
      <c r="M151" s="167"/>
      <c r="N151" s="65"/>
      <c r="O151" s="65"/>
      <c r="P151" s="167"/>
      <c r="Q151" s="65"/>
      <c r="R151" s="65"/>
      <c r="S151" s="65"/>
      <c r="T151" s="65"/>
      <c r="U151" s="65"/>
      <c r="V151" s="65"/>
      <c r="W151" s="65"/>
    </row>
    <row r="152" ht="20.25" customHeight="1" spans="1:23">
      <c r="A152" s="167" t="str">
        <f t="shared" si="2"/>
        <v>       玉溪市生态环境局新平分局</v>
      </c>
      <c r="B152" s="167" t="s">
        <v>338</v>
      </c>
      <c r="C152" s="167" t="s">
        <v>238</v>
      </c>
      <c r="D152" s="167" t="s">
        <v>120</v>
      </c>
      <c r="E152" s="167" t="s">
        <v>191</v>
      </c>
      <c r="F152" s="167" t="s">
        <v>247</v>
      </c>
      <c r="G152" s="167" t="s">
        <v>248</v>
      </c>
      <c r="H152" s="168">
        <v>20760</v>
      </c>
      <c r="I152" s="65">
        <v>20760</v>
      </c>
      <c r="J152" s="65">
        <v>5190</v>
      </c>
      <c r="K152" s="167"/>
      <c r="L152" s="65">
        <v>15570</v>
      </c>
      <c r="M152" s="167"/>
      <c r="N152" s="65"/>
      <c r="O152" s="65"/>
      <c r="P152" s="167"/>
      <c r="Q152" s="65"/>
      <c r="R152" s="65"/>
      <c r="S152" s="65"/>
      <c r="T152" s="65"/>
      <c r="U152" s="65"/>
      <c r="V152" s="65"/>
      <c r="W152" s="65"/>
    </row>
    <row r="153" ht="20.25" customHeight="1" spans="1:23">
      <c r="A153" s="167" t="str">
        <f t="shared" si="2"/>
        <v>       玉溪市生态环境局新平分局</v>
      </c>
      <c r="B153" s="167" t="s">
        <v>338</v>
      </c>
      <c r="C153" s="167" t="s">
        <v>238</v>
      </c>
      <c r="D153" s="167" t="s">
        <v>120</v>
      </c>
      <c r="E153" s="167" t="s">
        <v>191</v>
      </c>
      <c r="F153" s="167" t="s">
        <v>249</v>
      </c>
      <c r="G153" s="167" t="s">
        <v>250</v>
      </c>
      <c r="H153" s="168">
        <v>80000</v>
      </c>
      <c r="I153" s="65">
        <v>80000</v>
      </c>
      <c r="J153" s="65">
        <v>20000</v>
      </c>
      <c r="K153" s="167"/>
      <c r="L153" s="65">
        <v>60000</v>
      </c>
      <c r="M153" s="167"/>
      <c r="N153" s="65"/>
      <c r="O153" s="65"/>
      <c r="P153" s="167"/>
      <c r="Q153" s="65"/>
      <c r="R153" s="65"/>
      <c r="S153" s="65"/>
      <c r="T153" s="65"/>
      <c r="U153" s="65"/>
      <c r="V153" s="65"/>
      <c r="W153" s="65"/>
    </row>
    <row r="154" ht="20.25" customHeight="1" spans="1:23">
      <c r="A154" s="167" t="str">
        <f t="shared" si="2"/>
        <v>       玉溪市生态环境局新平分局</v>
      </c>
      <c r="B154" s="167" t="s">
        <v>338</v>
      </c>
      <c r="C154" s="167" t="s">
        <v>238</v>
      </c>
      <c r="D154" s="167" t="s">
        <v>120</v>
      </c>
      <c r="E154" s="167" t="s">
        <v>191</v>
      </c>
      <c r="F154" s="167" t="s">
        <v>275</v>
      </c>
      <c r="G154" s="167" t="s">
        <v>276</v>
      </c>
      <c r="H154" s="168">
        <v>10000</v>
      </c>
      <c r="I154" s="65">
        <v>10000</v>
      </c>
      <c r="J154" s="65">
        <v>2500</v>
      </c>
      <c r="K154" s="167"/>
      <c r="L154" s="65">
        <v>7500</v>
      </c>
      <c r="M154" s="167"/>
      <c r="N154" s="65"/>
      <c r="O154" s="65"/>
      <c r="P154" s="167"/>
      <c r="Q154" s="65"/>
      <c r="R154" s="65"/>
      <c r="S154" s="65"/>
      <c r="T154" s="65"/>
      <c r="U154" s="65"/>
      <c r="V154" s="65"/>
      <c r="W154" s="65"/>
    </row>
    <row r="155" ht="20.25" customHeight="1" spans="1:23">
      <c r="A155" s="167" t="str">
        <f t="shared" si="2"/>
        <v>       玉溪市生态环境局新平分局</v>
      </c>
      <c r="B155" s="167" t="s">
        <v>338</v>
      </c>
      <c r="C155" s="167" t="s">
        <v>238</v>
      </c>
      <c r="D155" s="167" t="s">
        <v>120</v>
      </c>
      <c r="E155" s="167" t="s">
        <v>191</v>
      </c>
      <c r="F155" s="167" t="s">
        <v>277</v>
      </c>
      <c r="G155" s="167" t="s">
        <v>278</v>
      </c>
      <c r="H155" s="168">
        <v>10000</v>
      </c>
      <c r="I155" s="65">
        <v>10000</v>
      </c>
      <c r="J155" s="65">
        <v>2500</v>
      </c>
      <c r="K155" s="167"/>
      <c r="L155" s="65">
        <v>7500</v>
      </c>
      <c r="M155" s="167"/>
      <c r="N155" s="65"/>
      <c r="O155" s="65"/>
      <c r="P155" s="167"/>
      <c r="Q155" s="65"/>
      <c r="R155" s="65"/>
      <c r="S155" s="65"/>
      <c r="T155" s="65"/>
      <c r="U155" s="65"/>
      <c r="V155" s="65"/>
      <c r="W155" s="65"/>
    </row>
    <row r="156" ht="20.25" customHeight="1" spans="1:23">
      <c r="A156" s="167" t="str">
        <f t="shared" si="2"/>
        <v>       玉溪市生态环境局新平分局</v>
      </c>
      <c r="B156" s="167" t="s">
        <v>338</v>
      </c>
      <c r="C156" s="167" t="s">
        <v>238</v>
      </c>
      <c r="D156" s="167" t="s">
        <v>120</v>
      </c>
      <c r="E156" s="167" t="s">
        <v>191</v>
      </c>
      <c r="F156" s="167" t="s">
        <v>253</v>
      </c>
      <c r="G156" s="167" t="s">
        <v>254</v>
      </c>
      <c r="H156" s="168">
        <v>23000</v>
      </c>
      <c r="I156" s="65">
        <v>23000</v>
      </c>
      <c r="J156" s="65">
        <v>5750</v>
      </c>
      <c r="K156" s="167"/>
      <c r="L156" s="65">
        <v>17250</v>
      </c>
      <c r="M156" s="167"/>
      <c r="N156" s="65"/>
      <c r="O156" s="65"/>
      <c r="P156" s="167"/>
      <c r="Q156" s="65"/>
      <c r="R156" s="65"/>
      <c r="S156" s="65"/>
      <c r="T156" s="65"/>
      <c r="U156" s="65"/>
      <c r="V156" s="65"/>
      <c r="W156" s="65"/>
    </row>
    <row r="157" ht="20.25" customHeight="1" spans="1:23">
      <c r="A157" s="167" t="str">
        <f t="shared" si="2"/>
        <v>       玉溪市生态环境局新平分局</v>
      </c>
      <c r="B157" s="167" t="s">
        <v>338</v>
      </c>
      <c r="C157" s="167" t="s">
        <v>238</v>
      </c>
      <c r="D157" s="167" t="s">
        <v>120</v>
      </c>
      <c r="E157" s="167" t="s">
        <v>191</v>
      </c>
      <c r="F157" s="167" t="s">
        <v>232</v>
      </c>
      <c r="G157" s="167" t="s">
        <v>233</v>
      </c>
      <c r="H157" s="168">
        <v>21660</v>
      </c>
      <c r="I157" s="65">
        <v>21660</v>
      </c>
      <c r="J157" s="65">
        <v>5415</v>
      </c>
      <c r="K157" s="167"/>
      <c r="L157" s="65">
        <v>16245</v>
      </c>
      <c r="M157" s="167"/>
      <c r="N157" s="65"/>
      <c r="O157" s="65"/>
      <c r="P157" s="167"/>
      <c r="Q157" s="65"/>
      <c r="R157" s="65"/>
      <c r="S157" s="65"/>
      <c r="T157" s="65"/>
      <c r="U157" s="65"/>
      <c r="V157" s="65"/>
      <c r="W157" s="65"/>
    </row>
    <row r="158" ht="20.25" customHeight="1" spans="1:23">
      <c r="A158" s="167" t="str">
        <f t="shared" si="2"/>
        <v>       玉溪市生态环境局新平分局</v>
      </c>
      <c r="B158" s="167" t="s">
        <v>338</v>
      </c>
      <c r="C158" s="167" t="s">
        <v>238</v>
      </c>
      <c r="D158" s="167" t="s">
        <v>137</v>
      </c>
      <c r="E158" s="167" t="s">
        <v>212</v>
      </c>
      <c r="F158" s="167" t="s">
        <v>241</v>
      </c>
      <c r="G158" s="167" t="s">
        <v>242</v>
      </c>
      <c r="H158" s="168">
        <v>26500</v>
      </c>
      <c r="I158" s="65">
        <v>26500</v>
      </c>
      <c r="J158" s="65">
        <v>6625</v>
      </c>
      <c r="K158" s="167"/>
      <c r="L158" s="65">
        <v>19875</v>
      </c>
      <c r="M158" s="167"/>
      <c r="N158" s="65"/>
      <c r="O158" s="65"/>
      <c r="P158" s="167"/>
      <c r="Q158" s="65"/>
      <c r="R158" s="65"/>
      <c r="S158" s="65"/>
      <c r="T158" s="65"/>
      <c r="U158" s="65"/>
      <c r="V158" s="65"/>
      <c r="W158" s="65"/>
    </row>
    <row r="159" ht="20.25" customHeight="1" spans="1:23">
      <c r="A159" s="167" t="str">
        <f t="shared" si="2"/>
        <v>       玉溪市生态环境局新平分局</v>
      </c>
      <c r="B159" s="167" t="s">
        <v>338</v>
      </c>
      <c r="C159" s="167" t="s">
        <v>238</v>
      </c>
      <c r="D159" s="167" t="s">
        <v>137</v>
      </c>
      <c r="E159" s="167" t="s">
        <v>212</v>
      </c>
      <c r="F159" s="167" t="s">
        <v>249</v>
      </c>
      <c r="G159" s="167" t="s">
        <v>250</v>
      </c>
      <c r="H159" s="168">
        <v>15000</v>
      </c>
      <c r="I159" s="65">
        <v>15000</v>
      </c>
      <c r="J159" s="65">
        <v>3750</v>
      </c>
      <c r="K159" s="167"/>
      <c r="L159" s="65">
        <v>11250</v>
      </c>
      <c r="M159" s="167"/>
      <c r="N159" s="65"/>
      <c r="O159" s="65"/>
      <c r="P159" s="167"/>
      <c r="Q159" s="65"/>
      <c r="R159" s="65"/>
      <c r="S159" s="65"/>
      <c r="T159" s="65"/>
      <c r="U159" s="65"/>
      <c r="V159" s="65"/>
      <c r="W159" s="65"/>
    </row>
    <row r="160" ht="20.25" customHeight="1" spans="1:23">
      <c r="A160" s="167" t="str">
        <f t="shared" si="2"/>
        <v>       玉溪市生态环境局新平分局</v>
      </c>
      <c r="B160" s="167" t="s">
        <v>338</v>
      </c>
      <c r="C160" s="167" t="s">
        <v>238</v>
      </c>
      <c r="D160" s="167" t="s">
        <v>137</v>
      </c>
      <c r="E160" s="167" t="s">
        <v>212</v>
      </c>
      <c r="F160" s="167" t="s">
        <v>253</v>
      </c>
      <c r="G160" s="167" t="s">
        <v>254</v>
      </c>
      <c r="H160" s="168">
        <v>9000</v>
      </c>
      <c r="I160" s="65">
        <v>9000</v>
      </c>
      <c r="J160" s="65">
        <v>2250</v>
      </c>
      <c r="K160" s="167"/>
      <c r="L160" s="65">
        <v>6750</v>
      </c>
      <c r="M160" s="167"/>
      <c r="N160" s="65"/>
      <c r="O160" s="65"/>
      <c r="P160" s="167"/>
      <c r="Q160" s="65"/>
      <c r="R160" s="65"/>
      <c r="S160" s="65"/>
      <c r="T160" s="65"/>
      <c r="U160" s="65"/>
      <c r="V160" s="65"/>
      <c r="W160" s="65"/>
    </row>
    <row r="161" ht="20.25" customHeight="1" spans="1:23">
      <c r="A161" s="167" t="str">
        <f t="shared" si="2"/>
        <v>       玉溪市生态环境局新平分局</v>
      </c>
      <c r="B161" s="167" t="s">
        <v>339</v>
      </c>
      <c r="C161" s="167" t="s">
        <v>227</v>
      </c>
      <c r="D161" s="167" t="s">
        <v>120</v>
      </c>
      <c r="E161" s="167" t="s">
        <v>191</v>
      </c>
      <c r="F161" s="167" t="s">
        <v>228</v>
      </c>
      <c r="G161" s="167" t="s">
        <v>229</v>
      </c>
      <c r="H161" s="168">
        <v>50600</v>
      </c>
      <c r="I161" s="65">
        <v>50600</v>
      </c>
      <c r="J161" s="65"/>
      <c r="K161" s="167"/>
      <c r="L161" s="65">
        <v>50600</v>
      </c>
      <c r="M161" s="167"/>
      <c r="N161" s="65"/>
      <c r="O161" s="65"/>
      <c r="P161" s="167"/>
      <c r="Q161" s="65"/>
      <c r="R161" s="65"/>
      <c r="S161" s="65"/>
      <c r="T161" s="65"/>
      <c r="U161" s="65"/>
      <c r="V161" s="65"/>
      <c r="W161" s="65"/>
    </row>
    <row r="162" ht="20.25" customHeight="1" spans="1:23">
      <c r="A162" s="167" t="str">
        <f t="shared" si="2"/>
        <v>       玉溪市生态环境局新平分局</v>
      </c>
      <c r="B162" s="167" t="s">
        <v>340</v>
      </c>
      <c r="C162" s="167" t="s">
        <v>165</v>
      </c>
      <c r="D162" s="167" t="s">
        <v>120</v>
      </c>
      <c r="E162" s="167" t="s">
        <v>191</v>
      </c>
      <c r="F162" s="167" t="s">
        <v>285</v>
      </c>
      <c r="G162" s="167" t="s">
        <v>165</v>
      </c>
      <c r="H162" s="168">
        <v>20000</v>
      </c>
      <c r="I162" s="65">
        <v>20000</v>
      </c>
      <c r="J162" s="65"/>
      <c r="K162" s="167"/>
      <c r="L162" s="65">
        <v>20000</v>
      </c>
      <c r="M162" s="167"/>
      <c r="N162" s="65"/>
      <c r="O162" s="65"/>
      <c r="P162" s="167"/>
      <c r="Q162" s="65"/>
      <c r="R162" s="65"/>
      <c r="S162" s="65"/>
      <c r="T162" s="65"/>
      <c r="U162" s="65"/>
      <c r="V162" s="65"/>
      <c r="W162" s="65"/>
    </row>
    <row r="163" ht="20.25" customHeight="1" spans="1:23">
      <c r="A163" s="167" t="str">
        <f t="shared" si="2"/>
        <v>       玉溪市生态环境局新平分局</v>
      </c>
      <c r="B163" s="167" t="s">
        <v>341</v>
      </c>
      <c r="C163" s="167" t="s">
        <v>266</v>
      </c>
      <c r="D163" s="167" t="s">
        <v>137</v>
      </c>
      <c r="E163" s="167" t="s">
        <v>212</v>
      </c>
      <c r="F163" s="167" t="s">
        <v>210</v>
      </c>
      <c r="G163" s="167" t="s">
        <v>211</v>
      </c>
      <c r="H163" s="168">
        <v>53000</v>
      </c>
      <c r="I163" s="65">
        <v>53000</v>
      </c>
      <c r="J163" s="65"/>
      <c r="K163" s="167"/>
      <c r="L163" s="65">
        <v>53000</v>
      </c>
      <c r="M163" s="167"/>
      <c r="N163" s="65"/>
      <c r="O163" s="65"/>
      <c r="P163" s="167"/>
      <c r="Q163" s="65"/>
      <c r="R163" s="65"/>
      <c r="S163" s="65"/>
      <c r="T163" s="65"/>
      <c r="U163" s="65"/>
      <c r="V163" s="65"/>
      <c r="W163" s="65"/>
    </row>
    <row r="164" ht="20.25" customHeight="1" spans="1:23">
      <c r="A164" s="167" t="str">
        <f t="shared" si="2"/>
        <v>       玉溪市生态环境局新平分局</v>
      </c>
      <c r="B164" s="167" t="s">
        <v>342</v>
      </c>
      <c r="C164" s="167" t="s">
        <v>271</v>
      </c>
      <c r="D164" s="167" t="s">
        <v>124</v>
      </c>
      <c r="E164" s="167" t="s">
        <v>272</v>
      </c>
      <c r="F164" s="167" t="s">
        <v>281</v>
      </c>
      <c r="G164" s="167" t="s">
        <v>282</v>
      </c>
      <c r="H164" s="168">
        <v>37605</v>
      </c>
      <c r="I164" s="65">
        <v>37605</v>
      </c>
      <c r="J164" s="65"/>
      <c r="K164" s="167"/>
      <c r="L164" s="65">
        <v>37605</v>
      </c>
      <c r="M164" s="167"/>
      <c r="N164" s="65"/>
      <c r="O164" s="65"/>
      <c r="P164" s="167"/>
      <c r="Q164" s="65"/>
      <c r="R164" s="65"/>
      <c r="S164" s="65"/>
      <c r="T164" s="65"/>
      <c r="U164" s="65"/>
      <c r="V164" s="65"/>
      <c r="W164" s="65"/>
    </row>
    <row r="165" ht="20.25" customHeight="1" spans="1:23">
      <c r="A165" s="167" t="str">
        <f t="shared" si="2"/>
        <v>       玉溪市生态环境局新平分局</v>
      </c>
      <c r="B165" s="167" t="s">
        <v>342</v>
      </c>
      <c r="C165" s="167" t="s">
        <v>271</v>
      </c>
      <c r="D165" s="167" t="s">
        <v>124</v>
      </c>
      <c r="E165" s="167" t="s">
        <v>272</v>
      </c>
      <c r="F165" s="167" t="s">
        <v>239</v>
      </c>
      <c r="G165" s="167" t="s">
        <v>240</v>
      </c>
      <c r="H165" s="168">
        <v>5000</v>
      </c>
      <c r="I165" s="65">
        <v>5000</v>
      </c>
      <c r="J165" s="65"/>
      <c r="K165" s="167"/>
      <c r="L165" s="65">
        <v>5000</v>
      </c>
      <c r="M165" s="167"/>
      <c r="N165" s="65"/>
      <c r="O165" s="65"/>
      <c r="P165" s="167"/>
      <c r="Q165" s="65"/>
      <c r="R165" s="65"/>
      <c r="S165" s="65"/>
      <c r="T165" s="65"/>
      <c r="U165" s="65"/>
      <c r="V165" s="65"/>
      <c r="W165" s="65"/>
    </row>
    <row r="166" ht="20.25" customHeight="1" spans="1:23">
      <c r="A166" s="167" t="str">
        <f t="shared" si="2"/>
        <v>       玉溪市生态环境局新平分局</v>
      </c>
      <c r="B166" s="167" t="s">
        <v>342</v>
      </c>
      <c r="C166" s="167" t="s">
        <v>271</v>
      </c>
      <c r="D166" s="167" t="s">
        <v>124</v>
      </c>
      <c r="E166" s="167" t="s">
        <v>272</v>
      </c>
      <c r="F166" s="167" t="s">
        <v>257</v>
      </c>
      <c r="G166" s="167" t="s">
        <v>258</v>
      </c>
      <c r="H166" s="168">
        <v>45595</v>
      </c>
      <c r="I166" s="65">
        <v>45595</v>
      </c>
      <c r="J166" s="65"/>
      <c r="K166" s="167"/>
      <c r="L166" s="65">
        <v>45595</v>
      </c>
      <c r="M166" s="167"/>
      <c r="N166" s="65"/>
      <c r="O166" s="65"/>
      <c r="P166" s="167"/>
      <c r="Q166" s="65"/>
      <c r="R166" s="65"/>
      <c r="S166" s="65"/>
      <c r="T166" s="65"/>
      <c r="U166" s="65"/>
      <c r="V166" s="65"/>
      <c r="W166" s="65"/>
    </row>
    <row r="167" ht="20.25" customHeight="1" spans="1:23">
      <c r="A167" s="167" t="str">
        <f t="shared" si="2"/>
        <v>       玉溪市生态环境局新平分局</v>
      </c>
      <c r="B167" s="167" t="s">
        <v>343</v>
      </c>
      <c r="C167" s="167" t="s">
        <v>293</v>
      </c>
      <c r="D167" s="167" t="s">
        <v>120</v>
      </c>
      <c r="E167" s="167" t="s">
        <v>191</v>
      </c>
      <c r="F167" s="167" t="s">
        <v>281</v>
      </c>
      <c r="G167" s="167" t="s">
        <v>282</v>
      </c>
      <c r="H167" s="168">
        <v>156000</v>
      </c>
      <c r="I167" s="65">
        <v>156000</v>
      </c>
      <c r="J167" s="65"/>
      <c r="K167" s="167"/>
      <c r="L167" s="65">
        <v>156000</v>
      </c>
      <c r="M167" s="167"/>
      <c r="N167" s="65"/>
      <c r="O167" s="65"/>
      <c r="P167" s="167"/>
      <c r="Q167" s="65"/>
      <c r="R167" s="65"/>
      <c r="S167" s="65"/>
      <c r="T167" s="65"/>
      <c r="U167" s="65"/>
      <c r="V167" s="65"/>
      <c r="W167" s="65"/>
    </row>
    <row r="168" ht="20.25" customHeight="1" spans="1:23">
      <c r="A168" s="167" t="str">
        <f t="shared" si="2"/>
        <v>       玉溪市生态环境局新平分局</v>
      </c>
      <c r="B168" s="167" t="s">
        <v>344</v>
      </c>
      <c r="C168" s="167" t="s">
        <v>287</v>
      </c>
      <c r="D168" s="167" t="s">
        <v>126</v>
      </c>
      <c r="E168" s="167" t="s">
        <v>345</v>
      </c>
      <c r="F168" s="167" t="s">
        <v>263</v>
      </c>
      <c r="G168" s="167" t="s">
        <v>264</v>
      </c>
      <c r="H168" s="168">
        <v>444600</v>
      </c>
      <c r="I168" s="65">
        <v>444600</v>
      </c>
      <c r="J168" s="65">
        <v>444600</v>
      </c>
      <c r="K168" s="167"/>
      <c r="L168" s="65"/>
      <c r="M168" s="167"/>
      <c r="N168" s="65"/>
      <c r="O168" s="65"/>
      <c r="P168" s="167"/>
      <c r="Q168" s="65"/>
      <c r="R168" s="65"/>
      <c r="S168" s="65"/>
      <c r="T168" s="65"/>
      <c r="U168" s="65"/>
      <c r="V168" s="65"/>
      <c r="W168" s="65"/>
    </row>
    <row r="169" ht="20.25" customHeight="1" spans="1:23">
      <c r="A169" s="167" t="str">
        <f t="shared" si="2"/>
        <v>       玉溪市生态环境局新平分局</v>
      </c>
      <c r="B169" s="167" t="s">
        <v>346</v>
      </c>
      <c r="C169" s="167" t="s">
        <v>289</v>
      </c>
      <c r="D169" s="167" t="s">
        <v>126</v>
      </c>
      <c r="E169" s="167" t="s">
        <v>345</v>
      </c>
      <c r="F169" s="167" t="s">
        <v>263</v>
      </c>
      <c r="G169" s="167" t="s">
        <v>264</v>
      </c>
      <c r="H169" s="168">
        <v>225000</v>
      </c>
      <c r="I169" s="65">
        <v>225000</v>
      </c>
      <c r="J169" s="65"/>
      <c r="K169" s="167"/>
      <c r="L169" s="65">
        <v>225000</v>
      </c>
      <c r="M169" s="167"/>
      <c r="N169" s="65"/>
      <c r="O169" s="65"/>
      <c r="P169" s="167"/>
      <c r="Q169" s="65"/>
      <c r="R169" s="65"/>
      <c r="S169" s="65"/>
      <c r="T169" s="65"/>
      <c r="U169" s="65"/>
      <c r="V169" s="65"/>
      <c r="W169" s="65"/>
    </row>
    <row r="170" ht="20.25" customHeight="1" spans="1:23">
      <c r="A170" s="167" t="str">
        <f t="shared" si="2"/>
        <v>       玉溪市生态环境局新平分局</v>
      </c>
      <c r="B170" s="167" t="s">
        <v>347</v>
      </c>
      <c r="C170" s="167" t="s">
        <v>268</v>
      </c>
      <c r="D170" s="167" t="s">
        <v>120</v>
      </c>
      <c r="E170" s="167" t="s">
        <v>191</v>
      </c>
      <c r="F170" s="167" t="s">
        <v>269</v>
      </c>
      <c r="G170" s="167" t="s">
        <v>223</v>
      </c>
      <c r="H170" s="168">
        <v>91200</v>
      </c>
      <c r="I170" s="65">
        <v>91200</v>
      </c>
      <c r="J170" s="65">
        <v>22800</v>
      </c>
      <c r="K170" s="167"/>
      <c r="L170" s="65">
        <v>68400</v>
      </c>
      <c r="M170" s="167"/>
      <c r="N170" s="65"/>
      <c r="O170" s="65"/>
      <c r="P170" s="167"/>
      <c r="Q170" s="65"/>
      <c r="R170" s="65"/>
      <c r="S170" s="65"/>
      <c r="T170" s="65"/>
      <c r="U170" s="65"/>
      <c r="V170" s="65"/>
      <c r="W170" s="65"/>
    </row>
    <row r="171" ht="20.25" customHeight="1" spans="1:23">
      <c r="A171" s="167" t="str">
        <f t="shared" si="2"/>
        <v>       玉溪市生态环境局新平分局</v>
      </c>
      <c r="B171" s="167" t="s">
        <v>348</v>
      </c>
      <c r="C171" s="167" t="s">
        <v>291</v>
      </c>
      <c r="D171" s="167" t="s">
        <v>120</v>
      </c>
      <c r="E171" s="167" t="s">
        <v>191</v>
      </c>
      <c r="F171" s="167" t="s">
        <v>224</v>
      </c>
      <c r="G171" s="167" t="s">
        <v>225</v>
      </c>
      <c r="H171" s="168">
        <v>81067</v>
      </c>
      <c r="I171" s="65">
        <v>81067</v>
      </c>
      <c r="J171" s="65"/>
      <c r="K171" s="167"/>
      <c r="L171" s="65">
        <v>81067</v>
      </c>
      <c r="M171" s="167"/>
      <c r="N171" s="65"/>
      <c r="O171" s="65"/>
      <c r="P171" s="167"/>
      <c r="Q171" s="65"/>
      <c r="R171" s="65"/>
      <c r="S171" s="65"/>
      <c r="T171" s="65"/>
      <c r="U171" s="65"/>
      <c r="V171" s="65"/>
      <c r="W171" s="65"/>
    </row>
    <row r="172" ht="20.25" customHeight="1" spans="1:23">
      <c r="A172" s="169" t="s">
        <v>71</v>
      </c>
      <c r="B172" s="167"/>
      <c r="C172" s="167"/>
      <c r="D172" s="167"/>
      <c r="E172" s="167"/>
      <c r="F172" s="167"/>
      <c r="G172" s="167"/>
      <c r="H172" s="168">
        <v>6843297.14</v>
      </c>
      <c r="I172" s="65">
        <v>6843297.14</v>
      </c>
      <c r="J172" s="65">
        <v>2537705.3</v>
      </c>
      <c r="K172" s="167"/>
      <c r="L172" s="65">
        <v>4305591.84</v>
      </c>
      <c r="M172" s="167"/>
      <c r="N172" s="65"/>
      <c r="O172" s="65"/>
      <c r="P172" s="167"/>
      <c r="Q172" s="65"/>
      <c r="R172" s="65"/>
      <c r="S172" s="65"/>
      <c r="T172" s="65"/>
      <c r="U172" s="65"/>
      <c r="V172" s="65"/>
      <c r="W172" s="65"/>
    </row>
    <row r="173" ht="20.25" customHeight="1" spans="1:23">
      <c r="A173" s="167" t="str">
        <f t="shared" ref="A173:A217" si="3">"       "&amp;"玉溪市生态环境局元江分局"</f>
        <v>       玉溪市生态环境局元江分局</v>
      </c>
      <c r="B173" s="167" t="s">
        <v>349</v>
      </c>
      <c r="C173" s="167" t="s">
        <v>190</v>
      </c>
      <c r="D173" s="167" t="s">
        <v>120</v>
      </c>
      <c r="E173" s="167" t="s">
        <v>191</v>
      </c>
      <c r="F173" s="167" t="s">
        <v>192</v>
      </c>
      <c r="G173" s="167" t="s">
        <v>193</v>
      </c>
      <c r="H173" s="168">
        <v>784692</v>
      </c>
      <c r="I173" s="65">
        <v>784692</v>
      </c>
      <c r="J173" s="65">
        <v>343302.75</v>
      </c>
      <c r="K173" s="167"/>
      <c r="L173" s="65">
        <v>441389.25</v>
      </c>
      <c r="M173" s="167"/>
      <c r="N173" s="65"/>
      <c r="O173" s="65"/>
      <c r="P173" s="167"/>
      <c r="Q173" s="65"/>
      <c r="R173" s="65"/>
      <c r="S173" s="65"/>
      <c r="T173" s="65"/>
      <c r="U173" s="65"/>
      <c r="V173" s="65"/>
      <c r="W173" s="65"/>
    </row>
    <row r="174" ht="20.25" customHeight="1" spans="1:23">
      <c r="A174" s="167" t="str">
        <f t="shared" si="3"/>
        <v>       玉溪市生态环境局元江分局</v>
      </c>
      <c r="B174" s="167" t="s">
        <v>349</v>
      </c>
      <c r="C174" s="167" t="s">
        <v>190</v>
      </c>
      <c r="D174" s="167" t="s">
        <v>120</v>
      </c>
      <c r="E174" s="167" t="s">
        <v>191</v>
      </c>
      <c r="F174" s="167" t="s">
        <v>194</v>
      </c>
      <c r="G174" s="167" t="s">
        <v>195</v>
      </c>
      <c r="H174" s="168">
        <v>1231896</v>
      </c>
      <c r="I174" s="65">
        <v>1231896</v>
      </c>
      <c r="J174" s="65">
        <v>538954.5</v>
      </c>
      <c r="K174" s="167"/>
      <c r="L174" s="65">
        <v>692941.5</v>
      </c>
      <c r="M174" s="167"/>
      <c r="N174" s="65"/>
      <c r="O174" s="65"/>
      <c r="P174" s="167"/>
      <c r="Q174" s="65"/>
      <c r="R174" s="65"/>
      <c r="S174" s="65"/>
      <c r="T174" s="65"/>
      <c r="U174" s="65"/>
      <c r="V174" s="65"/>
      <c r="W174" s="65"/>
    </row>
    <row r="175" ht="20.25" customHeight="1" spans="1:23">
      <c r="A175" s="167" t="str">
        <f t="shared" si="3"/>
        <v>       玉溪市生态环境局元江分局</v>
      </c>
      <c r="B175" s="167" t="s">
        <v>349</v>
      </c>
      <c r="C175" s="167" t="s">
        <v>190</v>
      </c>
      <c r="D175" s="167" t="s">
        <v>142</v>
      </c>
      <c r="E175" s="167" t="s">
        <v>196</v>
      </c>
      <c r="F175" s="167" t="s">
        <v>194</v>
      </c>
      <c r="G175" s="167" t="s">
        <v>195</v>
      </c>
      <c r="H175" s="168">
        <v>18060</v>
      </c>
      <c r="I175" s="65">
        <v>18060</v>
      </c>
      <c r="J175" s="65"/>
      <c r="K175" s="167"/>
      <c r="L175" s="65">
        <v>18060</v>
      </c>
      <c r="M175" s="167"/>
      <c r="N175" s="65"/>
      <c r="O175" s="65"/>
      <c r="P175" s="167"/>
      <c r="Q175" s="65"/>
      <c r="R175" s="65"/>
      <c r="S175" s="65"/>
      <c r="T175" s="65"/>
      <c r="U175" s="65"/>
      <c r="V175" s="65"/>
      <c r="W175" s="65"/>
    </row>
    <row r="176" ht="20.25" customHeight="1" spans="1:23">
      <c r="A176" s="167" t="str">
        <f t="shared" si="3"/>
        <v>       玉溪市生态环境局元江分局</v>
      </c>
      <c r="B176" s="167" t="s">
        <v>350</v>
      </c>
      <c r="C176" s="167" t="s">
        <v>262</v>
      </c>
      <c r="D176" s="167" t="s">
        <v>137</v>
      </c>
      <c r="E176" s="167" t="s">
        <v>212</v>
      </c>
      <c r="F176" s="167" t="s">
        <v>192</v>
      </c>
      <c r="G176" s="167" t="s">
        <v>193</v>
      </c>
      <c r="H176" s="168">
        <v>394008</v>
      </c>
      <c r="I176" s="65">
        <v>394008</v>
      </c>
      <c r="J176" s="65">
        <v>172378.5</v>
      </c>
      <c r="K176" s="167"/>
      <c r="L176" s="65">
        <v>221629.5</v>
      </c>
      <c r="M176" s="167"/>
      <c r="N176" s="65"/>
      <c r="O176" s="65"/>
      <c r="P176" s="167"/>
      <c r="Q176" s="65"/>
      <c r="R176" s="65"/>
      <c r="S176" s="65"/>
      <c r="T176" s="65"/>
      <c r="U176" s="65"/>
      <c r="V176" s="65"/>
      <c r="W176" s="65"/>
    </row>
    <row r="177" ht="20.25" customHeight="1" spans="1:23">
      <c r="A177" s="167" t="str">
        <f t="shared" si="3"/>
        <v>       玉溪市生态环境局元江分局</v>
      </c>
      <c r="B177" s="167" t="s">
        <v>350</v>
      </c>
      <c r="C177" s="167" t="s">
        <v>262</v>
      </c>
      <c r="D177" s="167" t="s">
        <v>137</v>
      </c>
      <c r="E177" s="167" t="s">
        <v>212</v>
      </c>
      <c r="F177" s="167" t="s">
        <v>194</v>
      </c>
      <c r="G177" s="167" t="s">
        <v>195</v>
      </c>
      <c r="H177" s="168">
        <v>87252</v>
      </c>
      <c r="I177" s="65">
        <v>87252</v>
      </c>
      <c r="J177" s="65">
        <v>38172.75</v>
      </c>
      <c r="K177" s="167"/>
      <c r="L177" s="65">
        <v>49079.25</v>
      </c>
      <c r="M177" s="167"/>
      <c r="N177" s="65"/>
      <c r="O177" s="65"/>
      <c r="P177" s="167"/>
      <c r="Q177" s="65"/>
      <c r="R177" s="65"/>
      <c r="S177" s="65"/>
      <c r="T177" s="65"/>
      <c r="U177" s="65"/>
      <c r="V177" s="65"/>
      <c r="W177" s="65"/>
    </row>
    <row r="178" ht="20.25" customHeight="1" spans="1:23">
      <c r="A178" s="167" t="str">
        <f t="shared" si="3"/>
        <v>       玉溪市生态环境局元江分局</v>
      </c>
      <c r="B178" s="167" t="s">
        <v>350</v>
      </c>
      <c r="C178" s="167" t="s">
        <v>262</v>
      </c>
      <c r="D178" s="167" t="s">
        <v>137</v>
      </c>
      <c r="E178" s="167" t="s">
        <v>212</v>
      </c>
      <c r="F178" s="167" t="s">
        <v>263</v>
      </c>
      <c r="G178" s="167" t="s">
        <v>264</v>
      </c>
      <c r="H178" s="168">
        <v>135120</v>
      </c>
      <c r="I178" s="65">
        <v>135120</v>
      </c>
      <c r="J178" s="65">
        <v>59115</v>
      </c>
      <c r="K178" s="167"/>
      <c r="L178" s="65">
        <v>76005</v>
      </c>
      <c r="M178" s="167"/>
      <c r="N178" s="65"/>
      <c r="O178" s="65"/>
      <c r="P178" s="167"/>
      <c r="Q178" s="65"/>
      <c r="R178" s="65"/>
      <c r="S178" s="65"/>
      <c r="T178" s="65"/>
      <c r="U178" s="65"/>
      <c r="V178" s="65"/>
      <c r="W178" s="65"/>
    </row>
    <row r="179" ht="20.25" customHeight="1" spans="1:23">
      <c r="A179" s="167" t="str">
        <f t="shared" si="3"/>
        <v>       玉溪市生态环境局元江分局</v>
      </c>
      <c r="B179" s="167" t="s">
        <v>350</v>
      </c>
      <c r="C179" s="167" t="s">
        <v>262</v>
      </c>
      <c r="D179" s="167" t="s">
        <v>142</v>
      </c>
      <c r="E179" s="167" t="s">
        <v>196</v>
      </c>
      <c r="F179" s="167" t="s">
        <v>194</v>
      </c>
      <c r="G179" s="167" t="s">
        <v>195</v>
      </c>
      <c r="H179" s="168">
        <v>14040</v>
      </c>
      <c r="I179" s="65">
        <v>14040</v>
      </c>
      <c r="J179" s="65"/>
      <c r="K179" s="167"/>
      <c r="L179" s="65">
        <v>14040</v>
      </c>
      <c r="M179" s="167"/>
      <c r="N179" s="65"/>
      <c r="O179" s="65"/>
      <c r="P179" s="167"/>
      <c r="Q179" s="65"/>
      <c r="R179" s="65"/>
      <c r="S179" s="65"/>
      <c r="T179" s="65"/>
      <c r="U179" s="65"/>
      <c r="V179" s="65"/>
      <c r="W179" s="65"/>
    </row>
    <row r="180" ht="20.25" customHeight="1" spans="1:23">
      <c r="A180" s="167" t="str">
        <f t="shared" si="3"/>
        <v>       玉溪市生态环境局元江分局</v>
      </c>
      <c r="B180" s="167" t="s">
        <v>351</v>
      </c>
      <c r="C180" s="167" t="s">
        <v>198</v>
      </c>
      <c r="D180" s="167" t="s">
        <v>106</v>
      </c>
      <c r="E180" s="167" t="s">
        <v>199</v>
      </c>
      <c r="F180" s="167" t="s">
        <v>200</v>
      </c>
      <c r="G180" s="167" t="s">
        <v>201</v>
      </c>
      <c r="H180" s="168">
        <v>530993.76</v>
      </c>
      <c r="I180" s="65">
        <v>530993.76</v>
      </c>
      <c r="J180" s="65">
        <v>132748.44</v>
      </c>
      <c r="K180" s="167"/>
      <c r="L180" s="65">
        <v>398245.32</v>
      </c>
      <c r="M180" s="167"/>
      <c r="N180" s="65"/>
      <c r="O180" s="65"/>
      <c r="P180" s="167"/>
      <c r="Q180" s="65"/>
      <c r="R180" s="65"/>
      <c r="S180" s="65"/>
      <c r="T180" s="65"/>
      <c r="U180" s="65"/>
      <c r="V180" s="65"/>
      <c r="W180" s="65"/>
    </row>
    <row r="181" ht="20.25" customHeight="1" spans="1:23">
      <c r="A181" s="167" t="str">
        <f t="shared" si="3"/>
        <v>       玉溪市生态环境局元江分局</v>
      </c>
      <c r="B181" s="167" t="s">
        <v>351</v>
      </c>
      <c r="C181" s="167" t="s">
        <v>198</v>
      </c>
      <c r="D181" s="167" t="s">
        <v>114</v>
      </c>
      <c r="E181" s="167" t="s">
        <v>202</v>
      </c>
      <c r="F181" s="167" t="s">
        <v>203</v>
      </c>
      <c r="G181" s="167" t="s">
        <v>204</v>
      </c>
      <c r="H181" s="168">
        <v>207102.51</v>
      </c>
      <c r="I181" s="65">
        <v>207102.51</v>
      </c>
      <c r="J181" s="65">
        <v>51775.63</v>
      </c>
      <c r="K181" s="167"/>
      <c r="L181" s="65">
        <v>155326.88</v>
      </c>
      <c r="M181" s="167"/>
      <c r="N181" s="65"/>
      <c r="O181" s="65"/>
      <c r="P181" s="167"/>
      <c r="Q181" s="65"/>
      <c r="R181" s="65"/>
      <c r="S181" s="65"/>
      <c r="T181" s="65"/>
      <c r="U181" s="65"/>
      <c r="V181" s="65"/>
      <c r="W181" s="65"/>
    </row>
    <row r="182" ht="20.25" customHeight="1" spans="1:23">
      <c r="A182" s="167" t="str">
        <f t="shared" si="3"/>
        <v>       玉溪市生态环境局元江分局</v>
      </c>
      <c r="B182" s="167" t="s">
        <v>351</v>
      </c>
      <c r="C182" s="167" t="s">
        <v>198</v>
      </c>
      <c r="D182" s="167" t="s">
        <v>115</v>
      </c>
      <c r="E182" s="167" t="s">
        <v>205</v>
      </c>
      <c r="F182" s="167" t="s">
        <v>203</v>
      </c>
      <c r="G182" s="167" t="s">
        <v>204</v>
      </c>
      <c r="H182" s="168">
        <v>68350.5</v>
      </c>
      <c r="I182" s="65">
        <v>68350.5</v>
      </c>
      <c r="J182" s="65">
        <v>17087.63</v>
      </c>
      <c r="K182" s="167"/>
      <c r="L182" s="65">
        <v>51262.87</v>
      </c>
      <c r="M182" s="167"/>
      <c r="N182" s="65"/>
      <c r="O182" s="65"/>
      <c r="P182" s="167"/>
      <c r="Q182" s="65"/>
      <c r="R182" s="65"/>
      <c r="S182" s="65"/>
      <c r="T182" s="65"/>
      <c r="U182" s="65"/>
      <c r="V182" s="65"/>
      <c r="W182" s="65"/>
    </row>
    <row r="183" ht="20.25" customHeight="1" spans="1:23">
      <c r="A183" s="167" t="str">
        <f t="shared" si="3"/>
        <v>       玉溪市生态环境局元江分局</v>
      </c>
      <c r="B183" s="167" t="s">
        <v>351</v>
      </c>
      <c r="C183" s="167" t="s">
        <v>198</v>
      </c>
      <c r="D183" s="167" t="s">
        <v>116</v>
      </c>
      <c r="E183" s="167" t="s">
        <v>206</v>
      </c>
      <c r="F183" s="167" t="s">
        <v>207</v>
      </c>
      <c r="G183" s="167" t="s">
        <v>208</v>
      </c>
      <c r="H183" s="168">
        <v>174073.95</v>
      </c>
      <c r="I183" s="65">
        <v>174073.95</v>
      </c>
      <c r="J183" s="65">
        <v>43518.49</v>
      </c>
      <c r="K183" s="167"/>
      <c r="L183" s="65">
        <v>130555.46</v>
      </c>
      <c r="M183" s="167"/>
      <c r="N183" s="65"/>
      <c r="O183" s="65"/>
      <c r="P183" s="167"/>
      <c r="Q183" s="65"/>
      <c r="R183" s="65"/>
      <c r="S183" s="65"/>
      <c r="T183" s="65"/>
      <c r="U183" s="65"/>
      <c r="V183" s="65"/>
      <c r="W183" s="65"/>
    </row>
    <row r="184" ht="20.25" customHeight="1" spans="1:23">
      <c r="A184" s="167" t="str">
        <f t="shared" si="3"/>
        <v>       玉溪市生态环境局元江分局</v>
      </c>
      <c r="B184" s="167" t="s">
        <v>351</v>
      </c>
      <c r="C184" s="167" t="s">
        <v>198</v>
      </c>
      <c r="D184" s="167" t="s">
        <v>117</v>
      </c>
      <c r="E184" s="167" t="s">
        <v>209</v>
      </c>
      <c r="F184" s="167" t="s">
        <v>210</v>
      </c>
      <c r="G184" s="167" t="s">
        <v>211</v>
      </c>
      <c r="H184" s="168">
        <v>25990.72</v>
      </c>
      <c r="I184" s="65">
        <v>25990.72</v>
      </c>
      <c r="J184" s="65">
        <v>15785.68</v>
      </c>
      <c r="K184" s="167"/>
      <c r="L184" s="65">
        <v>10205.04</v>
      </c>
      <c r="M184" s="167"/>
      <c r="N184" s="65"/>
      <c r="O184" s="65"/>
      <c r="P184" s="167"/>
      <c r="Q184" s="65"/>
      <c r="R184" s="65"/>
      <c r="S184" s="65"/>
      <c r="T184" s="65"/>
      <c r="U184" s="65"/>
      <c r="V184" s="65"/>
      <c r="W184" s="65"/>
    </row>
    <row r="185" ht="20.25" customHeight="1" spans="1:23">
      <c r="A185" s="167" t="str">
        <f t="shared" si="3"/>
        <v>       玉溪市生态环境局元江分局</v>
      </c>
      <c r="B185" s="167" t="s">
        <v>351</v>
      </c>
      <c r="C185" s="167" t="s">
        <v>198</v>
      </c>
      <c r="D185" s="167" t="s">
        <v>120</v>
      </c>
      <c r="E185" s="167" t="s">
        <v>191</v>
      </c>
      <c r="F185" s="167" t="s">
        <v>210</v>
      </c>
      <c r="G185" s="167" t="s">
        <v>211</v>
      </c>
      <c r="H185" s="168">
        <v>2274.36</v>
      </c>
      <c r="I185" s="65">
        <v>2274.36</v>
      </c>
      <c r="J185" s="65">
        <v>568.59</v>
      </c>
      <c r="K185" s="167"/>
      <c r="L185" s="65">
        <v>1705.77</v>
      </c>
      <c r="M185" s="167"/>
      <c r="N185" s="65"/>
      <c r="O185" s="65"/>
      <c r="P185" s="167"/>
      <c r="Q185" s="65"/>
      <c r="R185" s="65"/>
      <c r="S185" s="65"/>
      <c r="T185" s="65"/>
      <c r="U185" s="65"/>
      <c r="V185" s="65"/>
      <c r="W185" s="65"/>
    </row>
    <row r="186" ht="20.25" customHeight="1" spans="1:23">
      <c r="A186" s="167" t="str">
        <f t="shared" si="3"/>
        <v>       玉溪市生态环境局元江分局</v>
      </c>
      <c r="B186" s="167" t="s">
        <v>351</v>
      </c>
      <c r="C186" s="167" t="s">
        <v>198</v>
      </c>
      <c r="D186" s="167" t="s">
        <v>137</v>
      </c>
      <c r="E186" s="167" t="s">
        <v>212</v>
      </c>
      <c r="F186" s="167" t="s">
        <v>210</v>
      </c>
      <c r="G186" s="167" t="s">
        <v>211</v>
      </c>
      <c r="H186" s="168">
        <v>5994.34</v>
      </c>
      <c r="I186" s="65">
        <v>5994.34</v>
      </c>
      <c r="J186" s="65">
        <v>1498.59</v>
      </c>
      <c r="K186" s="167"/>
      <c r="L186" s="65">
        <v>4495.75</v>
      </c>
      <c r="M186" s="167"/>
      <c r="N186" s="65"/>
      <c r="O186" s="65"/>
      <c r="P186" s="167"/>
      <c r="Q186" s="65"/>
      <c r="R186" s="65"/>
      <c r="S186" s="65"/>
      <c r="T186" s="65"/>
      <c r="U186" s="65"/>
      <c r="V186" s="65"/>
      <c r="W186" s="65"/>
    </row>
    <row r="187" ht="20.25" customHeight="1" spans="1:23">
      <c r="A187" s="167" t="str">
        <f t="shared" si="3"/>
        <v>       玉溪市生态环境局元江分局</v>
      </c>
      <c r="B187" s="167" t="s">
        <v>352</v>
      </c>
      <c r="C187" s="167" t="s">
        <v>214</v>
      </c>
      <c r="D187" s="167" t="s">
        <v>141</v>
      </c>
      <c r="E187" s="167" t="s">
        <v>214</v>
      </c>
      <c r="F187" s="167" t="s">
        <v>215</v>
      </c>
      <c r="G187" s="167" t="s">
        <v>214</v>
      </c>
      <c r="H187" s="168">
        <v>464520</v>
      </c>
      <c r="I187" s="65">
        <v>464520</v>
      </c>
      <c r="J187" s="65">
        <v>116130</v>
      </c>
      <c r="K187" s="167"/>
      <c r="L187" s="65">
        <v>348390</v>
      </c>
      <c r="M187" s="167"/>
      <c r="N187" s="65"/>
      <c r="O187" s="65"/>
      <c r="P187" s="167"/>
      <c r="Q187" s="65"/>
      <c r="R187" s="65"/>
      <c r="S187" s="65"/>
      <c r="T187" s="65"/>
      <c r="U187" s="65"/>
      <c r="V187" s="65"/>
      <c r="W187" s="65"/>
    </row>
    <row r="188" ht="20.25" customHeight="1" spans="1:23">
      <c r="A188" s="167" t="str">
        <f t="shared" si="3"/>
        <v>       玉溪市生态环境局元江分局</v>
      </c>
      <c r="B188" s="167" t="s">
        <v>353</v>
      </c>
      <c r="C188" s="167" t="s">
        <v>217</v>
      </c>
      <c r="D188" s="167" t="s">
        <v>104</v>
      </c>
      <c r="E188" s="167" t="s">
        <v>218</v>
      </c>
      <c r="F188" s="167" t="s">
        <v>219</v>
      </c>
      <c r="G188" s="167" t="s">
        <v>220</v>
      </c>
      <c r="H188" s="168">
        <v>218400</v>
      </c>
      <c r="I188" s="65">
        <v>218400</v>
      </c>
      <c r="J188" s="65">
        <v>218400</v>
      </c>
      <c r="K188" s="167"/>
      <c r="L188" s="65"/>
      <c r="M188" s="167"/>
      <c r="N188" s="65"/>
      <c r="O188" s="65"/>
      <c r="P188" s="167"/>
      <c r="Q188" s="65"/>
      <c r="R188" s="65"/>
      <c r="S188" s="65"/>
      <c r="T188" s="65"/>
      <c r="U188" s="65"/>
      <c r="V188" s="65"/>
      <c r="W188" s="65"/>
    </row>
    <row r="189" ht="20.25" customHeight="1" spans="1:23">
      <c r="A189" s="167" t="str">
        <f t="shared" si="3"/>
        <v>       玉溪市生态环境局元江分局</v>
      </c>
      <c r="B189" s="167" t="s">
        <v>353</v>
      </c>
      <c r="C189" s="167" t="s">
        <v>217</v>
      </c>
      <c r="D189" s="167" t="s">
        <v>105</v>
      </c>
      <c r="E189" s="167" t="s">
        <v>221</v>
      </c>
      <c r="F189" s="167" t="s">
        <v>219</v>
      </c>
      <c r="G189" s="167" t="s">
        <v>220</v>
      </c>
      <c r="H189" s="168">
        <v>26400</v>
      </c>
      <c r="I189" s="65">
        <v>26400</v>
      </c>
      <c r="J189" s="65">
        <v>26400</v>
      </c>
      <c r="K189" s="167"/>
      <c r="L189" s="65"/>
      <c r="M189" s="167"/>
      <c r="N189" s="65"/>
      <c r="O189" s="65"/>
      <c r="P189" s="167"/>
      <c r="Q189" s="65"/>
      <c r="R189" s="65"/>
      <c r="S189" s="65"/>
      <c r="T189" s="65"/>
      <c r="U189" s="65"/>
      <c r="V189" s="65"/>
      <c r="W189" s="65"/>
    </row>
    <row r="190" ht="20.25" customHeight="1" spans="1:23">
      <c r="A190" s="167" t="str">
        <f t="shared" si="3"/>
        <v>       玉溪市生态环境局元江分局</v>
      </c>
      <c r="B190" s="167" t="s">
        <v>354</v>
      </c>
      <c r="C190" s="167" t="s">
        <v>223</v>
      </c>
      <c r="D190" s="167" t="s">
        <v>120</v>
      </c>
      <c r="E190" s="167" t="s">
        <v>191</v>
      </c>
      <c r="F190" s="167" t="s">
        <v>224</v>
      </c>
      <c r="G190" s="167" t="s">
        <v>225</v>
      </c>
      <c r="H190" s="168">
        <v>648832</v>
      </c>
      <c r="I190" s="65">
        <v>648832</v>
      </c>
      <c r="J190" s="65">
        <v>180789</v>
      </c>
      <c r="K190" s="167"/>
      <c r="L190" s="65">
        <v>468043</v>
      </c>
      <c r="M190" s="167"/>
      <c r="N190" s="65"/>
      <c r="O190" s="65"/>
      <c r="P190" s="167"/>
      <c r="Q190" s="65"/>
      <c r="R190" s="65"/>
      <c r="S190" s="65"/>
      <c r="T190" s="65"/>
      <c r="U190" s="65"/>
      <c r="V190" s="65"/>
      <c r="W190" s="65"/>
    </row>
    <row r="191" ht="20.25" customHeight="1" spans="1:23">
      <c r="A191" s="167" t="str">
        <f t="shared" si="3"/>
        <v>       玉溪市生态环境局元江分局</v>
      </c>
      <c r="B191" s="167" t="s">
        <v>355</v>
      </c>
      <c r="C191" s="167" t="s">
        <v>231</v>
      </c>
      <c r="D191" s="167" t="s">
        <v>120</v>
      </c>
      <c r="E191" s="167" t="s">
        <v>191</v>
      </c>
      <c r="F191" s="167" t="s">
        <v>232</v>
      </c>
      <c r="G191" s="167" t="s">
        <v>233</v>
      </c>
      <c r="H191" s="168">
        <v>181800</v>
      </c>
      <c r="I191" s="65">
        <v>181800</v>
      </c>
      <c r="J191" s="65">
        <v>79537.5</v>
      </c>
      <c r="K191" s="167"/>
      <c r="L191" s="65">
        <v>102262.5</v>
      </c>
      <c r="M191" s="167"/>
      <c r="N191" s="65"/>
      <c r="O191" s="65"/>
      <c r="P191" s="167"/>
      <c r="Q191" s="65"/>
      <c r="R191" s="65"/>
      <c r="S191" s="65"/>
      <c r="T191" s="65"/>
      <c r="U191" s="65"/>
      <c r="V191" s="65"/>
      <c r="W191" s="65"/>
    </row>
    <row r="192" ht="20.25" customHeight="1" spans="1:23">
      <c r="A192" s="167" t="str">
        <f t="shared" si="3"/>
        <v>       玉溪市生态环境局元江分局</v>
      </c>
      <c r="B192" s="167" t="s">
        <v>356</v>
      </c>
      <c r="C192" s="167" t="s">
        <v>235</v>
      </c>
      <c r="D192" s="167" t="s">
        <v>120</v>
      </c>
      <c r="E192" s="167" t="s">
        <v>191</v>
      </c>
      <c r="F192" s="167" t="s">
        <v>236</v>
      </c>
      <c r="G192" s="167" t="s">
        <v>235</v>
      </c>
      <c r="H192" s="168">
        <v>40692.96</v>
      </c>
      <c r="I192" s="65">
        <v>40692.96</v>
      </c>
      <c r="J192" s="65"/>
      <c r="K192" s="167"/>
      <c r="L192" s="65">
        <v>40692.96</v>
      </c>
      <c r="M192" s="167"/>
      <c r="N192" s="65"/>
      <c r="O192" s="65"/>
      <c r="P192" s="167"/>
      <c r="Q192" s="65"/>
      <c r="R192" s="65"/>
      <c r="S192" s="65"/>
      <c r="T192" s="65"/>
      <c r="U192" s="65"/>
      <c r="V192" s="65"/>
      <c r="W192" s="65"/>
    </row>
    <row r="193" ht="20.25" customHeight="1" spans="1:23">
      <c r="A193" s="167" t="str">
        <f t="shared" si="3"/>
        <v>       玉溪市生态环境局元江分局</v>
      </c>
      <c r="B193" s="167" t="s">
        <v>356</v>
      </c>
      <c r="C193" s="167" t="s">
        <v>235</v>
      </c>
      <c r="D193" s="167" t="s">
        <v>137</v>
      </c>
      <c r="E193" s="167" t="s">
        <v>212</v>
      </c>
      <c r="F193" s="167" t="s">
        <v>236</v>
      </c>
      <c r="G193" s="167" t="s">
        <v>235</v>
      </c>
      <c r="H193" s="168">
        <v>17633.04</v>
      </c>
      <c r="I193" s="65">
        <v>17633.04</v>
      </c>
      <c r="J193" s="65"/>
      <c r="K193" s="167"/>
      <c r="L193" s="65">
        <v>17633.04</v>
      </c>
      <c r="M193" s="167"/>
      <c r="N193" s="65"/>
      <c r="O193" s="65"/>
      <c r="P193" s="167"/>
      <c r="Q193" s="65"/>
      <c r="R193" s="65"/>
      <c r="S193" s="65"/>
      <c r="T193" s="65"/>
      <c r="U193" s="65"/>
      <c r="V193" s="65"/>
      <c r="W193" s="65"/>
    </row>
    <row r="194" ht="20.25" customHeight="1" spans="1:23">
      <c r="A194" s="167" t="str">
        <f t="shared" si="3"/>
        <v>       玉溪市生态环境局元江分局</v>
      </c>
      <c r="B194" s="167" t="s">
        <v>357</v>
      </c>
      <c r="C194" s="167" t="s">
        <v>238</v>
      </c>
      <c r="D194" s="167" t="s">
        <v>104</v>
      </c>
      <c r="E194" s="167" t="s">
        <v>218</v>
      </c>
      <c r="F194" s="167" t="s">
        <v>239</v>
      </c>
      <c r="G194" s="167" t="s">
        <v>240</v>
      </c>
      <c r="H194" s="168">
        <v>4200</v>
      </c>
      <c r="I194" s="65">
        <v>4200</v>
      </c>
      <c r="J194" s="65">
        <v>4200</v>
      </c>
      <c r="K194" s="167"/>
      <c r="L194" s="65"/>
      <c r="M194" s="167"/>
      <c r="N194" s="65"/>
      <c r="O194" s="65"/>
      <c r="P194" s="167"/>
      <c r="Q194" s="65"/>
      <c r="R194" s="65"/>
      <c r="S194" s="65"/>
      <c r="T194" s="65"/>
      <c r="U194" s="65"/>
      <c r="V194" s="65"/>
      <c r="W194" s="65"/>
    </row>
    <row r="195" ht="20.25" customHeight="1" spans="1:23">
      <c r="A195" s="167" t="str">
        <f t="shared" si="3"/>
        <v>       玉溪市生态环境局元江分局</v>
      </c>
      <c r="B195" s="167" t="s">
        <v>357</v>
      </c>
      <c r="C195" s="167" t="s">
        <v>238</v>
      </c>
      <c r="D195" s="167" t="s">
        <v>105</v>
      </c>
      <c r="E195" s="167" t="s">
        <v>221</v>
      </c>
      <c r="F195" s="167" t="s">
        <v>239</v>
      </c>
      <c r="G195" s="167" t="s">
        <v>240</v>
      </c>
      <c r="H195" s="168">
        <v>600</v>
      </c>
      <c r="I195" s="65">
        <v>600</v>
      </c>
      <c r="J195" s="65">
        <v>600</v>
      </c>
      <c r="K195" s="167"/>
      <c r="L195" s="65"/>
      <c r="M195" s="167"/>
      <c r="N195" s="65"/>
      <c r="O195" s="65"/>
      <c r="P195" s="167"/>
      <c r="Q195" s="65"/>
      <c r="R195" s="65"/>
      <c r="S195" s="65"/>
      <c r="T195" s="65"/>
      <c r="U195" s="65"/>
      <c r="V195" s="65"/>
      <c r="W195" s="65"/>
    </row>
    <row r="196" ht="20.25" customHeight="1" spans="1:23">
      <c r="A196" s="167" t="str">
        <f t="shared" si="3"/>
        <v>       玉溪市生态环境局元江分局</v>
      </c>
      <c r="B196" s="167" t="s">
        <v>357</v>
      </c>
      <c r="C196" s="167" t="s">
        <v>238</v>
      </c>
      <c r="D196" s="167" t="s">
        <v>120</v>
      </c>
      <c r="E196" s="167" t="s">
        <v>191</v>
      </c>
      <c r="F196" s="167" t="s">
        <v>241</v>
      </c>
      <c r="G196" s="167" t="s">
        <v>242</v>
      </c>
      <c r="H196" s="168">
        <v>121336</v>
      </c>
      <c r="I196" s="65">
        <v>121336</v>
      </c>
      <c r="J196" s="65">
        <v>25497.25</v>
      </c>
      <c r="K196" s="167"/>
      <c r="L196" s="65">
        <v>95838.75</v>
      </c>
      <c r="M196" s="167"/>
      <c r="N196" s="65"/>
      <c r="O196" s="65"/>
      <c r="P196" s="167"/>
      <c r="Q196" s="65"/>
      <c r="R196" s="65"/>
      <c r="S196" s="65"/>
      <c r="T196" s="65"/>
      <c r="U196" s="65"/>
      <c r="V196" s="65"/>
      <c r="W196" s="65"/>
    </row>
    <row r="197" ht="20.25" customHeight="1" spans="1:23">
      <c r="A197" s="167" t="str">
        <f t="shared" si="3"/>
        <v>       玉溪市生态环境局元江分局</v>
      </c>
      <c r="B197" s="167" t="s">
        <v>357</v>
      </c>
      <c r="C197" s="167" t="s">
        <v>238</v>
      </c>
      <c r="D197" s="167" t="s">
        <v>120</v>
      </c>
      <c r="E197" s="167" t="s">
        <v>191</v>
      </c>
      <c r="F197" s="167" t="s">
        <v>273</v>
      </c>
      <c r="G197" s="167" t="s">
        <v>274</v>
      </c>
      <c r="H197" s="168">
        <v>10000</v>
      </c>
      <c r="I197" s="65">
        <v>10000</v>
      </c>
      <c r="J197" s="65"/>
      <c r="K197" s="167"/>
      <c r="L197" s="65">
        <v>10000</v>
      </c>
      <c r="M197" s="167"/>
      <c r="N197" s="65"/>
      <c r="O197" s="65"/>
      <c r="P197" s="167"/>
      <c r="Q197" s="65"/>
      <c r="R197" s="65"/>
      <c r="S197" s="65"/>
      <c r="T197" s="65"/>
      <c r="U197" s="65"/>
      <c r="V197" s="65"/>
      <c r="W197" s="65"/>
    </row>
    <row r="198" ht="20.25" customHeight="1" spans="1:23">
      <c r="A198" s="167" t="str">
        <f t="shared" si="3"/>
        <v>       玉溪市生态环境局元江分局</v>
      </c>
      <c r="B198" s="167" t="s">
        <v>357</v>
      </c>
      <c r="C198" s="167" t="s">
        <v>238</v>
      </c>
      <c r="D198" s="167" t="s">
        <v>120</v>
      </c>
      <c r="E198" s="167" t="s">
        <v>191</v>
      </c>
      <c r="F198" s="167" t="s">
        <v>245</v>
      </c>
      <c r="G198" s="167" t="s">
        <v>246</v>
      </c>
      <c r="H198" s="168">
        <v>20000</v>
      </c>
      <c r="I198" s="65">
        <v>20000</v>
      </c>
      <c r="J198" s="65">
        <v>5000</v>
      </c>
      <c r="K198" s="167"/>
      <c r="L198" s="65">
        <v>15000</v>
      </c>
      <c r="M198" s="167"/>
      <c r="N198" s="65"/>
      <c r="O198" s="65"/>
      <c r="P198" s="167"/>
      <c r="Q198" s="65"/>
      <c r="R198" s="65"/>
      <c r="S198" s="65"/>
      <c r="T198" s="65"/>
      <c r="U198" s="65"/>
      <c r="V198" s="65"/>
      <c r="W198" s="65"/>
    </row>
    <row r="199" ht="20.25" customHeight="1" spans="1:23">
      <c r="A199" s="167" t="str">
        <f t="shared" si="3"/>
        <v>       玉溪市生态环境局元江分局</v>
      </c>
      <c r="B199" s="167" t="s">
        <v>357</v>
      </c>
      <c r="C199" s="167" t="s">
        <v>238</v>
      </c>
      <c r="D199" s="167" t="s">
        <v>120</v>
      </c>
      <c r="E199" s="167" t="s">
        <v>191</v>
      </c>
      <c r="F199" s="167" t="s">
        <v>277</v>
      </c>
      <c r="G199" s="167" t="s">
        <v>278</v>
      </c>
      <c r="H199" s="168">
        <v>10000</v>
      </c>
      <c r="I199" s="65">
        <v>10000</v>
      </c>
      <c r="J199" s="65">
        <v>2500</v>
      </c>
      <c r="K199" s="167"/>
      <c r="L199" s="65">
        <v>7500</v>
      </c>
      <c r="M199" s="167"/>
      <c r="N199" s="65"/>
      <c r="O199" s="65"/>
      <c r="P199" s="167"/>
      <c r="Q199" s="65"/>
      <c r="R199" s="65"/>
      <c r="S199" s="65"/>
      <c r="T199" s="65"/>
      <c r="U199" s="65"/>
      <c r="V199" s="65"/>
      <c r="W199" s="65"/>
    </row>
    <row r="200" ht="20.25" customHeight="1" spans="1:23">
      <c r="A200" s="167" t="str">
        <f t="shared" si="3"/>
        <v>       玉溪市生态环境局元江分局</v>
      </c>
      <c r="B200" s="167" t="s">
        <v>357</v>
      </c>
      <c r="C200" s="167" t="s">
        <v>238</v>
      </c>
      <c r="D200" s="167" t="s">
        <v>120</v>
      </c>
      <c r="E200" s="167" t="s">
        <v>191</v>
      </c>
      <c r="F200" s="167" t="s">
        <v>253</v>
      </c>
      <c r="G200" s="167" t="s">
        <v>254</v>
      </c>
      <c r="H200" s="168">
        <v>20000</v>
      </c>
      <c r="I200" s="65">
        <v>20000</v>
      </c>
      <c r="J200" s="65">
        <v>5000</v>
      </c>
      <c r="K200" s="167"/>
      <c r="L200" s="65">
        <v>15000</v>
      </c>
      <c r="M200" s="167"/>
      <c r="N200" s="65"/>
      <c r="O200" s="65"/>
      <c r="P200" s="167"/>
      <c r="Q200" s="65"/>
      <c r="R200" s="65"/>
      <c r="S200" s="65"/>
      <c r="T200" s="65"/>
      <c r="U200" s="65"/>
      <c r="V200" s="65"/>
      <c r="W200" s="65"/>
    </row>
    <row r="201" ht="20.25" customHeight="1" spans="1:23">
      <c r="A201" s="167" t="str">
        <f t="shared" si="3"/>
        <v>       玉溪市生态环境局元江分局</v>
      </c>
      <c r="B201" s="167" t="s">
        <v>357</v>
      </c>
      <c r="C201" s="167" t="s">
        <v>238</v>
      </c>
      <c r="D201" s="167" t="s">
        <v>120</v>
      </c>
      <c r="E201" s="167" t="s">
        <v>191</v>
      </c>
      <c r="F201" s="167" t="s">
        <v>232</v>
      </c>
      <c r="G201" s="167" t="s">
        <v>233</v>
      </c>
      <c r="H201" s="168">
        <v>18180</v>
      </c>
      <c r="I201" s="65">
        <v>18180</v>
      </c>
      <c r="J201" s="65">
        <v>4545</v>
      </c>
      <c r="K201" s="167"/>
      <c r="L201" s="65">
        <v>13635</v>
      </c>
      <c r="M201" s="167"/>
      <c r="N201" s="65"/>
      <c r="O201" s="65"/>
      <c r="P201" s="167"/>
      <c r="Q201" s="65"/>
      <c r="R201" s="65"/>
      <c r="S201" s="65"/>
      <c r="T201" s="65"/>
      <c r="U201" s="65"/>
      <c r="V201" s="65"/>
      <c r="W201" s="65"/>
    </row>
    <row r="202" ht="20.25" customHeight="1" spans="1:23">
      <c r="A202" s="167" t="str">
        <f t="shared" si="3"/>
        <v>       玉溪市生态环境局元江分局</v>
      </c>
      <c r="B202" s="167" t="s">
        <v>357</v>
      </c>
      <c r="C202" s="167" t="s">
        <v>238</v>
      </c>
      <c r="D202" s="167" t="s">
        <v>137</v>
      </c>
      <c r="E202" s="167" t="s">
        <v>212</v>
      </c>
      <c r="F202" s="167" t="s">
        <v>243</v>
      </c>
      <c r="G202" s="167" t="s">
        <v>244</v>
      </c>
      <c r="H202" s="168">
        <v>1720</v>
      </c>
      <c r="I202" s="65">
        <v>1720</v>
      </c>
      <c r="J202" s="65">
        <v>430</v>
      </c>
      <c r="K202" s="167"/>
      <c r="L202" s="65">
        <v>1290</v>
      </c>
      <c r="M202" s="167"/>
      <c r="N202" s="65"/>
      <c r="O202" s="65"/>
      <c r="P202" s="167"/>
      <c r="Q202" s="65"/>
      <c r="R202" s="65"/>
      <c r="S202" s="65"/>
      <c r="T202" s="65"/>
      <c r="U202" s="65"/>
      <c r="V202" s="65"/>
      <c r="W202" s="65"/>
    </row>
    <row r="203" ht="20.25" customHeight="1" spans="1:23">
      <c r="A203" s="167" t="str">
        <f t="shared" si="3"/>
        <v>       玉溪市生态环境局元江分局</v>
      </c>
      <c r="B203" s="167" t="s">
        <v>357</v>
      </c>
      <c r="C203" s="167" t="s">
        <v>238</v>
      </c>
      <c r="D203" s="167" t="s">
        <v>137</v>
      </c>
      <c r="E203" s="167" t="s">
        <v>212</v>
      </c>
      <c r="F203" s="167" t="s">
        <v>247</v>
      </c>
      <c r="G203" s="167" t="s">
        <v>248</v>
      </c>
      <c r="H203" s="168">
        <v>11000</v>
      </c>
      <c r="I203" s="65">
        <v>11000</v>
      </c>
      <c r="J203" s="65">
        <v>2750</v>
      </c>
      <c r="K203" s="167"/>
      <c r="L203" s="65">
        <v>8250</v>
      </c>
      <c r="M203" s="167"/>
      <c r="N203" s="65"/>
      <c r="O203" s="65"/>
      <c r="P203" s="167"/>
      <c r="Q203" s="65"/>
      <c r="R203" s="65"/>
      <c r="S203" s="65"/>
      <c r="T203" s="65"/>
      <c r="U203" s="65"/>
      <c r="V203" s="65"/>
      <c r="W203" s="65"/>
    </row>
    <row r="204" ht="20.25" customHeight="1" spans="1:23">
      <c r="A204" s="167" t="str">
        <f t="shared" si="3"/>
        <v>       玉溪市生态环境局元江分局</v>
      </c>
      <c r="B204" s="167" t="s">
        <v>357</v>
      </c>
      <c r="C204" s="167" t="s">
        <v>238</v>
      </c>
      <c r="D204" s="167" t="s">
        <v>137</v>
      </c>
      <c r="E204" s="167" t="s">
        <v>212</v>
      </c>
      <c r="F204" s="167" t="s">
        <v>305</v>
      </c>
      <c r="G204" s="167" t="s">
        <v>304</v>
      </c>
      <c r="H204" s="168">
        <v>36000</v>
      </c>
      <c r="I204" s="65">
        <v>36000</v>
      </c>
      <c r="J204" s="65">
        <v>9000</v>
      </c>
      <c r="K204" s="167"/>
      <c r="L204" s="65">
        <v>27000</v>
      </c>
      <c r="M204" s="167"/>
      <c r="N204" s="65"/>
      <c r="O204" s="65"/>
      <c r="P204" s="167"/>
      <c r="Q204" s="65"/>
      <c r="R204" s="65"/>
      <c r="S204" s="65"/>
      <c r="T204" s="65"/>
      <c r="U204" s="65"/>
      <c r="V204" s="65"/>
      <c r="W204" s="65"/>
    </row>
    <row r="205" ht="20.25" customHeight="1" spans="1:23">
      <c r="A205" s="167" t="str">
        <f t="shared" si="3"/>
        <v>       玉溪市生态环境局元江分局</v>
      </c>
      <c r="B205" s="167" t="s">
        <v>357</v>
      </c>
      <c r="C205" s="167" t="s">
        <v>238</v>
      </c>
      <c r="D205" s="167" t="s">
        <v>137</v>
      </c>
      <c r="E205" s="167" t="s">
        <v>212</v>
      </c>
      <c r="F205" s="167" t="s">
        <v>251</v>
      </c>
      <c r="G205" s="167" t="s">
        <v>252</v>
      </c>
      <c r="H205" s="168">
        <v>20000</v>
      </c>
      <c r="I205" s="65">
        <v>20000</v>
      </c>
      <c r="J205" s="65">
        <v>5000</v>
      </c>
      <c r="K205" s="167"/>
      <c r="L205" s="65">
        <v>15000</v>
      </c>
      <c r="M205" s="167"/>
      <c r="N205" s="65"/>
      <c r="O205" s="65"/>
      <c r="P205" s="167"/>
      <c r="Q205" s="65"/>
      <c r="R205" s="65"/>
      <c r="S205" s="65"/>
      <c r="T205" s="65"/>
      <c r="U205" s="65"/>
      <c r="V205" s="65"/>
      <c r="W205" s="65"/>
    </row>
    <row r="206" ht="20.25" customHeight="1" spans="1:23">
      <c r="A206" s="167" t="str">
        <f t="shared" si="3"/>
        <v>       玉溪市生态环境局元江分局</v>
      </c>
      <c r="B206" s="167" t="s">
        <v>357</v>
      </c>
      <c r="C206" s="167" t="s">
        <v>238</v>
      </c>
      <c r="D206" s="167" t="s">
        <v>137</v>
      </c>
      <c r="E206" s="167" t="s">
        <v>212</v>
      </c>
      <c r="F206" s="167" t="s">
        <v>315</v>
      </c>
      <c r="G206" s="167" t="s">
        <v>316</v>
      </c>
      <c r="H206" s="168">
        <v>15280</v>
      </c>
      <c r="I206" s="65">
        <v>15280</v>
      </c>
      <c r="J206" s="65">
        <v>3820</v>
      </c>
      <c r="K206" s="167"/>
      <c r="L206" s="65">
        <v>11460</v>
      </c>
      <c r="M206" s="167"/>
      <c r="N206" s="65"/>
      <c r="O206" s="65"/>
      <c r="P206" s="167"/>
      <c r="Q206" s="65"/>
      <c r="R206" s="65"/>
      <c r="S206" s="65"/>
      <c r="T206" s="65"/>
      <c r="U206" s="65"/>
      <c r="V206" s="65"/>
      <c r="W206" s="65"/>
    </row>
    <row r="207" ht="20.25" customHeight="1" spans="1:23">
      <c r="A207" s="167" t="str">
        <f t="shared" si="3"/>
        <v>       玉溪市生态环境局元江分局</v>
      </c>
      <c r="B207" s="167" t="s">
        <v>357</v>
      </c>
      <c r="C207" s="167" t="s">
        <v>238</v>
      </c>
      <c r="D207" s="167" t="s">
        <v>137</v>
      </c>
      <c r="E207" s="167" t="s">
        <v>212</v>
      </c>
      <c r="F207" s="167" t="s">
        <v>253</v>
      </c>
      <c r="G207" s="167" t="s">
        <v>254</v>
      </c>
      <c r="H207" s="168">
        <v>8000</v>
      </c>
      <c r="I207" s="65">
        <v>8000</v>
      </c>
      <c r="J207" s="65">
        <v>2000</v>
      </c>
      <c r="K207" s="167"/>
      <c r="L207" s="65">
        <v>6000</v>
      </c>
      <c r="M207" s="167"/>
      <c r="N207" s="65"/>
      <c r="O207" s="65"/>
      <c r="P207" s="167"/>
      <c r="Q207" s="65"/>
      <c r="R207" s="65"/>
      <c r="S207" s="65"/>
      <c r="T207" s="65"/>
      <c r="U207" s="65"/>
      <c r="V207" s="65"/>
      <c r="W207" s="65"/>
    </row>
    <row r="208" ht="20.25" customHeight="1" spans="1:23">
      <c r="A208" s="167" t="str">
        <f t="shared" si="3"/>
        <v>       玉溪市生态环境局元江分局</v>
      </c>
      <c r="B208" s="167" t="s">
        <v>358</v>
      </c>
      <c r="C208" s="167" t="s">
        <v>227</v>
      </c>
      <c r="D208" s="167" t="s">
        <v>120</v>
      </c>
      <c r="E208" s="167" t="s">
        <v>191</v>
      </c>
      <c r="F208" s="167" t="s">
        <v>228</v>
      </c>
      <c r="G208" s="167" t="s">
        <v>229</v>
      </c>
      <c r="H208" s="168">
        <v>68996</v>
      </c>
      <c r="I208" s="65">
        <v>68996</v>
      </c>
      <c r="J208" s="65"/>
      <c r="K208" s="167"/>
      <c r="L208" s="65">
        <v>68996</v>
      </c>
      <c r="M208" s="167"/>
      <c r="N208" s="65"/>
      <c r="O208" s="65"/>
      <c r="P208" s="167"/>
      <c r="Q208" s="65"/>
      <c r="R208" s="65"/>
      <c r="S208" s="65"/>
      <c r="T208" s="65"/>
      <c r="U208" s="65"/>
      <c r="V208" s="65"/>
      <c r="W208" s="65"/>
    </row>
    <row r="209" ht="20.25" customHeight="1" spans="1:23">
      <c r="A209" s="167" t="str">
        <f t="shared" si="3"/>
        <v>       玉溪市生态环境局元江分局</v>
      </c>
      <c r="B209" s="167" t="s">
        <v>359</v>
      </c>
      <c r="C209" s="167" t="s">
        <v>165</v>
      </c>
      <c r="D209" s="167" t="s">
        <v>120</v>
      </c>
      <c r="E209" s="167" t="s">
        <v>191</v>
      </c>
      <c r="F209" s="167" t="s">
        <v>285</v>
      </c>
      <c r="G209" s="167" t="s">
        <v>165</v>
      </c>
      <c r="H209" s="168">
        <v>28768</v>
      </c>
      <c r="I209" s="65">
        <v>28768</v>
      </c>
      <c r="J209" s="65"/>
      <c r="K209" s="167"/>
      <c r="L209" s="65">
        <v>28768</v>
      </c>
      <c r="M209" s="167"/>
      <c r="N209" s="65"/>
      <c r="O209" s="65"/>
      <c r="P209" s="167"/>
      <c r="Q209" s="65"/>
      <c r="R209" s="65"/>
      <c r="S209" s="65"/>
      <c r="T209" s="65"/>
      <c r="U209" s="65"/>
      <c r="V209" s="65"/>
      <c r="W209" s="65"/>
    </row>
    <row r="210" ht="20.25" customHeight="1" spans="1:23">
      <c r="A210" s="167" t="str">
        <f t="shared" si="3"/>
        <v>       玉溪市生态环境局元江分局</v>
      </c>
      <c r="B210" s="167" t="s">
        <v>360</v>
      </c>
      <c r="C210" s="167" t="s">
        <v>266</v>
      </c>
      <c r="D210" s="167" t="s">
        <v>120</v>
      </c>
      <c r="E210" s="167" t="s">
        <v>191</v>
      </c>
      <c r="F210" s="167" t="s">
        <v>210</v>
      </c>
      <c r="G210" s="167" t="s">
        <v>211</v>
      </c>
      <c r="H210" s="168">
        <v>22000</v>
      </c>
      <c r="I210" s="65">
        <v>22000</v>
      </c>
      <c r="J210" s="65"/>
      <c r="K210" s="167"/>
      <c r="L210" s="65">
        <v>22000</v>
      </c>
      <c r="M210" s="167"/>
      <c r="N210" s="65"/>
      <c r="O210" s="65"/>
      <c r="P210" s="167"/>
      <c r="Q210" s="65"/>
      <c r="R210" s="65"/>
      <c r="S210" s="65"/>
      <c r="T210" s="65"/>
      <c r="U210" s="65"/>
      <c r="V210" s="65"/>
      <c r="W210" s="65"/>
    </row>
    <row r="211" ht="20.25" customHeight="1" spans="1:23">
      <c r="A211" s="167" t="str">
        <f t="shared" si="3"/>
        <v>       玉溪市生态环境局元江分局</v>
      </c>
      <c r="B211" s="167" t="s">
        <v>361</v>
      </c>
      <c r="C211" s="167" t="s">
        <v>287</v>
      </c>
      <c r="D211" s="167" t="s">
        <v>137</v>
      </c>
      <c r="E211" s="167" t="s">
        <v>212</v>
      </c>
      <c r="F211" s="167" t="s">
        <v>263</v>
      </c>
      <c r="G211" s="167" t="s">
        <v>264</v>
      </c>
      <c r="H211" s="168">
        <v>395200</v>
      </c>
      <c r="I211" s="65">
        <v>395200</v>
      </c>
      <c r="J211" s="65">
        <v>395200</v>
      </c>
      <c r="K211" s="167"/>
      <c r="L211" s="65"/>
      <c r="M211" s="167"/>
      <c r="N211" s="65"/>
      <c r="O211" s="65"/>
      <c r="P211" s="167"/>
      <c r="Q211" s="65"/>
      <c r="R211" s="65"/>
      <c r="S211" s="65"/>
      <c r="T211" s="65"/>
      <c r="U211" s="65"/>
      <c r="V211" s="65"/>
      <c r="W211" s="65"/>
    </row>
    <row r="212" ht="20.25" customHeight="1" spans="1:23">
      <c r="A212" s="167" t="str">
        <f t="shared" si="3"/>
        <v>       玉溪市生态环境局元江分局</v>
      </c>
      <c r="B212" s="167" t="s">
        <v>362</v>
      </c>
      <c r="C212" s="167" t="s">
        <v>289</v>
      </c>
      <c r="D212" s="167" t="s">
        <v>137</v>
      </c>
      <c r="E212" s="167" t="s">
        <v>212</v>
      </c>
      <c r="F212" s="167" t="s">
        <v>263</v>
      </c>
      <c r="G212" s="167" t="s">
        <v>264</v>
      </c>
      <c r="H212" s="168">
        <v>200000</v>
      </c>
      <c r="I212" s="65">
        <v>200000</v>
      </c>
      <c r="J212" s="65"/>
      <c r="K212" s="167"/>
      <c r="L212" s="65">
        <v>200000</v>
      </c>
      <c r="M212" s="167"/>
      <c r="N212" s="65"/>
      <c r="O212" s="65"/>
      <c r="P212" s="167"/>
      <c r="Q212" s="65"/>
      <c r="R212" s="65"/>
      <c r="S212" s="65"/>
      <c r="T212" s="65"/>
      <c r="U212" s="65"/>
      <c r="V212" s="65"/>
      <c r="W212" s="65"/>
    </row>
    <row r="213" ht="20.25" customHeight="1" spans="1:23">
      <c r="A213" s="167" t="str">
        <f t="shared" si="3"/>
        <v>       玉溪市生态环境局元江分局</v>
      </c>
      <c r="B213" s="167" t="s">
        <v>363</v>
      </c>
      <c r="C213" s="167" t="s">
        <v>271</v>
      </c>
      <c r="D213" s="167" t="s">
        <v>124</v>
      </c>
      <c r="E213" s="167" t="s">
        <v>272</v>
      </c>
      <c r="F213" s="167" t="s">
        <v>249</v>
      </c>
      <c r="G213" s="167" t="s">
        <v>250</v>
      </c>
      <c r="H213" s="168">
        <v>88200</v>
      </c>
      <c r="I213" s="65">
        <v>88200</v>
      </c>
      <c r="J213" s="65"/>
      <c r="K213" s="167"/>
      <c r="L213" s="65">
        <v>88200</v>
      </c>
      <c r="M213" s="167"/>
      <c r="N213" s="65"/>
      <c r="O213" s="65"/>
      <c r="P213" s="167"/>
      <c r="Q213" s="65"/>
      <c r="R213" s="65"/>
      <c r="S213" s="65"/>
      <c r="T213" s="65"/>
      <c r="U213" s="65"/>
      <c r="V213" s="65"/>
      <c r="W213" s="65"/>
    </row>
    <row r="214" ht="20.25" customHeight="1" spans="1:23">
      <c r="A214" s="167" t="str">
        <f t="shared" si="3"/>
        <v>       玉溪市生态环境局元江分局</v>
      </c>
      <c r="B214" s="167" t="s">
        <v>364</v>
      </c>
      <c r="C214" s="167" t="s">
        <v>293</v>
      </c>
      <c r="D214" s="167" t="s">
        <v>120</v>
      </c>
      <c r="E214" s="167" t="s">
        <v>191</v>
      </c>
      <c r="F214" s="167" t="s">
        <v>281</v>
      </c>
      <c r="G214" s="167" t="s">
        <v>282</v>
      </c>
      <c r="H214" s="168">
        <v>132000</v>
      </c>
      <c r="I214" s="65">
        <v>132000</v>
      </c>
      <c r="J214" s="65"/>
      <c r="K214" s="167"/>
      <c r="L214" s="65">
        <v>132000</v>
      </c>
      <c r="M214" s="167"/>
      <c r="N214" s="65"/>
      <c r="O214" s="65"/>
      <c r="P214" s="167"/>
      <c r="Q214" s="65"/>
      <c r="R214" s="65"/>
      <c r="S214" s="65"/>
      <c r="T214" s="65"/>
      <c r="U214" s="65"/>
      <c r="V214" s="65"/>
      <c r="W214" s="65"/>
    </row>
    <row r="215" ht="20.25" customHeight="1" spans="1:23">
      <c r="A215" s="167" t="str">
        <f t="shared" si="3"/>
        <v>       玉溪市生态环境局元江分局</v>
      </c>
      <c r="B215" s="167" t="s">
        <v>365</v>
      </c>
      <c r="C215" s="167" t="s">
        <v>268</v>
      </c>
      <c r="D215" s="167" t="s">
        <v>120</v>
      </c>
      <c r="E215" s="167" t="s">
        <v>191</v>
      </c>
      <c r="F215" s="167" t="s">
        <v>269</v>
      </c>
      <c r="G215" s="167" t="s">
        <v>223</v>
      </c>
      <c r="H215" s="168">
        <v>144000</v>
      </c>
      <c r="I215" s="65">
        <v>144000</v>
      </c>
      <c r="J215" s="65">
        <v>36000</v>
      </c>
      <c r="K215" s="167"/>
      <c r="L215" s="65">
        <v>108000</v>
      </c>
      <c r="M215" s="167"/>
      <c r="N215" s="65"/>
      <c r="O215" s="65"/>
      <c r="P215" s="167"/>
      <c r="Q215" s="65"/>
      <c r="R215" s="65"/>
      <c r="S215" s="65"/>
      <c r="T215" s="65"/>
      <c r="U215" s="65"/>
      <c r="V215" s="65"/>
      <c r="W215" s="65"/>
    </row>
    <row r="216" ht="20.25" customHeight="1" spans="1:23">
      <c r="A216" s="167" t="str">
        <f t="shared" si="3"/>
        <v>       玉溪市生态环境局元江分局</v>
      </c>
      <c r="B216" s="167" t="s">
        <v>366</v>
      </c>
      <c r="C216" s="167" t="s">
        <v>291</v>
      </c>
      <c r="D216" s="167" t="s">
        <v>120</v>
      </c>
      <c r="E216" s="167" t="s">
        <v>191</v>
      </c>
      <c r="F216" s="167" t="s">
        <v>224</v>
      </c>
      <c r="G216" s="167" t="s">
        <v>225</v>
      </c>
      <c r="H216" s="168">
        <v>65391</v>
      </c>
      <c r="I216" s="65">
        <v>65391</v>
      </c>
      <c r="J216" s="65"/>
      <c r="K216" s="167"/>
      <c r="L216" s="65">
        <v>65391</v>
      </c>
      <c r="M216" s="167"/>
      <c r="N216" s="65"/>
      <c r="O216" s="65"/>
      <c r="P216" s="167"/>
      <c r="Q216" s="65"/>
      <c r="R216" s="65"/>
      <c r="S216" s="65"/>
      <c r="T216" s="65"/>
      <c r="U216" s="65"/>
      <c r="V216" s="65"/>
      <c r="W216" s="65"/>
    </row>
    <row r="217" ht="20.25" customHeight="1" spans="1:23">
      <c r="A217" s="167" t="str">
        <f t="shared" si="3"/>
        <v>       玉溪市生态环境局元江分局</v>
      </c>
      <c r="B217" s="167" t="s">
        <v>367</v>
      </c>
      <c r="C217" s="167" t="s">
        <v>299</v>
      </c>
      <c r="D217" s="167" t="s">
        <v>107</v>
      </c>
      <c r="E217" s="167" t="s">
        <v>300</v>
      </c>
      <c r="F217" s="167" t="s">
        <v>301</v>
      </c>
      <c r="G217" s="167" t="s">
        <v>302</v>
      </c>
      <c r="H217" s="168">
        <v>124300</v>
      </c>
      <c r="I217" s="65">
        <v>124300</v>
      </c>
      <c r="J217" s="65"/>
      <c r="K217" s="167"/>
      <c r="L217" s="65">
        <v>124300</v>
      </c>
      <c r="M217" s="167"/>
      <c r="N217" s="65"/>
      <c r="O217" s="65"/>
      <c r="P217" s="167"/>
      <c r="Q217" s="65"/>
      <c r="R217" s="65"/>
      <c r="S217" s="65"/>
      <c r="T217" s="65"/>
      <c r="U217" s="65"/>
      <c r="V217" s="65"/>
      <c r="W217" s="65"/>
    </row>
    <row r="218" ht="20.25" customHeight="1" spans="1:23">
      <c r="A218" s="169" t="s">
        <v>73</v>
      </c>
      <c r="B218" s="167"/>
      <c r="C218" s="167"/>
      <c r="D218" s="167"/>
      <c r="E218" s="167"/>
      <c r="F218" s="167"/>
      <c r="G218" s="167"/>
      <c r="H218" s="168">
        <v>9330053.9</v>
      </c>
      <c r="I218" s="65">
        <v>9330053.9</v>
      </c>
      <c r="J218" s="65">
        <v>3709432.26</v>
      </c>
      <c r="K218" s="167"/>
      <c r="L218" s="65">
        <v>5620621.64</v>
      </c>
      <c r="M218" s="167"/>
      <c r="N218" s="65"/>
      <c r="O218" s="65"/>
      <c r="P218" s="167"/>
      <c r="Q218" s="65"/>
      <c r="R218" s="65"/>
      <c r="S218" s="65"/>
      <c r="T218" s="65"/>
      <c r="U218" s="65"/>
      <c r="V218" s="65"/>
      <c r="W218" s="65"/>
    </row>
    <row r="219" ht="20.25" customHeight="1" spans="1:23">
      <c r="A219" s="167" t="str">
        <f t="shared" ref="A219:A265" si="4">"       "&amp;"玉溪市生态环境局通海分局"</f>
        <v>       玉溪市生态环境局通海分局</v>
      </c>
      <c r="B219" s="167" t="s">
        <v>368</v>
      </c>
      <c r="C219" s="167" t="s">
        <v>190</v>
      </c>
      <c r="D219" s="167" t="s">
        <v>120</v>
      </c>
      <c r="E219" s="167" t="s">
        <v>191</v>
      </c>
      <c r="F219" s="167" t="s">
        <v>192</v>
      </c>
      <c r="G219" s="167" t="s">
        <v>193</v>
      </c>
      <c r="H219" s="168">
        <v>898011.6</v>
      </c>
      <c r="I219" s="65">
        <v>898011.6</v>
      </c>
      <c r="J219" s="65">
        <v>392880.08</v>
      </c>
      <c r="K219" s="167"/>
      <c r="L219" s="65">
        <v>505131.52</v>
      </c>
      <c r="M219" s="167"/>
      <c r="N219" s="65"/>
      <c r="O219" s="65"/>
      <c r="P219" s="167"/>
      <c r="Q219" s="65"/>
      <c r="R219" s="65"/>
      <c r="S219" s="65"/>
      <c r="T219" s="65"/>
      <c r="U219" s="65"/>
      <c r="V219" s="65"/>
      <c r="W219" s="65"/>
    </row>
    <row r="220" ht="20.25" customHeight="1" spans="1:23">
      <c r="A220" s="167" t="str">
        <f t="shared" si="4"/>
        <v>       玉溪市生态环境局通海分局</v>
      </c>
      <c r="B220" s="167" t="s">
        <v>368</v>
      </c>
      <c r="C220" s="167" t="s">
        <v>190</v>
      </c>
      <c r="D220" s="167" t="s">
        <v>120</v>
      </c>
      <c r="E220" s="167" t="s">
        <v>191</v>
      </c>
      <c r="F220" s="167" t="s">
        <v>194</v>
      </c>
      <c r="G220" s="167" t="s">
        <v>195</v>
      </c>
      <c r="H220" s="168">
        <v>1296504</v>
      </c>
      <c r="I220" s="65">
        <v>1296504</v>
      </c>
      <c r="J220" s="65">
        <v>567220.5</v>
      </c>
      <c r="K220" s="167"/>
      <c r="L220" s="65">
        <v>729283.5</v>
      </c>
      <c r="M220" s="167"/>
      <c r="N220" s="65"/>
      <c r="O220" s="65"/>
      <c r="P220" s="167"/>
      <c r="Q220" s="65"/>
      <c r="R220" s="65"/>
      <c r="S220" s="65"/>
      <c r="T220" s="65"/>
      <c r="U220" s="65"/>
      <c r="V220" s="65"/>
      <c r="W220" s="65"/>
    </row>
    <row r="221" ht="20.25" customHeight="1" spans="1:23">
      <c r="A221" s="167" t="str">
        <f t="shared" si="4"/>
        <v>       玉溪市生态环境局通海分局</v>
      </c>
      <c r="B221" s="167" t="s">
        <v>369</v>
      </c>
      <c r="C221" s="167" t="s">
        <v>262</v>
      </c>
      <c r="D221" s="167" t="s">
        <v>137</v>
      </c>
      <c r="E221" s="167" t="s">
        <v>212</v>
      </c>
      <c r="F221" s="167" t="s">
        <v>192</v>
      </c>
      <c r="G221" s="167" t="s">
        <v>193</v>
      </c>
      <c r="H221" s="168">
        <v>806052</v>
      </c>
      <c r="I221" s="65">
        <v>806052</v>
      </c>
      <c r="J221" s="65">
        <v>352647.75</v>
      </c>
      <c r="K221" s="167"/>
      <c r="L221" s="65">
        <v>453404.25</v>
      </c>
      <c r="M221" s="167"/>
      <c r="N221" s="65"/>
      <c r="O221" s="65"/>
      <c r="P221" s="167"/>
      <c r="Q221" s="65"/>
      <c r="R221" s="65"/>
      <c r="S221" s="65"/>
      <c r="T221" s="65"/>
      <c r="U221" s="65"/>
      <c r="V221" s="65"/>
      <c r="W221" s="65"/>
    </row>
    <row r="222" ht="20.25" customHeight="1" spans="1:23">
      <c r="A222" s="167" t="str">
        <f t="shared" si="4"/>
        <v>       玉溪市生态环境局通海分局</v>
      </c>
      <c r="B222" s="167" t="s">
        <v>369</v>
      </c>
      <c r="C222" s="167" t="s">
        <v>262</v>
      </c>
      <c r="D222" s="167" t="s">
        <v>137</v>
      </c>
      <c r="E222" s="167" t="s">
        <v>212</v>
      </c>
      <c r="F222" s="167" t="s">
        <v>194</v>
      </c>
      <c r="G222" s="167" t="s">
        <v>195</v>
      </c>
      <c r="H222" s="168">
        <v>110160</v>
      </c>
      <c r="I222" s="65">
        <v>110160</v>
      </c>
      <c r="J222" s="65">
        <v>48195</v>
      </c>
      <c r="K222" s="167"/>
      <c r="L222" s="65">
        <v>61965</v>
      </c>
      <c r="M222" s="167"/>
      <c r="N222" s="65"/>
      <c r="O222" s="65"/>
      <c r="P222" s="167"/>
      <c r="Q222" s="65"/>
      <c r="R222" s="65"/>
      <c r="S222" s="65"/>
      <c r="T222" s="65"/>
      <c r="U222" s="65"/>
      <c r="V222" s="65"/>
      <c r="W222" s="65"/>
    </row>
    <row r="223" ht="20.25" customHeight="1" spans="1:23">
      <c r="A223" s="167" t="str">
        <f t="shared" si="4"/>
        <v>       玉溪市生态环境局通海分局</v>
      </c>
      <c r="B223" s="167" t="s">
        <v>369</v>
      </c>
      <c r="C223" s="167" t="s">
        <v>262</v>
      </c>
      <c r="D223" s="167" t="s">
        <v>137</v>
      </c>
      <c r="E223" s="167" t="s">
        <v>212</v>
      </c>
      <c r="F223" s="167" t="s">
        <v>263</v>
      </c>
      <c r="G223" s="167" t="s">
        <v>264</v>
      </c>
      <c r="H223" s="168">
        <v>321960</v>
      </c>
      <c r="I223" s="65">
        <v>321960</v>
      </c>
      <c r="J223" s="65">
        <v>140857.5</v>
      </c>
      <c r="K223" s="167"/>
      <c r="L223" s="65">
        <v>181102.5</v>
      </c>
      <c r="M223" s="167"/>
      <c r="N223" s="65"/>
      <c r="O223" s="65"/>
      <c r="P223" s="167"/>
      <c r="Q223" s="65"/>
      <c r="R223" s="65"/>
      <c r="S223" s="65"/>
      <c r="T223" s="65"/>
      <c r="U223" s="65"/>
      <c r="V223" s="65"/>
      <c r="W223" s="65"/>
    </row>
    <row r="224" ht="20.25" customHeight="1" spans="1:23">
      <c r="A224" s="167" t="str">
        <f t="shared" si="4"/>
        <v>       玉溪市生态环境局通海分局</v>
      </c>
      <c r="B224" s="167" t="s">
        <v>370</v>
      </c>
      <c r="C224" s="167" t="s">
        <v>198</v>
      </c>
      <c r="D224" s="167" t="s">
        <v>106</v>
      </c>
      <c r="E224" s="167" t="s">
        <v>199</v>
      </c>
      <c r="F224" s="167" t="s">
        <v>200</v>
      </c>
      <c r="G224" s="167" t="s">
        <v>201</v>
      </c>
      <c r="H224" s="168">
        <v>729775.66</v>
      </c>
      <c r="I224" s="65">
        <v>729775.66</v>
      </c>
      <c r="J224" s="65">
        <v>182443.92</v>
      </c>
      <c r="K224" s="167"/>
      <c r="L224" s="65">
        <v>547331.74</v>
      </c>
      <c r="M224" s="167"/>
      <c r="N224" s="65"/>
      <c r="O224" s="65"/>
      <c r="P224" s="167"/>
      <c r="Q224" s="65"/>
      <c r="R224" s="65"/>
      <c r="S224" s="65"/>
      <c r="T224" s="65"/>
      <c r="U224" s="65"/>
      <c r="V224" s="65"/>
      <c r="W224" s="65"/>
    </row>
    <row r="225" ht="20.25" customHeight="1" spans="1:23">
      <c r="A225" s="167" t="str">
        <f t="shared" si="4"/>
        <v>       玉溪市生态环境局通海分局</v>
      </c>
      <c r="B225" s="167" t="s">
        <v>370</v>
      </c>
      <c r="C225" s="167" t="s">
        <v>198</v>
      </c>
      <c r="D225" s="167" t="s">
        <v>114</v>
      </c>
      <c r="E225" s="167" t="s">
        <v>202</v>
      </c>
      <c r="F225" s="167" t="s">
        <v>203</v>
      </c>
      <c r="G225" s="167" t="s">
        <v>204</v>
      </c>
      <c r="H225" s="168">
        <v>227725.93</v>
      </c>
      <c r="I225" s="65">
        <v>227725.93</v>
      </c>
      <c r="J225" s="65">
        <v>56931.48</v>
      </c>
      <c r="K225" s="167"/>
      <c r="L225" s="65">
        <v>170794.45</v>
      </c>
      <c r="M225" s="167"/>
      <c r="N225" s="65"/>
      <c r="O225" s="65"/>
      <c r="P225" s="167"/>
      <c r="Q225" s="65"/>
      <c r="R225" s="65"/>
      <c r="S225" s="65"/>
      <c r="T225" s="65"/>
      <c r="U225" s="65"/>
      <c r="V225" s="65"/>
      <c r="W225" s="65"/>
    </row>
    <row r="226" ht="20.25" customHeight="1" spans="1:23">
      <c r="A226" s="167" t="str">
        <f t="shared" si="4"/>
        <v>       玉溪市生态环境局通海分局</v>
      </c>
      <c r="B226" s="167" t="s">
        <v>370</v>
      </c>
      <c r="C226" s="167" t="s">
        <v>198</v>
      </c>
      <c r="D226" s="167" t="s">
        <v>115</v>
      </c>
      <c r="E226" s="167" t="s">
        <v>205</v>
      </c>
      <c r="F226" s="167" t="s">
        <v>203</v>
      </c>
      <c r="G226" s="167" t="s">
        <v>204</v>
      </c>
      <c r="H226" s="168">
        <v>150845.2</v>
      </c>
      <c r="I226" s="65">
        <v>150845.2</v>
      </c>
      <c r="J226" s="65">
        <v>37711.3</v>
      </c>
      <c r="K226" s="167"/>
      <c r="L226" s="65">
        <v>113133.9</v>
      </c>
      <c r="M226" s="167"/>
      <c r="N226" s="65"/>
      <c r="O226" s="65"/>
      <c r="P226" s="167"/>
      <c r="Q226" s="65"/>
      <c r="R226" s="65"/>
      <c r="S226" s="65"/>
      <c r="T226" s="65"/>
      <c r="U226" s="65"/>
      <c r="V226" s="65"/>
      <c r="W226" s="65"/>
    </row>
    <row r="227" ht="20.25" customHeight="1" spans="1:23">
      <c r="A227" s="167" t="str">
        <f t="shared" si="4"/>
        <v>       玉溪市生态环境局通海分局</v>
      </c>
      <c r="B227" s="167" t="s">
        <v>370</v>
      </c>
      <c r="C227" s="167" t="s">
        <v>198</v>
      </c>
      <c r="D227" s="167" t="s">
        <v>116</v>
      </c>
      <c r="E227" s="167" t="s">
        <v>206</v>
      </c>
      <c r="F227" s="167" t="s">
        <v>207</v>
      </c>
      <c r="G227" s="167" t="s">
        <v>208</v>
      </c>
      <c r="H227" s="168">
        <v>233133.3</v>
      </c>
      <c r="I227" s="65">
        <v>233133.3</v>
      </c>
      <c r="J227" s="65">
        <v>58283.33</v>
      </c>
      <c r="K227" s="167"/>
      <c r="L227" s="65">
        <v>174849.97</v>
      </c>
      <c r="M227" s="167"/>
      <c r="N227" s="65"/>
      <c r="O227" s="65"/>
      <c r="P227" s="167"/>
      <c r="Q227" s="65"/>
      <c r="R227" s="65"/>
      <c r="S227" s="65"/>
      <c r="T227" s="65"/>
      <c r="U227" s="65"/>
      <c r="V227" s="65"/>
      <c r="W227" s="65"/>
    </row>
    <row r="228" ht="20.25" customHeight="1" spans="1:23">
      <c r="A228" s="167" t="str">
        <f t="shared" si="4"/>
        <v>       玉溪市生态环境局通海分局</v>
      </c>
      <c r="B228" s="167" t="s">
        <v>370</v>
      </c>
      <c r="C228" s="167" t="s">
        <v>198</v>
      </c>
      <c r="D228" s="167" t="s">
        <v>117</v>
      </c>
      <c r="E228" s="167" t="s">
        <v>209</v>
      </c>
      <c r="F228" s="167" t="s">
        <v>210</v>
      </c>
      <c r="G228" s="167" t="s">
        <v>211</v>
      </c>
      <c r="H228" s="168">
        <v>36244.5</v>
      </c>
      <c r="I228" s="65">
        <v>36244.5</v>
      </c>
      <c r="J228" s="65">
        <v>22219.13</v>
      </c>
      <c r="K228" s="167"/>
      <c r="L228" s="65">
        <v>14025.37</v>
      </c>
      <c r="M228" s="167"/>
      <c r="N228" s="65"/>
      <c r="O228" s="65"/>
      <c r="P228" s="167"/>
      <c r="Q228" s="65"/>
      <c r="R228" s="65"/>
      <c r="S228" s="65"/>
      <c r="T228" s="65"/>
      <c r="U228" s="65"/>
      <c r="V228" s="65"/>
      <c r="W228" s="65"/>
    </row>
    <row r="229" ht="20.25" customHeight="1" spans="1:23">
      <c r="A229" s="167" t="str">
        <f t="shared" si="4"/>
        <v>       玉溪市生态环境局通海分局</v>
      </c>
      <c r="B229" s="167" t="s">
        <v>370</v>
      </c>
      <c r="C229" s="167" t="s">
        <v>198</v>
      </c>
      <c r="D229" s="167" t="s">
        <v>120</v>
      </c>
      <c r="E229" s="167" t="s">
        <v>191</v>
      </c>
      <c r="F229" s="167" t="s">
        <v>210</v>
      </c>
      <c r="G229" s="167" t="s">
        <v>211</v>
      </c>
      <c r="H229" s="168">
        <v>2147.98</v>
      </c>
      <c r="I229" s="65">
        <v>2147.98</v>
      </c>
      <c r="J229" s="65">
        <v>537</v>
      </c>
      <c r="K229" s="167"/>
      <c r="L229" s="65">
        <v>1610.98</v>
      </c>
      <c r="M229" s="167"/>
      <c r="N229" s="65"/>
      <c r="O229" s="65"/>
      <c r="P229" s="167"/>
      <c r="Q229" s="65"/>
      <c r="R229" s="65"/>
      <c r="S229" s="65"/>
      <c r="T229" s="65"/>
      <c r="U229" s="65"/>
      <c r="V229" s="65"/>
      <c r="W229" s="65"/>
    </row>
    <row r="230" ht="20.25" customHeight="1" spans="1:23">
      <c r="A230" s="167" t="str">
        <f t="shared" si="4"/>
        <v>       玉溪市生态环境局通海分局</v>
      </c>
      <c r="B230" s="167" t="s">
        <v>370</v>
      </c>
      <c r="C230" s="167" t="s">
        <v>198</v>
      </c>
      <c r="D230" s="167" t="s">
        <v>137</v>
      </c>
      <c r="E230" s="167" t="s">
        <v>212</v>
      </c>
      <c r="F230" s="167" t="s">
        <v>210</v>
      </c>
      <c r="G230" s="167" t="s">
        <v>211</v>
      </c>
      <c r="H230" s="168">
        <v>13192.08</v>
      </c>
      <c r="I230" s="65">
        <v>13192.08</v>
      </c>
      <c r="J230" s="65">
        <v>3298.02</v>
      </c>
      <c r="K230" s="167"/>
      <c r="L230" s="65">
        <v>9894.06</v>
      </c>
      <c r="M230" s="167"/>
      <c r="N230" s="65"/>
      <c r="O230" s="65"/>
      <c r="P230" s="167"/>
      <c r="Q230" s="65"/>
      <c r="R230" s="65"/>
      <c r="S230" s="65"/>
      <c r="T230" s="65"/>
      <c r="U230" s="65"/>
      <c r="V230" s="65"/>
      <c r="W230" s="65"/>
    </row>
    <row r="231" ht="20.25" customHeight="1" spans="1:23">
      <c r="A231" s="167" t="str">
        <f t="shared" si="4"/>
        <v>       玉溪市生态环境局通海分局</v>
      </c>
      <c r="B231" s="167" t="s">
        <v>371</v>
      </c>
      <c r="C231" s="167" t="s">
        <v>214</v>
      </c>
      <c r="D231" s="167" t="s">
        <v>141</v>
      </c>
      <c r="E231" s="167" t="s">
        <v>214</v>
      </c>
      <c r="F231" s="167" t="s">
        <v>215</v>
      </c>
      <c r="G231" s="167" t="s">
        <v>214</v>
      </c>
      <c r="H231" s="168">
        <v>669900</v>
      </c>
      <c r="I231" s="65">
        <v>669900</v>
      </c>
      <c r="J231" s="65">
        <v>167475</v>
      </c>
      <c r="K231" s="167"/>
      <c r="L231" s="65">
        <v>502425</v>
      </c>
      <c r="M231" s="167"/>
      <c r="N231" s="65"/>
      <c r="O231" s="65"/>
      <c r="P231" s="167"/>
      <c r="Q231" s="65"/>
      <c r="R231" s="65"/>
      <c r="S231" s="65"/>
      <c r="T231" s="65"/>
      <c r="U231" s="65"/>
      <c r="V231" s="65"/>
      <c r="W231" s="65"/>
    </row>
    <row r="232" ht="20.25" customHeight="1" spans="1:23">
      <c r="A232" s="167" t="str">
        <f t="shared" si="4"/>
        <v>       玉溪市生态环境局通海分局</v>
      </c>
      <c r="B232" s="167" t="s">
        <v>372</v>
      </c>
      <c r="C232" s="167" t="s">
        <v>223</v>
      </c>
      <c r="D232" s="167" t="s">
        <v>120</v>
      </c>
      <c r="E232" s="167" t="s">
        <v>191</v>
      </c>
      <c r="F232" s="167" t="s">
        <v>224</v>
      </c>
      <c r="G232" s="167" t="s">
        <v>225</v>
      </c>
      <c r="H232" s="168">
        <v>745372</v>
      </c>
      <c r="I232" s="65">
        <v>745372</v>
      </c>
      <c r="J232" s="65">
        <v>207564</v>
      </c>
      <c r="K232" s="167"/>
      <c r="L232" s="65">
        <v>537808</v>
      </c>
      <c r="M232" s="167"/>
      <c r="N232" s="65"/>
      <c r="O232" s="65"/>
      <c r="P232" s="167"/>
      <c r="Q232" s="65"/>
      <c r="R232" s="65"/>
      <c r="S232" s="65"/>
      <c r="T232" s="65"/>
      <c r="U232" s="65"/>
      <c r="V232" s="65"/>
      <c r="W232" s="65"/>
    </row>
    <row r="233" ht="20.25" customHeight="1" spans="1:23">
      <c r="A233" s="167" t="str">
        <f t="shared" si="4"/>
        <v>       玉溪市生态环境局通海分局</v>
      </c>
      <c r="B233" s="167" t="s">
        <v>373</v>
      </c>
      <c r="C233" s="167" t="s">
        <v>231</v>
      </c>
      <c r="D233" s="167" t="s">
        <v>120</v>
      </c>
      <c r="E233" s="167" t="s">
        <v>191</v>
      </c>
      <c r="F233" s="167" t="s">
        <v>232</v>
      </c>
      <c r="G233" s="167" t="s">
        <v>233</v>
      </c>
      <c r="H233" s="168">
        <v>199800</v>
      </c>
      <c r="I233" s="65">
        <v>199800</v>
      </c>
      <c r="J233" s="65">
        <v>87412.5</v>
      </c>
      <c r="K233" s="167"/>
      <c r="L233" s="65">
        <v>112387.5</v>
      </c>
      <c r="M233" s="167"/>
      <c r="N233" s="65"/>
      <c r="O233" s="65"/>
      <c r="P233" s="167"/>
      <c r="Q233" s="65"/>
      <c r="R233" s="65"/>
      <c r="S233" s="65"/>
      <c r="T233" s="65"/>
      <c r="U233" s="65"/>
      <c r="V233" s="65"/>
      <c r="W233" s="65"/>
    </row>
    <row r="234" ht="20.25" customHeight="1" spans="1:23">
      <c r="A234" s="167" t="str">
        <f t="shared" si="4"/>
        <v>       玉溪市生态环境局通海分局</v>
      </c>
      <c r="B234" s="167" t="s">
        <v>374</v>
      </c>
      <c r="C234" s="167" t="s">
        <v>235</v>
      </c>
      <c r="D234" s="167" t="s">
        <v>120</v>
      </c>
      <c r="E234" s="167" t="s">
        <v>191</v>
      </c>
      <c r="F234" s="167" t="s">
        <v>236</v>
      </c>
      <c r="G234" s="167" t="s">
        <v>235</v>
      </c>
      <c r="H234" s="168">
        <v>43890.31</v>
      </c>
      <c r="I234" s="65">
        <v>43890.31</v>
      </c>
      <c r="J234" s="65"/>
      <c r="K234" s="167"/>
      <c r="L234" s="65">
        <v>43890.31</v>
      </c>
      <c r="M234" s="167"/>
      <c r="N234" s="65"/>
      <c r="O234" s="65"/>
      <c r="P234" s="167"/>
      <c r="Q234" s="65"/>
      <c r="R234" s="65"/>
      <c r="S234" s="65"/>
      <c r="T234" s="65"/>
      <c r="U234" s="65"/>
      <c r="V234" s="65"/>
      <c r="W234" s="65"/>
    </row>
    <row r="235" ht="20.25" customHeight="1" spans="1:23">
      <c r="A235" s="167" t="str">
        <f t="shared" si="4"/>
        <v>       玉溪市生态环境局通海分局</v>
      </c>
      <c r="B235" s="167" t="s">
        <v>374</v>
      </c>
      <c r="C235" s="167" t="s">
        <v>235</v>
      </c>
      <c r="D235" s="167" t="s">
        <v>137</v>
      </c>
      <c r="E235" s="167" t="s">
        <v>212</v>
      </c>
      <c r="F235" s="167" t="s">
        <v>236</v>
      </c>
      <c r="G235" s="167" t="s">
        <v>235</v>
      </c>
      <c r="H235" s="168">
        <v>37325.04</v>
      </c>
      <c r="I235" s="65">
        <v>37325.04</v>
      </c>
      <c r="J235" s="65"/>
      <c r="K235" s="167"/>
      <c r="L235" s="65">
        <v>37325.04</v>
      </c>
      <c r="M235" s="167"/>
      <c r="N235" s="65"/>
      <c r="O235" s="65"/>
      <c r="P235" s="167"/>
      <c r="Q235" s="65"/>
      <c r="R235" s="65"/>
      <c r="S235" s="65"/>
      <c r="T235" s="65"/>
      <c r="U235" s="65"/>
      <c r="V235" s="65"/>
      <c r="W235" s="65"/>
    </row>
    <row r="236" ht="20.25" customHeight="1" spans="1:23">
      <c r="A236" s="167" t="str">
        <f t="shared" si="4"/>
        <v>       玉溪市生态环境局通海分局</v>
      </c>
      <c r="B236" s="167" t="s">
        <v>375</v>
      </c>
      <c r="C236" s="167" t="s">
        <v>238</v>
      </c>
      <c r="D236" s="167" t="s">
        <v>104</v>
      </c>
      <c r="E236" s="167" t="s">
        <v>218</v>
      </c>
      <c r="F236" s="167" t="s">
        <v>239</v>
      </c>
      <c r="G236" s="167" t="s">
        <v>240</v>
      </c>
      <c r="H236" s="168">
        <v>4200</v>
      </c>
      <c r="I236" s="65">
        <v>4200</v>
      </c>
      <c r="J236" s="65">
        <v>4200</v>
      </c>
      <c r="K236" s="167"/>
      <c r="L236" s="65"/>
      <c r="M236" s="167"/>
      <c r="N236" s="65"/>
      <c r="O236" s="65"/>
      <c r="P236" s="167"/>
      <c r="Q236" s="65"/>
      <c r="R236" s="65"/>
      <c r="S236" s="65"/>
      <c r="T236" s="65"/>
      <c r="U236" s="65"/>
      <c r="V236" s="65"/>
      <c r="W236" s="65"/>
    </row>
    <row r="237" ht="20.25" customHeight="1" spans="1:23">
      <c r="A237" s="167" t="str">
        <f t="shared" si="4"/>
        <v>       玉溪市生态环境局通海分局</v>
      </c>
      <c r="B237" s="167" t="s">
        <v>375</v>
      </c>
      <c r="C237" s="167" t="s">
        <v>238</v>
      </c>
      <c r="D237" s="167" t="s">
        <v>105</v>
      </c>
      <c r="E237" s="167" t="s">
        <v>221</v>
      </c>
      <c r="F237" s="167" t="s">
        <v>239</v>
      </c>
      <c r="G237" s="167" t="s">
        <v>240</v>
      </c>
      <c r="H237" s="168">
        <v>600</v>
      </c>
      <c r="I237" s="65">
        <v>600</v>
      </c>
      <c r="J237" s="65">
        <v>600</v>
      </c>
      <c r="K237" s="167"/>
      <c r="L237" s="65"/>
      <c r="M237" s="167"/>
      <c r="N237" s="65"/>
      <c r="O237" s="65"/>
      <c r="P237" s="167"/>
      <c r="Q237" s="65"/>
      <c r="R237" s="65"/>
      <c r="S237" s="65"/>
      <c r="T237" s="65"/>
      <c r="U237" s="65"/>
      <c r="V237" s="65"/>
      <c r="W237" s="65"/>
    </row>
    <row r="238" ht="20.25" customHeight="1" spans="1:23">
      <c r="A238" s="167" t="str">
        <f t="shared" si="4"/>
        <v>       玉溪市生态环境局通海分局</v>
      </c>
      <c r="B238" s="167" t="s">
        <v>375</v>
      </c>
      <c r="C238" s="167" t="s">
        <v>238</v>
      </c>
      <c r="D238" s="167" t="s">
        <v>120</v>
      </c>
      <c r="E238" s="167" t="s">
        <v>191</v>
      </c>
      <c r="F238" s="167" t="s">
        <v>241</v>
      </c>
      <c r="G238" s="167" t="s">
        <v>242</v>
      </c>
      <c r="H238" s="168">
        <v>103100</v>
      </c>
      <c r="I238" s="65">
        <v>103100</v>
      </c>
      <c r="J238" s="65">
        <v>25775</v>
      </c>
      <c r="K238" s="167"/>
      <c r="L238" s="65">
        <v>77325</v>
      </c>
      <c r="M238" s="167"/>
      <c r="N238" s="65"/>
      <c r="O238" s="65"/>
      <c r="P238" s="167"/>
      <c r="Q238" s="65"/>
      <c r="R238" s="65"/>
      <c r="S238" s="65"/>
      <c r="T238" s="65"/>
      <c r="U238" s="65"/>
      <c r="V238" s="65"/>
      <c r="W238" s="65"/>
    </row>
    <row r="239" ht="20.25" customHeight="1" spans="1:23">
      <c r="A239" s="167" t="str">
        <f t="shared" si="4"/>
        <v>       玉溪市生态环境局通海分局</v>
      </c>
      <c r="B239" s="167" t="s">
        <v>375</v>
      </c>
      <c r="C239" s="167" t="s">
        <v>238</v>
      </c>
      <c r="D239" s="167" t="s">
        <v>120</v>
      </c>
      <c r="E239" s="167" t="s">
        <v>191</v>
      </c>
      <c r="F239" s="167" t="s">
        <v>273</v>
      </c>
      <c r="G239" s="167" t="s">
        <v>274</v>
      </c>
      <c r="H239" s="168">
        <v>40000</v>
      </c>
      <c r="I239" s="65">
        <v>40000</v>
      </c>
      <c r="J239" s="65">
        <v>10000</v>
      </c>
      <c r="K239" s="167"/>
      <c r="L239" s="65">
        <v>30000</v>
      </c>
      <c r="M239" s="167"/>
      <c r="N239" s="65"/>
      <c r="O239" s="65"/>
      <c r="P239" s="167"/>
      <c r="Q239" s="65"/>
      <c r="R239" s="65"/>
      <c r="S239" s="65"/>
      <c r="T239" s="65"/>
      <c r="U239" s="65"/>
      <c r="V239" s="65"/>
      <c r="W239" s="65"/>
    </row>
    <row r="240" ht="20.25" customHeight="1" spans="1:23">
      <c r="A240" s="167" t="str">
        <f t="shared" si="4"/>
        <v>       玉溪市生态环境局通海分局</v>
      </c>
      <c r="B240" s="167" t="s">
        <v>375</v>
      </c>
      <c r="C240" s="167" t="s">
        <v>238</v>
      </c>
      <c r="D240" s="167" t="s">
        <v>120</v>
      </c>
      <c r="E240" s="167" t="s">
        <v>191</v>
      </c>
      <c r="F240" s="167" t="s">
        <v>243</v>
      </c>
      <c r="G240" s="167" t="s">
        <v>244</v>
      </c>
      <c r="H240" s="168">
        <v>5000</v>
      </c>
      <c r="I240" s="65">
        <v>5000</v>
      </c>
      <c r="J240" s="65">
        <v>1250</v>
      </c>
      <c r="K240" s="167"/>
      <c r="L240" s="65">
        <v>3750</v>
      </c>
      <c r="M240" s="167"/>
      <c r="N240" s="65"/>
      <c r="O240" s="65"/>
      <c r="P240" s="167"/>
      <c r="Q240" s="65"/>
      <c r="R240" s="65"/>
      <c r="S240" s="65"/>
      <c r="T240" s="65"/>
      <c r="U240" s="65"/>
      <c r="V240" s="65"/>
      <c r="W240" s="65"/>
    </row>
    <row r="241" ht="20.25" customHeight="1" spans="1:23">
      <c r="A241" s="167" t="str">
        <f t="shared" si="4"/>
        <v>       玉溪市生态环境局通海分局</v>
      </c>
      <c r="B241" s="167" t="s">
        <v>375</v>
      </c>
      <c r="C241" s="167" t="s">
        <v>238</v>
      </c>
      <c r="D241" s="167" t="s">
        <v>120</v>
      </c>
      <c r="E241" s="167" t="s">
        <v>191</v>
      </c>
      <c r="F241" s="167" t="s">
        <v>245</v>
      </c>
      <c r="G241" s="167" t="s">
        <v>246</v>
      </c>
      <c r="H241" s="168">
        <v>18000</v>
      </c>
      <c r="I241" s="65">
        <v>18000</v>
      </c>
      <c r="J241" s="65">
        <v>4500</v>
      </c>
      <c r="K241" s="167"/>
      <c r="L241" s="65">
        <v>13500</v>
      </c>
      <c r="M241" s="167"/>
      <c r="N241" s="65"/>
      <c r="O241" s="65"/>
      <c r="P241" s="167"/>
      <c r="Q241" s="65"/>
      <c r="R241" s="65"/>
      <c r="S241" s="65"/>
      <c r="T241" s="65"/>
      <c r="U241" s="65"/>
      <c r="V241" s="65"/>
      <c r="W241" s="65"/>
    </row>
    <row r="242" ht="20.25" customHeight="1" spans="1:23">
      <c r="A242" s="167" t="str">
        <f t="shared" si="4"/>
        <v>       玉溪市生态环境局通海分局</v>
      </c>
      <c r="B242" s="167" t="s">
        <v>375</v>
      </c>
      <c r="C242" s="167" t="s">
        <v>238</v>
      </c>
      <c r="D242" s="167" t="s">
        <v>120</v>
      </c>
      <c r="E242" s="167" t="s">
        <v>191</v>
      </c>
      <c r="F242" s="167" t="s">
        <v>247</v>
      </c>
      <c r="G242" s="167" t="s">
        <v>248</v>
      </c>
      <c r="H242" s="168">
        <v>5000</v>
      </c>
      <c r="I242" s="65">
        <v>5000</v>
      </c>
      <c r="J242" s="65">
        <v>1250</v>
      </c>
      <c r="K242" s="167"/>
      <c r="L242" s="65">
        <v>3750</v>
      </c>
      <c r="M242" s="167"/>
      <c r="N242" s="65"/>
      <c r="O242" s="65"/>
      <c r="P242" s="167"/>
      <c r="Q242" s="65"/>
      <c r="R242" s="65"/>
      <c r="S242" s="65"/>
      <c r="T242" s="65"/>
      <c r="U242" s="65"/>
      <c r="V242" s="65"/>
      <c r="W242" s="65"/>
    </row>
    <row r="243" ht="20.25" customHeight="1" spans="1:23">
      <c r="A243" s="167" t="str">
        <f t="shared" si="4"/>
        <v>       玉溪市生态环境局通海分局</v>
      </c>
      <c r="B243" s="167" t="s">
        <v>375</v>
      </c>
      <c r="C243" s="167" t="s">
        <v>238</v>
      </c>
      <c r="D243" s="167" t="s">
        <v>120</v>
      </c>
      <c r="E243" s="167" t="s">
        <v>191</v>
      </c>
      <c r="F243" s="167" t="s">
        <v>249</v>
      </c>
      <c r="G243" s="167" t="s">
        <v>250</v>
      </c>
      <c r="H243" s="168">
        <v>70000</v>
      </c>
      <c r="I243" s="65">
        <v>70000</v>
      </c>
      <c r="J243" s="65">
        <v>17500</v>
      </c>
      <c r="K243" s="167"/>
      <c r="L243" s="65">
        <v>52500</v>
      </c>
      <c r="M243" s="167"/>
      <c r="N243" s="65"/>
      <c r="O243" s="65"/>
      <c r="P243" s="167"/>
      <c r="Q243" s="65"/>
      <c r="R243" s="65"/>
      <c r="S243" s="65"/>
      <c r="T243" s="65"/>
      <c r="U243" s="65"/>
      <c r="V243" s="65"/>
      <c r="W243" s="65"/>
    </row>
    <row r="244" ht="20.25" customHeight="1" spans="1:23">
      <c r="A244" s="167" t="str">
        <f t="shared" si="4"/>
        <v>       玉溪市生态环境局通海分局</v>
      </c>
      <c r="B244" s="167" t="s">
        <v>375</v>
      </c>
      <c r="C244" s="167" t="s">
        <v>238</v>
      </c>
      <c r="D244" s="167" t="s">
        <v>120</v>
      </c>
      <c r="E244" s="167" t="s">
        <v>191</v>
      </c>
      <c r="F244" s="167" t="s">
        <v>251</v>
      </c>
      <c r="G244" s="167" t="s">
        <v>252</v>
      </c>
      <c r="H244" s="168">
        <v>40000</v>
      </c>
      <c r="I244" s="65">
        <v>40000</v>
      </c>
      <c r="J244" s="65">
        <v>10000</v>
      </c>
      <c r="K244" s="167"/>
      <c r="L244" s="65">
        <v>30000</v>
      </c>
      <c r="M244" s="167"/>
      <c r="N244" s="65"/>
      <c r="O244" s="65"/>
      <c r="P244" s="167"/>
      <c r="Q244" s="65"/>
      <c r="R244" s="65"/>
      <c r="S244" s="65"/>
      <c r="T244" s="65"/>
      <c r="U244" s="65"/>
      <c r="V244" s="65"/>
      <c r="W244" s="65"/>
    </row>
    <row r="245" ht="20.25" customHeight="1" spans="1:23">
      <c r="A245" s="167" t="str">
        <f t="shared" si="4"/>
        <v>       玉溪市生态环境局通海分局</v>
      </c>
      <c r="B245" s="167" t="s">
        <v>375</v>
      </c>
      <c r="C245" s="167" t="s">
        <v>238</v>
      </c>
      <c r="D245" s="167" t="s">
        <v>120</v>
      </c>
      <c r="E245" s="167" t="s">
        <v>191</v>
      </c>
      <c r="F245" s="167" t="s">
        <v>253</v>
      </c>
      <c r="G245" s="167" t="s">
        <v>254</v>
      </c>
      <c r="H245" s="168">
        <v>23000</v>
      </c>
      <c r="I245" s="65">
        <v>23000</v>
      </c>
      <c r="J245" s="65">
        <v>5750</v>
      </c>
      <c r="K245" s="167"/>
      <c r="L245" s="65">
        <v>17250</v>
      </c>
      <c r="M245" s="167"/>
      <c r="N245" s="65"/>
      <c r="O245" s="65"/>
      <c r="P245" s="167"/>
      <c r="Q245" s="65"/>
      <c r="R245" s="65"/>
      <c r="S245" s="65"/>
      <c r="T245" s="65"/>
      <c r="U245" s="65"/>
      <c r="V245" s="65"/>
      <c r="W245" s="65"/>
    </row>
    <row r="246" ht="20.25" customHeight="1" spans="1:23">
      <c r="A246" s="167" t="str">
        <f t="shared" si="4"/>
        <v>       玉溪市生态环境局通海分局</v>
      </c>
      <c r="B246" s="167" t="s">
        <v>375</v>
      </c>
      <c r="C246" s="167" t="s">
        <v>238</v>
      </c>
      <c r="D246" s="167" t="s">
        <v>120</v>
      </c>
      <c r="E246" s="167" t="s">
        <v>191</v>
      </c>
      <c r="F246" s="167" t="s">
        <v>232</v>
      </c>
      <c r="G246" s="167" t="s">
        <v>233</v>
      </c>
      <c r="H246" s="168">
        <v>19980</v>
      </c>
      <c r="I246" s="65">
        <v>19980</v>
      </c>
      <c r="J246" s="65">
        <v>4995</v>
      </c>
      <c r="K246" s="167"/>
      <c r="L246" s="65">
        <v>14985</v>
      </c>
      <c r="M246" s="167"/>
      <c r="N246" s="65"/>
      <c r="O246" s="65"/>
      <c r="P246" s="167"/>
      <c r="Q246" s="65"/>
      <c r="R246" s="65"/>
      <c r="S246" s="65"/>
      <c r="T246" s="65"/>
      <c r="U246" s="65"/>
      <c r="V246" s="65"/>
      <c r="W246" s="65"/>
    </row>
    <row r="247" ht="20.25" customHeight="1" spans="1:23">
      <c r="A247" s="167" t="str">
        <f t="shared" si="4"/>
        <v>       玉溪市生态环境局通海分局</v>
      </c>
      <c r="B247" s="167" t="s">
        <v>375</v>
      </c>
      <c r="C247" s="167" t="s">
        <v>238</v>
      </c>
      <c r="D247" s="167" t="s">
        <v>137</v>
      </c>
      <c r="E247" s="167" t="s">
        <v>212</v>
      </c>
      <c r="F247" s="167" t="s">
        <v>241</v>
      </c>
      <c r="G247" s="167" t="s">
        <v>242</v>
      </c>
      <c r="H247" s="168">
        <v>32200</v>
      </c>
      <c r="I247" s="65">
        <v>32200</v>
      </c>
      <c r="J247" s="65">
        <v>4935.75</v>
      </c>
      <c r="K247" s="167"/>
      <c r="L247" s="65">
        <v>27264.25</v>
      </c>
      <c r="M247" s="167"/>
      <c r="N247" s="65"/>
      <c r="O247" s="65"/>
      <c r="P247" s="167"/>
      <c r="Q247" s="65"/>
      <c r="R247" s="65"/>
      <c r="S247" s="65"/>
      <c r="T247" s="65"/>
      <c r="U247" s="65"/>
      <c r="V247" s="65"/>
      <c r="W247" s="65"/>
    </row>
    <row r="248" ht="20.25" customHeight="1" spans="1:23">
      <c r="A248" s="167" t="str">
        <f t="shared" si="4"/>
        <v>       玉溪市生态环境局通海分局</v>
      </c>
      <c r="B248" s="167" t="s">
        <v>375</v>
      </c>
      <c r="C248" s="167" t="s">
        <v>238</v>
      </c>
      <c r="D248" s="167" t="s">
        <v>137</v>
      </c>
      <c r="E248" s="167" t="s">
        <v>212</v>
      </c>
      <c r="F248" s="167" t="s">
        <v>279</v>
      </c>
      <c r="G248" s="167" t="s">
        <v>280</v>
      </c>
      <c r="H248" s="168">
        <v>76800</v>
      </c>
      <c r="I248" s="65">
        <v>76800</v>
      </c>
      <c r="J248" s="65">
        <v>19200</v>
      </c>
      <c r="K248" s="167"/>
      <c r="L248" s="65">
        <v>57600</v>
      </c>
      <c r="M248" s="167"/>
      <c r="N248" s="65"/>
      <c r="O248" s="65"/>
      <c r="P248" s="167"/>
      <c r="Q248" s="65"/>
      <c r="R248" s="65"/>
      <c r="S248" s="65"/>
      <c r="T248" s="65"/>
      <c r="U248" s="65"/>
      <c r="V248" s="65"/>
      <c r="W248" s="65"/>
    </row>
    <row r="249" ht="20.25" customHeight="1" spans="1:23">
      <c r="A249" s="167" t="str">
        <f t="shared" si="4"/>
        <v>       玉溪市生态环境局通海分局</v>
      </c>
      <c r="B249" s="167" t="s">
        <v>375</v>
      </c>
      <c r="C249" s="167" t="s">
        <v>238</v>
      </c>
      <c r="D249" s="167" t="s">
        <v>137</v>
      </c>
      <c r="E249" s="167" t="s">
        <v>212</v>
      </c>
      <c r="F249" s="167" t="s">
        <v>253</v>
      </c>
      <c r="G249" s="167" t="s">
        <v>254</v>
      </c>
      <c r="H249" s="168">
        <v>20000</v>
      </c>
      <c r="I249" s="65">
        <v>20000</v>
      </c>
      <c r="J249" s="65">
        <v>5000</v>
      </c>
      <c r="K249" s="167"/>
      <c r="L249" s="65">
        <v>15000</v>
      </c>
      <c r="M249" s="167"/>
      <c r="N249" s="65"/>
      <c r="O249" s="65"/>
      <c r="P249" s="167"/>
      <c r="Q249" s="65"/>
      <c r="R249" s="65"/>
      <c r="S249" s="65"/>
      <c r="T249" s="65"/>
      <c r="U249" s="65"/>
      <c r="V249" s="65"/>
      <c r="W249" s="65"/>
    </row>
    <row r="250" ht="20.25" customHeight="1" spans="1:23">
      <c r="A250" s="167" t="str">
        <f t="shared" si="4"/>
        <v>       玉溪市生态环境局通海分局</v>
      </c>
      <c r="B250" s="167" t="s">
        <v>375</v>
      </c>
      <c r="C250" s="167" t="s">
        <v>238</v>
      </c>
      <c r="D250" s="167" t="s">
        <v>137</v>
      </c>
      <c r="E250" s="167" t="s">
        <v>212</v>
      </c>
      <c r="F250" s="167" t="s">
        <v>257</v>
      </c>
      <c r="G250" s="167" t="s">
        <v>258</v>
      </c>
      <c r="H250" s="168">
        <v>46000</v>
      </c>
      <c r="I250" s="65">
        <v>46000</v>
      </c>
      <c r="J250" s="65"/>
      <c r="K250" s="167"/>
      <c r="L250" s="65">
        <v>46000</v>
      </c>
      <c r="M250" s="167"/>
      <c r="N250" s="65"/>
      <c r="O250" s="65"/>
      <c r="P250" s="167"/>
      <c r="Q250" s="65"/>
      <c r="R250" s="65"/>
      <c r="S250" s="65"/>
      <c r="T250" s="65"/>
      <c r="U250" s="65"/>
      <c r="V250" s="65"/>
      <c r="W250" s="65"/>
    </row>
    <row r="251" ht="20.25" customHeight="1" spans="1:23">
      <c r="A251" s="167" t="str">
        <f t="shared" si="4"/>
        <v>       玉溪市生态环境局通海分局</v>
      </c>
      <c r="B251" s="167" t="s">
        <v>375</v>
      </c>
      <c r="C251" s="167" t="s">
        <v>238</v>
      </c>
      <c r="D251" s="167" t="s">
        <v>137</v>
      </c>
      <c r="E251" s="167" t="s">
        <v>212</v>
      </c>
      <c r="F251" s="167" t="s">
        <v>376</v>
      </c>
      <c r="G251" s="167" t="s">
        <v>377</v>
      </c>
      <c r="H251" s="168">
        <v>15000</v>
      </c>
      <c r="I251" s="65">
        <v>15000</v>
      </c>
      <c r="J251" s="65"/>
      <c r="K251" s="167"/>
      <c r="L251" s="65">
        <v>15000</v>
      </c>
      <c r="M251" s="167"/>
      <c r="N251" s="65"/>
      <c r="O251" s="65"/>
      <c r="P251" s="167"/>
      <c r="Q251" s="65"/>
      <c r="R251" s="65"/>
      <c r="S251" s="65"/>
      <c r="T251" s="65"/>
      <c r="U251" s="65"/>
      <c r="V251" s="65"/>
      <c r="W251" s="65"/>
    </row>
    <row r="252" ht="20.25" customHeight="1" spans="1:23">
      <c r="A252" s="167" t="str">
        <f t="shared" si="4"/>
        <v>       玉溪市生态环境局通海分局</v>
      </c>
      <c r="B252" s="167" t="s">
        <v>378</v>
      </c>
      <c r="C252" s="167" t="s">
        <v>217</v>
      </c>
      <c r="D252" s="167" t="s">
        <v>104</v>
      </c>
      <c r="E252" s="167" t="s">
        <v>218</v>
      </c>
      <c r="F252" s="167" t="s">
        <v>219</v>
      </c>
      <c r="G252" s="167" t="s">
        <v>220</v>
      </c>
      <c r="H252" s="168">
        <v>218400</v>
      </c>
      <c r="I252" s="65">
        <v>218400</v>
      </c>
      <c r="J252" s="65">
        <v>218400</v>
      </c>
      <c r="K252" s="167"/>
      <c r="L252" s="65"/>
      <c r="M252" s="167"/>
      <c r="N252" s="65"/>
      <c r="O252" s="65"/>
      <c r="P252" s="167"/>
      <c r="Q252" s="65"/>
      <c r="R252" s="65"/>
      <c r="S252" s="65"/>
      <c r="T252" s="65"/>
      <c r="U252" s="65"/>
      <c r="V252" s="65"/>
      <c r="W252" s="65"/>
    </row>
    <row r="253" ht="20.25" customHeight="1" spans="1:23">
      <c r="A253" s="167" t="str">
        <f t="shared" si="4"/>
        <v>       玉溪市生态环境局通海分局</v>
      </c>
      <c r="B253" s="167" t="s">
        <v>378</v>
      </c>
      <c r="C253" s="167" t="s">
        <v>217</v>
      </c>
      <c r="D253" s="167" t="s">
        <v>105</v>
      </c>
      <c r="E253" s="167" t="s">
        <v>221</v>
      </c>
      <c r="F253" s="167" t="s">
        <v>219</v>
      </c>
      <c r="G253" s="167" t="s">
        <v>220</v>
      </c>
      <c r="H253" s="168">
        <v>26400</v>
      </c>
      <c r="I253" s="65">
        <v>26400</v>
      </c>
      <c r="J253" s="65">
        <v>26400</v>
      </c>
      <c r="K253" s="167"/>
      <c r="L253" s="65"/>
      <c r="M253" s="167"/>
      <c r="N253" s="65"/>
      <c r="O253" s="65"/>
      <c r="P253" s="167"/>
      <c r="Q253" s="65"/>
      <c r="R253" s="65"/>
      <c r="S253" s="65"/>
      <c r="T253" s="65"/>
      <c r="U253" s="65"/>
      <c r="V253" s="65"/>
      <c r="W253" s="65"/>
    </row>
    <row r="254" ht="20.25" customHeight="1" spans="1:23">
      <c r="A254" s="167" t="str">
        <f t="shared" si="4"/>
        <v>       玉溪市生态环境局通海分局</v>
      </c>
      <c r="B254" s="167" t="s">
        <v>379</v>
      </c>
      <c r="C254" s="167" t="s">
        <v>227</v>
      </c>
      <c r="D254" s="167" t="s">
        <v>120</v>
      </c>
      <c r="E254" s="167" t="s">
        <v>191</v>
      </c>
      <c r="F254" s="167" t="s">
        <v>228</v>
      </c>
      <c r="G254" s="167" t="s">
        <v>229</v>
      </c>
      <c r="H254" s="168">
        <v>38300</v>
      </c>
      <c r="I254" s="65">
        <v>38300</v>
      </c>
      <c r="J254" s="65"/>
      <c r="K254" s="167"/>
      <c r="L254" s="65">
        <v>38300</v>
      </c>
      <c r="M254" s="167"/>
      <c r="N254" s="65"/>
      <c r="O254" s="65"/>
      <c r="P254" s="167"/>
      <c r="Q254" s="65"/>
      <c r="R254" s="65"/>
      <c r="S254" s="65"/>
      <c r="T254" s="65"/>
      <c r="U254" s="65"/>
      <c r="V254" s="65"/>
      <c r="W254" s="65"/>
    </row>
    <row r="255" ht="20.25" customHeight="1" spans="1:23">
      <c r="A255" s="167" t="str">
        <f t="shared" si="4"/>
        <v>       玉溪市生态环境局通海分局</v>
      </c>
      <c r="B255" s="167" t="s">
        <v>380</v>
      </c>
      <c r="C255" s="167" t="s">
        <v>165</v>
      </c>
      <c r="D255" s="167" t="s">
        <v>120</v>
      </c>
      <c r="E255" s="167" t="s">
        <v>191</v>
      </c>
      <c r="F255" s="167" t="s">
        <v>285</v>
      </c>
      <c r="G255" s="167" t="s">
        <v>165</v>
      </c>
      <c r="H255" s="168">
        <v>15000</v>
      </c>
      <c r="I255" s="65">
        <v>15000</v>
      </c>
      <c r="J255" s="65"/>
      <c r="K255" s="167"/>
      <c r="L255" s="65">
        <v>15000</v>
      </c>
      <c r="M255" s="167"/>
      <c r="N255" s="65"/>
      <c r="O255" s="65"/>
      <c r="P255" s="167"/>
      <c r="Q255" s="65"/>
      <c r="R255" s="65"/>
      <c r="S255" s="65"/>
      <c r="T255" s="65"/>
      <c r="U255" s="65"/>
      <c r="V255" s="65"/>
      <c r="W255" s="65"/>
    </row>
    <row r="256" ht="20.25" customHeight="1" spans="1:23">
      <c r="A256" s="167" t="str">
        <f t="shared" si="4"/>
        <v>       玉溪市生态环境局通海分局</v>
      </c>
      <c r="B256" s="167" t="s">
        <v>381</v>
      </c>
      <c r="C256" s="167" t="s">
        <v>266</v>
      </c>
      <c r="D256" s="167" t="s">
        <v>137</v>
      </c>
      <c r="E256" s="167" t="s">
        <v>212</v>
      </c>
      <c r="F256" s="167" t="s">
        <v>210</v>
      </c>
      <c r="G256" s="167" t="s">
        <v>211</v>
      </c>
      <c r="H256" s="168">
        <v>40000</v>
      </c>
      <c r="I256" s="65">
        <v>40000</v>
      </c>
      <c r="J256" s="65"/>
      <c r="K256" s="167"/>
      <c r="L256" s="65">
        <v>40000</v>
      </c>
      <c r="M256" s="167"/>
      <c r="N256" s="65"/>
      <c r="O256" s="65"/>
      <c r="P256" s="167"/>
      <c r="Q256" s="65"/>
      <c r="R256" s="65"/>
      <c r="S256" s="65"/>
      <c r="T256" s="65"/>
      <c r="U256" s="65"/>
      <c r="V256" s="65"/>
      <c r="W256" s="65"/>
    </row>
    <row r="257" ht="20.25" customHeight="1" spans="1:23">
      <c r="A257" s="167" t="str">
        <f t="shared" si="4"/>
        <v>       玉溪市生态环境局通海分局</v>
      </c>
      <c r="B257" s="167" t="s">
        <v>382</v>
      </c>
      <c r="C257" s="167" t="s">
        <v>291</v>
      </c>
      <c r="D257" s="167" t="s">
        <v>120</v>
      </c>
      <c r="E257" s="167" t="s">
        <v>191</v>
      </c>
      <c r="F257" s="167" t="s">
        <v>224</v>
      </c>
      <c r="G257" s="167" t="s">
        <v>225</v>
      </c>
      <c r="H257" s="168">
        <v>74834.3</v>
      </c>
      <c r="I257" s="65">
        <v>74834.3</v>
      </c>
      <c r="J257" s="65"/>
      <c r="K257" s="167"/>
      <c r="L257" s="65">
        <v>74834.3</v>
      </c>
      <c r="M257" s="167"/>
      <c r="N257" s="65"/>
      <c r="O257" s="65"/>
      <c r="P257" s="167"/>
      <c r="Q257" s="65"/>
      <c r="R257" s="65"/>
      <c r="S257" s="65"/>
      <c r="T257" s="65"/>
      <c r="U257" s="65"/>
      <c r="V257" s="65"/>
      <c r="W257" s="65"/>
    </row>
    <row r="258" ht="20.25" customHeight="1" spans="1:23">
      <c r="A258" s="167" t="str">
        <f t="shared" si="4"/>
        <v>       玉溪市生态环境局通海分局</v>
      </c>
      <c r="B258" s="167" t="s">
        <v>383</v>
      </c>
      <c r="C258" s="167" t="s">
        <v>384</v>
      </c>
      <c r="D258" s="167" t="s">
        <v>120</v>
      </c>
      <c r="E258" s="167" t="s">
        <v>191</v>
      </c>
      <c r="F258" s="167" t="s">
        <v>281</v>
      </c>
      <c r="G258" s="167" t="s">
        <v>282</v>
      </c>
      <c r="H258" s="168">
        <v>156000</v>
      </c>
      <c r="I258" s="65">
        <v>156000</v>
      </c>
      <c r="J258" s="65"/>
      <c r="K258" s="167"/>
      <c r="L258" s="65">
        <v>156000</v>
      </c>
      <c r="M258" s="167"/>
      <c r="N258" s="65"/>
      <c r="O258" s="65"/>
      <c r="P258" s="167"/>
      <c r="Q258" s="65"/>
      <c r="R258" s="65"/>
      <c r="S258" s="65"/>
      <c r="T258" s="65"/>
      <c r="U258" s="65"/>
      <c r="V258" s="65"/>
      <c r="W258" s="65"/>
    </row>
    <row r="259" ht="20.25" customHeight="1" spans="1:23">
      <c r="A259" s="167" t="str">
        <f t="shared" si="4"/>
        <v>       玉溪市生态环境局通海分局</v>
      </c>
      <c r="B259" s="167" t="s">
        <v>385</v>
      </c>
      <c r="C259" s="167" t="s">
        <v>287</v>
      </c>
      <c r="D259" s="167" t="s">
        <v>137</v>
      </c>
      <c r="E259" s="167" t="s">
        <v>212</v>
      </c>
      <c r="F259" s="167" t="s">
        <v>263</v>
      </c>
      <c r="G259" s="167" t="s">
        <v>264</v>
      </c>
      <c r="H259" s="168">
        <v>988000</v>
      </c>
      <c r="I259" s="65">
        <v>988000</v>
      </c>
      <c r="J259" s="65">
        <v>988000</v>
      </c>
      <c r="K259" s="167"/>
      <c r="L259" s="65"/>
      <c r="M259" s="167"/>
      <c r="N259" s="65"/>
      <c r="O259" s="65"/>
      <c r="P259" s="167"/>
      <c r="Q259" s="65"/>
      <c r="R259" s="65"/>
      <c r="S259" s="65"/>
      <c r="T259" s="65"/>
      <c r="U259" s="65"/>
      <c r="V259" s="65"/>
      <c r="W259" s="65"/>
    </row>
    <row r="260" ht="20.25" customHeight="1" spans="1:23">
      <c r="A260" s="167" t="str">
        <f t="shared" si="4"/>
        <v>       玉溪市生态环境局通海分局</v>
      </c>
      <c r="B260" s="167" t="s">
        <v>386</v>
      </c>
      <c r="C260" s="167" t="s">
        <v>289</v>
      </c>
      <c r="D260" s="167" t="s">
        <v>137</v>
      </c>
      <c r="E260" s="167" t="s">
        <v>212</v>
      </c>
      <c r="F260" s="167" t="s">
        <v>263</v>
      </c>
      <c r="G260" s="167" t="s">
        <v>264</v>
      </c>
      <c r="H260" s="168">
        <v>500000</v>
      </c>
      <c r="I260" s="65">
        <v>500000</v>
      </c>
      <c r="J260" s="65"/>
      <c r="K260" s="167"/>
      <c r="L260" s="65">
        <v>500000</v>
      </c>
      <c r="M260" s="167"/>
      <c r="N260" s="65"/>
      <c r="O260" s="65"/>
      <c r="P260" s="167"/>
      <c r="Q260" s="65"/>
      <c r="R260" s="65"/>
      <c r="S260" s="65"/>
      <c r="T260" s="65"/>
      <c r="U260" s="65"/>
      <c r="V260" s="65"/>
      <c r="W260" s="65"/>
    </row>
    <row r="261" ht="20.25" customHeight="1" spans="1:23">
      <c r="A261" s="167" t="str">
        <f t="shared" si="4"/>
        <v>       玉溪市生态环境局通海分局</v>
      </c>
      <c r="B261" s="167" t="s">
        <v>387</v>
      </c>
      <c r="C261" s="167" t="s">
        <v>271</v>
      </c>
      <c r="D261" s="167" t="s">
        <v>124</v>
      </c>
      <c r="E261" s="167" t="s">
        <v>272</v>
      </c>
      <c r="F261" s="167" t="s">
        <v>241</v>
      </c>
      <c r="G261" s="167" t="s">
        <v>242</v>
      </c>
      <c r="H261" s="168">
        <v>27200</v>
      </c>
      <c r="I261" s="65">
        <v>27200</v>
      </c>
      <c r="J261" s="65"/>
      <c r="K261" s="167"/>
      <c r="L261" s="65">
        <v>27200</v>
      </c>
      <c r="M261" s="167"/>
      <c r="N261" s="65"/>
      <c r="O261" s="65"/>
      <c r="P261" s="167"/>
      <c r="Q261" s="65"/>
      <c r="R261" s="65"/>
      <c r="S261" s="65"/>
      <c r="T261" s="65"/>
      <c r="U261" s="65"/>
      <c r="V261" s="65"/>
      <c r="W261" s="65"/>
    </row>
    <row r="262" ht="20.25" customHeight="1" spans="1:23">
      <c r="A262" s="167" t="str">
        <f t="shared" si="4"/>
        <v>       玉溪市生态环境局通海分局</v>
      </c>
      <c r="B262" s="167" t="s">
        <v>387</v>
      </c>
      <c r="C262" s="167" t="s">
        <v>271</v>
      </c>
      <c r="D262" s="167" t="s">
        <v>124</v>
      </c>
      <c r="E262" s="167" t="s">
        <v>272</v>
      </c>
      <c r="F262" s="167" t="s">
        <v>275</v>
      </c>
      <c r="G262" s="167" t="s">
        <v>276</v>
      </c>
      <c r="H262" s="168">
        <v>5000</v>
      </c>
      <c r="I262" s="65">
        <v>5000</v>
      </c>
      <c r="J262" s="65"/>
      <c r="K262" s="167"/>
      <c r="L262" s="65">
        <v>5000</v>
      </c>
      <c r="M262" s="167"/>
      <c r="N262" s="65"/>
      <c r="O262" s="65"/>
      <c r="P262" s="167"/>
      <c r="Q262" s="65"/>
      <c r="R262" s="65"/>
      <c r="S262" s="65"/>
      <c r="T262" s="65"/>
      <c r="U262" s="65"/>
      <c r="V262" s="65"/>
      <c r="W262" s="65"/>
    </row>
    <row r="263" ht="20.25" customHeight="1" spans="1:23">
      <c r="A263" s="167" t="str">
        <f t="shared" si="4"/>
        <v>       玉溪市生态环境局通海分局</v>
      </c>
      <c r="B263" s="167" t="s">
        <v>387</v>
      </c>
      <c r="C263" s="167" t="s">
        <v>271</v>
      </c>
      <c r="D263" s="167" t="s">
        <v>124</v>
      </c>
      <c r="E263" s="167" t="s">
        <v>272</v>
      </c>
      <c r="F263" s="167" t="s">
        <v>277</v>
      </c>
      <c r="G263" s="167" t="s">
        <v>278</v>
      </c>
      <c r="H263" s="168">
        <v>5000</v>
      </c>
      <c r="I263" s="65">
        <v>5000</v>
      </c>
      <c r="J263" s="65"/>
      <c r="K263" s="167"/>
      <c r="L263" s="65">
        <v>5000</v>
      </c>
      <c r="M263" s="167"/>
      <c r="N263" s="65"/>
      <c r="O263" s="65"/>
      <c r="P263" s="167"/>
      <c r="Q263" s="65"/>
      <c r="R263" s="65"/>
      <c r="S263" s="65"/>
      <c r="T263" s="65"/>
      <c r="U263" s="65"/>
      <c r="V263" s="65"/>
      <c r="W263" s="65"/>
    </row>
    <row r="264" ht="20.25" customHeight="1" spans="1:23">
      <c r="A264" s="167" t="str">
        <f t="shared" si="4"/>
        <v>       玉溪市生态环境局通海分局</v>
      </c>
      <c r="B264" s="167" t="s">
        <v>387</v>
      </c>
      <c r="C264" s="167" t="s">
        <v>271</v>
      </c>
      <c r="D264" s="167" t="s">
        <v>124</v>
      </c>
      <c r="E264" s="167" t="s">
        <v>272</v>
      </c>
      <c r="F264" s="167" t="s">
        <v>281</v>
      </c>
      <c r="G264" s="167" t="s">
        <v>282</v>
      </c>
      <c r="H264" s="168">
        <v>51000</v>
      </c>
      <c r="I264" s="65">
        <v>51000</v>
      </c>
      <c r="J264" s="65"/>
      <c r="K264" s="167"/>
      <c r="L264" s="65">
        <v>51000</v>
      </c>
      <c r="M264" s="167"/>
      <c r="N264" s="65"/>
      <c r="O264" s="65"/>
      <c r="P264" s="167"/>
      <c r="Q264" s="65"/>
      <c r="R264" s="65"/>
      <c r="S264" s="65"/>
      <c r="T264" s="65"/>
      <c r="U264" s="65"/>
      <c r="V264" s="65"/>
      <c r="W264" s="65"/>
    </row>
    <row r="265" ht="20.25" customHeight="1" spans="1:23">
      <c r="A265" s="167" t="str">
        <f t="shared" si="4"/>
        <v>       玉溪市生态环境局通海分局</v>
      </c>
      <c r="B265" s="167" t="s">
        <v>388</v>
      </c>
      <c r="C265" s="167" t="s">
        <v>268</v>
      </c>
      <c r="D265" s="167" t="s">
        <v>120</v>
      </c>
      <c r="E265" s="167" t="s">
        <v>191</v>
      </c>
      <c r="F265" s="167" t="s">
        <v>269</v>
      </c>
      <c r="G265" s="167" t="s">
        <v>223</v>
      </c>
      <c r="H265" s="168">
        <v>144000</v>
      </c>
      <c r="I265" s="65">
        <v>144000</v>
      </c>
      <c r="J265" s="65">
        <v>36000</v>
      </c>
      <c r="K265" s="167"/>
      <c r="L265" s="65">
        <v>108000</v>
      </c>
      <c r="M265" s="167"/>
      <c r="N265" s="65"/>
      <c r="O265" s="65"/>
      <c r="P265" s="167"/>
      <c r="Q265" s="65"/>
      <c r="R265" s="65"/>
      <c r="S265" s="65"/>
      <c r="T265" s="65"/>
      <c r="U265" s="65"/>
      <c r="V265" s="65"/>
      <c r="W265" s="65"/>
    </row>
    <row r="266" ht="20.25" customHeight="1" spans="1:23">
      <c r="A266" s="169" t="s">
        <v>75</v>
      </c>
      <c r="B266" s="167"/>
      <c r="C266" s="167"/>
      <c r="D266" s="167"/>
      <c r="E266" s="167"/>
      <c r="F266" s="167"/>
      <c r="G266" s="167"/>
      <c r="H266" s="168">
        <v>5842221</v>
      </c>
      <c r="I266" s="65">
        <v>5842221</v>
      </c>
      <c r="J266" s="65">
        <v>2178654.27</v>
      </c>
      <c r="K266" s="167"/>
      <c r="L266" s="65">
        <v>3663566.73</v>
      </c>
      <c r="M266" s="167"/>
      <c r="N266" s="65"/>
      <c r="O266" s="65"/>
      <c r="P266" s="167"/>
      <c r="Q266" s="65"/>
      <c r="R266" s="65"/>
      <c r="S266" s="65"/>
      <c r="T266" s="65"/>
      <c r="U266" s="65"/>
      <c r="V266" s="65"/>
      <c r="W266" s="65"/>
    </row>
    <row r="267" ht="20.25" customHeight="1" spans="1:23">
      <c r="A267" s="167" t="str">
        <f t="shared" ref="A267:A306" si="5">"       "&amp;"玉溪市生态环境局华宁分局"</f>
        <v>       玉溪市生态环境局华宁分局</v>
      </c>
      <c r="B267" s="167" t="s">
        <v>389</v>
      </c>
      <c r="C267" s="167" t="s">
        <v>190</v>
      </c>
      <c r="D267" s="167" t="s">
        <v>120</v>
      </c>
      <c r="E267" s="167" t="s">
        <v>191</v>
      </c>
      <c r="F267" s="167" t="s">
        <v>192</v>
      </c>
      <c r="G267" s="167" t="s">
        <v>193</v>
      </c>
      <c r="H267" s="168">
        <v>626460</v>
      </c>
      <c r="I267" s="65">
        <v>626460</v>
      </c>
      <c r="J267" s="65">
        <v>274076.25</v>
      </c>
      <c r="K267" s="167"/>
      <c r="L267" s="65">
        <v>352383.75</v>
      </c>
      <c r="M267" s="167"/>
      <c r="N267" s="65"/>
      <c r="O267" s="65"/>
      <c r="P267" s="167"/>
      <c r="Q267" s="65"/>
      <c r="R267" s="65"/>
      <c r="S267" s="65"/>
      <c r="T267" s="65"/>
      <c r="U267" s="65"/>
      <c r="V267" s="65"/>
      <c r="W267" s="65"/>
    </row>
    <row r="268" ht="20.25" customHeight="1" spans="1:23">
      <c r="A268" s="167" t="str">
        <f t="shared" si="5"/>
        <v>       玉溪市生态环境局华宁分局</v>
      </c>
      <c r="B268" s="167" t="s">
        <v>389</v>
      </c>
      <c r="C268" s="167" t="s">
        <v>190</v>
      </c>
      <c r="D268" s="167" t="s">
        <v>120</v>
      </c>
      <c r="E268" s="167" t="s">
        <v>191</v>
      </c>
      <c r="F268" s="167" t="s">
        <v>194</v>
      </c>
      <c r="G268" s="167" t="s">
        <v>195</v>
      </c>
      <c r="H268" s="168">
        <v>944580</v>
      </c>
      <c r="I268" s="65">
        <v>944580</v>
      </c>
      <c r="J268" s="65">
        <v>413253.75</v>
      </c>
      <c r="K268" s="167"/>
      <c r="L268" s="65">
        <v>531326.25</v>
      </c>
      <c r="M268" s="167"/>
      <c r="N268" s="65"/>
      <c r="O268" s="65"/>
      <c r="P268" s="167"/>
      <c r="Q268" s="65"/>
      <c r="R268" s="65"/>
      <c r="S268" s="65"/>
      <c r="T268" s="65"/>
      <c r="U268" s="65"/>
      <c r="V268" s="65"/>
      <c r="W268" s="65"/>
    </row>
    <row r="269" ht="20.25" customHeight="1" spans="1:23">
      <c r="A269" s="167" t="str">
        <f t="shared" si="5"/>
        <v>       玉溪市生态环境局华宁分局</v>
      </c>
      <c r="B269" s="167" t="s">
        <v>389</v>
      </c>
      <c r="C269" s="167" t="s">
        <v>190</v>
      </c>
      <c r="D269" s="167" t="s">
        <v>142</v>
      </c>
      <c r="E269" s="167" t="s">
        <v>196</v>
      </c>
      <c r="F269" s="167" t="s">
        <v>194</v>
      </c>
      <c r="G269" s="167" t="s">
        <v>195</v>
      </c>
      <c r="H269" s="168">
        <v>26304</v>
      </c>
      <c r="I269" s="65">
        <v>26304</v>
      </c>
      <c r="J269" s="65"/>
      <c r="K269" s="167"/>
      <c r="L269" s="65">
        <v>26304</v>
      </c>
      <c r="M269" s="167"/>
      <c r="N269" s="65"/>
      <c r="O269" s="65"/>
      <c r="P269" s="167"/>
      <c r="Q269" s="65"/>
      <c r="R269" s="65"/>
      <c r="S269" s="65"/>
      <c r="T269" s="65"/>
      <c r="U269" s="65"/>
      <c r="V269" s="65"/>
      <c r="W269" s="65"/>
    </row>
    <row r="270" ht="20.25" customHeight="1" spans="1:23">
      <c r="A270" s="167" t="str">
        <f t="shared" si="5"/>
        <v>       玉溪市生态环境局华宁分局</v>
      </c>
      <c r="B270" s="167" t="s">
        <v>390</v>
      </c>
      <c r="C270" s="167" t="s">
        <v>262</v>
      </c>
      <c r="D270" s="167" t="s">
        <v>137</v>
      </c>
      <c r="E270" s="167" t="s">
        <v>212</v>
      </c>
      <c r="F270" s="167" t="s">
        <v>192</v>
      </c>
      <c r="G270" s="167" t="s">
        <v>193</v>
      </c>
      <c r="H270" s="168">
        <v>417024</v>
      </c>
      <c r="I270" s="65">
        <v>417024</v>
      </c>
      <c r="J270" s="65">
        <v>182448</v>
      </c>
      <c r="K270" s="167"/>
      <c r="L270" s="65">
        <v>234576</v>
      </c>
      <c r="M270" s="167"/>
      <c r="N270" s="65"/>
      <c r="O270" s="65"/>
      <c r="P270" s="167"/>
      <c r="Q270" s="65"/>
      <c r="R270" s="65"/>
      <c r="S270" s="65"/>
      <c r="T270" s="65"/>
      <c r="U270" s="65"/>
      <c r="V270" s="65"/>
      <c r="W270" s="65"/>
    </row>
    <row r="271" ht="20.25" customHeight="1" spans="1:23">
      <c r="A271" s="167" t="str">
        <f t="shared" si="5"/>
        <v>       玉溪市生态环境局华宁分局</v>
      </c>
      <c r="B271" s="167" t="s">
        <v>390</v>
      </c>
      <c r="C271" s="167" t="s">
        <v>262</v>
      </c>
      <c r="D271" s="167" t="s">
        <v>137</v>
      </c>
      <c r="E271" s="167" t="s">
        <v>212</v>
      </c>
      <c r="F271" s="167" t="s">
        <v>194</v>
      </c>
      <c r="G271" s="167" t="s">
        <v>195</v>
      </c>
      <c r="H271" s="168">
        <v>79116</v>
      </c>
      <c r="I271" s="65">
        <v>79116</v>
      </c>
      <c r="J271" s="65">
        <v>34613.25</v>
      </c>
      <c r="K271" s="167"/>
      <c r="L271" s="65">
        <v>44502.75</v>
      </c>
      <c r="M271" s="167"/>
      <c r="N271" s="65"/>
      <c r="O271" s="65"/>
      <c r="P271" s="167"/>
      <c r="Q271" s="65"/>
      <c r="R271" s="65"/>
      <c r="S271" s="65"/>
      <c r="T271" s="65"/>
      <c r="U271" s="65"/>
      <c r="V271" s="65"/>
      <c r="W271" s="65"/>
    </row>
    <row r="272" ht="20.25" customHeight="1" spans="1:23">
      <c r="A272" s="167" t="str">
        <f t="shared" si="5"/>
        <v>       玉溪市生态环境局华宁分局</v>
      </c>
      <c r="B272" s="167" t="s">
        <v>390</v>
      </c>
      <c r="C272" s="167" t="s">
        <v>262</v>
      </c>
      <c r="D272" s="167" t="s">
        <v>137</v>
      </c>
      <c r="E272" s="167" t="s">
        <v>212</v>
      </c>
      <c r="F272" s="167" t="s">
        <v>263</v>
      </c>
      <c r="G272" s="167" t="s">
        <v>264</v>
      </c>
      <c r="H272" s="168">
        <v>165120</v>
      </c>
      <c r="I272" s="65">
        <v>165120</v>
      </c>
      <c r="J272" s="65">
        <v>72240</v>
      </c>
      <c r="K272" s="167"/>
      <c r="L272" s="65">
        <v>92880</v>
      </c>
      <c r="M272" s="167"/>
      <c r="N272" s="65"/>
      <c r="O272" s="65"/>
      <c r="P272" s="167"/>
      <c r="Q272" s="65"/>
      <c r="R272" s="65"/>
      <c r="S272" s="65"/>
      <c r="T272" s="65"/>
      <c r="U272" s="65"/>
      <c r="V272" s="65"/>
      <c r="W272" s="65"/>
    </row>
    <row r="273" ht="20.25" customHeight="1" spans="1:23">
      <c r="A273" s="167" t="str">
        <f t="shared" si="5"/>
        <v>       玉溪市生态环境局华宁分局</v>
      </c>
      <c r="B273" s="167" t="s">
        <v>390</v>
      </c>
      <c r="C273" s="167" t="s">
        <v>262</v>
      </c>
      <c r="D273" s="167" t="s">
        <v>142</v>
      </c>
      <c r="E273" s="167" t="s">
        <v>196</v>
      </c>
      <c r="F273" s="167" t="s">
        <v>194</v>
      </c>
      <c r="G273" s="167" t="s">
        <v>195</v>
      </c>
      <c r="H273" s="168">
        <v>20352</v>
      </c>
      <c r="I273" s="65">
        <v>20352</v>
      </c>
      <c r="J273" s="65"/>
      <c r="K273" s="167"/>
      <c r="L273" s="65">
        <v>20352</v>
      </c>
      <c r="M273" s="167"/>
      <c r="N273" s="65"/>
      <c r="O273" s="65"/>
      <c r="P273" s="167"/>
      <c r="Q273" s="65"/>
      <c r="R273" s="65"/>
      <c r="S273" s="65"/>
      <c r="T273" s="65"/>
      <c r="U273" s="65"/>
      <c r="V273" s="65"/>
      <c r="W273" s="65"/>
    </row>
    <row r="274" ht="20.25" customHeight="1" spans="1:23">
      <c r="A274" s="167" t="str">
        <f t="shared" si="5"/>
        <v>       玉溪市生态环境局华宁分局</v>
      </c>
      <c r="B274" s="167" t="s">
        <v>391</v>
      </c>
      <c r="C274" s="167" t="s">
        <v>198</v>
      </c>
      <c r="D274" s="167" t="s">
        <v>106</v>
      </c>
      <c r="E274" s="167" t="s">
        <v>199</v>
      </c>
      <c r="F274" s="167" t="s">
        <v>200</v>
      </c>
      <c r="G274" s="167" t="s">
        <v>201</v>
      </c>
      <c r="H274" s="168">
        <v>460716.32</v>
      </c>
      <c r="I274" s="65">
        <v>460716.32</v>
      </c>
      <c r="J274" s="65">
        <v>115179.08</v>
      </c>
      <c r="K274" s="167"/>
      <c r="L274" s="65">
        <v>345537.24</v>
      </c>
      <c r="M274" s="167"/>
      <c r="N274" s="65"/>
      <c r="O274" s="65"/>
      <c r="P274" s="167"/>
      <c r="Q274" s="65"/>
      <c r="R274" s="65"/>
      <c r="S274" s="65"/>
      <c r="T274" s="65"/>
      <c r="U274" s="65"/>
      <c r="V274" s="65"/>
      <c r="W274" s="65"/>
    </row>
    <row r="275" ht="20.25" customHeight="1" spans="1:23">
      <c r="A275" s="167" t="str">
        <f t="shared" si="5"/>
        <v>       玉溪市生态环境局华宁分局</v>
      </c>
      <c r="B275" s="167" t="s">
        <v>391</v>
      </c>
      <c r="C275" s="167" t="s">
        <v>198</v>
      </c>
      <c r="D275" s="167" t="s">
        <v>114</v>
      </c>
      <c r="E275" s="167" t="s">
        <v>202</v>
      </c>
      <c r="F275" s="167" t="s">
        <v>203</v>
      </c>
      <c r="G275" s="167" t="s">
        <v>204</v>
      </c>
      <c r="H275" s="168">
        <v>161939.06</v>
      </c>
      <c r="I275" s="65">
        <v>161939.06</v>
      </c>
      <c r="J275" s="65">
        <v>40484.77</v>
      </c>
      <c r="K275" s="167"/>
      <c r="L275" s="65">
        <v>121454.29</v>
      </c>
      <c r="M275" s="167"/>
      <c r="N275" s="65"/>
      <c r="O275" s="65"/>
      <c r="P275" s="167"/>
      <c r="Q275" s="65"/>
      <c r="R275" s="65"/>
      <c r="S275" s="65"/>
      <c r="T275" s="65"/>
      <c r="U275" s="65"/>
      <c r="V275" s="65"/>
      <c r="W275" s="65"/>
    </row>
    <row r="276" ht="20.25" customHeight="1" spans="1:23">
      <c r="A276" s="167" t="str">
        <f t="shared" si="5"/>
        <v>       玉溪市生态环境局华宁分局</v>
      </c>
      <c r="B276" s="167" t="s">
        <v>391</v>
      </c>
      <c r="C276" s="167" t="s">
        <v>198</v>
      </c>
      <c r="D276" s="167" t="s">
        <v>115</v>
      </c>
      <c r="E276" s="167" t="s">
        <v>205</v>
      </c>
      <c r="F276" s="167" t="s">
        <v>203</v>
      </c>
      <c r="G276" s="167" t="s">
        <v>204</v>
      </c>
      <c r="H276" s="168">
        <v>77057.53</v>
      </c>
      <c r="I276" s="65">
        <v>77057.53</v>
      </c>
      <c r="J276" s="65">
        <v>19264.38</v>
      </c>
      <c r="K276" s="167"/>
      <c r="L276" s="65">
        <v>57793.15</v>
      </c>
      <c r="M276" s="167"/>
      <c r="N276" s="65"/>
      <c r="O276" s="65"/>
      <c r="P276" s="167"/>
      <c r="Q276" s="65"/>
      <c r="R276" s="65"/>
      <c r="S276" s="65"/>
      <c r="T276" s="65"/>
      <c r="U276" s="65"/>
      <c r="V276" s="65"/>
      <c r="W276" s="65"/>
    </row>
    <row r="277" ht="20.25" customHeight="1" spans="1:23">
      <c r="A277" s="167" t="str">
        <f t="shared" si="5"/>
        <v>       玉溪市生态环境局华宁分局</v>
      </c>
      <c r="B277" s="167" t="s">
        <v>391</v>
      </c>
      <c r="C277" s="167" t="s">
        <v>198</v>
      </c>
      <c r="D277" s="167" t="s">
        <v>116</v>
      </c>
      <c r="E277" s="167" t="s">
        <v>206</v>
      </c>
      <c r="F277" s="167" t="s">
        <v>207</v>
      </c>
      <c r="G277" s="167" t="s">
        <v>208</v>
      </c>
      <c r="H277" s="168">
        <v>134782.45</v>
      </c>
      <c r="I277" s="65">
        <v>134782.45</v>
      </c>
      <c r="J277" s="65">
        <v>33695.61</v>
      </c>
      <c r="K277" s="167"/>
      <c r="L277" s="65">
        <v>101086.84</v>
      </c>
      <c r="M277" s="167"/>
      <c r="N277" s="65"/>
      <c r="O277" s="65"/>
      <c r="P277" s="167"/>
      <c r="Q277" s="65"/>
      <c r="R277" s="65"/>
      <c r="S277" s="65"/>
      <c r="T277" s="65"/>
      <c r="U277" s="65"/>
      <c r="V277" s="65"/>
      <c r="W277" s="65"/>
    </row>
    <row r="278" ht="20.25" customHeight="1" spans="1:23">
      <c r="A278" s="167" t="str">
        <f t="shared" si="5"/>
        <v>       玉溪市生态环境局华宁分局</v>
      </c>
      <c r="B278" s="167" t="s">
        <v>391</v>
      </c>
      <c r="C278" s="167" t="s">
        <v>198</v>
      </c>
      <c r="D278" s="167" t="s">
        <v>117</v>
      </c>
      <c r="E278" s="167" t="s">
        <v>209</v>
      </c>
      <c r="F278" s="167" t="s">
        <v>210</v>
      </c>
      <c r="G278" s="167" t="s">
        <v>211</v>
      </c>
      <c r="H278" s="168">
        <v>21781.86</v>
      </c>
      <c r="I278" s="65">
        <v>21781.86</v>
      </c>
      <c r="J278" s="65">
        <v>12927.47</v>
      </c>
      <c r="K278" s="167"/>
      <c r="L278" s="65">
        <v>8854.39</v>
      </c>
      <c r="M278" s="167"/>
      <c r="N278" s="65"/>
      <c r="O278" s="65"/>
      <c r="P278" s="167"/>
      <c r="Q278" s="65"/>
      <c r="R278" s="65"/>
      <c r="S278" s="65"/>
      <c r="T278" s="65"/>
      <c r="U278" s="65"/>
      <c r="V278" s="65"/>
      <c r="W278" s="65"/>
    </row>
    <row r="279" ht="20.25" customHeight="1" spans="1:23">
      <c r="A279" s="167" t="str">
        <f t="shared" si="5"/>
        <v>       玉溪市生态环境局华宁分局</v>
      </c>
      <c r="B279" s="167" t="s">
        <v>391</v>
      </c>
      <c r="C279" s="167" t="s">
        <v>198</v>
      </c>
      <c r="D279" s="167" t="s">
        <v>120</v>
      </c>
      <c r="E279" s="167" t="s">
        <v>191</v>
      </c>
      <c r="F279" s="167" t="s">
        <v>210</v>
      </c>
      <c r="G279" s="167" t="s">
        <v>211</v>
      </c>
      <c r="H279" s="168">
        <v>1536.77</v>
      </c>
      <c r="I279" s="65">
        <v>1536.77</v>
      </c>
      <c r="J279" s="65">
        <v>384.19</v>
      </c>
      <c r="K279" s="167"/>
      <c r="L279" s="65">
        <v>1152.58</v>
      </c>
      <c r="M279" s="167"/>
      <c r="N279" s="65"/>
      <c r="O279" s="65"/>
      <c r="P279" s="167"/>
      <c r="Q279" s="65"/>
      <c r="R279" s="65"/>
      <c r="S279" s="65"/>
      <c r="T279" s="65"/>
      <c r="U279" s="65"/>
      <c r="V279" s="65"/>
      <c r="W279" s="65"/>
    </row>
    <row r="280" ht="20.25" customHeight="1" spans="1:23">
      <c r="A280" s="167" t="str">
        <f t="shared" si="5"/>
        <v>       玉溪市生态环境局华宁分局</v>
      </c>
      <c r="B280" s="167" t="s">
        <v>391</v>
      </c>
      <c r="C280" s="167" t="s">
        <v>198</v>
      </c>
      <c r="D280" s="167" t="s">
        <v>137</v>
      </c>
      <c r="E280" s="167" t="s">
        <v>212</v>
      </c>
      <c r="F280" s="167" t="s">
        <v>210</v>
      </c>
      <c r="G280" s="167" t="s">
        <v>211</v>
      </c>
      <c r="H280" s="168">
        <v>6742.09</v>
      </c>
      <c r="I280" s="65">
        <v>6742.09</v>
      </c>
      <c r="J280" s="65">
        <v>1685.52</v>
      </c>
      <c r="K280" s="167"/>
      <c r="L280" s="65">
        <v>5056.57</v>
      </c>
      <c r="M280" s="167"/>
      <c r="N280" s="65"/>
      <c r="O280" s="65"/>
      <c r="P280" s="167"/>
      <c r="Q280" s="65"/>
      <c r="R280" s="65"/>
      <c r="S280" s="65"/>
      <c r="T280" s="65"/>
      <c r="U280" s="65"/>
      <c r="V280" s="65"/>
      <c r="W280" s="65"/>
    </row>
    <row r="281" ht="20.25" customHeight="1" spans="1:23">
      <c r="A281" s="167" t="str">
        <f t="shared" si="5"/>
        <v>       玉溪市生态环境局华宁分局</v>
      </c>
      <c r="B281" s="167" t="s">
        <v>392</v>
      </c>
      <c r="C281" s="167" t="s">
        <v>214</v>
      </c>
      <c r="D281" s="167" t="s">
        <v>141</v>
      </c>
      <c r="E281" s="167" t="s">
        <v>214</v>
      </c>
      <c r="F281" s="167" t="s">
        <v>215</v>
      </c>
      <c r="G281" s="167" t="s">
        <v>214</v>
      </c>
      <c r="H281" s="168">
        <v>422196</v>
      </c>
      <c r="I281" s="65">
        <v>422196</v>
      </c>
      <c r="J281" s="65">
        <v>105549</v>
      </c>
      <c r="K281" s="167"/>
      <c r="L281" s="65">
        <v>316647</v>
      </c>
      <c r="M281" s="167"/>
      <c r="N281" s="65"/>
      <c r="O281" s="65"/>
      <c r="P281" s="167"/>
      <c r="Q281" s="65"/>
      <c r="R281" s="65"/>
      <c r="S281" s="65"/>
      <c r="T281" s="65"/>
      <c r="U281" s="65"/>
      <c r="V281" s="65"/>
      <c r="W281" s="65"/>
    </row>
    <row r="282" ht="20.25" customHeight="1" spans="1:23">
      <c r="A282" s="167" t="str">
        <f t="shared" si="5"/>
        <v>       玉溪市生态环境局华宁分局</v>
      </c>
      <c r="B282" s="167" t="s">
        <v>393</v>
      </c>
      <c r="C282" s="167" t="s">
        <v>217</v>
      </c>
      <c r="D282" s="167" t="s">
        <v>104</v>
      </c>
      <c r="E282" s="167" t="s">
        <v>218</v>
      </c>
      <c r="F282" s="167" t="s">
        <v>219</v>
      </c>
      <c r="G282" s="167" t="s">
        <v>220</v>
      </c>
      <c r="H282" s="168">
        <v>62400</v>
      </c>
      <c r="I282" s="65">
        <v>62400</v>
      </c>
      <c r="J282" s="65">
        <v>62400</v>
      </c>
      <c r="K282" s="167"/>
      <c r="L282" s="65"/>
      <c r="M282" s="167"/>
      <c r="N282" s="65"/>
      <c r="O282" s="65"/>
      <c r="P282" s="167"/>
      <c r="Q282" s="65"/>
      <c r="R282" s="65"/>
      <c r="S282" s="65"/>
      <c r="T282" s="65"/>
      <c r="U282" s="65"/>
      <c r="V282" s="65"/>
      <c r="W282" s="65"/>
    </row>
    <row r="283" ht="20.25" customHeight="1" spans="1:23">
      <c r="A283" s="167" t="str">
        <f t="shared" si="5"/>
        <v>       玉溪市生态环境局华宁分局</v>
      </c>
      <c r="B283" s="167" t="s">
        <v>394</v>
      </c>
      <c r="C283" s="167" t="s">
        <v>223</v>
      </c>
      <c r="D283" s="167" t="s">
        <v>120</v>
      </c>
      <c r="E283" s="167" t="s">
        <v>191</v>
      </c>
      <c r="F283" s="167" t="s">
        <v>224</v>
      </c>
      <c r="G283" s="167" t="s">
        <v>225</v>
      </c>
      <c r="H283" s="168">
        <v>528088</v>
      </c>
      <c r="I283" s="65">
        <v>528088</v>
      </c>
      <c r="J283" s="65">
        <v>143424.75</v>
      </c>
      <c r="K283" s="167"/>
      <c r="L283" s="65">
        <v>384663.25</v>
      </c>
      <c r="M283" s="167"/>
      <c r="N283" s="65"/>
      <c r="O283" s="65"/>
      <c r="P283" s="167"/>
      <c r="Q283" s="65"/>
      <c r="R283" s="65"/>
      <c r="S283" s="65"/>
      <c r="T283" s="65"/>
      <c r="U283" s="65"/>
      <c r="V283" s="65"/>
      <c r="W283" s="65"/>
    </row>
    <row r="284" ht="20.25" customHeight="1" spans="1:23">
      <c r="A284" s="167" t="str">
        <f t="shared" si="5"/>
        <v>       玉溪市生态环境局华宁分局</v>
      </c>
      <c r="B284" s="167" t="s">
        <v>395</v>
      </c>
      <c r="C284" s="167" t="s">
        <v>227</v>
      </c>
      <c r="D284" s="167" t="s">
        <v>120</v>
      </c>
      <c r="E284" s="167" t="s">
        <v>191</v>
      </c>
      <c r="F284" s="167" t="s">
        <v>228</v>
      </c>
      <c r="G284" s="167" t="s">
        <v>229</v>
      </c>
      <c r="H284" s="168">
        <v>13100</v>
      </c>
      <c r="I284" s="65">
        <v>13100</v>
      </c>
      <c r="J284" s="65"/>
      <c r="K284" s="167"/>
      <c r="L284" s="65">
        <v>13100</v>
      </c>
      <c r="M284" s="167"/>
      <c r="N284" s="65"/>
      <c r="O284" s="65"/>
      <c r="P284" s="167"/>
      <c r="Q284" s="65"/>
      <c r="R284" s="65"/>
      <c r="S284" s="65"/>
      <c r="T284" s="65"/>
      <c r="U284" s="65"/>
      <c r="V284" s="65"/>
      <c r="W284" s="65"/>
    </row>
    <row r="285" ht="20.25" customHeight="1" spans="1:23">
      <c r="A285" s="167" t="str">
        <f t="shared" si="5"/>
        <v>       玉溪市生态环境局华宁分局</v>
      </c>
      <c r="B285" s="167" t="s">
        <v>395</v>
      </c>
      <c r="C285" s="167" t="s">
        <v>227</v>
      </c>
      <c r="D285" s="167" t="s">
        <v>137</v>
      </c>
      <c r="E285" s="167" t="s">
        <v>212</v>
      </c>
      <c r="F285" s="167" t="s">
        <v>228</v>
      </c>
      <c r="G285" s="167" t="s">
        <v>229</v>
      </c>
      <c r="H285" s="168">
        <v>10000</v>
      </c>
      <c r="I285" s="65">
        <v>10000</v>
      </c>
      <c r="J285" s="65"/>
      <c r="K285" s="167"/>
      <c r="L285" s="65">
        <v>10000</v>
      </c>
      <c r="M285" s="167"/>
      <c r="N285" s="65"/>
      <c r="O285" s="65"/>
      <c r="P285" s="167"/>
      <c r="Q285" s="65"/>
      <c r="R285" s="65"/>
      <c r="S285" s="65"/>
      <c r="T285" s="65"/>
      <c r="U285" s="65"/>
      <c r="V285" s="65"/>
      <c r="W285" s="65"/>
    </row>
    <row r="286" ht="20.25" customHeight="1" spans="1:23">
      <c r="A286" s="167" t="str">
        <f t="shared" si="5"/>
        <v>       玉溪市生态环境局华宁分局</v>
      </c>
      <c r="B286" s="167" t="s">
        <v>396</v>
      </c>
      <c r="C286" s="167" t="s">
        <v>231</v>
      </c>
      <c r="D286" s="167" t="s">
        <v>120</v>
      </c>
      <c r="E286" s="167" t="s">
        <v>191</v>
      </c>
      <c r="F286" s="167" t="s">
        <v>232</v>
      </c>
      <c r="G286" s="167" t="s">
        <v>233</v>
      </c>
      <c r="H286" s="168">
        <v>150600</v>
      </c>
      <c r="I286" s="65">
        <v>150600</v>
      </c>
      <c r="J286" s="65">
        <v>65887.5</v>
      </c>
      <c r="K286" s="167"/>
      <c r="L286" s="65">
        <v>84712.5</v>
      </c>
      <c r="M286" s="167"/>
      <c r="N286" s="65"/>
      <c r="O286" s="65"/>
      <c r="P286" s="167"/>
      <c r="Q286" s="65"/>
      <c r="R286" s="65"/>
      <c r="S286" s="65"/>
      <c r="T286" s="65"/>
      <c r="U286" s="65"/>
      <c r="V286" s="65"/>
      <c r="W286" s="65"/>
    </row>
    <row r="287" ht="20.25" customHeight="1" spans="1:23">
      <c r="A287" s="167" t="str">
        <f t="shared" si="5"/>
        <v>       玉溪市生态环境局华宁分局</v>
      </c>
      <c r="B287" s="167" t="s">
        <v>397</v>
      </c>
      <c r="C287" s="167" t="s">
        <v>235</v>
      </c>
      <c r="D287" s="167" t="s">
        <v>120</v>
      </c>
      <c r="E287" s="167" t="s">
        <v>191</v>
      </c>
      <c r="F287" s="167" t="s">
        <v>236</v>
      </c>
      <c r="G287" s="167" t="s">
        <v>235</v>
      </c>
      <c r="H287" s="168">
        <v>31946.88</v>
      </c>
      <c r="I287" s="65">
        <v>31946.88</v>
      </c>
      <c r="J287" s="65"/>
      <c r="K287" s="167"/>
      <c r="L287" s="65">
        <v>31946.88</v>
      </c>
      <c r="M287" s="167"/>
      <c r="N287" s="65"/>
      <c r="O287" s="65"/>
      <c r="P287" s="167"/>
      <c r="Q287" s="65"/>
      <c r="R287" s="65"/>
      <c r="S287" s="65"/>
      <c r="T287" s="65"/>
      <c r="U287" s="65"/>
      <c r="V287" s="65"/>
      <c r="W287" s="65"/>
    </row>
    <row r="288" ht="20.25" customHeight="1" spans="1:23">
      <c r="A288" s="167" t="str">
        <f t="shared" si="5"/>
        <v>       玉溪市生态环境局华宁分局</v>
      </c>
      <c r="B288" s="167" t="s">
        <v>397</v>
      </c>
      <c r="C288" s="167" t="s">
        <v>235</v>
      </c>
      <c r="D288" s="167" t="s">
        <v>137</v>
      </c>
      <c r="E288" s="167" t="s">
        <v>212</v>
      </c>
      <c r="F288" s="167" t="s">
        <v>236</v>
      </c>
      <c r="G288" s="167" t="s">
        <v>235</v>
      </c>
      <c r="H288" s="168">
        <v>19913.04</v>
      </c>
      <c r="I288" s="65">
        <v>19913.04</v>
      </c>
      <c r="J288" s="65"/>
      <c r="K288" s="167"/>
      <c r="L288" s="65">
        <v>19913.04</v>
      </c>
      <c r="M288" s="167"/>
      <c r="N288" s="65"/>
      <c r="O288" s="65"/>
      <c r="P288" s="167"/>
      <c r="Q288" s="65"/>
      <c r="R288" s="65"/>
      <c r="S288" s="65"/>
      <c r="T288" s="65"/>
      <c r="U288" s="65"/>
      <c r="V288" s="65"/>
      <c r="W288" s="65"/>
    </row>
    <row r="289" ht="20.25" customHeight="1" spans="1:23">
      <c r="A289" s="167" t="str">
        <f t="shared" si="5"/>
        <v>       玉溪市生态环境局华宁分局</v>
      </c>
      <c r="B289" s="167" t="s">
        <v>398</v>
      </c>
      <c r="C289" s="167" t="s">
        <v>238</v>
      </c>
      <c r="D289" s="167" t="s">
        <v>104</v>
      </c>
      <c r="E289" s="167" t="s">
        <v>218</v>
      </c>
      <c r="F289" s="167" t="s">
        <v>239</v>
      </c>
      <c r="G289" s="167" t="s">
        <v>240</v>
      </c>
      <c r="H289" s="168">
        <v>1200</v>
      </c>
      <c r="I289" s="65">
        <v>1200</v>
      </c>
      <c r="J289" s="65">
        <v>1200</v>
      </c>
      <c r="K289" s="167"/>
      <c r="L289" s="65"/>
      <c r="M289" s="167"/>
      <c r="N289" s="65"/>
      <c r="O289" s="65"/>
      <c r="P289" s="167"/>
      <c r="Q289" s="65"/>
      <c r="R289" s="65"/>
      <c r="S289" s="65"/>
      <c r="T289" s="65"/>
      <c r="U289" s="65"/>
      <c r="V289" s="65"/>
      <c r="W289" s="65"/>
    </row>
    <row r="290" ht="20.25" customHeight="1" spans="1:23">
      <c r="A290" s="167" t="str">
        <f t="shared" si="5"/>
        <v>       玉溪市生态环境局华宁分局</v>
      </c>
      <c r="B290" s="167" t="s">
        <v>398</v>
      </c>
      <c r="C290" s="167" t="s">
        <v>238</v>
      </c>
      <c r="D290" s="167" t="s">
        <v>120</v>
      </c>
      <c r="E290" s="167" t="s">
        <v>191</v>
      </c>
      <c r="F290" s="167" t="s">
        <v>241</v>
      </c>
      <c r="G290" s="167" t="s">
        <v>242</v>
      </c>
      <c r="H290" s="168">
        <v>118000</v>
      </c>
      <c r="I290" s="65">
        <v>118000</v>
      </c>
      <c r="J290" s="65">
        <v>23975.75</v>
      </c>
      <c r="K290" s="167"/>
      <c r="L290" s="65">
        <v>94024.25</v>
      </c>
      <c r="M290" s="167"/>
      <c r="N290" s="65"/>
      <c r="O290" s="65"/>
      <c r="P290" s="167"/>
      <c r="Q290" s="65"/>
      <c r="R290" s="65"/>
      <c r="S290" s="65"/>
      <c r="T290" s="65"/>
      <c r="U290" s="65"/>
      <c r="V290" s="65"/>
      <c r="W290" s="65"/>
    </row>
    <row r="291" ht="20.25" customHeight="1" spans="1:23">
      <c r="A291" s="167" t="str">
        <f t="shared" si="5"/>
        <v>       玉溪市生态环境局华宁分局</v>
      </c>
      <c r="B291" s="167" t="s">
        <v>398</v>
      </c>
      <c r="C291" s="167" t="s">
        <v>238</v>
      </c>
      <c r="D291" s="167" t="s">
        <v>120</v>
      </c>
      <c r="E291" s="167" t="s">
        <v>191</v>
      </c>
      <c r="F291" s="167" t="s">
        <v>249</v>
      </c>
      <c r="G291" s="167" t="s">
        <v>250</v>
      </c>
      <c r="H291" s="168">
        <v>50000</v>
      </c>
      <c r="I291" s="65">
        <v>50000</v>
      </c>
      <c r="J291" s="65">
        <v>12500</v>
      </c>
      <c r="K291" s="167"/>
      <c r="L291" s="65">
        <v>37500</v>
      </c>
      <c r="M291" s="167"/>
      <c r="N291" s="65"/>
      <c r="O291" s="65"/>
      <c r="P291" s="167"/>
      <c r="Q291" s="65"/>
      <c r="R291" s="65"/>
      <c r="S291" s="65"/>
      <c r="T291" s="65"/>
      <c r="U291" s="65"/>
      <c r="V291" s="65"/>
      <c r="W291" s="65"/>
    </row>
    <row r="292" ht="20.25" customHeight="1" spans="1:23">
      <c r="A292" s="167" t="str">
        <f t="shared" si="5"/>
        <v>       玉溪市生态环境局华宁分局</v>
      </c>
      <c r="B292" s="167" t="s">
        <v>398</v>
      </c>
      <c r="C292" s="167" t="s">
        <v>238</v>
      </c>
      <c r="D292" s="167" t="s">
        <v>120</v>
      </c>
      <c r="E292" s="167" t="s">
        <v>191</v>
      </c>
      <c r="F292" s="167" t="s">
        <v>275</v>
      </c>
      <c r="G292" s="167" t="s">
        <v>276</v>
      </c>
      <c r="H292" s="168">
        <v>2000</v>
      </c>
      <c r="I292" s="65">
        <v>2000</v>
      </c>
      <c r="J292" s="65">
        <v>500</v>
      </c>
      <c r="K292" s="167"/>
      <c r="L292" s="65">
        <v>1500</v>
      </c>
      <c r="M292" s="167"/>
      <c r="N292" s="65"/>
      <c r="O292" s="65"/>
      <c r="P292" s="167"/>
      <c r="Q292" s="65"/>
      <c r="R292" s="65"/>
      <c r="S292" s="65"/>
      <c r="T292" s="65"/>
      <c r="U292" s="65"/>
      <c r="V292" s="65"/>
      <c r="W292" s="65"/>
    </row>
    <row r="293" ht="20.25" customHeight="1" spans="1:23">
      <c r="A293" s="167" t="str">
        <f t="shared" si="5"/>
        <v>       玉溪市生态环境局华宁分局</v>
      </c>
      <c r="B293" s="167" t="s">
        <v>398</v>
      </c>
      <c r="C293" s="167" t="s">
        <v>238</v>
      </c>
      <c r="D293" s="167" t="s">
        <v>120</v>
      </c>
      <c r="E293" s="167" t="s">
        <v>191</v>
      </c>
      <c r="F293" s="167" t="s">
        <v>277</v>
      </c>
      <c r="G293" s="167" t="s">
        <v>278</v>
      </c>
      <c r="H293" s="168">
        <v>5000</v>
      </c>
      <c r="I293" s="65">
        <v>5000</v>
      </c>
      <c r="J293" s="65">
        <v>1250</v>
      </c>
      <c r="K293" s="167"/>
      <c r="L293" s="65">
        <v>3750</v>
      </c>
      <c r="M293" s="167"/>
      <c r="N293" s="65"/>
      <c r="O293" s="65"/>
      <c r="P293" s="167"/>
      <c r="Q293" s="65"/>
      <c r="R293" s="65"/>
      <c r="S293" s="65"/>
      <c r="T293" s="65"/>
      <c r="U293" s="65"/>
      <c r="V293" s="65"/>
      <c r="W293" s="65"/>
    </row>
    <row r="294" ht="20.25" customHeight="1" spans="1:23">
      <c r="A294" s="167" t="str">
        <f t="shared" si="5"/>
        <v>       玉溪市生态环境局华宁分局</v>
      </c>
      <c r="B294" s="167" t="s">
        <v>398</v>
      </c>
      <c r="C294" s="167" t="s">
        <v>238</v>
      </c>
      <c r="D294" s="167" t="s">
        <v>120</v>
      </c>
      <c r="E294" s="167" t="s">
        <v>191</v>
      </c>
      <c r="F294" s="167" t="s">
        <v>281</v>
      </c>
      <c r="G294" s="167" t="s">
        <v>282</v>
      </c>
      <c r="H294" s="168">
        <v>37800</v>
      </c>
      <c r="I294" s="65">
        <v>37800</v>
      </c>
      <c r="J294" s="65">
        <v>9450</v>
      </c>
      <c r="K294" s="167"/>
      <c r="L294" s="65">
        <v>28350</v>
      </c>
      <c r="M294" s="167"/>
      <c r="N294" s="65"/>
      <c r="O294" s="65"/>
      <c r="P294" s="167"/>
      <c r="Q294" s="65"/>
      <c r="R294" s="65"/>
      <c r="S294" s="65"/>
      <c r="T294" s="65"/>
      <c r="U294" s="65"/>
      <c r="V294" s="65"/>
      <c r="W294" s="65"/>
    </row>
    <row r="295" ht="20.25" customHeight="1" spans="1:23">
      <c r="A295" s="167" t="str">
        <f t="shared" si="5"/>
        <v>       玉溪市生态环境局华宁分局</v>
      </c>
      <c r="B295" s="167" t="s">
        <v>398</v>
      </c>
      <c r="C295" s="167" t="s">
        <v>238</v>
      </c>
      <c r="D295" s="167" t="s">
        <v>120</v>
      </c>
      <c r="E295" s="167" t="s">
        <v>191</v>
      </c>
      <c r="F295" s="167" t="s">
        <v>253</v>
      </c>
      <c r="G295" s="167" t="s">
        <v>254</v>
      </c>
      <c r="H295" s="168">
        <v>17000</v>
      </c>
      <c r="I295" s="65">
        <v>17000</v>
      </c>
      <c r="J295" s="65">
        <v>4250</v>
      </c>
      <c r="K295" s="167"/>
      <c r="L295" s="65">
        <v>12750</v>
      </c>
      <c r="M295" s="167"/>
      <c r="N295" s="65"/>
      <c r="O295" s="65"/>
      <c r="P295" s="167"/>
      <c r="Q295" s="65"/>
      <c r="R295" s="65"/>
      <c r="S295" s="65"/>
      <c r="T295" s="65"/>
      <c r="U295" s="65"/>
      <c r="V295" s="65"/>
      <c r="W295" s="65"/>
    </row>
    <row r="296" ht="20.25" customHeight="1" spans="1:23">
      <c r="A296" s="167" t="str">
        <f t="shared" si="5"/>
        <v>       玉溪市生态环境局华宁分局</v>
      </c>
      <c r="B296" s="167" t="s">
        <v>398</v>
      </c>
      <c r="C296" s="167" t="s">
        <v>238</v>
      </c>
      <c r="D296" s="167" t="s">
        <v>120</v>
      </c>
      <c r="E296" s="167" t="s">
        <v>191</v>
      </c>
      <c r="F296" s="167" t="s">
        <v>232</v>
      </c>
      <c r="G296" s="167" t="s">
        <v>233</v>
      </c>
      <c r="H296" s="168">
        <v>15060</v>
      </c>
      <c r="I296" s="65">
        <v>15060</v>
      </c>
      <c r="J296" s="65">
        <v>3765</v>
      </c>
      <c r="K296" s="167"/>
      <c r="L296" s="65">
        <v>11295</v>
      </c>
      <c r="M296" s="167"/>
      <c r="N296" s="65"/>
      <c r="O296" s="65"/>
      <c r="P296" s="167"/>
      <c r="Q296" s="65"/>
      <c r="R296" s="65"/>
      <c r="S296" s="65"/>
      <c r="T296" s="65"/>
      <c r="U296" s="65"/>
      <c r="V296" s="65"/>
      <c r="W296" s="65"/>
    </row>
    <row r="297" ht="20.25" customHeight="1" spans="1:23">
      <c r="A297" s="167" t="str">
        <f t="shared" si="5"/>
        <v>       玉溪市生态环境局华宁分局</v>
      </c>
      <c r="B297" s="167" t="s">
        <v>398</v>
      </c>
      <c r="C297" s="167" t="s">
        <v>238</v>
      </c>
      <c r="D297" s="167" t="s">
        <v>137</v>
      </c>
      <c r="E297" s="167" t="s">
        <v>212</v>
      </c>
      <c r="F297" s="167" t="s">
        <v>241</v>
      </c>
      <c r="G297" s="167" t="s">
        <v>242</v>
      </c>
      <c r="H297" s="168">
        <v>45000</v>
      </c>
      <c r="I297" s="65">
        <v>45000</v>
      </c>
      <c r="J297" s="65">
        <v>11250</v>
      </c>
      <c r="K297" s="167"/>
      <c r="L297" s="65">
        <v>33750</v>
      </c>
      <c r="M297" s="167"/>
      <c r="N297" s="65"/>
      <c r="O297" s="65"/>
      <c r="P297" s="167"/>
      <c r="Q297" s="65"/>
      <c r="R297" s="65"/>
      <c r="S297" s="65"/>
      <c r="T297" s="65"/>
      <c r="U297" s="65"/>
      <c r="V297" s="65"/>
      <c r="W297" s="65"/>
    </row>
    <row r="298" ht="20.25" customHeight="1" spans="1:23">
      <c r="A298" s="167" t="str">
        <f t="shared" si="5"/>
        <v>       玉溪市生态环境局华宁分局</v>
      </c>
      <c r="B298" s="167" t="s">
        <v>398</v>
      </c>
      <c r="C298" s="167" t="s">
        <v>238</v>
      </c>
      <c r="D298" s="167" t="s">
        <v>137</v>
      </c>
      <c r="E298" s="167" t="s">
        <v>212</v>
      </c>
      <c r="F298" s="167" t="s">
        <v>249</v>
      </c>
      <c r="G298" s="167" t="s">
        <v>250</v>
      </c>
      <c r="H298" s="168">
        <v>50000</v>
      </c>
      <c r="I298" s="65">
        <v>50000</v>
      </c>
      <c r="J298" s="65">
        <v>12500</v>
      </c>
      <c r="K298" s="167"/>
      <c r="L298" s="65">
        <v>37500</v>
      </c>
      <c r="M298" s="167"/>
      <c r="N298" s="65"/>
      <c r="O298" s="65"/>
      <c r="P298" s="167"/>
      <c r="Q298" s="65"/>
      <c r="R298" s="65"/>
      <c r="S298" s="65"/>
      <c r="T298" s="65"/>
      <c r="U298" s="65"/>
      <c r="V298" s="65"/>
      <c r="W298" s="65"/>
    </row>
    <row r="299" ht="20.25" customHeight="1" spans="1:23">
      <c r="A299" s="167" t="str">
        <f t="shared" si="5"/>
        <v>       玉溪市生态环境局华宁分局</v>
      </c>
      <c r="B299" s="167" t="s">
        <v>398</v>
      </c>
      <c r="C299" s="167" t="s">
        <v>238</v>
      </c>
      <c r="D299" s="167" t="s">
        <v>137</v>
      </c>
      <c r="E299" s="167" t="s">
        <v>212</v>
      </c>
      <c r="F299" s="167" t="s">
        <v>253</v>
      </c>
      <c r="G299" s="167" t="s">
        <v>254</v>
      </c>
      <c r="H299" s="168">
        <v>10000</v>
      </c>
      <c r="I299" s="65">
        <v>10000</v>
      </c>
      <c r="J299" s="65">
        <v>2500</v>
      </c>
      <c r="K299" s="167"/>
      <c r="L299" s="65">
        <v>7500</v>
      </c>
      <c r="M299" s="167"/>
      <c r="N299" s="65"/>
      <c r="O299" s="65"/>
      <c r="P299" s="167"/>
      <c r="Q299" s="65"/>
      <c r="R299" s="65"/>
      <c r="S299" s="65"/>
      <c r="T299" s="65"/>
      <c r="U299" s="65"/>
      <c r="V299" s="65"/>
      <c r="W299" s="65"/>
    </row>
    <row r="300" ht="20.25" customHeight="1" spans="1:23">
      <c r="A300" s="167" t="str">
        <f t="shared" si="5"/>
        <v>       玉溪市生态环境局华宁分局</v>
      </c>
      <c r="B300" s="167" t="s">
        <v>399</v>
      </c>
      <c r="C300" s="167" t="s">
        <v>165</v>
      </c>
      <c r="D300" s="167" t="s">
        <v>120</v>
      </c>
      <c r="E300" s="167" t="s">
        <v>191</v>
      </c>
      <c r="F300" s="167" t="s">
        <v>285</v>
      </c>
      <c r="G300" s="167" t="s">
        <v>165</v>
      </c>
      <c r="H300" s="168">
        <v>15000</v>
      </c>
      <c r="I300" s="65">
        <v>15000</v>
      </c>
      <c r="J300" s="65"/>
      <c r="K300" s="167"/>
      <c r="L300" s="65">
        <v>15000</v>
      </c>
      <c r="M300" s="167"/>
      <c r="N300" s="65"/>
      <c r="O300" s="65"/>
      <c r="P300" s="167"/>
      <c r="Q300" s="65"/>
      <c r="R300" s="65"/>
      <c r="S300" s="65"/>
      <c r="T300" s="65"/>
      <c r="U300" s="65"/>
      <c r="V300" s="65"/>
      <c r="W300" s="65"/>
    </row>
    <row r="301" ht="20.25" customHeight="1" spans="1:23">
      <c r="A301" s="167" t="str">
        <f t="shared" si="5"/>
        <v>       玉溪市生态环境局华宁分局</v>
      </c>
      <c r="B301" s="167" t="s">
        <v>400</v>
      </c>
      <c r="C301" s="167" t="s">
        <v>293</v>
      </c>
      <c r="D301" s="167" t="s">
        <v>120</v>
      </c>
      <c r="E301" s="167" t="s">
        <v>191</v>
      </c>
      <c r="F301" s="167" t="s">
        <v>281</v>
      </c>
      <c r="G301" s="167" t="s">
        <v>282</v>
      </c>
      <c r="H301" s="168">
        <v>114000</v>
      </c>
      <c r="I301" s="65">
        <v>114000</v>
      </c>
      <c r="J301" s="65"/>
      <c r="K301" s="167"/>
      <c r="L301" s="65">
        <v>114000</v>
      </c>
      <c r="M301" s="167"/>
      <c r="N301" s="65"/>
      <c r="O301" s="65"/>
      <c r="P301" s="167"/>
      <c r="Q301" s="65"/>
      <c r="R301" s="65"/>
      <c r="S301" s="65"/>
      <c r="T301" s="65"/>
      <c r="U301" s="65"/>
      <c r="V301" s="65"/>
      <c r="W301" s="65"/>
    </row>
    <row r="302" ht="20.25" customHeight="1" spans="1:23">
      <c r="A302" s="167" t="str">
        <f t="shared" si="5"/>
        <v>       玉溪市生态环境局华宁分局</v>
      </c>
      <c r="B302" s="167" t="s">
        <v>401</v>
      </c>
      <c r="C302" s="167" t="s">
        <v>271</v>
      </c>
      <c r="D302" s="167" t="s">
        <v>124</v>
      </c>
      <c r="E302" s="167" t="s">
        <v>272</v>
      </c>
      <c r="F302" s="167" t="s">
        <v>241</v>
      </c>
      <c r="G302" s="167" t="s">
        <v>242</v>
      </c>
      <c r="H302" s="168">
        <v>88200</v>
      </c>
      <c r="I302" s="65">
        <v>88200</v>
      </c>
      <c r="J302" s="65"/>
      <c r="K302" s="167"/>
      <c r="L302" s="65">
        <v>88200</v>
      </c>
      <c r="M302" s="167"/>
      <c r="N302" s="65"/>
      <c r="O302" s="65"/>
      <c r="P302" s="167"/>
      <c r="Q302" s="65"/>
      <c r="R302" s="65"/>
      <c r="S302" s="65"/>
      <c r="T302" s="65"/>
      <c r="U302" s="65"/>
      <c r="V302" s="65"/>
      <c r="W302" s="65"/>
    </row>
    <row r="303" ht="20.25" customHeight="1" spans="1:23">
      <c r="A303" s="167" t="str">
        <f t="shared" si="5"/>
        <v>       玉溪市生态环境局华宁分局</v>
      </c>
      <c r="B303" s="167" t="s">
        <v>402</v>
      </c>
      <c r="C303" s="167" t="s">
        <v>287</v>
      </c>
      <c r="D303" s="167" t="s">
        <v>137</v>
      </c>
      <c r="E303" s="167" t="s">
        <v>212</v>
      </c>
      <c r="F303" s="167" t="s">
        <v>263</v>
      </c>
      <c r="G303" s="167" t="s">
        <v>264</v>
      </c>
      <c r="H303" s="168">
        <v>494000</v>
      </c>
      <c r="I303" s="65">
        <v>494000</v>
      </c>
      <c r="J303" s="65">
        <v>494000</v>
      </c>
      <c r="K303" s="167"/>
      <c r="L303" s="65"/>
      <c r="M303" s="167"/>
      <c r="N303" s="65"/>
      <c r="O303" s="65"/>
      <c r="P303" s="167"/>
      <c r="Q303" s="65"/>
      <c r="R303" s="65"/>
      <c r="S303" s="65"/>
      <c r="T303" s="65"/>
      <c r="U303" s="65"/>
      <c r="V303" s="65"/>
      <c r="W303" s="65"/>
    </row>
    <row r="304" ht="20.25" customHeight="1" spans="1:23">
      <c r="A304" s="167" t="str">
        <f t="shared" si="5"/>
        <v>       玉溪市生态环境局华宁分局</v>
      </c>
      <c r="B304" s="167" t="s">
        <v>403</v>
      </c>
      <c r="C304" s="167" t="s">
        <v>289</v>
      </c>
      <c r="D304" s="167" t="s">
        <v>137</v>
      </c>
      <c r="E304" s="167" t="s">
        <v>212</v>
      </c>
      <c r="F304" s="167" t="s">
        <v>263</v>
      </c>
      <c r="G304" s="167" t="s">
        <v>264</v>
      </c>
      <c r="H304" s="168">
        <v>250000</v>
      </c>
      <c r="I304" s="65">
        <v>250000</v>
      </c>
      <c r="J304" s="65"/>
      <c r="K304" s="167"/>
      <c r="L304" s="65">
        <v>250000</v>
      </c>
      <c r="M304" s="167"/>
      <c r="N304" s="65"/>
      <c r="O304" s="65"/>
      <c r="P304" s="167"/>
      <c r="Q304" s="65"/>
      <c r="R304" s="65"/>
      <c r="S304" s="65"/>
      <c r="T304" s="65"/>
      <c r="U304" s="65"/>
      <c r="V304" s="65"/>
      <c r="W304" s="65"/>
    </row>
    <row r="305" ht="20.25" customHeight="1" spans="1:23">
      <c r="A305" s="167" t="str">
        <f t="shared" si="5"/>
        <v>       玉溪市生态环境局华宁分局</v>
      </c>
      <c r="B305" s="167" t="s">
        <v>404</v>
      </c>
      <c r="C305" s="167" t="s">
        <v>291</v>
      </c>
      <c r="D305" s="167" t="s">
        <v>120</v>
      </c>
      <c r="E305" s="167" t="s">
        <v>191</v>
      </c>
      <c r="F305" s="167" t="s">
        <v>224</v>
      </c>
      <c r="G305" s="167" t="s">
        <v>225</v>
      </c>
      <c r="H305" s="168">
        <v>52205</v>
      </c>
      <c r="I305" s="65">
        <v>52205</v>
      </c>
      <c r="J305" s="65"/>
      <c r="K305" s="167"/>
      <c r="L305" s="65">
        <v>52205</v>
      </c>
      <c r="M305" s="167"/>
      <c r="N305" s="65"/>
      <c r="O305" s="65"/>
      <c r="P305" s="167"/>
      <c r="Q305" s="65"/>
      <c r="R305" s="65"/>
      <c r="S305" s="65"/>
      <c r="T305" s="65"/>
      <c r="U305" s="65"/>
      <c r="V305" s="65"/>
      <c r="W305" s="65"/>
    </row>
    <row r="306" ht="20.25" customHeight="1" spans="1:23">
      <c r="A306" s="167" t="str">
        <f t="shared" si="5"/>
        <v>       玉溪市生态环境局华宁分局</v>
      </c>
      <c r="B306" s="167" t="s">
        <v>405</v>
      </c>
      <c r="C306" s="167" t="s">
        <v>268</v>
      </c>
      <c r="D306" s="167" t="s">
        <v>120</v>
      </c>
      <c r="E306" s="167" t="s">
        <v>191</v>
      </c>
      <c r="F306" s="167" t="s">
        <v>269</v>
      </c>
      <c r="G306" s="167" t="s">
        <v>223</v>
      </c>
      <c r="H306" s="168">
        <v>96000</v>
      </c>
      <c r="I306" s="65">
        <v>96000</v>
      </c>
      <c r="J306" s="65">
        <v>24000</v>
      </c>
      <c r="K306" s="167"/>
      <c r="L306" s="65">
        <v>72000</v>
      </c>
      <c r="M306" s="167"/>
      <c r="N306" s="65"/>
      <c r="O306" s="65"/>
      <c r="P306" s="167"/>
      <c r="Q306" s="65"/>
      <c r="R306" s="65"/>
      <c r="S306" s="65"/>
      <c r="T306" s="65"/>
      <c r="U306" s="65"/>
      <c r="V306" s="65"/>
      <c r="W306" s="65"/>
    </row>
    <row r="307" ht="20.25" customHeight="1" spans="1:23">
      <c r="A307" s="169" t="s">
        <v>77</v>
      </c>
      <c r="B307" s="167"/>
      <c r="C307" s="167"/>
      <c r="D307" s="167"/>
      <c r="E307" s="167"/>
      <c r="F307" s="167"/>
      <c r="G307" s="167"/>
      <c r="H307" s="168">
        <v>7659496.44</v>
      </c>
      <c r="I307" s="65">
        <v>7659496.44</v>
      </c>
      <c r="J307" s="65">
        <v>2769946.38</v>
      </c>
      <c r="K307" s="167"/>
      <c r="L307" s="65">
        <v>4889550.06</v>
      </c>
      <c r="M307" s="167"/>
      <c r="N307" s="65"/>
      <c r="O307" s="65"/>
      <c r="P307" s="167"/>
      <c r="Q307" s="65"/>
      <c r="R307" s="65"/>
      <c r="S307" s="65"/>
      <c r="T307" s="65"/>
      <c r="U307" s="65"/>
      <c r="V307" s="65"/>
      <c r="W307" s="65"/>
    </row>
    <row r="308" ht="20.25" customHeight="1" spans="1:23">
      <c r="A308" s="167" t="str">
        <f t="shared" ref="A308:A350" si="6">"       "&amp;"玉溪市生态环境局易门分局"</f>
        <v>       玉溪市生态环境局易门分局</v>
      </c>
      <c r="B308" s="167" t="s">
        <v>406</v>
      </c>
      <c r="C308" s="167" t="s">
        <v>190</v>
      </c>
      <c r="D308" s="167" t="s">
        <v>120</v>
      </c>
      <c r="E308" s="167" t="s">
        <v>191</v>
      </c>
      <c r="F308" s="167" t="s">
        <v>192</v>
      </c>
      <c r="G308" s="167" t="s">
        <v>193</v>
      </c>
      <c r="H308" s="168">
        <v>963720</v>
      </c>
      <c r="I308" s="65">
        <v>963720</v>
      </c>
      <c r="J308" s="65">
        <v>421627.5</v>
      </c>
      <c r="K308" s="167"/>
      <c r="L308" s="65">
        <v>542092.5</v>
      </c>
      <c r="M308" s="167"/>
      <c r="N308" s="65"/>
      <c r="O308" s="65"/>
      <c r="P308" s="167"/>
      <c r="Q308" s="65"/>
      <c r="R308" s="65"/>
      <c r="S308" s="65"/>
      <c r="T308" s="65"/>
      <c r="U308" s="65"/>
      <c r="V308" s="65"/>
      <c r="W308" s="65"/>
    </row>
    <row r="309" ht="20.25" customHeight="1" spans="1:23">
      <c r="A309" s="167" t="str">
        <f t="shared" si="6"/>
        <v>       玉溪市生态环境局易门分局</v>
      </c>
      <c r="B309" s="167" t="s">
        <v>406</v>
      </c>
      <c r="C309" s="167" t="s">
        <v>190</v>
      </c>
      <c r="D309" s="167" t="s">
        <v>120</v>
      </c>
      <c r="E309" s="167" t="s">
        <v>191</v>
      </c>
      <c r="F309" s="167" t="s">
        <v>194</v>
      </c>
      <c r="G309" s="167" t="s">
        <v>195</v>
      </c>
      <c r="H309" s="168">
        <v>1307652</v>
      </c>
      <c r="I309" s="65">
        <v>1307652</v>
      </c>
      <c r="J309" s="65">
        <v>572097.75</v>
      </c>
      <c r="K309" s="167"/>
      <c r="L309" s="65">
        <v>735554.25</v>
      </c>
      <c r="M309" s="167"/>
      <c r="N309" s="65"/>
      <c r="O309" s="65"/>
      <c r="P309" s="167"/>
      <c r="Q309" s="65"/>
      <c r="R309" s="65"/>
      <c r="S309" s="65"/>
      <c r="T309" s="65"/>
      <c r="U309" s="65"/>
      <c r="V309" s="65"/>
      <c r="W309" s="65"/>
    </row>
    <row r="310" ht="20.25" customHeight="1" spans="1:23">
      <c r="A310" s="167" t="str">
        <f t="shared" si="6"/>
        <v>       玉溪市生态环境局易门分局</v>
      </c>
      <c r="B310" s="167" t="s">
        <v>406</v>
      </c>
      <c r="C310" s="167" t="s">
        <v>190</v>
      </c>
      <c r="D310" s="167" t="s">
        <v>142</v>
      </c>
      <c r="E310" s="167" t="s">
        <v>196</v>
      </c>
      <c r="F310" s="167" t="s">
        <v>194</v>
      </c>
      <c r="G310" s="167" t="s">
        <v>195</v>
      </c>
      <c r="H310" s="168">
        <v>24144</v>
      </c>
      <c r="I310" s="65">
        <v>24144</v>
      </c>
      <c r="J310" s="65"/>
      <c r="K310" s="167"/>
      <c r="L310" s="65">
        <v>24144</v>
      </c>
      <c r="M310" s="167"/>
      <c r="N310" s="65"/>
      <c r="O310" s="65"/>
      <c r="P310" s="167"/>
      <c r="Q310" s="65"/>
      <c r="R310" s="65"/>
      <c r="S310" s="65"/>
      <c r="T310" s="65"/>
      <c r="U310" s="65"/>
      <c r="V310" s="65"/>
      <c r="W310" s="65"/>
    </row>
    <row r="311" ht="20.25" customHeight="1" spans="1:23">
      <c r="A311" s="167" t="str">
        <f t="shared" si="6"/>
        <v>       玉溪市生态环境局易门分局</v>
      </c>
      <c r="B311" s="167" t="s">
        <v>407</v>
      </c>
      <c r="C311" s="167" t="s">
        <v>262</v>
      </c>
      <c r="D311" s="167" t="s">
        <v>137</v>
      </c>
      <c r="E311" s="167" t="s">
        <v>212</v>
      </c>
      <c r="F311" s="167" t="s">
        <v>192</v>
      </c>
      <c r="G311" s="167" t="s">
        <v>193</v>
      </c>
      <c r="H311" s="168">
        <v>541992</v>
      </c>
      <c r="I311" s="65">
        <v>541992</v>
      </c>
      <c r="J311" s="65">
        <v>237121.5</v>
      </c>
      <c r="K311" s="167"/>
      <c r="L311" s="65">
        <v>304870.5</v>
      </c>
      <c r="M311" s="167"/>
      <c r="N311" s="65"/>
      <c r="O311" s="65"/>
      <c r="P311" s="167"/>
      <c r="Q311" s="65"/>
      <c r="R311" s="65"/>
      <c r="S311" s="65"/>
      <c r="T311" s="65"/>
      <c r="U311" s="65"/>
      <c r="V311" s="65"/>
      <c r="W311" s="65"/>
    </row>
    <row r="312" ht="20.25" customHeight="1" spans="1:23">
      <c r="A312" s="167" t="str">
        <f t="shared" si="6"/>
        <v>       玉溪市生态环境局易门分局</v>
      </c>
      <c r="B312" s="167" t="s">
        <v>407</v>
      </c>
      <c r="C312" s="167" t="s">
        <v>262</v>
      </c>
      <c r="D312" s="167" t="s">
        <v>137</v>
      </c>
      <c r="E312" s="167" t="s">
        <v>212</v>
      </c>
      <c r="F312" s="167" t="s">
        <v>194</v>
      </c>
      <c r="G312" s="167" t="s">
        <v>195</v>
      </c>
      <c r="H312" s="168">
        <v>82860</v>
      </c>
      <c r="I312" s="65">
        <v>82860</v>
      </c>
      <c r="J312" s="65">
        <v>36251.25</v>
      </c>
      <c r="K312" s="167"/>
      <c r="L312" s="65">
        <v>46608.75</v>
      </c>
      <c r="M312" s="167"/>
      <c r="N312" s="65"/>
      <c r="O312" s="65"/>
      <c r="P312" s="167"/>
      <c r="Q312" s="65"/>
      <c r="R312" s="65"/>
      <c r="S312" s="65"/>
      <c r="T312" s="65"/>
      <c r="U312" s="65"/>
      <c r="V312" s="65"/>
      <c r="W312" s="65"/>
    </row>
    <row r="313" ht="20.25" customHeight="1" spans="1:23">
      <c r="A313" s="167" t="str">
        <f t="shared" si="6"/>
        <v>       玉溪市生态环境局易门分局</v>
      </c>
      <c r="B313" s="167" t="s">
        <v>407</v>
      </c>
      <c r="C313" s="167" t="s">
        <v>262</v>
      </c>
      <c r="D313" s="167" t="s">
        <v>137</v>
      </c>
      <c r="E313" s="167" t="s">
        <v>212</v>
      </c>
      <c r="F313" s="167" t="s">
        <v>263</v>
      </c>
      <c r="G313" s="167" t="s">
        <v>264</v>
      </c>
      <c r="H313" s="168">
        <v>181800</v>
      </c>
      <c r="I313" s="65">
        <v>181800</v>
      </c>
      <c r="J313" s="65">
        <v>79537.5</v>
      </c>
      <c r="K313" s="167"/>
      <c r="L313" s="65">
        <v>102262.5</v>
      </c>
      <c r="M313" s="167"/>
      <c r="N313" s="65"/>
      <c r="O313" s="65"/>
      <c r="P313" s="167"/>
      <c r="Q313" s="65"/>
      <c r="R313" s="65"/>
      <c r="S313" s="65"/>
      <c r="T313" s="65"/>
      <c r="U313" s="65"/>
      <c r="V313" s="65"/>
      <c r="W313" s="65"/>
    </row>
    <row r="314" ht="20.25" customHeight="1" spans="1:23">
      <c r="A314" s="167" t="str">
        <f t="shared" si="6"/>
        <v>       玉溪市生态环境局易门分局</v>
      </c>
      <c r="B314" s="167" t="s">
        <v>407</v>
      </c>
      <c r="C314" s="167" t="s">
        <v>262</v>
      </c>
      <c r="D314" s="167" t="s">
        <v>142</v>
      </c>
      <c r="E314" s="167" t="s">
        <v>196</v>
      </c>
      <c r="F314" s="167" t="s">
        <v>194</v>
      </c>
      <c r="G314" s="167" t="s">
        <v>195</v>
      </c>
      <c r="H314" s="168">
        <v>12084</v>
      </c>
      <c r="I314" s="65">
        <v>12084</v>
      </c>
      <c r="J314" s="65"/>
      <c r="K314" s="167"/>
      <c r="L314" s="65">
        <v>12084</v>
      </c>
      <c r="M314" s="167"/>
      <c r="N314" s="65"/>
      <c r="O314" s="65"/>
      <c r="P314" s="167"/>
      <c r="Q314" s="65"/>
      <c r="R314" s="65"/>
      <c r="S314" s="65"/>
      <c r="T314" s="65"/>
      <c r="U314" s="65"/>
      <c r="V314" s="65"/>
      <c r="W314" s="65"/>
    </row>
    <row r="315" ht="20.25" customHeight="1" spans="1:23">
      <c r="A315" s="167" t="str">
        <f t="shared" si="6"/>
        <v>       玉溪市生态环境局易门分局</v>
      </c>
      <c r="B315" s="167" t="s">
        <v>408</v>
      </c>
      <c r="C315" s="167" t="s">
        <v>198</v>
      </c>
      <c r="D315" s="167" t="s">
        <v>106</v>
      </c>
      <c r="E315" s="167" t="s">
        <v>199</v>
      </c>
      <c r="F315" s="167" t="s">
        <v>200</v>
      </c>
      <c r="G315" s="167" t="s">
        <v>201</v>
      </c>
      <c r="H315" s="168">
        <v>629206.08</v>
      </c>
      <c r="I315" s="65">
        <v>629206.08</v>
      </c>
      <c r="J315" s="65">
        <v>157301.52</v>
      </c>
      <c r="K315" s="167"/>
      <c r="L315" s="65">
        <v>471904.56</v>
      </c>
      <c r="M315" s="167"/>
      <c r="N315" s="65"/>
      <c r="O315" s="65"/>
      <c r="P315" s="167"/>
      <c r="Q315" s="65"/>
      <c r="R315" s="65"/>
      <c r="S315" s="65"/>
      <c r="T315" s="65"/>
      <c r="U315" s="65"/>
      <c r="V315" s="65"/>
      <c r="W315" s="65"/>
    </row>
    <row r="316" ht="20.25" customHeight="1" spans="1:23">
      <c r="A316" s="167" t="str">
        <f t="shared" si="6"/>
        <v>       玉溪市生态环境局易门分局</v>
      </c>
      <c r="B316" s="167" t="s">
        <v>408</v>
      </c>
      <c r="C316" s="167" t="s">
        <v>198</v>
      </c>
      <c r="D316" s="167" t="s">
        <v>114</v>
      </c>
      <c r="E316" s="167" t="s">
        <v>202</v>
      </c>
      <c r="F316" s="167" t="s">
        <v>203</v>
      </c>
      <c r="G316" s="167" t="s">
        <v>204</v>
      </c>
      <c r="H316" s="168">
        <v>234760.69</v>
      </c>
      <c r="I316" s="65">
        <v>234760.69</v>
      </c>
      <c r="J316" s="65">
        <v>58690.17</v>
      </c>
      <c r="K316" s="167"/>
      <c r="L316" s="65">
        <v>176070.52</v>
      </c>
      <c r="M316" s="167"/>
      <c r="N316" s="65"/>
      <c r="O316" s="65"/>
      <c r="P316" s="167"/>
      <c r="Q316" s="65"/>
      <c r="R316" s="65"/>
      <c r="S316" s="65"/>
      <c r="T316" s="65"/>
      <c r="U316" s="65"/>
      <c r="V316" s="65"/>
      <c r="W316" s="65"/>
    </row>
    <row r="317" ht="20.25" customHeight="1" spans="1:23">
      <c r="A317" s="167" t="str">
        <f t="shared" si="6"/>
        <v>       玉溪市生态环境局易门分局</v>
      </c>
      <c r="B317" s="167" t="s">
        <v>408</v>
      </c>
      <c r="C317" s="167" t="s">
        <v>198</v>
      </c>
      <c r="D317" s="167" t="s">
        <v>115</v>
      </c>
      <c r="E317" s="167" t="s">
        <v>205</v>
      </c>
      <c r="F317" s="167" t="s">
        <v>203</v>
      </c>
      <c r="G317" s="167" t="s">
        <v>204</v>
      </c>
      <c r="H317" s="168">
        <v>91639.97</v>
      </c>
      <c r="I317" s="65">
        <v>91639.97</v>
      </c>
      <c r="J317" s="65">
        <v>22909.99</v>
      </c>
      <c r="K317" s="167"/>
      <c r="L317" s="65">
        <v>68729.98</v>
      </c>
      <c r="M317" s="167"/>
      <c r="N317" s="65"/>
      <c r="O317" s="65"/>
      <c r="P317" s="167"/>
      <c r="Q317" s="65"/>
      <c r="R317" s="65"/>
      <c r="S317" s="65"/>
      <c r="T317" s="65"/>
      <c r="U317" s="65"/>
      <c r="V317" s="65"/>
      <c r="W317" s="65"/>
    </row>
    <row r="318" ht="20.25" customHeight="1" spans="1:23">
      <c r="A318" s="167" t="str">
        <f t="shared" si="6"/>
        <v>       玉溪市生态环境局易门分局</v>
      </c>
      <c r="B318" s="167" t="s">
        <v>408</v>
      </c>
      <c r="C318" s="167" t="s">
        <v>198</v>
      </c>
      <c r="D318" s="167" t="s">
        <v>116</v>
      </c>
      <c r="E318" s="167" t="s">
        <v>206</v>
      </c>
      <c r="F318" s="167" t="s">
        <v>207</v>
      </c>
      <c r="G318" s="167" t="s">
        <v>208</v>
      </c>
      <c r="H318" s="168">
        <v>176388.9</v>
      </c>
      <c r="I318" s="65">
        <v>176388.9</v>
      </c>
      <c r="J318" s="65">
        <v>44097.23</v>
      </c>
      <c r="K318" s="167"/>
      <c r="L318" s="65">
        <v>132291.67</v>
      </c>
      <c r="M318" s="167"/>
      <c r="N318" s="65"/>
      <c r="O318" s="65"/>
      <c r="P318" s="167"/>
      <c r="Q318" s="65"/>
      <c r="R318" s="65"/>
      <c r="S318" s="65"/>
      <c r="T318" s="65"/>
      <c r="U318" s="65"/>
      <c r="V318" s="65"/>
      <c r="W318" s="65"/>
    </row>
    <row r="319" ht="20.25" customHeight="1" spans="1:23">
      <c r="A319" s="167" t="str">
        <f t="shared" si="6"/>
        <v>       玉溪市生态环境局易门分局</v>
      </c>
      <c r="B319" s="167" t="s">
        <v>408</v>
      </c>
      <c r="C319" s="167" t="s">
        <v>198</v>
      </c>
      <c r="D319" s="167" t="s">
        <v>117</v>
      </c>
      <c r="E319" s="167" t="s">
        <v>209</v>
      </c>
      <c r="F319" s="167" t="s">
        <v>210</v>
      </c>
      <c r="G319" s="167" t="s">
        <v>211</v>
      </c>
      <c r="H319" s="168">
        <v>28163.41</v>
      </c>
      <c r="I319" s="65">
        <v>28163.41</v>
      </c>
      <c r="J319" s="65">
        <v>16070.85</v>
      </c>
      <c r="K319" s="167"/>
      <c r="L319" s="65">
        <v>12092.56</v>
      </c>
      <c r="M319" s="167"/>
      <c r="N319" s="65"/>
      <c r="O319" s="65"/>
      <c r="P319" s="167"/>
      <c r="Q319" s="65"/>
      <c r="R319" s="65"/>
      <c r="S319" s="65"/>
      <c r="T319" s="65"/>
      <c r="U319" s="65"/>
      <c r="V319" s="65"/>
      <c r="W319" s="65"/>
    </row>
    <row r="320" ht="20.25" customHeight="1" spans="1:23">
      <c r="A320" s="167" t="str">
        <f t="shared" si="6"/>
        <v>       玉溪市生态环境局易门分局</v>
      </c>
      <c r="B320" s="167" t="s">
        <v>408</v>
      </c>
      <c r="C320" s="167" t="s">
        <v>198</v>
      </c>
      <c r="D320" s="167" t="s">
        <v>120</v>
      </c>
      <c r="E320" s="167" t="s">
        <v>191</v>
      </c>
      <c r="F320" s="167" t="s">
        <v>210</v>
      </c>
      <c r="G320" s="167" t="s">
        <v>211</v>
      </c>
      <c r="H320" s="168">
        <v>5084.64</v>
      </c>
      <c r="I320" s="65">
        <v>5084.64</v>
      </c>
      <c r="J320" s="65">
        <v>1271.16</v>
      </c>
      <c r="K320" s="167"/>
      <c r="L320" s="65">
        <v>3813.48</v>
      </c>
      <c r="M320" s="167"/>
      <c r="N320" s="65"/>
      <c r="O320" s="65"/>
      <c r="P320" s="167"/>
      <c r="Q320" s="65"/>
      <c r="R320" s="65"/>
      <c r="S320" s="65"/>
      <c r="T320" s="65"/>
      <c r="U320" s="65"/>
      <c r="V320" s="65"/>
      <c r="W320" s="65"/>
    </row>
    <row r="321" ht="20.25" customHeight="1" spans="1:23">
      <c r="A321" s="167" t="str">
        <f t="shared" si="6"/>
        <v>       玉溪市生态环境局易门分局</v>
      </c>
      <c r="B321" s="167" t="s">
        <v>408</v>
      </c>
      <c r="C321" s="167" t="s">
        <v>198</v>
      </c>
      <c r="D321" s="167" t="s">
        <v>137</v>
      </c>
      <c r="E321" s="167" t="s">
        <v>212</v>
      </c>
      <c r="F321" s="167" t="s">
        <v>210</v>
      </c>
      <c r="G321" s="167" t="s">
        <v>211</v>
      </c>
      <c r="H321" s="168">
        <v>8044.83</v>
      </c>
      <c r="I321" s="65">
        <v>8044.83</v>
      </c>
      <c r="J321" s="65">
        <v>2011.21</v>
      </c>
      <c r="K321" s="167"/>
      <c r="L321" s="65">
        <v>6033.62</v>
      </c>
      <c r="M321" s="167"/>
      <c r="N321" s="65"/>
      <c r="O321" s="65"/>
      <c r="P321" s="167"/>
      <c r="Q321" s="65"/>
      <c r="R321" s="65"/>
      <c r="S321" s="65"/>
      <c r="T321" s="65"/>
      <c r="U321" s="65"/>
      <c r="V321" s="65"/>
      <c r="W321" s="65"/>
    </row>
    <row r="322" ht="20.25" customHeight="1" spans="1:23">
      <c r="A322" s="167" t="str">
        <f t="shared" si="6"/>
        <v>       玉溪市生态环境局易门分局</v>
      </c>
      <c r="B322" s="167" t="s">
        <v>409</v>
      </c>
      <c r="C322" s="167" t="s">
        <v>214</v>
      </c>
      <c r="D322" s="167" t="s">
        <v>141</v>
      </c>
      <c r="E322" s="167" t="s">
        <v>214</v>
      </c>
      <c r="F322" s="167" t="s">
        <v>215</v>
      </c>
      <c r="G322" s="167" t="s">
        <v>214</v>
      </c>
      <c r="H322" s="168">
        <v>547092</v>
      </c>
      <c r="I322" s="65">
        <v>547092</v>
      </c>
      <c r="J322" s="65">
        <v>136773</v>
      </c>
      <c r="K322" s="167"/>
      <c r="L322" s="65">
        <v>410319</v>
      </c>
      <c r="M322" s="167"/>
      <c r="N322" s="65"/>
      <c r="O322" s="65"/>
      <c r="P322" s="167"/>
      <c r="Q322" s="65"/>
      <c r="R322" s="65"/>
      <c r="S322" s="65"/>
      <c r="T322" s="65"/>
      <c r="U322" s="65"/>
      <c r="V322" s="65"/>
      <c r="W322" s="65"/>
    </row>
    <row r="323" ht="20.25" customHeight="1" spans="1:23">
      <c r="A323" s="167" t="str">
        <f t="shared" si="6"/>
        <v>       玉溪市生态环境局易门分局</v>
      </c>
      <c r="B323" s="167" t="s">
        <v>410</v>
      </c>
      <c r="C323" s="167" t="s">
        <v>217</v>
      </c>
      <c r="D323" s="167" t="s">
        <v>104</v>
      </c>
      <c r="E323" s="167" t="s">
        <v>218</v>
      </c>
      <c r="F323" s="167" t="s">
        <v>219</v>
      </c>
      <c r="G323" s="167" t="s">
        <v>220</v>
      </c>
      <c r="H323" s="168">
        <v>31200</v>
      </c>
      <c r="I323" s="65">
        <v>31200</v>
      </c>
      <c r="J323" s="65">
        <v>31200</v>
      </c>
      <c r="K323" s="167"/>
      <c r="L323" s="65"/>
      <c r="M323" s="167"/>
      <c r="N323" s="65"/>
      <c r="O323" s="65"/>
      <c r="P323" s="167"/>
      <c r="Q323" s="65"/>
      <c r="R323" s="65"/>
      <c r="S323" s="65"/>
      <c r="T323" s="65"/>
      <c r="U323" s="65"/>
      <c r="V323" s="65"/>
      <c r="W323" s="65"/>
    </row>
    <row r="324" ht="20.25" customHeight="1" spans="1:23">
      <c r="A324" s="167" t="str">
        <f t="shared" si="6"/>
        <v>       玉溪市生态环境局易门分局</v>
      </c>
      <c r="B324" s="167" t="s">
        <v>411</v>
      </c>
      <c r="C324" s="167" t="s">
        <v>223</v>
      </c>
      <c r="D324" s="167" t="s">
        <v>120</v>
      </c>
      <c r="E324" s="167" t="s">
        <v>191</v>
      </c>
      <c r="F324" s="167" t="s">
        <v>224</v>
      </c>
      <c r="G324" s="167" t="s">
        <v>225</v>
      </c>
      <c r="H324" s="168">
        <v>747700</v>
      </c>
      <c r="I324" s="65">
        <v>747700</v>
      </c>
      <c r="J324" s="65">
        <v>208582.5</v>
      </c>
      <c r="K324" s="167"/>
      <c r="L324" s="65">
        <v>539117.5</v>
      </c>
      <c r="M324" s="167"/>
      <c r="N324" s="65"/>
      <c r="O324" s="65"/>
      <c r="P324" s="167"/>
      <c r="Q324" s="65"/>
      <c r="R324" s="65"/>
      <c r="S324" s="65"/>
      <c r="T324" s="65"/>
      <c r="U324" s="65"/>
      <c r="V324" s="65"/>
      <c r="W324" s="65"/>
    </row>
    <row r="325" ht="20.25" customHeight="1" spans="1:23">
      <c r="A325" s="167" t="str">
        <f t="shared" si="6"/>
        <v>       玉溪市生态环境局易门分局</v>
      </c>
      <c r="B325" s="167" t="s">
        <v>412</v>
      </c>
      <c r="C325" s="167" t="s">
        <v>231</v>
      </c>
      <c r="D325" s="167" t="s">
        <v>120</v>
      </c>
      <c r="E325" s="167" t="s">
        <v>191</v>
      </c>
      <c r="F325" s="167" t="s">
        <v>232</v>
      </c>
      <c r="G325" s="167" t="s">
        <v>233</v>
      </c>
      <c r="H325" s="168">
        <v>198600</v>
      </c>
      <c r="I325" s="65">
        <v>198600</v>
      </c>
      <c r="J325" s="65">
        <v>86887.5</v>
      </c>
      <c r="K325" s="167"/>
      <c r="L325" s="65">
        <v>111712.5</v>
      </c>
      <c r="M325" s="167"/>
      <c r="N325" s="65"/>
      <c r="O325" s="65"/>
      <c r="P325" s="167"/>
      <c r="Q325" s="65"/>
      <c r="R325" s="65"/>
      <c r="S325" s="65"/>
      <c r="T325" s="65"/>
      <c r="U325" s="65"/>
      <c r="V325" s="65"/>
      <c r="W325" s="65"/>
    </row>
    <row r="326" ht="20.25" customHeight="1" spans="1:23">
      <c r="A326" s="167" t="str">
        <f t="shared" si="6"/>
        <v>       玉溪市生态环境局易门分局</v>
      </c>
      <c r="B326" s="167" t="s">
        <v>413</v>
      </c>
      <c r="C326" s="167" t="s">
        <v>235</v>
      </c>
      <c r="D326" s="167" t="s">
        <v>120</v>
      </c>
      <c r="E326" s="167" t="s">
        <v>191</v>
      </c>
      <c r="F326" s="167" t="s">
        <v>236</v>
      </c>
      <c r="G326" s="167" t="s">
        <v>235</v>
      </c>
      <c r="H326" s="168">
        <v>45910.32</v>
      </c>
      <c r="I326" s="65">
        <v>45910.32</v>
      </c>
      <c r="J326" s="65"/>
      <c r="K326" s="167"/>
      <c r="L326" s="65">
        <v>45910.32</v>
      </c>
      <c r="M326" s="167"/>
      <c r="N326" s="65"/>
      <c r="O326" s="65"/>
      <c r="P326" s="167"/>
      <c r="Q326" s="65"/>
      <c r="R326" s="65"/>
      <c r="S326" s="65"/>
      <c r="T326" s="65"/>
      <c r="U326" s="65"/>
      <c r="V326" s="65"/>
      <c r="W326" s="65"/>
    </row>
    <row r="327" ht="20.25" customHeight="1" spans="1:23">
      <c r="A327" s="167" t="str">
        <f t="shared" si="6"/>
        <v>       玉溪市生态环境局易门分局</v>
      </c>
      <c r="B327" s="167" t="s">
        <v>413</v>
      </c>
      <c r="C327" s="167" t="s">
        <v>235</v>
      </c>
      <c r="D327" s="167" t="s">
        <v>137</v>
      </c>
      <c r="E327" s="167" t="s">
        <v>212</v>
      </c>
      <c r="F327" s="167" t="s">
        <v>236</v>
      </c>
      <c r="G327" s="167" t="s">
        <v>235</v>
      </c>
      <c r="H327" s="168">
        <v>23283.6</v>
      </c>
      <c r="I327" s="65">
        <v>23283.6</v>
      </c>
      <c r="J327" s="65"/>
      <c r="K327" s="167"/>
      <c r="L327" s="65">
        <v>23283.6</v>
      </c>
      <c r="M327" s="167"/>
      <c r="N327" s="65"/>
      <c r="O327" s="65"/>
      <c r="P327" s="167"/>
      <c r="Q327" s="65"/>
      <c r="R327" s="65"/>
      <c r="S327" s="65"/>
      <c r="T327" s="65"/>
      <c r="U327" s="65"/>
      <c r="V327" s="65"/>
      <c r="W327" s="65"/>
    </row>
    <row r="328" ht="20.25" customHeight="1" spans="1:23">
      <c r="A328" s="167" t="str">
        <f t="shared" si="6"/>
        <v>       玉溪市生态环境局易门分局</v>
      </c>
      <c r="B328" s="167" t="s">
        <v>414</v>
      </c>
      <c r="C328" s="167" t="s">
        <v>238</v>
      </c>
      <c r="D328" s="167" t="s">
        <v>104</v>
      </c>
      <c r="E328" s="167" t="s">
        <v>218</v>
      </c>
      <c r="F328" s="167" t="s">
        <v>239</v>
      </c>
      <c r="G328" s="167" t="s">
        <v>240</v>
      </c>
      <c r="H328" s="168">
        <v>600</v>
      </c>
      <c r="I328" s="65">
        <v>600</v>
      </c>
      <c r="J328" s="65">
        <v>600</v>
      </c>
      <c r="K328" s="167"/>
      <c r="L328" s="65"/>
      <c r="M328" s="167"/>
      <c r="N328" s="65"/>
      <c r="O328" s="65"/>
      <c r="P328" s="167"/>
      <c r="Q328" s="65"/>
      <c r="R328" s="65"/>
      <c r="S328" s="65"/>
      <c r="T328" s="65"/>
      <c r="U328" s="65"/>
      <c r="V328" s="65"/>
      <c r="W328" s="65"/>
    </row>
    <row r="329" ht="20.25" customHeight="1" spans="1:23">
      <c r="A329" s="167" t="str">
        <f t="shared" si="6"/>
        <v>       玉溪市生态环境局易门分局</v>
      </c>
      <c r="B329" s="167" t="s">
        <v>414</v>
      </c>
      <c r="C329" s="167" t="s">
        <v>238</v>
      </c>
      <c r="D329" s="167" t="s">
        <v>120</v>
      </c>
      <c r="E329" s="167" t="s">
        <v>191</v>
      </c>
      <c r="F329" s="167" t="s">
        <v>241</v>
      </c>
      <c r="G329" s="167" t="s">
        <v>242</v>
      </c>
      <c r="H329" s="168">
        <v>166700</v>
      </c>
      <c r="I329" s="65">
        <v>166700</v>
      </c>
      <c r="J329" s="65">
        <v>38650.75</v>
      </c>
      <c r="K329" s="167"/>
      <c r="L329" s="65">
        <v>128049.25</v>
      </c>
      <c r="M329" s="167"/>
      <c r="N329" s="65"/>
      <c r="O329" s="65"/>
      <c r="P329" s="167"/>
      <c r="Q329" s="65"/>
      <c r="R329" s="65"/>
      <c r="S329" s="65"/>
      <c r="T329" s="65"/>
      <c r="U329" s="65"/>
      <c r="V329" s="65"/>
      <c r="W329" s="65"/>
    </row>
    <row r="330" ht="20.25" customHeight="1" spans="1:23">
      <c r="A330" s="167" t="str">
        <f t="shared" si="6"/>
        <v>       玉溪市生态环境局易门分局</v>
      </c>
      <c r="B330" s="167" t="s">
        <v>414</v>
      </c>
      <c r="C330" s="167" t="s">
        <v>238</v>
      </c>
      <c r="D330" s="167" t="s">
        <v>120</v>
      </c>
      <c r="E330" s="167" t="s">
        <v>191</v>
      </c>
      <c r="F330" s="167" t="s">
        <v>273</v>
      </c>
      <c r="G330" s="167" t="s">
        <v>274</v>
      </c>
      <c r="H330" s="168">
        <v>20000</v>
      </c>
      <c r="I330" s="65">
        <v>20000</v>
      </c>
      <c r="J330" s="65"/>
      <c r="K330" s="167"/>
      <c r="L330" s="65">
        <v>20000</v>
      </c>
      <c r="M330" s="167"/>
      <c r="N330" s="65"/>
      <c r="O330" s="65"/>
      <c r="P330" s="167"/>
      <c r="Q330" s="65"/>
      <c r="R330" s="65"/>
      <c r="S330" s="65"/>
      <c r="T330" s="65"/>
      <c r="U330" s="65"/>
      <c r="V330" s="65"/>
      <c r="W330" s="65"/>
    </row>
    <row r="331" ht="20.25" customHeight="1" spans="1:23">
      <c r="A331" s="167" t="str">
        <f t="shared" si="6"/>
        <v>       玉溪市生态环境局易门分局</v>
      </c>
      <c r="B331" s="167" t="s">
        <v>414</v>
      </c>
      <c r="C331" s="167" t="s">
        <v>238</v>
      </c>
      <c r="D331" s="167" t="s">
        <v>120</v>
      </c>
      <c r="E331" s="167" t="s">
        <v>191</v>
      </c>
      <c r="F331" s="167" t="s">
        <v>243</v>
      </c>
      <c r="G331" s="167" t="s">
        <v>244</v>
      </c>
      <c r="H331" s="168">
        <v>8000</v>
      </c>
      <c r="I331" s="65">
        <v>8000</v>
      </c>
      <c r="J331" s="65">
        <v>2000</v>
      </c>
      <c r="K331" s="167"/>
      <c r="L331" s="65">
        <v>6000</v>
      </c>
      <c r="M331" s="167"/>
      <c r="N331" s="65"/>
      <c r="O331" s="65"/>
      <c r="P331" s="167"/>
      <c r="Q331" s="65"/>
      <c r="R331" s="65"/>
      <c r="S331" s="65"/>
      <c r="T331" s="65"/>
      <c r="U331" s="65"/>
      <c r="V331" s="65"/>
      <c r="W331" s="65"/>
    </row>
    <row r="332" ht="20.25" customHeight="1" spans="1:23">
      <c r="A332" s="167" t="str">
        <f t="shared" si="6"/>
        <v>       玉溪市生态环境局易门分局</v>
      </c>
      <c r="B332" s="167" t="s">
        <v>414</v>
      </c>
      <c r="C332" s="167" t="s">
        <v>238</v>
      </c>
      <c r="D332" s="167" t="s">
        <v>120</v>
      </c>
      <c r="E332" s="167" t="s">
        <v>191</v>
      </c>
      <c r="F332" s="167" t="s">
        <v>245</v>
      </c>
      <c r="G332" s="167" t="s">
        <v>246</v>
      </c>
      <c r="H332" s="168">
        <v>10000</v>
      </c>
      <c r="I332" s="65">
        <v>10000</v>
      </c>
      <c r="J332" s="65">
        <v>2500</v>
      </c>
      <c r="K332" s="167"/>
      <c r="L332" s="65">
        <v>7500</v>
      </c>
      <c r="M332" s="167"/>
      <c r="N332" s="65"/>
      <c r="O332" s="65"/>
      <c r="P332" s="167"/>
      <c r="Q332" s="65"/>
      <c r="R332" s="65"/>
      <c r="S332" s="65"/>
      <c r="T332" s="65"/>
      <c r="U332" s="65"/>
      <c r="V332" s="65"/>
      <c r="W332" s="65"/>
    </row>
    <row r="333" ht="20.25" customHeight="1" spans="1:23">
      <c r="A333" s="167" t="str">
        <f t="shared" si="6"/>
        <v>       玉溪市生态环境局易门分局</v>
      </c>
      <c r="B333" s="167" t="s">
        <v>414</v>
      </c>
      <c r="C333" s="167" t="s">
        <v>238</v>
      </c>
      <c r="D333" s="167" t="s">
        <v>120</v>
      </c>
      <c r="E333" s="167" t="s">
        <v>191</v>
      </c>
      <c r="F333" s="167" t="s">
        <v>247</v>
      </c>
      <c r="G333" s="167" t="s">
        <v>248</v>
      </c>
      <c r="H333" s="168">
        <v>12000</v>
      </c>
      <c r="I333" s="65">
        <v>12000</v>
      </c>
      <c r="J333" s="65">
        <v>3000</v>
      </c>
      <c r="K333" s="167"/>
      <c r="L333" s="65">
        <v>9000</v>
      </c>
      <c r="M333" s="167"/>
      <c r="N333" s="65"/>
      <c r="O333" s="65"/>
      <c r="P333" s="167"/>
      <c r="Q333" s="65"/>
      <c r="R333" s="65"/>
      <c r="S333" s="65"/>
      <c r="T333" s="65"/>
      <c r="U333" s="65"/>
      <c r="V333" s="65"/>
      <c r="W333" s="65"/>
    </row>
    <row r="334" ht="20.25" customHeight="1" spans="1:23">
      <c r="A334" s="167" t="str">
        <f t="shared" si="6"/>
        <v>       玉溪市生态环境局易门分局</v>
      </c>
      <c r="B334" s="167" t="s">
        <v>414</v>
      </c>
      <c r="C334" s="167" t="s">
        <v>238</v>
      </c>
      <c r="D334" s="167" t="s">
        <v>120</v>
      </c>
      <c r="E334" s="167" t="s">
        <v>191</v>
      </c>
      <c r="F334" s="167" t="s">
        <v>275</v>
      </c>
      <c r="G334" s="167" t="s">
        <v>276</v>
      </c>
      <c r="H334" s="168">
        <v>20000</v>
      </c>
      <c r="I334" s="65">
        <v>20000</v>
      </c>
      <c r="J334" s="65">
        <v>5000</v>
      </c>
      <c r="K334" s="167"/>
      <c r="L334" s="65">
        <v>15000</v>
      </c>
      <c r="M334" s="167"/>
      <c r="N334" s="65"/>
      <c r="O334" s="65"/>
      <c r="P334" s="167"/>
      <c r="Q334" s="65"/>
      <c r="R334" s="65"/>
      <c r="S334" s="65"/>
      <c r="T334" s="65"/>
      <c r="U334" s="65"/>
      <c r="V334" s="65"/>
      <c r="W334" s="65"/>
    </row>
    <row r="335" ht="20.25" customHeight="1" spans="1:23">
      <c r="A335" s="167" t="str">
        <f t="shared" si="6"/>
        <v>       玉溪市生态环境局易门分局</v>
      </c>
      <c r="B335" s="167" t="s">
        <v>414</v>
      </c>
      <c r="C335" s="167" t="s">
        <v>238</v>
      </c>
      <c r="D335" s="167" t="s">
        <v>120</v>
      </c>
      <c r="E335" s="167" t="s">
        <v>191</v>
      </c>
      <c r="F335" s="167" t="s">
        <v>253</v>
      </c>
      <c r="G335" s="167" t="s">
        <v>254</v>
      </c>
      <c r="H335" s="168">
        <v>23000</v>
      </c>
      <c r="I335" s="65">
        <v>23000</v>
      </c>
      <c r="J335" s="65">
        <v>5750</v>
      </c>
      <c r="K335" s="167"/>
      <c r="L335" s="65">
        <v>17250</v>
      </c>
      <c r="M335" s="167"/>
      <c r="N335" s="65"/>
      <c r="O335" s="65"/>
      <c r="P335" s="167"/>
      <c r="Q335" s="65"/>
      <c r="R335" s="65"/>
      <c r="S335" s="65"/>
      <c r="T335" s="65"/>
      <c r="U335" s="65"/>
      <c r="V335" s="65"/>
      <c r="W335" s="65"/>
    </row>
    <row r="336" ht="20.25" customHeight="1" spans="1:23">
      <c r="A336" s="167" t="str">
        <f t="shared" si="6"/>
        <v>       玉溪市生态环境局易门分局</v>
      </c>
      <c r="B336" s="167" t="s">
        <v>414</v>
      </c>
      <c r="C336" s="167" t="s">
        <v>238</v>
      </c>
      <c r="D336" s="167" t="s">
        <v>120</v>
      </c>
      <c r="E336" s="167" t="s">
        <v>191</v>
      </c>
      <c r="F336" s="167" t="s">
        <v>232</v>
      </c>
      <c r="G336" s="167" t="s">
        <v>233</v>
      </c>
      <c r="H336" s="168">
        <v>19860</v>
      </c>
      <c r="I336" s="65">
        <v>19860</v>
      </c>
      <c r="J336" s="65">
        <v>4965</v>
      </c>
      <c r="K336" s="167"/>
      <c r="L336" s="65">
        <v>14895</v>
      </c>
      <c r="M336" s="167"/>
      <c r="N336" s="65"/>
      <c r="O336" s="65"/>
      <c r="P336" s="167"/>
      <c r="Q336" s="65"/>
      <c r="R336" s="65"/>
      <c r="S336" s="65"/>
      <c r="T336" s="65"/>
      <c r="U336" s="65"/>
      <c r="V336" s="65"/>
      <c r="W336" s="65"/>
    </row>
    <row r="337" ht="20.25" customHeight="1" spans="1:23">
      <c r="A337" s="167" t="str">
        <f t="shared" si="6"/>
        <v>       玉溪市生态环境局易门分局</v>
      </c>
      <c r="B337" s="167" t="s">
        <v>414</v>
      </c>
      <c r="C337" s="167" t="s">
        <v>238</v>
      </c>
      <c r="D337" s="167" t="s">
        <v>137</v>
      </c>
      <c r="E337" s="167" t="s">
        <v>212</v>
      </c>
      <c r="F337" s="167" t="s">
        <v>241</v>
      </c>
      <c r="G337" s="167" t="s">
        <v>242</v>
      </c>
      <c r="H337" s="168">
        <v>20000</v>
      </c>
      <c r="I337" s="65">
        <v>20000</v>
      </c>
      <c r="J337" s="65"/>
      <c r="K337" s="167"/>
      <c r="L337" s="65">
        <v>20000</v>
      </c>
      <c r="M337" s="167"/>
      <c r="N337" s="65"/>
      <c r="O337" s="65"/>
      <c r="P337" s="167"/>
      <c r="Q337" s="65"/>
      <c r="R337" s="65"/>
      <c r="S337" s="65"/>
      <c r="T337" s="65"/>
      <c r="U337" s="65"/>
      <c r="V337" s="65"/>
      <c r="W337" s="65"/>
    </row>
    <row r="338" ht="20.25" customHeight="1" spans="1:23">
      <c r="A338" s="167" t="str">
        <f t="shared" si="6"/>
        <v>       玉溪市生态环境局易门分局</v>
      </c>
      <c r="B338" s="167" t="s">
        <v>414</v>
      </c>
      <c r="C338" s="167" t="s">
        <v>238</v>
      </c>
      <c r="D338" s="167" t="s">
        <v>137</v>
      </c>
      <c r="E338" s="167" t="s">
        <v>212</v>
      </c>
      <c r="F338" s="167" t="s">
        <v>249</v>
      </c>
      <c r="G338" s="167" t="s">
        <v>250</v>
      </c>
      <c r="H338" s="168">
        <v>51600</v>
      </c>
      <c r="I338" s="65">
        <v>51600</v>
      </c>
      <c r="J338" s="65">
        <v>12900</v>
      </c>
      <c r="K338" s="167"/>
      <c r="L338" s="65">
        <v>38700</v>
      </c>
      <c r="M338" s="167"/>
      <c r="N338" s="65"/>
      <c r="O338" s="65"/>
      <c r="P338" s="167"/>
      <c r="Q338" s="65"/>
      <c r="R338" s="65"/>
      <c r="S338" s="65"/>
      <c r="T338" s="65"/>
      <c r="U338" s="65"/>
      <c r="V338" s="65"/>
      <c r="W338" s="65"/>
    </row>
    <row r="339" ht="20.25" customHeight="1" spans="1:23">
      <c r="A339" s="167" t="str">
        <f t="shared" si="6"/>
        <v>       玉溪市生态环境局易门分局</v>
      </c>
      <c r="B339" s="167" t="s">
        <v>414</v>
      </c>
      <c r="C339" s="167" t="s">
        <v>238</v>
      </c>
      <c r="D339" s="167" t="s">
        <v>137</v>
      </c>
      <c r="E339" s="167" t="s">
        <v>212</v>
      </c>
      <c r="F339" s="167" t="s">
        <v>253</v>
      </c>
      <c r="G339" s="167" t="s">
        <v>254</v>
      </c>
      <c r="H339" s="168">
        <v>11000</v>
      </c>
      <c r="I339" s="65">
        <v>11000</v>
      </c>
      <c r="J339" s="65">
        <v>2750</v>
      </c>
      <c r="K339" s="167"/>
      <c r="L339" s="65">
        <v>8250</v>
      </c>
      <c r="M339" s="167"/>
      <c r="N339" s="65"/>
      <c r="O339" s="65"/>
      <c r="P339" s="167"/>
      <c r="Q339" s="65"/>
      <c r="R339" s="65"/>
      <c r="S339" s="65"/>
      <c r="T339" s="65"/>
      <c r="U339" s="65"/>
      <c r="V339" s="65"/>
      <c r="W339" s="65"/>
    </row>
    <row r="340" ht="20.25" customHeight="1" spans="1:23">
      <c r="A340" s="167" t="str">
        <f t="shared" si="6"/>
        <v>       玉溪市生态环境局易门分局</v>
      </c>
      <c r="B340" s="167" t="s">
        <v>415</v>
      </c>
      <c r="C340" s="167" t="s">
        <v>227</v>
      </c>
      <c r="D340" s="167" t="s">
        <v>120</v>
      </c>
      <c r="E340" s="167" t="s">
        <v>191</v>
      </c>
      <c r="F340" s="167" t="s">
        <v>228</v>
      </c>
      <c r="G340" s="167" t="s">
        <v>229</v>
      </c>
      <c r="H340" s="168">
        <v>13100</v>
      </c>
      <c r="I340" s="65">
        <v>13100</v>
      </c>
      <c r="J340" s="65"/>
      <c r="K340" s="167"/>
      <c r="L340" s="65">
        <v>13100</v>
      </c>
      <c r="M340" s="167"/>
      <c r="N340" s="65"/>
      <c r="O340" s="65"/>
      <c r="P340" s="167"/>
      <c r="Q340" s="65"/>
      <c r="R340" s="65"/>
      <c r="S340" s="65"/>
      <c r="T340" s="65"/>
      <c r="U340" s="65"/>
      <c r="V340" s="65"/>
      <c r="W340" s="65"/>
    </row>
    <row r="341" ht="20.25" customHeight="1" spans="1:23">
      <c r="A341" s="167" t="str">
        <f t="shared" si="6"/>
        <v>       玉溪市生态环境局易门分局</v>
      </c>
      <c r="B341" s="167" t="s">
        <v>415</v>
      </c>
      <c r="C341" s="167" t="s">
        <v>227</v>
      </c>
      <c r="D341" s="167" t="s">
        <v>137</v>
      </c>
      <c r="E341" s="167" t="s">
        <v>212</v>
      </c>
      <c r="F341" s="167" t="s">
        <v>228</v>
      </c>
      <c r="G341" s="167" t="s">
        <v>229</v>
      </c>
      <c r="H341" s="168">
        <v>43900</v>
      </c>
      <c r="I341" s="65">
        <v>43900</v>
      </c>
      <c r="J341" s="65"/>
      <c r="K341" s="167"/>
      <c r="L341" s="65">
        <v>43900</v>
      </c>
      <c r="M341" s="167"/>
      <c r="N341" s="65"/>
      <c r="O341" s="65"/>
      <c r="P341" s="167"/>
      <c r="Q341" s="65"/>
      <c r="R341" s="65"/>
      <c r="S341" s="65"/>
      <c r="T341" s="65"/>
      <c r="U341" s="65"/>
      <c r="V341" s="65"/>
      <c r="W341" s="65"/>
    </row>
    <row r="342" ht="20.25" customHeight="1" spans="1:23">
      <c r="A342" s="167" t="str">
        <f t="shared" si="6"/>
        <v>       玉溪市生态环境局易门分局</v>
      </c>
      <c r="B342" s="167" t="s">
        <v>416</v>
      </c>
      <c r="C342" s="167" t="s">
        <v>165</v>
      </c>
      <c r="D342" s="167" t="s">
        <v>120</v>
      </c>
      <c r="E342" s="167" t="s">
        <v>191</v>
      </c>
      <c r="F342" s="167" t="s">
        <v>285</v>
      </c>
      <c r="G342" s="167" t="s">
        <v>165</v>
      </c>
      <c r="H342" s="168">
        <v>23500</v>
      </c>
      <c r="I342" s="65">
        <v>23500</v>
      </c>
      <c r="J342" s="65"/>
      <c r="K342" s="167"/>
      <c r="L342" s="65">
        <v>23500</v>
      </c>
      <c r="M342" s="167"/>
      <c r="N342" s="65"/>
      <c r="O342" s="65"/>
      <c r="P342" s="167"/>
      <c r="Q342" s="65"/>
      <c r="R342" s="65"/>
      <c r="S342" s="65"/>
      <c r="T342" s="65"/>
      <c r="U342" s="65"/>
      <c r="V342" s="65"/>
      <c r="W342" s="65"/>
    </row>
    <row r="343" ht="20.25" customHeight="1" spans="1:23">
      <c r="A343" s="167" t="str">
        <f t="shared" si="6"/>
        <v>       玉溪市生态环境局易门分局</v>
      </c>
      <c r="B343" s="167" t="s">
        <v>417</v>
      </c>
      <c r="C343" s="167" t="s">
        <v>266</v>
      </c>
      <c r="D343" s="167" t="s">
        <v>120</v>
      </c>
      <c r="E343" s="167" t="s">
        <v>191</v>
      </c>
      <c r="F343" s="167" t="s">
        <v>210</v>
      </c>
      <c r="G343" s="167" t="s">
        <v>211</v>
      </c>
      <c r="H343" s="168">
        <v>48000</v>
      </c>
      <c r="I343" s="65">
        <v>48000</v>
      </c>
      <c r="J343" s="65"/>
      <c r="K343" s="167"/>
      <c r="L343" s="65">
        <v>48000</v>
      </c>
      <c r="M343" s="167"/>
      <c r="N343" s="65"/>
      <c r="O343" s="65"/>
      <c r="P343" s="167"/>
      <c r="Q343" s="65"/>
      <c r="R343" s="65"/>
      <c r="S343" s="65"/>
      <c r="T343" s="65"/>
      <c r="U343" s="65"/>
      <c r="V343" s="65"/>
      <c r="W343" s="65"/>
    </row>
    <row r="344" ht="20.25" customHeight="1" spans="1:23">
      <c r="A344" s="167" t="str">
        <f t="shared" si="6"/>
        <v>       玉溪市生态环境局易门分局</v>
      </c>
      <c r="B344" s="167" t="s">
        <v>418</v>
      </c>
      <c r="C344" s="167" t="s">
        <v>291</v>
      </c>
      <c r="D344" s="167" t="s">
        <v>120</v>
      </c>
      <c r="E344" s="167" t="s">
        <v>191</v>
      </c>
      <c r="F344" s="167" t="s">
        <v>224</v>
      </c>
      <c r="G344" s="167" t="s">
        <v>225</v>
      </c>
      <c r="H344" s="168">
        <v>80310</v>
      </c>
      <c r="I344" s="65">
        <v>80310</v>
      </c>
      <c r="J344" s="65"/>
      <c r="K344" s="167"/>
      <c r="L344" s="65">
        <v>80310</v>
      </c>
      <c r="M344" s="167"/>
      <c r="N344" s="65"/>
      <c r="O344" s="65"/>
      <c r="P344" s="167"/>
      <c r="Q344" s="65"/>
      <c r="R344" s="65"/>
      <c r="S344" s="65"/>
      <c r="T344" s="65"/>
      <c r="U344" s="65"/>
      <c r="V344" s="65"/>
      <c r="W344" s="65"/>
    </row>
    <row r="345" ht="20.25" customHeight="1" spans="1:23">
      <c r="A345" s="167" t="str">
        <f t="shared" si="6"/>
        <v>       玉溪市生态环境局易门分局</v>
      </c>
      <c r="B345" s="167" t="s">
        <v>419</v>
      </c>
      <c r="C345" s="167" t="s">
        <v>268</v>
      </c>
      <c r="D345" s="167" t="s">
        <v>120</v>
      </c>
      <c r="E345" s="167" t="s">
        <v>191</v>
      </c>
      <c r="F345" s="167" t="s">
        <v>269</v>
      </c>
      <c r="G345" s="167" t="s">
        <v>223</v>
      </c>
      <c r="H345" s="168">
        <v>144000</v>
      </c>
      <c r="I345" s="65">
        <v>144000</v>
      </c>
      <c r="J345" s="65">
        <v>36000</v>
      </c>
      <c r="K345" s="167"/>
      <c r="L345" s="65">
        <v>108000</v>
      </c>
      <c r="M345" s="167"/>
      <c r="N345" s="65"/>
      <c r="O345" s="65"/>
      <c r="P345" s="167"/>
      <c r="Q345" s="65"/>
      <c r="R345" s="65"/>
      <c r="S345" s="65"/>
      <c r="T345" s="65"/>
      <c r="U345" s="65"/>
      <c r="V345" s="65"/>
      <c r="W345" s="65"/>
    </row>
    <row r="346" ht="20.25" customHeight="1" spans="1:23">
      <c r="A346" s="167" t="str">
        <f t="shared" si="6"/>
        <v>       玉溪市生态环境局易门分局</v>
      </c>
      <c r="B346" s="167" t="s">
        <v>420</v>
      </c>
      <c r="C346" s="167" t="s">
        <v>271</v>
      </c>
      <c r="D346" s="167" t="s">
        <v>124</v>
      </c>
      <c r="E346" s="167" t="s">
        <v>272</v>
      </c>
      <c r="F346" s="167" t="s">
        <v>241</v>
      </c>
      <c r="G346" s="167" t="s">
        <v>242</v>
      </c>
      <c r="H346" s="168">
        <v>10000</v>
      </c>
      <c r="I346" s="65">
        <v>10000</v>
      </c>
      <c r="J346" s="65"/>
      <c r="K346" s="167"/>
      <c r="L346" s="65">
        <v>10000</v>
      </c>
      <c r="M346" s="167"/>
      <c r="N346" s="65"/>
      <c r="O346" s="65"/>
      <c r="P346" s="167"/>
      <c r="Q346" s="65"/>
      <c r="R346" s="65"/>
      <c r="S346" s="65"/>
      <c r="T346" s="65"/>
      <c r="U346" s="65"/>
      <c r="V346" s="65"/>
      <c r="W346" s="65"/>
    </row>
    <row r="347" ht="20.25" customHeight="1" spans="1:23">
      <c r="A347" s="167" t="str">
        <f t="shared" si="6"/>
        <v>       玉溪市生态环境局易门分局</v>
      </c>
      <c r="B347" s="167" t="s">
        <v>420</v>
      </c>
      <c r="C347" s="167" t="s">
        <v>271</v>
      </c>
      <c r="D347" s="167" t="s">
        <v>124</v>
      </c>
      <c r="E347" s="167" t="s">
        <v>272</v>
      </c>
      <c r="F347" s="167" t="s">
        <v>281</v>
      </c>
      <c r="G347" s="167" t="s">
        <v>282</v>
      </c>
      <c r="H347" s="168">
        <v>78200</v>
      </c>
      <c r="I347" s="65">
        <v>78200</v>
      </c>
      <c r="J347" s="65"/>
      <c r="K347" s="167"/>
      <c r="L347" s="65">
        <v>78200</v>
      </c>
      <c r="M347" s="167"/>
      <c r="N347" s="65"/>
      <c r="O347" s="65"/>
      <c r="P347" s="167"/>
      <c r="Q347" s="65"/>
      <c r="R347" s="65"/>
      <c r="S347" s="65"/>
      <c r="T347" s="65"/>
      <c r="U347" s="65"/>
      <c r="V347" s="65"/>
      <c r="W347" s="65"/>
    </row>
    <row r="348" ht="20.25" customHeight="1" spans="1:23">
      <c r="A348" s="167" t="str">
        <f t="shared" si="6"/>
        <v>       玉溪市生态环境局易门分局</v>
      </c>
      <c r="B348" s="167" t="s">
        <v>421</v>
      </c>
      <c r="C348" s="167" t="s">
        <v>287</v>
      </c>
      <c r="D348" s="167" t="s">
        <v>137</v>
      </c>
      <c r="E348" s="167" t="s">
        <v>212</v>
      </c>
      <c r="F348" s="167" t="s">
        <v>263</v>
      </c>
      <c r="G348" s="167" t="s">
        <v>264</v>
      </c>
      <c r="H348" s="168">
        <v>543400</v>
      </c>
      <c r="I348" s="65">
        <v>543400</v>
      </c>
      <c r="J348" s="65">
        <v>543400</v>
      </c>
      <c r="K348" s="167"/>
      <c r="L348" s="65"/>
      <c r="M348" s="167"/>
      <c r="N348" s="65"/>
      <c r="O348" s="65"/>
      <c r="P348" s="167"/>
      <c r="Q348" s="65"/>
      <c r="R348" s="65"/>
      <c r="S348" s="65"/>
      <c r="T348" s="65"/>
      <c r="U348" s="65"/>
      <c r="V348" s="65"/>
      <c r="W348" s="65"/>
    </row>
    <row r="349" ht="20.25" customHeight="1" spans="1:23">
      <c r="A349" s="167" t="str">
        <f t="shared" si="6"/>
        <v>       玉溪市生态环境局易门分局</v>
      </c>
      <c r="B349" s="167" t="s">
        <v>422</v>
      </c>
      <c r="C349" s="167" t="s">
        <v>289</v>
      </c>
      <c r="D349" s="167" t="s">
        <v>137</v>
      </c>
      <c r="E349" s="167" t="s">
        <v>212</v>
      </c>
      <c r="F349" s="167" t="s">
        <v>263</v>
      </c>
      <c r="G349" s="167" t="s">
        <v>264</v>
      </c>
      <c r="H349" s="168">
        <v>275000</v>
      </c>
      <c r="I349" s="65">
        <v>275000</v>
      </c>
      <c r="J349" s="65"/>
      <c r="K349" s="167"/>
      <c r="L349" s="65">
        <v>275000</v>
      </c>
      <c r="M349" s="167"/>
      <c r="N349" s="65"/>
      <c r="O349" s="65"/>
      <c r="P349" s="167"/>
      <c r="Q349" s="65"/>
      <c r="R349" s="65"/>
      <c r="S349" s="65"/>
      <c r="T349" s="65"/>
      <c r="U349" s="65"/>
      <c r="V349" s="65"/>
      <c r="W349" s="65"/>
    </row>
    <row r="350" ht="20.25" customHeight="1" spans="1:23">
      <c r="A350" s="167" t="str">
        <f t="shared" si="6"/>
        <v>       玉溪市生态环境局易门分局</v>
      </c>
      <c r="B350" s="167" t="s">
        <v>423</v>
      </c>
      <c r="C350" s="167" t="s">
        <v>293</v>
      </c>
      <c r="D350" s="167" t="s">
        <v>120</v>
      </c>
      <c r="E350" s="167" t="s">
        <v>191</v>
      </c>
      <c r="F350" s="167" t="s">
        <v>281</v>
      </c>
      <c r="G350" s="167" t="s">
        <v>282</v>
      </c>
      <c r="H350" s="168">
        <v>156000</v>
      </c>
      <c r="I350" s="65">
        <v>156000</v>
      </c>
      <c r="J350" s="65"/>
      <c r="K350" s="167"/>
      <c r="L350" s="65">
        <v>156000</v>
      </c>
      <c r="M350" s="167"/>
      <c r="N350" s="65"/>
      <c r="O350" s="65"/>
      <c r="P350" s="167"/>
      <c r="Q350" s="65"/>
      <c r="R350" s="65"/>
      <c r="S350" s="65"/>
      <c r="T350" s="65"/>
      <c r="U350" s="65"/>
      <c r="V350" s="65"/>
      <c r="W350" s="65"/>
    </row>
    <row r="351" ht="20.25" customHeight="1" spans="1:23">
      <c r="A351" s="169" t="s">
        <v>79</v>
      </c>
      <c r="B351" s="167"/>
      <c r="C351" s="167"/>
      <c r="D351" s="167"/>
      <c r="E351" s="167"/>
      <c r="F351" s="167"/>
      <c r="G351" s="167"/>
      <c r="H351" s="168">
        <v>7256180.02</v>
      </c>
      <c r="I351" s="65">
        <v>7256180.02</v>
      </c>
      <c r="J351" s="65">
        <v>2825054.96</v>
      </c>
      <c r="K351" s="167"/>
      <c r="L351" s="65">
        <v>4431125.06</v>
      </c>
      <c r="M351" s="167"/>
      <c r="N351" s="65"/>
      <c r="O351" s="65"/>
      <c r="P351" s="167"/>
      <c r="Q351" s="65"/>
      <c r="R351" s="65"/>
      <c r="S351" s="65"/>
      <c r="T351" s="65"/>
      <c r="U351" s="65"/>
      <c r="V351" s="65"/>
      <c r="W351" s="65"/>
    </row>
    <row r="352" ht="20.25" customHeight="1" spans="1:23">
      <c r="A352" s="167" t="str">
        <f t="shared" ref="A352:A399" si="7">"       "&amp;"玉溪市生态环境局峨山分局"</f>
        <v>       玉溪市生态环境局峨山分局</v>
      </c>
      <c r="B352" s="167" t="s">
        <v>424</v>
      </c>
      <c r="C352" s="167" t="s">
        <v>190</v>
      </c>
      <c r="D352" s="167" t="s">
        <v>120</v>
      </c>
      <c r="E352" s="167" t="s">
        <v>191</v>
      </c>
      <c r="F352" s="167" t="s">
        <v>192</v>
      </c>
      <c r="G352" s="167" t="s">
        <v>193</v>
      </c>
      <c r="H352" s="168">
        <v>854244</v>
      </c>
      <c r="I352" s="65">
        <v>854244</v>
      </c>
      <c r="J352" s="65">
        <v>373731.75</v>
      </c>
      <c r="K352" s="167"/>
      <c r="L352" s="65">
        <v>480512.25</v>
      </c>
      <c r="M352" s="167"/>
      <c r="N352" s="65"/>
      <c r="O352" s="65"/>
      <c r="P352" s="167"/>
      <c r="Q352" s="65"/>
      <c r="R352" s="65"/>
      <c r="S352" s="65"/>
      <c r="T352" s="65"/>
      <c r="U352" s="65"/>
      <c r="V352" s="65"/>
      <c r="W352" s="65"/>
    </row>
    <row r="353" ht="20.25" customHeight="1" spans="1:23">
      <c r="A353" s="167" t="str">
        <f t="shared" si="7"/>
        <v>       玉溪市生态环境局峨山分局</v>
      </c>
      <c r="B353" s="167" t="s">
        <v>424</v>
      </c>
      <c r="C353" s="167" t="s">
        <v>190</v>
      </c>
      <c r="D353" s="167" t="s">
        <v>120</v>
      </c>
      <c r="E353" s="167" t="s">
        <v>191</v>
      </c>
      <c r="F353" s="167" t="s">
        <v>194</v>
      </c>
      <c r="G353" s="167" t="s">
        <v>195</v>
      </c>
      <c r="H353" s="168">
        <v>1254636</v>
      </c>
      <c r="I353" s="65">
        <v>1254636</v>
      </c>
      <c r="J353" s="65">
        <v>548903.25</v>
      </c>
      <c r="K353" s="167"/>
      <c r="L353" s="65">
        <v>705732.75</v>
      </c>
      <c r="M353" s="167"/>
      <c r="N353" s="65"/>
      <c r="O353" s="65"/>
      <c r="P353" s="167"/>
      <c r="Q353" s="65"/>
      <c r="R353" s="65"/>
      <c r="S353" s="65"/>
      <c r="T353" s="65"/>
      <c r="U353" s="65"/>
      <c r="V353" s="65"/>
      <c r="W353" s="65"/>
    </row>
    <row r="354" ht="20.25" customHeight="1" spans="1:23">
      <c r="A354" s="167" t="str">
        <f t="shared" si="7"/>
        <v>       玉溪市生态环境局峨山分局</v>
      </c>
      <c r="B354" s="167" t="s">
        <v>424</v>
      </c>
      <c r="C354" s="167" t="s">
        <v>190</v>
      </c>
      <c r="D354" s="167" t="s">
        <v>142</v>
      </c>
      <c r="E354" s="167" t="s">
        <v>196</v>
      </c>
      <c r="F354" s="167" t="s">
        <v>194</v>
      </c>
      <c r="G354" s="167" t="s">
        <v>195</v>
      </c>
      <c r="H354" s="168">
        <v>4152</v>
      </c>
      <c r="I354" s="65">
        <v>4152</v>
      </c>
      <c r="J354" s="65">
        <v>1038</v>
      </c>
      <c r="K354" s="167"/>
      <c r="L354" s="65">
        <v>3114</v>
      </c>
      <c r="M354" s="167"/>
      <c r="N354" s="65"/>
      <c r="O354" s="65"/>
      <c r="P354" s="167"/>
      <c r="Q354" s="65"/>
      <c r="R354" s="65"/>
      <c r="S354" s="65"/>
      <c r="T354" s="65"/>
      <c r="U354" s="65"/>
      <c r="V354" s="65"/>
      <c r="W354" s="65"/>
    </row>
    <row r="355" ht="20.25" customHeight="1" spans="1:23">
      <c r="A355" s="167" t="str">
        <f t="shared" si="7"/>
        <v>       玉溪市生态环境局峨山分局</v>
      </c>
      <c r="B355" s="167" t="s">
        <v>425</v>
      </c>
      <c r="C355" s="167" t="s">
        <v>262</v>
      </c>
      <c r="D355" s="167" t="s">
        <v>137</v>
      </c>
      <c r="E355" s="167" t="s">
        <v>212</v>
      </c>
      <c r="F355" s="167" t="s">
        <v>192</v>
      </c>
      <c r="G355" s="167" t="s">
        <v>193</v>
      </c>
      <c r="H355" s="168">
        <v>433452</v>
      </c>
      <c r="I355" s="65">
        <v>433452</v>
      </c>
      <c r="J355" s="65">
        <v>189635.25</v>
      </c>
      <c r="K355" s="167"/>
      <c r="L355" s="65">
        <v>243816.75</v>
      </c>
      <c r="M355" s="167"/>
      <c r="N355" s="65"/>
      <c r="O355" s="65"/>
      <c r="P355" s="167"/>
      <c r="Q355" s="65"/>
      <c r="R355" s="65"/>
      <c r="S355" s="65"/>
      <c r="T355" s="65"/>
      <c r="U355" s="65"/>
      <c r="V355" s="65"/>
      <c r="W355" s="65"/>
    </row>
    <row r="356" ht="20.25" customHeight="1" spans="1:23">
      <c r="A356" s="167" t="str">
        <f t="shared" si="7"/>
        <v>       玉溪市生态环境局峨山分局</v>
      </c>
      <c r="B356" s="167" t="s">
        <v>425</v>
      </c>
      <c r="C356" s="167" t="s">
        <v>262</v>
      </c>
      <c r="D356" s="167" t="s">
        <v>137</v>
      </c>
      <c r="E356" s="167" t="s">
        <v>212</v>
      </c>
      <c r="F356" s="167" t="s">
        <v>194</v>
      </c>
      <c r="G356" s="167" t="s">
        <v>195</v>
      </c>
      <c r="H356" s="168">
        <v>87360</v>
      </c>
      <c r="I356" s="65">
        <v>87360</v>
      </c>
      <c r="J356" s="65">
        <v>38220</v>
      </c>
      <c r="K356" s="167"/>
      <c r="L356" s="65">
        <v>49140</v>
      </c>
      <c r="M356" s="167"/>
      <c r="N356" s="65"/>
      <c r="O356" s="65"/>
      <c r="P356" s="167"/>
      <c r="Q356" s="65"/>
      <c r="R356" s="65"/>
      <c r="S356" s="65"/>
      <c r="T356" s="65"/>
      <c r="U356" s="65"/>
      <c r="V356" s="65"/>
      <c r="W356" s="65"/>
    </row>
    <row r="357" ht="20.25" customHeight="1" spans="1:23">
      <c r="A357" s="167" t="str">
        <f t="shared" si="7"/>
        <v>       玉溪市生态环境局峨山分局</v>
      </c>
      <c r="B357" s="167" t="s">
        <v>425</v>
      </c>
      <c r="C357" s="167" t="s">
        <v>262</v>
      </c>
      <c r="D357" s="167" t="s">
        <v>137</v>
      </c>
      <c r="E357" s="167" t="s">
        <v>212</v>
      </c>
      <c r="F357" s="167" t="s">
        <v>263</v>
      </c>
      <c r="G357" s="167" t="s">
        <v>264</v>
      </c>
      <c r="H357" s="168">
        <v>158400</v>
      </c>
      <c r="I357" s="65">
        <v>158400</v>
      </c>
      <c r="J357" s="65">
        <v>69300</v>
      </c>
      <c r="K357" s="167"/>
      <c r="L357" s="65">
        <v>89100</v>
      </c>
      <c r="M357" s="167"/>
      <c r="N357" s="65"/>
      <c r="O357" s="65"/>
      <c r="P357" s="167"/>
      <c r="Q357" s="65"/>
      <c r="R357" s="65"/>
      <c r="S357" s="65"/>
      <c r="T357" s="65"/>
      <c r="U357" s="65"/>
      <c r="V357" s="65"/>
      <c r="W357" s="65"/>
    </row>
    <row r="358" ht="20.25" customHeight="1" spans="1:23">
      <c r="A358" s="167" t="str">
        <f t="shared" si="7"/>
        <v>       玉溪市生态环境局峨山分局</v>
      </c>
      <c r="B358" s="167" t="s">
        <v>425</v>
      </c>
      <c r="C358" s="167" t="s">
        <v>262</v>
      </c>
      <c r="D358" s="167" t="s">
        <v>142</v>
      </c>
      <c r="E358" s="167" t="s">
        <v>196</v>
      </c>
      <c r="F358" s="167" t="s">
        <v>194</v>
      </c>
      <c r="G358" s="167" t="s">
        <v>195</v>
      </c>
      <c r="H358" s="168">
        <v>15576</v>
      </c>
      <c r="I358" s="65">
        <v>15576</v>
      </c>
      <c r="J358" s="65"/>
      <c r="K358" s="167"/>
      <c r="L358" s="65">
        <v>15576</v>
      </c>
      <c r="M358" s="167"/>
      <c r="N358" s="65"/>
      <c r="O358" s="65"/>
      <c r="P358" s="167"/>
      <c r="Q358" s="65"/>
      <c r="R358" s="65"/>
      <c r="S358" s="65"/>
      <c r="T358" s="65"/>
      <c r="U358" s="65"/>
      <c r="V358" s="65"/>
      <c r="W358" s="65"/>
    </row>
    <row r="359" ht="20.25" customHeight="1" spans="1:23">
      <c r="A359" s="167" t="str">
        <f t="shared" si="7"/>
        <v>       玉溪市生态环境局峨山分局</v>
      </c>
      <c r="B359" s="167" t="s">
        <v>426</v>
      </c>
      <c r="C359" s="167" t="s">
        <v>198</v>
      </c>
      <c r="D359" s="167" t="s">
        <v>106</v>
      </c>
      <c r="E359" s="167" t="s">
        <v>199</v>
      </c>
      <c r="F359" s="167" t="s">
        <v>200</v>
      </c>
      <c r="G359" s="167" t="s">
        <v>201</v>
      </c>
      <c r="H359" s="168">
        <v>571482.72</v>
      </c>
      <c r="I359" s="65">
        <v>571482.72</v>
      </c>
      <c r="J359" s="65">
        <v>142870.68</v>
      </c>
      <c r="K359" s="167"/>
      <c r="L359" s="65">
        <v>428612.04</v>
      </c>
      <c r="M359" s="167"/>
      <c r="N359" s="65"/>
      <c r="O359" s="65"/>
      <c r="P359" s="167"/>
      <c r="Q359" s="65"/>
      <c r="R359" s="65"/>
      <c r="S359" s="65"/>
      <c r="T359" s="65"/>
      <c r="U359" s="65"/>
      <c r="V359" s="65"/>
      <c r="W359" s="65"/>
    </row>
    <row r="360" ht="20.25" customHeight="1" spans="1:23">
      <c r="A360" s="167" t="str">
        <f t="shared" si="7"/>
        <v>       玉溪市生态环境局峨山分局</v>
      </c>
      <c r="B360" s="167" t="s">
        <v>426</v>
      </c>
      <c r="C360" s="167" t="s">
        <v>198</v>
      </c>
      <c r="D360" s="167" t="s">
        <v>114</v>
      </c>
      <c r="E360" s="167" t="s">
        <v>202</v>
      </c>
      <c r="F360" s="167" t="s">
        <v>203</v>
      </c>
      <c r="G360" s="167" t="s">
        <v>204</v>
      </c>
      <c r="H360" s="168">
        <v>217203.95</v>
      </c>
      <c r="I360" s="65">
        <v>217203.95</v>
      </c>
      <c r="J360" s="65">
        <v>54300.99</v>
      </c>
      <c r="K360" s="167"/>
      <c r="L360" s="65">
        <v>162902.96</v>
      </c>
      <c r="M360" s="167"/>
      <c r="N360" s="65"/>
      <c r="O360" s="65"/>
      <c r="P360" s="167"/>
      <c r="Q360" s="65"/>
      <c r="R360" s="65"/>
      <c r="S360" s="65"/>
      <c r="T360" s="65"/>
      <c r="U360" s="65"/>
      <c r="V360" s="65"/>
      <c r="W360" s="65"/>
    </row>
    <row r="361" ht="20.25" customHeight="1" spans="1:23">
      <c r="A361" s="167" t="str">
        <f t="shared" si="7"/>
        <v>       玉溪市生态环境局峨山分局</v>
      </c>
      <c r="B361" s="167" t="s">
        <v>426</v>
      </c>
      <c r="C361" s="167" t="s">
        <v>198</v>
      </c>
      <c r="D361" s="167" t="s">
        <v>115</v>
      </c>
      <c r="E361" s="167" t="s">
        <v>205</v>
      </c>
      <c r="F361" s="167" t="s">
        <v>203</v>
      </c>
      <c r="G361" s="167" t="s">
        <v>204</v>
      </c>
      <c r="H361" s="168">
        <v>79252.72</v>
      </c>
      <c r="I361" s="65">
        <v>79252.72</v>
      </c>
      <c r="J361" s="65">
        <v>19813.18</v>
      </c>
      <c r="K361" s="167"/>
      <c r="L361" s="65">
        <v>59439.54</v>
      </c>
      <c r="M361" s="167"/>
      <c r="N361" s="65"/>
      <c r="O361" s="65"/>
      <c r="P361" s="167"/>
      <c r="Q361" s="65"/>
      <c r="R361" s="65"/>
      <c r="S361" s="65"/>
      <c r="T361" s="65"/>
      <c r="U361" s="65"/>
      <c r="V361" s="65"/>
      <c r="W361" s="65"/>
    </row>
    <row r="362" ht="20.25" customHeight="1" spans="1:23">
      <c r="A362" s="167" t="str">
        <f t="shared" si="7"/>
        <v>       玉溪市生态环境局峨山分局</v>
      </c>
      <c r="B362" s="167" t="s">
        <v>426</v>
      </c>
      <c r="C362" s="167" t="s">
        <v>198</v>
      </c>
      <c r="D362" s="167" t="s">
        <v>116</v>
      </c>
      <c r="E362" s="167" t="s">
        <v>206</v>
      </c>
      <c r="F362" s="167" t="s">
        <v>207</v>
      </c>
      <c r="G362" s="167" t="s">
        <v>208</v>
      </c>
      <c r="H362" s="168">
        <v>192745.95</v>
      </c>
      <c r="I362" s="65">
        <v>192745.95</v>
      </c>
      <c r="J362" s="65">
        <v>48186.49</v>
      </c>
      <c r="K362" s="167"/>
      <c r="L362" s="65">
        <v>144559.46</v>
      </c>
      <c r="M362" s="167"/>
      <c r="N362" s="65"/>
      <c r="O362" s="65"/>
      <c r="P362" s="167"/>
      <c r="Q362" s="65"/>
      <c r="R362" s="65"/>
      <c r="S362" s="65"/>
      <c r="T362" s="65"/>
      <c r="U362" s="65"/>
      <c r="V362" s="65"/>
      <c r="W362" s="65"/>
    </row>
    <row r="363" ht="20.25" customHeight="1" spans="1:23">
      <c r="A363" s="167" t="str">
        <f t="shared" si="7"/>
        <v>       玉溪市生态环境局峨山分局</v>
      </c>
      <c r="B363" s="167" t="s">
        <v>426</v>
      </c>
      <c r="C363" s="167" t="s">
        <v>198</v>
      </c>
      <c r="D363" s="167" t="s">
        <v>117</v>
      </c>
      <c r="E363" s="167" t="s">
        <v>209</v>
      </c>
      <c r="F363" s="167" t="s">
        <v>210</v>
      </c>
      <c r="G363" s="167" t="s">
        <v>211</v>
      </c>
      <c r="H363" s="168">
        <v>28748.24</v>
      </c>
      <c r="I363" s="65">
        <v>28748.24</v>
      </c>
      <c r="J363" s="65">
        <v>17765.06</v>
      </c>
      <c r="K363" s="167"/>
      <c r="L363" s="65">
        <v>10983.18</v>
      </c>
      <c r="M363" s="167"/>
      <c r="N363" s="65"/>
      <c r="O363" s="65"/>
      <c r="P363" s="167"/>
      <c r="Q363" s="65"/>
      <c r="R363" s="65"/>
      <c r="S363" s="65"/>
      <c r="T363" s="65"/>
      <c r="U363" s="65"/>
      <c r="V363" s="65"/>
      <c r="W363" s="65"/>
    </row>
    <row r="364" ht="20.25" customHeight="1" spans="1:23">
      <c r="A364" s="167" t="str">
        <f t="shared" si="7"/>
        <v>       玉溪市生态环境局峨山分局</v>
      </c>
      <c r="B364" s="167" t="s">
        <v>426</v>
      </c>
      <c r="C364" s="167" t="s">
        <v>198</v>
      </c>
      <c r="D364" s="167" t="s">
        <v>120</v>
      </c>
      <c r="E364" s="167" t="s">
        <v>191</v>
      </c>
      <c r="F364" s="167" t="s">
        <v>210</v>
      </c>
      <c r="G364" s="167" t="s">
        <v>211</v>
      </c>
      <c r="H364" s="168">
        <v>1609.43</v>
      </c>
      <c r="I364" s="65">
        <v>1609.43</v>
      </c>
      <c r="J364" s="65">
        <v>402.36</v>
      </c>
      <c r="K364" s="167"/>
      <c r="L364" s="65">
        <v>1207.07</v>
      </c>
      <c r="M364" s="167"/>
      <c r="N364" s="65"/>
      <c r="O364" s="65"/>
      <c r="P364" s="167"/>
      <c r="Q364" s="65"/>
      <c r="R364" s="65"/>
      <c r="S364" s="65"/>
      <c r="T364" s="65"/>
      <c r="U364" s="65"/>
      <c r="V364" s="65"/>
      <c r="W364" s="65"/>
    </row>
    <row r="365" ht="20.25" customHeight="1" spans="1:23">
      <c r="A365" s="167" t="str">
        <f t="shared" si="7"/>
        <v>       玉溪市生态环境局峨山分局</v>
      </c>
      <c r="B365" s="167" t="s">
        <v>426</v>
      </c>
      <c r="C365" s="167" t="s">
        <v>198</v>
      </c>
      <c r="D365" s="167" t="s">
        <v>137</v>
      </c>
      <c r="E365" s="167" t="s">
        <v>212</v>
      </c>
      <c r="F365" s="167" t="s">
        <v>210</v>
      </c>
      <c r="G365" s="167" t="s">
        <v>211</v>
      </c>
      <c r="H365" s="168">
        <v>6936.81</v>
      </c>
      <c r="I365" s="65">
        <v>6936.81</v>
      </c>
      <c r="J365" s="65">
        <v>1734.2</v>
      </c>
      <c r="K365" s="167"/>
      <c r="L365" s="65">
        <v>5202.61</v>
      </c>
      <c r="M365" s="167"/>
      <c r="N365" s="65"/>
      <c r="O365" s="65"/>
      <c r="P365" s="167"/>
      <c r="Q365" s="65"/>
      <c r="R365" s="65"/>
      <c r="S365" s="65"/>
      <c r="T365" s="65"/>
      <c r="U365" s="65"/>
      <c r="V365" s="65"/>
      <c r="W365" s="65"/>
    </row>
    <row r="366" ht="20.25" customHeight="1" spans="1:23">
      <c r="A366" s="167" t="str">
        <f t="shared" si="7"/>
        <v>       玉溪市生态环境局峨山分局</v>
      </c>
      <c r="B366" s="167" t="s">
        <v>427</v>
      </c>
      <c r="C366" s="167" t="s">
        <v>214</v>
      </c>
      <c r="D366" s="167" t="s">
        <v>141</v>
      </c>
      <c r="E366" s="167" t="s">
        <v>214</v>
      </c>
      <c r="F366" s="167" t="s">
        <v>215</v>
      </c>
      <c r="G366" s="167" t="s">
        <v>214</v>
      </c>
      <c r="H366" s="168">
        <v>511428</v>
      </c>
      <c r="I366" s="65">
        <v>511428</v>
      </c>
      <c r="J366" s="65">
        <v>127857</v>
      </c>
      <c r="K366" s="167"/>
      <c r="L366" s="65">
        <v>383571</v>
      </c>
      <c r="M366" s="167"/>
      <c r="N366" s="65"/>
      <c r="O366" s="65"/>
      <c r="P366" s="167"/>
      <c r="Q366" s="65"/>
      <c r="R366" s="65"/>
      <c r="S366" s="65"/>
      <c r="T366" s="65"/>
      <c r="U366" s="65"/>
      <c r="V366" s="65"/>
      <c r="W366" s="65"/>
    </row>
    <row r="367" ht="20.25" customHeight="1" spans="1:23">
      <c r="A367" s="167" t="str">
        <f t="shared" si="7"/>
        <v>       玉溪市生态环境局峨山分局</v>
      </c>
      <c r="B367" s="167" t="s">
        <v>428</v>
      </c>
      <c r="C367" s="167" t="s">
        <v>217</v>
      </c>
      <c r="D367" s="167" t="s">
        <v>104</v>
      </c>
      <c r="E367" s="167" t="s">
        <v>218</v>
      </c>
      <c r="F367" s="167" t="s">
        <v>219</v>
      </c>
      <c r="G367" s="167" t="s">
        <v>220</v>
      </c>
      <c r="H367" s="168">
        <v>312000</v>
      </c>
      <c r="I367" s="65">
        <v>312000</v>
      </c>
      <c r="J367" s="65">
        <v>312000</v>
      </c>
      <c r="K367" s="167"/>
      <c r="L367" s="65"/>
      <c r="M367" s="167"/>
      <c r="N367" s="65"/>
      <c r="O367" s="65"/>
      <c r="P367" s="167"/>
      <c r="Q367" s="65"/>
      <c r="R367" s="65"/>
      <c r="S367" s="65"/>
      <c r="T367" s="65"/>
      <c r="U367" s="65"/>
      <c r="V367" s="65"/>
      <c r="W367" s="65"/>
    </row>
    <row r="368" ht="20.25" customHeight="1" spans="1:23">
      <c r="A368" s="167" t="str">
        <f t="shared" si="7"/>
        <v>       玉溪市生态环境局峨山分局</v>
      </c>
      <c r="B368" s="167" t="s">
        <v>429</v>
      </c>
      <c r="C368" s="167" t="s">
        <v>223</v>
      </c>
      <c r="D368" s="167" t="s">
        <v>120</v>
      </c>
      <c r="E368" s="167" t="s">
        <v>191</v>
      </c>
      <c r="F368" s="167" t="s">
        <v>224</v>
      </c>
      <c r="G368" s="167" t="s">
        <v>225</v>
      </c>
      <c r="H368" s="168">
        <v>684228</v>
      </c>
      <c r="I368" s="65">
        <v>684228</v>
      </c>
      <c r="J368" s="65">
        <v>191121</v>
      </c>
      <c r="K368" s="167"/>
      <c r="L368" s="65">
        <v>493107</v>
      </c>
      <c r="M368" s="167"/>
      <c r="N368" s="65"/>
      <c r="O368" s="65"/>
      <c r="P368" s="167"/>
      <c r="Q368" s="65"/>
      <c r="R368" s="65"/>
      <c r="S368" s="65"/>
      <c r="T368" s="65"/>
      <c r="U368" s="65"/>
      <c r="V368" s="65"/>
      <c r="W368" s="65"/>
    </row>
    <row r="369" ht="20.25" customHeight="1" spans="1:23">
      <c r="A369" s="167" t="str">
        <f t="shared" si="7"/>
        <v>       玉溪市生态环境局峨山分局</v>
      </c>
      <c r="B369" s="167" t="s">
        <v>430</v>
      </c>
      <c r="C369" s="167" t="s">
        <v>231</v>
      </c>
      <c r="D369" s="167" t="s">
        <v>120</v>
      </c>
      <c r="E369" s="167" t="s">
        <v>191</v>
      </c>
      <c r="F369" s="167" t="s">
        <v>232</v>
      </c>
      <c r="G369" s="167" t="s">
        <v>233</v>
      </c>
      <c r="H369" s="168">
        <v>192000</v>
      </c>
      <c r="I369" s="65">
        <v>192000</v>
      </c>
      <c r="J369" s="65">
        <v>84000</v>
      </c>
      <c r="K369" s="167"/>
      <c r="L369" s="65">
        <v>108000</v>
      </c>
      <c r="M369" s="167"/>
      <c r="N369" s="65"/>
      <c r="O369" s="65"/>
      <c r="P369" s="167"/>
      <c r="Q369" s="65"/>
      <c r="R369" s="65"/>
      <c r="S369" s="65"/>
      <c r="T369" s="65"/>
      <c r="U369" s="65"/>
      <c r="V369" s="65"/>
      <c r="W369" s="65"/>
    </row>
    <row r="370" ht="20.25" customHeight="1" spans="1:23">
      <c r="A370" s="167" t="str">
        <f t="shared" si="7"/>
        <v>       玉溪市生态环境局峨山分局</v>
      </c>
      <c r="B370" s="167" t="s">
        <v>431</v>
      </c>
      <c r="C370" s="167" t="s">
        <v>235</v>
      </c>
      <c r="D370" s="167" t="s">
        <v>120</v>
      </c>
      <c r="E370" s="167" t="s">
        <v>191</v>
      </c>
      <c r="F370" s="167" t="s">
        <v>236</v>
      </c>
      <c r="G370" s="167" t="s">
        <v>235</v>
      </c>
      <c r="H370" s="168">
        <v>42260.64</v>
      </c>
      <c r="I370" s="65">
        <v>42260.64</v>
      </c>
      <c r="J370" s="65"/>
      <c r="K370" s="167"/>
      <c r="L370" s="65">
        <v>42260.64</v>
      </c>
      <c r="M370" s="167"/>
      <c r="N370" s="65"/>
      <c r="O370" s="65"/>
      <c r="P370" s="167"/>
      <c r="Q370" s="65"/>
      <c r="R370" s="65"/>
      <c r="S370" s="65"/>
      <c r="T370" s="65"/>
      <c r="U370" s="65"/>
      <c r="V370" s="65"/>
      <c r="W370" s="65"/>
    </row>
    <row r="371" ht="20.25" customHeight="1" spans="1:23">
      <c r="A371" s="167" t="str">
        <f t="shared" si="7"/>
        <v>       玉溪市生态环境局峨山分局</v>
      </c>
      <c r="B371" s="167" t="s">
        <v>431</v>
      </c>
      <c r="C371" s="167" t="s">
        <v>235</v>
      </c>
      <c r="D371" s="167" t="s">
        <v>137</v>
      </c>
      <c r="E371" s="167" t="s">
        <v>212</v>
      </c>
      <c r="F371" s="167" t="s">
        <v>236</v>
      </c>
      <c r="G371" s="167" t="s">
        <v>235</v>
      </c>
      <c r="H371" s="168">
        <v>20176.56</v>
      </c>
      <c r="I371" s="65">
        <v>20176.56</v>
      </c>
      <c r="J371" s="65"/>
      <c r="K371" s="167"/>
      <c r="L371" s="65">
        <v>20176.56</v>
      </c>
      <c r="M371" s="167"/>
      <c r="N371" s="65"/>
      <c r="O371" s="65"/>
      <c r="P371" s="167"/>
      <c r="Q371" s="65"/>
      <c r="R371" s="65"/>
      <c r="S371" s="65"/>
      <c r="T371" s="65"/>
      <c r="U371" s="65"/>
      <c r="V371" s="65"/>
      <c r="W371" s="65"/>
    </row>
    <row r="372" ht="20.25" customHeight="1" spans="1:23">
      <c r="A372" s="167" t="str">
        <f t="shared" si="7"/>
        <v>       玉溪市生态环境局峨山分局</v>
      </c>
      <c r="B372" s="167" t="s">
        <v>432</v>
      </c>
      <c r="C372" s="167" t="s">
        <v>238</v>
      </c>
      <c r="D372" s="167" t="s">
        <v>104</v>
      </c>
      <c r="E372" s="167" t="s">
        <v>218</v>
      </c>
      <c r="F372" s="167" t="s">
        <v>239</v>
      </c>
      <c r="G372" s="167" t="s">
        <v>240</v>
      </c>
      <c r="H372" s="168">
        <v>6000</v>
      </c>
      <c r="I372" s="65">
        <v>6000</v>
      </c>
      <c r="J372" s="65">
        <v>6000</v>
      </c>
      <c r="K372" s="167"/>
      <c r="L372" s="65"/>
      <c r="M372" s="167"/>
      <c r="N372" s="65"/>
      <c r="O372" s="65"/>
      <c r="P372" s="167"/>
      <c r="Q372" s="65"/>
      <c r="R372" s="65"/>
      <c r="S372" s="65"/>
      <c r="T372" s="65"/>
      <c r="U372" s="65"/>
      <c r="V372" s="65"/>
      <c r="W372" s="65"/>
    </row>
    <row r="373" ht="20.25" customHeight="1" spans="1:23">
      <c r="A373" s="167" t="str">
        <f t="shared" si="7"/>
        <v>       玉溪市生态环境局峨山分局</v>
      </c>
      <c r="B373" s="167" t="s">
        <v>432</v>
      </c>
      <c r="C373" s="167" t="s">
        <v>238</v>
      </c>
      <c r="D373" s="167" t="s">
        <v>120</v>
      </c>
      <c r="E373" s="167" t="s">
        <v>191</v>
      </c>
      <c r="F373" s="167" t="s">
        <v>241</v>
      </c>
      <c r="G373" s="167" t="s">
        <v>242</v>
      </c>
      <c r="H373" s="168">
        <v>81400</v>
      </c>
      <c r="I373" s="65">
        <v>81400</v>
      </c>
      <c r="J373" s="65">
        <v>17850</v>
      </c>
      <c r="K373" s="167"/>
      <c r="L373" s="65">
        <v>63550</v>
      </c>
      <c r="M373" s="167"/>
      <c r="N373" s="65"/>
      <c r="O373" s="65"/>
      <c r="P373" s="167"/>
      <c r="Q373" s="65"/>
      <c r="R373" s="65"/>
      <c r="S373" s="65"/>
      <c r="T373" s="65"/>
      <c r="U373" s="65"/>
      <c r="V373" s="65"/>
      <c r="W373" s="65"/>
    </row>
    <row r="374" ht="20.25" customHeight="1" spans="1:23">
      <c r="A374" s="167" t="str">
        <f t="shared" si="7"/>
        <v>       玉溪市生态环境局峨山分局</v>
      </c>
      <c r="B374" s="167" t="s">
        <v>432</v>
      </c>
      <c r="C374" s="167" t="s">
        <v>238</v>
      </c>
      <c r="D374" s="167" t="s">
        <v>120</v>
      </c>
      <c r="E374" s="167" t="s">
        <v>191</v>
      </c>
      <c r="F374" s="167" t="s">
        <v>433</v>
      </c>
      <c r="G374" s="167" t="s">
        <v>434</v>
      </c>
      <c r="H374" s="168">
        <v>5000</v>
      </c>
      <c r="I374" s="65">
        <v>5000</v>
      </c>
      <c r="J374" s="65">
        <v>1250</v>
      </c>
      <c r="K374" s="167"/>
      <c r="L374" s="65">
        <v>3750</v>
      </c>
      <c r="M374" s="167"/>
      <c r="N374" s="65"/>
      <c r="O374" s="65"/>
      <c r="P374" s="167"/>
      <c r="Q374" s="65"/>
      <c r="R374" s="65"/>
      <c r="S374" s="65"/>
      <c r="T374" s="65"/>
      <c r="U374" s="65"/>
      <c r="V374" s="65"/>
      <c r="W374" s="65"/>
    </row>
    <row r="375" ht="20.25" customHeight="1" spans="1:23">
      <c r="A375" s="167" t="str">
        <f t="shared" si="7"/>
        <v>       玉溪市生态环境局峨山分局</v>
      </c>
      <c r="B375" s="167" t="s">
        <v>432</v>
      </c>
      <c r="C375" s="167" t="s">
        <v>238</v>
      </c>
      <c r="D375" s="167" t="s">
        <v>120</v>
      </c>
      <c r="E375" s="167" t="s">
        <v>191</v>
      </c>
      <c r="F375" s="167" t="s">
        <v>243</v>
      </c>
      <c r="G375" s="167" t="s">
        <v>244</v>
      </c>
      <c r="H375" s="168">
        <v>4000</v>
      </c>
      <c r="I375" s="65">
        <v>4000</v>
      </c>
      <c r="J375" s="65">
        <v>1000</v>
      </c>
      <c r="K375" s="167"/>
      <c r="L375" s="65">
        <v>3000</v>
      </c>
      <c r="M375" s="167"/>
      <c r="N375" s="65"/>
      <c r="O375" s="65"/>
      <c r="P375" s="167"/>
      <c r="Q375" s="65"/>
      <c r="R375" s="65"/>
      <c r="S375" s="65"/>
      <c r="T375" s="65"/>
      <c r="U375" s="65"/>
      <c r="V375" s="65"/>
      <c r="W375" s="65"/>
    </row>
    <row r="376" ht="20.25" customHeight="1" spans="1:23">
      <c r="A376" s="167" t="str">
        <f t="shared" si="7"/>
        <v>       玉溪市生态环境局峨山分局</v>
      </c>
      <c r="B376" s="167" t="s">
        <v>432</v>
      </c>
      <c r="C376" s="167" t="s">
        <v>238</v>
      </c>
      <c r="D376" s="167" t="s">
        <v>120</v>
      </c>
      <c r="E376" s="167" t="s">
        <v>191</v>
      </c>
      <c r="F376" s="167" t="s">
        <v>245</v>
      </c>
      <c r="G376" s="167" t="s">
        <v>246</v>
      </c>
      <c r="H376" s="168">
        <v>13000</v>
      </c>
      <c r="I376" s="65">
        <v>13000</v>
      </c>
      <c r="J376" s="65">
        <v>3250</v>
      </c>
      <c r="K376" s="167"/>
      <c r="L376" s="65">
        <v>9750</v>
      </c>
      <c r="M376" s="167"/>
      <c r="N376" s="65"/>
      <c r="O376" s="65"/>
      <c r="P376" s="167"/>
      <c r="Q376" s="65"/>
      <c r="R376" s="65"/>
      <c r="S376" s="65"/>
      <c r="T376" s="65"/>
      <c r="U376" s="65"/>
      <c r="V376" s="65"/>
      <c r="W376" s="65"/>
    </row>
    <row r="377" ht="20.25" customHeight="1" spans="1:23">
      <c r="A377" s="167" t="str">
        <f t="shared" si="7"/>
        <v>       玉溪市生态环境局峨山分局</v>
      </c>
      <c r="B377" s="167" t="s">
        <v>432</v>
      </c>
      <c r="C377" s="167" t="s">
        <v>238</v>
      </c>
      <c r="D377" s="167" t="s">
        <v>120</v>
      </c>
      <c r="E377" s="167" t="s">
        <v>191</v>
      </c>
      <c r="F377" s="167" t="s">
        <v>249</v>
      </c>
      <c r="G377" s="167" t="s">
        <v>250</v>
      </c>
      <c r="H377" s="168">
        <v>10000</v>
      </c>
      <c r="I377" s="65">
        <v>10000</v>
      </c>
      <c r="J377" s="65">
        <v>2500</v>
      </c>
      <c r="K377" s="167"/>
      <c r="L377" s="65">
        <v>7500</v>
      </c>
      <c r="M377" s="167"/>
      <c r="N377" s="65"/>
      <c r="O377" s="65"/>
      <c r="P377" s="167"/>
      <c r="Q377" s="65"/>
      <c r="R377" s="65"/>
      <c r="S377" s="65"/>
      <c r="T377" s="65"/>
      <c r="U377" s="65"/>
      <c r="V377" s="65"/>
      <c r="W377" s="65"/>
    </row>
    <row r="378" ht="20.25" customHeight="1" spans="1:23">
      <c r="A378" s="167" t="str">
        <f t="shared" si="7"/>
        <v>       玉溪市生态环境局峨山分局</v>
      </c>
      <c r="B378" s="167" t="s">
        <v>432</v>
      </c>
      <c r="C378" s="167" t="s">
        <v>238</v>
      </c>
      <c r="D378" s="167" t="s">
        <v>120</v>
      </c>
      <c r="E378" s="167" t="s">
        <v>191</v>
      </c>
      <c r="F378" s="167" t="s">
        <v>251</v>
      </c>
      <c r="G378" s="167" t="s">
        <v>252</v>
      </c>
      <c r="H378" s="168">
        <v>15000</v>
      </c>
      <c r="I378" s="65">
        <v>15000</v>
      </c>
      <c r="J378" s="65">
        <v>3750</v>
      </c>
      <c r="K378" s="167"/>
      <c r="L378" s="65">
        <v>11250</v>
      </c>
      <c r="M378" s="167"/>
      <c r="N378" s="65"/>
      <c r="O378" s="65"/>
      <c r="P378" s="167"/>
      <c r="Q378" s="65"/>
      <c r="R378" s="65"/>
      <c r="S378" s="65"/>
      <c r="T378" s="65"/>
      <c r="U378" s="65"/>
      <c r="V378" s="65"/>
      <c r="W378" s="65"/>
    </row>
    <row r="379" ht="20.25" customHeight="1" spans="1:23">
      <c r="A379" s="167" t="str">
        <f t="shared" si="7"/>
        <v>       玉溪市生态环境局峨山分局</v>
      </c>
      <c r="B379" s="167" t="s">
        <v>432</v>
      </c>
      <c r="C379" s="167" t="s">
        <v>238</v>
      </c>
      <c r="D379" s="167" t="s">
        <v>120</v>
      </c>
      <c r="E379" s="167" t="s">
        <v>191</v>
      </c>
      <c r="F379" s="167" t="s">
        <v>281</v>
      </c>
      <c r="G379" s="167" t="s">
        <v>282</v>
      </c>
      <c r="H379" s="168">
        <v>78000</v>
      </c>
      <c r="I379" s="65">
        <v>78000</v>
      </c>
      <c r="J379" s="65">
        <v>19500</v>
      </c>
      <c r="K379" s="167"/>
      <c r="L379" s="65">
        <v>58500</v>
      </c>
      <c r="M379" s="167"/>
      <c r="N379" s="65"/>
      <c r="O379" s="65"/>
      <c r="P379" s="167"/>
      <c r="Q379" s="65"/>
      <c r="R379" s="65"/>
      <c r="S379" s="65"/>
      <c r="T379" s="65"/>
      <c r="U379" s="65"/>
      <c r="V379" s="65"/>
      <c r="W379" s="65"/>
    </row>
    <row r="380" ht="20.25" customHeight="1" spans="1:23">
      <c r="A380" s="167" t="str">
        <f t="shared" si="7"/>
        <v>       玉溪市生态环境局峨山分局</v>
      </c>
      <c r="B380" s="167" t="s">
        <v>432</v>
      </c>
      <c r="C380" s="167" t="s">
        <v>238</v>
      </c>
      <c r="D380" s="167" t="s">
        <v>120</v>
      </c>
      <c r="E380" s="167" t="s">
        <v>191</v>
      </c>
      <c r="F380" s="167" t="s">
        <v>253</v>
      </c>
      <c r="G380" s="167" t="s">
        <v>254</v>
      </c>
      <c r="H380" s="168">
        <v>21000</v>
      </c>
      <c r="I380" s="65">
        <v>21000</v>
      </c>
      <c r="J380" s="65">
        <v>5250</v>
      </c>
      <c r="K380" s="167"/>
      <c r="L380" s="65">
        <v>15750</v>
      </c>
      <c r="M380" s="167"/>
      <c r="N380" s="65"/>
      <c r="O380" s="65"/>
      <c r="P380" s="167"/>
      <c r="Q380" s="65"/>
      <c r="R380" s="65"/>
      <c r="S380" s="65"/>
      <c r="T380" s="65"/>
      <c r="U380" s="65"/>
      <c r="V380" s="65"/>
      <c r="W380" s="65"/>
    </row>
    <row r="381" ht="20.25" customHeight="1" spans="1:23">
      <c r="A381" s="167" t="str">
        <f t="shared" si="7"/>
        <v>       玉溪市生态环境局峨山分局</v>
      </c>
      <c r="B381" s="167" t="s">
        <v>432</v>
      </c>
      <c r="C381" s="167" t="s">
        <v>238</v>
      </c>
      <c r="D381" s="167" t="s">
        <v>120</v>
      </c>
      <c r="E381" s="167" t="s">
        <v>191</v>
      </c>
      <c r="F381" s="167" t="s">
        <v>232</v>
      </c>
      <c r="G381" s="167" t="s">
        <v>233</v>
      </c>
      <c r="H381" s="168">
        <v>29200</v>
      </c>
      <c r="I381" s="65">
        <v>29200</v>
      </c>
      <c r="J381" s="65">
        <v>7300</v>
      </c>
      <c r="K381" s="167"/>
      <c r="L381" s="65">
        <v>21900</v>
      </c>
      <c r="M381" s="167"/>
      <c r="N381" s="65"/>
      <c r="O381" s="65"/>
      <c r="P381" s="167"/>
      <c r="Q381" s="65"/>
      <c r="R381" s="65"/>
      <c r="S381" s="65"/>
      <c r="T381" s="65"/>
      <c r="U381" s="65"/>
      <c r="V381" s="65"/>
      <c r="W381" s="65"/>
    </row>
    <row r="382" ht="20.25" customHeight="1" spans="1:23">
      <c r="A382" s="167" t="str">
        <f t="shared" si="7"/>
        <v>       玉溪市生态环境局峨山分局</v>
      </c>
      <c r="B382" s="167" t="s">
        <v>432</v>
      </c>
      <c r="C382" s="167" t="s">
        <v>238</v>
      </c>
      <c r="D382" s="167" t="s">
        <v>137</v>
      </c>
      <c r="E382" s="167" t="s">
        <v>212</v>
      </c>
      <c r="F382" s="167" t="s">
        <v>241</v>
      </c>
      <c r="G382" s="167" t="s">
        <v>242</v>
      </c>
      <c r="H382" s="168">
        <v>32097</v>
      </c>
      <c r="I382" s="65">
        <v>32097</v>
      </c>
      <c r="J382" s="65">
        <v>5000</v>
      </c>
      <c r="K382" s="167"/>
      <c r="L382" s="65">
        <v>27097</v>
      </c>
      <c r="M382" s="167"/>
      <c r="N382" s="65"/>
      <c r="O382" s="65"/>
      <c r="P382" s="167"/>
      <c r="Q382" s="65"/>
      <c r="R382" s="65"/>
      <c r="S382" s="65"/>
      <c r="T382" s="65"/>
      <c r="U382" s="65"/>
      <c r="V382" s="65"/>
      <c r="W382" s="65"/>
    </row>
    <row r="383" ht="20.25" customHeight="1" spans="1:23">
      <c r="A383" s="167" t="str">
        <f t="shared" si="7"/>
        <v>       玉溪市生态环境局峨山分局</v>
      </c>
      <c r="B383" s="167" t="s">
        <v>432</v>
      </c>
      <c r="C383" s="167" t="s">
        <v>238</v>
      </c>
      <c r="D383" s="167" t="s">
        <v>137</v>
      </c>
      <c r="E383" s="167" t="s">
        <v>212</v>
      </c>
      <c r="F383" s="167" t="s">
        <v>247</v>
      </c>
      <c r="G383" s="167" t="s">
        <v>248</v>
      </c>
      <c r="H383" s="168">
        <v>6000</v>
      </c>
      <c r="I383" s="65">
        <v>6000</v>
      </c>
      <c r="J383" s="65">
        <v>1500</v>
      </c>
      <c r="K383" s="167"/>
      <c r="L383" s="65">
        <v>4500</v>
      </c>
      <c r="M383" s="167"/>
      <c r="N383" s="65"/>
      <c r="O383" s="65"/>
      <c r="P383" s="167"/>
      <c r="Q383" s="65"/>
      <c r="R383" s="65"/>
      <c r="S383" s="65"/>
      <c r="T383" s="65"/>
      <c r="U383" s="65"/>
      <c r="V383" s="65"/>
      <c r="W383" s="65"/>
    </row>
    <row r="384" ht="20.25" customHeight="1" spans="1:23">
      <c r="A384" s="167" t="str">
        <f t="shared" si="7"/>
        <v>       玉溪市生态环境局峨山分局</v>
      </c>
      <c r="B384" s="167" t="s">
        <v>432</v>
      </c>
      <c r="C384" s="167" t="s">
        <v>238</v>
      </c>
      <c r="D384" s="167" t="s">
        <v>137</v>
      </c>
      <c r="E384" s="167" t="s">
        <v>212</v>
      </c>
      <c r="F384" s="167" t="s">
        <v>249</v>
      </c>
      <c r="G384" s="167" t="s">
        <v>250</v>
      </c>
      <c r="H384" s="168">
        <v>26403</v>
      </c>
      <c r="I384" s="65">
        <v>26403</v>
      </c>
      <c r="J384" s="65">
        <v>6600.75</v>
      </c>
      <c r="K384" s="167"/>
      <c r="L384" s="65">
        <v>19802.25</v>
      </c>
      <c r="M384" s="167"/>
      <c r="N384" s="65"/>
      <c r="O384" s="65"/>
      <c r="P384" s="167"/>
      <c r="Q384" s="65"/>
      <c r="R384" s="65"/>
      <c r="S384" s="65"/>
      <c r="T384" s="65"/>
      <c r="U384" s="65"/>
      <c r="V384" s="65"/>
      <c r="W384" s="65"/>
    </row>
    <row r="385" ht="20.25" customHeight="1" spans="1:23">
      <c r="A385" s="167" t="str">
        <f t="shared" si="7"/>
        <v>       玉溪市生态环境局峨山分局</v>
      </c>
      <c r="B385" s="167" t="s">
        <v>432</v>
      </c>
      <c r="C385" s="167" t="s">
        <v>238</v>
      </c>
      <c r="D385" s="167" t="s">
        <v>137</v>
      </c>
      <c r="E385" s="167" t="s">
        <v>212</v>
      </c>
      <c r="F385" s="167" t="s">
        <v>275</v>
      </c>
      <c r="G385" s="167" t="s">
        <v>276</v>
      </c>
      <c r="H385" s="168">
        <v>5000</v>
      </c>
      <c r="I385" s="65">
        <v>5000</v>
      </c>
      <c r="J385" s="65">
        <v>1250</v>
      </c>
      <c r="K385" s="167"/>
      <c r="L385" s="65">
        <v>3750</v>
      </c>
      <c r="M385" s="167"/>
      <c r="N385" s="65"/>
      <c r="O385" s="65"/>
      <c r="P385" s="167"/>
      <c r="Q385" s="65"/>
      <c r="R385" s="65"/>
      <c r="S385" s="65"/>
      <c r="T385" s="65"/>
      <c r="U385" s="65"/>
      <c r="V385" s="65"/>
      <c r="W385" s="65"/>
    </row>
    <row r="386" ht="20.25" customHeight="1" spans="1:23">
      <c r="A386" s="167" t="str">
        <f t="shared" si="7"/>
        <v>       玉溪市生态环境局峨山分局</v>
      </c>
      <c r="B386" s="167" t="s">
        <v>432</v>
      </c>
      <c r="C386" s="167" t="s">
        <v>238</v>
      </c>
      <c r="D386" s="167" t="s">
        <v>137</v>
      </c>
      <c r="E386" s="167" t="s">
        <v>212</v>
      </c>
      <c r="F386" s="167" t="s">
        <v>277</v>
      </c>
      <c r="G386" s="167" t="s">
        <v>278</v>
      </c>
      <c r="H386" s="168">
        <v>1500</v>
      </c>
      <c r="I386" s="65">
        <v>1500</v>
      </c>
      <c r="J386" s="65">
        <v>375</v>
      </c>
      <c r="K386" s="167"/>
      <c r="L386" s="65">
        <v>1125</v>
      </c>
      <c r="M386" s="167"/>
      <c r="N386" s="65"/>
      <c r="O386" s="65"/>
      <c r="P386" s="167"/>
      <c r="Q386" s="65"/>
      <c r="R386" s="65"/>
      <c r="S386" s="65"/>
      <c r="T386" s="65"/>
      <c r="U386" s="65"/>
      <c r="V386" s="65"/>
      <c r="W386" s="65"/>
    </row>
    <row r="387" ht="20.25" customHeight="1" spans="1:23">
      <c r="A387" s="167" t="str">
        <f t="shared" si="7"/>
        <v>       玉溪市生态环境局峨山分局</v>
      </c>
      <c r="B387" s="167" t="s">
        <v>432</v>
      </c>
      <c r="C387" s="167" t="s">
        <v>238</v>
      </c>
      <c r="D387" s="167" t="s">
        <v>137</v>
      </c>
      <c r="E387" s="167" t="s">
        <v>212</v>
      </c>
      <c r="F387" s="167" t="s">
        <v>281</v>
      </c>
      <c r="G387" s="167" t="s">
        <v>282</v>
      </c>
      <c r="H387" s="168">
        <v>10000</v>
      </c>
      <c r="I387" s="65">
        <v>10000</v>
      </c>
      <c r="J387" s="65">
        <v>2500</v>
      </c>
      <c r="K387" s="167"/>
      <c r="L387" s="65">
        <v>7500</v>
      </c>
      <c r="M387" s="167"/>
      <c r="N387" s="65"/>
      <c r="O387" s="65"/>
      <c r="P387" s="167"/>
      <c r="Q387" s="65"/>
      <c r="R387" s="65"/>
      <c r="S387" s="65"/>
      <c r="T387" s="65"/>
      <c r="U387" s="65"/>
      <c r="V387" s="65"/>
      <c r="W387" s="65"/>
    </row>
    <row r="388" ht="20.25" customHeight="1" spans="1:23">
      <c r="A388" s="167" t="str">
        <f t="shared" si="7"/>
        <v>       玉溪市生态环境局峨山分局</v>
      </c>
      <c r="B388" s="167" t="s">
        <v>432</v>
      </c>
      <c r="C388" s="167" t="s">
        <v>238</v>
      </c>
      <c r="D388" s="167" t="s">
        <v>137</v>
      </c>
      <c r="E388" s="167" t="s">
        <v>212</v>
      </c>
      <c r="F388" s="167" t="s">
        <v>253</v>
      </c>
      <c r="G388" s="167" t="s">
        <v>254</v>
      </c>
      <c r="H388" s="168">
        <v>10000</v>
      </c>
      <c r="I388" s="65">
        <v>10000</v>
      </c>
      <c r="J388" s="65">
        <v>2500</v>
      </c>
      <c r="K388" s="167"/>
      <c r="L388" s="65">
        <v>7500</v>
      </c>
      <c r="M388" s="167"/>
      <c r="N388" s="65"/>
      <c r="O388" s="65"/>
      <c r="P388" s="167"/>
      <c r="Q388" s="65"/>
      <c r="R388" s="65"/>
      <c r="S388" s="65"/>
      <c r="T388" s="65"/>
      <c r="U388" s="65"/>
      <c r="V388" s="65"/>
      <c r="W388" s="65"/>
    </row>
    <row r="389" ht="20.25" customHeight="1" spans="1:23">
      <c r="A389" s="167" t="str">
        <f t="shared" si="7"/>
        <v>       玉溪市生态环境局峨山分局</v>
      </c>
      <c r="B389" s="167" t="s">
        <v>435</v>
      </c>
      <c r="C389" s="167" t="s">
        <v>227</v>
      </c>
      <c r="D389" s="167" t="s">
        <v>120</v>
      </c>
      <c r="E389" s="167" t="s">
        <v>191</v>
      </c>
      <c r="F389" s="167" t="s">
        <v>228</v>
      </c>
      <c r="G389" s="167" t="s">
        <v>229</v>
      </c>
      <c r="H389" s="168">
        <v>53100</v>
      </c>
      <c r="I389" s="65">
        <v>53100</v>
      </c>
      <c r="J389" s="65"/>
      <c r="K389" s="167"/>
      <c r="L389" s="65">
        <v>53100</v>
      </c>
      <c r="M389" s="167"/>
      <c r="N389" s="65"/>
      <c r="O389" s="65"/>
      <c r="P389" s="167"/>
      <c r="Q389" s="65"/>
      <c r="R389" s="65"/>
      <c r="S389" s="65"/>
      <c r="T389" s="65"/>
      <c r="U389" s="65"/>
      <c r="V389" s="65"/>
      <c r="W389" s="65"/>
    </row>
    <row r="390" ht="20.25" customHeight="1" spans="1:23">
      <c r="A390" s="167" t="str">
        <f t="shared" si="7"/>
        <v>       玉溪市生态环境局峨山分局</v>
      </c>
      <c r="B390" s="167" t="s">
        <v>436</v>
      </c>
      <c r="C390" s="167" t="s">
        <v>165</v>
      </c>
      <c r="D390" s="167" t="s">
        <v>120</v>
      </c>
      <c r="E390" s="167" t="s">
        <v>191</v>
      </c>
      <c r="F390" s="167" t="s">
        <v>285</v>
      </c>
      <c r="G390" s="167" t="s">
        <v>165</v>
      </c>
      <c r="H390" s="168">
        <v>25000</v>
      </c>
      <c r="I390" s="65">
        <v>25000</v>
      </c>
      <c r="J390" s="65"/>
      <c r="K390" s="167"/>
      <c r="L390" s="65">
        <v>25000</v>
      </c>
      <c r="M390" s="167"/>
      <c r="N390" s="65"/>
      <c r="O390" s="65"/>
      <c r="P390" s="167"/>
      <c r="Q390" s="65"/>
      <c r="R390" s="65"/>
      <c r="S390" s="65"/>
      <c r="T390" s="65"/>
      <c r="U390" s="65"/>
      <c r="V390" s="65"/>
      <c r="W390" s="65"/>
    </row>
    <row r="391" ht="20.25" customHeight="1" spans="1:23">
      <c r="A391" s="167" t="str">
        <f t="shared" si="7"/>
        <v>       玉溪市生态环境局峨山分局</v>
      </c>
      <c r="B391" s="167" t="s">
        <v>437</v>
      </c>
      <c r="C391" s="167" t="s">
        <v>266</v>
      </c>
      <c r="D391" s="167" t="s">
        <v>137</v>
      </c>
      <c r="E391" s="167" t="s">
        <v>212</v>
      </c>
      <c r="F391" s="167" t="s">
        <v>210</v>
      </c>
      <c r="G391" s="167" t="s">
        <v>211</v>
      </c>
      <c r="H391" s="168">
        <v>24000</v>
      </c>
      <c r="I391" s="65">
        <v>24000</v>
      </c>
      <c r="J391" s="65"/>
      <c r="K391" s="167"/>
      <c r="L391" s="65">
        <v>24000</v>
      </c>
      <c r="M391" s="167"/>
      <c r="N391" s="65"/>
      <c r="O391" s="65"/>
      <c r="P391" s="167"/>
      <c r="Q391" s="65"/>
      <c r="R391" s="65"/>
      <c r="S391" s="65"/>
      <c r="T391" s="65"/>
      <c r="U391" s="65"/>
      <c r="V391" s="65"/>
      <c r="W391" s="65"/>
    </row>
    <row r="392" ht="20.25" customHeight="1" spans="1:23">
      <c r="A392" s="167" t="str">
        <f t="shared" si="7"/>
        <v>       玉溪市生态环境局峨山分局</v>
      </c>
      <c r="B392" s="167" t="s">
        <v>438</v>
      </c>
      <c r="C392" s="167" t="s">
        <v>271</v>
      </c>
      <c r="D392" s="167" t="s">
        <v>124</v>
      </c>
      <c r="E392" s="167" t="s">
        <v>272</v>
      </c>
      <c r="F392" s="167" t="s">
        <v>241</v>
      </c>
      <c r="G392" s="167" t="s">
        <v>242</v>
      </c>
      <c r="H392" s="168">
        <v>28000</v>
      </c>
      <c r="I392" s="65">
        <v>28000</v>
      </c>
      <c r="J392" s="65"/>
      <c r="K392" s="167"/>
      <c r="L392" s="65">
        <v>28000</v>
      </c>
      <c r="M392" s="167"/>
      <c r="N392" s="65"/>
      <c r="O392" s="65"/>
      <c r="P392" s="167"/>
      <c r="Q392" s="65"/>
      <c r="R392" s="65"/>
      <c r="S392" s="65"/>
      <c r="T392" s="65"/>
      <c r="U392" s="65"/>
      <c r="V392" s="65"/>
      <c r="W392" s="65"/>
    </row>
    <row r="393" ht="20.25" customHeight="1" spans="1:23">
      <c r="A393" s="167" t="str">
        <f t="shared" si="7"/>
        <v>       玉溪市生态环境局峨山分局</v>
      </c>
      <c r="B393" s="167" t="s">
        <v>438</v>
      </c>
      <c r="C393" s="167" t="s">
        <v>271</v>
      </c>
      <c r="D393" s="167" t="s">
        <v>124</v>
      </c>
      <c r="E393" s="167" t="s">
        <v>272</v>
      </c>
      <c r="F393" s="167" t="s">
        <v>249</v>
      </c>
      <c r="G393" s="167" t="s">
        <v>250</v>
      </c>
      <c r="H393" s="168">
        <v>20000</v>
      </c>
      <c r="I393" s="65">
        <v>20000</v>
      </c>
      <c r="J393" s="65"/>
      <c r="K393" s="167"/>
      <c r="L393" s="65">
        <v>20000</v>
      </c>
      <c r="M393" s="167"/>
      <c r="N393" s="65"/>
      <c r="O393" s="65"/>
      <c r="P393" s="167"/>
      <c r="Q393" s="65"/>
      <c r="R393" s="65"/>
      <c r="S393" s="65"/>
      <c r="T393" s="65"/>
      <c r="U393" s="65"/>
      <c r="V393" s="65"/>
      <c r="W393" s="65"/>
    </row>
    <row r="394" ht="20.25" customHeight="1" spans="1:23">
      <c r="A394" s="167" t="str">
        <f t="shared" si="7"/>
        <v>       玉溪市生态环境局峨山分局</v>
      </c>
      <c r="B394" s="167" t="s">
        <v>438</v>
      </c>
      <c r="C394" s="167" t="s">
        <v>271</v>
      </c>
      <c r="D394" s="167" t="s">
        <v>124</v>
      </c>
      <c r="E394" s="167" t="s">
        <v>272</v>
      </c>
      <c r="F394" s="167" t="s">
        <v>281</v>
      </c>
      <c r="G394" s="167" t="s">
        <v>282</v>
      </c>
      <c r="H394" s="168">
        <v>40200</v>
      </c>
      <c r="I394" s="65">
        <v>40200</v>
      </c>
      <c r="J394" s="65"/>
      <c r="K394" s="167"/>
      <c r="L394" s="65">
        <v>40200</v>
      </c>
      <c r="M394" s="167"/>
      <c r="N394" s="65"/>
      <c r="O394" s="65"/>
      <c r="P394" s="167"/>
      <c r="Q394" s="65"/>
      <c r="R394" s="65"/>
      <c r="S394" s="65"/>
      <c r="T394" s="65"/>
      <c r="U394" s="65"/>
      <c r="V394" s="65"/>
      <c r="W394" s="65"/>
    </row>
    <row r="395" ht="20.25" customHeight="1" spans="1:23">
      <c r="A395" s="167" t="str">
        <f t="shared" si="7"/>
        <v>       玉溪市生态环境局峨山分局</v>
      </c>
      <c r="B395" s="167" t="s">
        <v>439</v>
      </c>
      <c r="C395" s="167" t="s">
        <v>268</v>
      </c>
      <c r="D395" s="167" t="s">
        <v>120</v>
      </c>
      <c r="E395" s="167" t="s">
        <v>191</v>
      </c>
      <c r="F395" s="167" t="s">
        <v>269</v>
      </c>
      <c r="G395" s="167" t="s">
        <v>223</v>
      </c>
      <c r="H395" s="168">
        <v>91200</v>
      </c>
      <c r="I395" s="65">
        <v>91200</v>
      </c>
      <c r="J395" s="65">
        <v>22800</v>
      </c>
      <c r="K395" s="167"/>
      <c r="L395" s="65">
        <v>68400</v>
      </c>
      <c r="M395" s="167"/>
      <c r="N395" s="65"/>
      <c r="O395" s="65"/>
      <c r="P395" s="167"/>
      <c r="Q395" s="65"/>
      <c r="R395" s="65"/>
      <c r="S395" s="65"/>
      <c r="T395" s="65"/>
      <c r="U395" s="65"/>
      <c r="V395" s="65"/>
      <c r="W395" s="65"/>
    </row>
    <row r="396" ht="20.25" customHeight="1" spans="1:23">
      <c r="A396" s="167" t="str">
        <f t="shared" si="7"/>
        <v>       玉溪市生态环境局峨山分局</v>
      </c>
      <c r="B396" s="167" t="s">
        <v>440</v>
      </c>
      <c r="C396" s="167" t="s">
        <v>287</v>
      </c>
      <c r="D396" s="167" t="s">
        <v>137</v>
      </c>
      <c r="E396" s="167" t="s">
        <v>212</v>
      </c>
      <c r="F396" s="167" t="s">
        <v>263</v>
      </c>
      <c r="G396" s="167" t="s">
        <v>264</v>
      </c>
      <c r="H396" s="168">
        <v>494000</v>
      </c>
      <c r="I396" s="65">
        <v>494000</v>
      </c>
      <c r="J396" s="65">
        <v>494000</v>
      </c>
      <c r="K396" s="167"/>
      <c r="L396" s="65"/>
      <c r="M396" s="167"/>
      <c r="N396" s="65"/>
      <c r="O396" s="65"/>
      <c r="P396" s="167"/>
      <c r="Q396" s="65"/>
      <c r="R396" s="65"/>
      <c r="S396" s="65"/>
      <c r="T396" s="65"/>
      <c r="U396" s="65"/>
      <c r="V396" s="65"/>
      <c r="W396" s="65"/>
    </row>
    <row r="397" ht="20.25" customHeight="1" spans="1:23">
      <c r="A397" s="167" t="str">
        <f t="shared" si="7"/>
        <v>       玉溪市生态环境局峨山分局</v>
      </c>
      <c r="B397" s="167" t="s">
        <v>441</v>
      </c>
      <c r="C397" s="167" t="s">
        <v>289</v>
      </c>
      <c r="D397" s="167" t="s">
        <v>137</v>
      </c>
      <c r="E397" s="167" t="s">
        <v>212</v>
      </c>
      <c r="F397" s="167" t="s">
        <v>263</v>
      </c>
      <c r="G397" s="167" t="s">
        <v>264</v>
      </c>
      <c r="H397" s="168">
        <v>250000</v>
      </c>
      <c r="I397" s="65">
        <v>250000</v>
      </c>
      <c r="J397" s="65"/>
      <c r="K397" s="167"/>
      <c r="L397" s="65">
        <v>250000</v>
      </c>
      <c r="M397" s="167"/>
      <c r="N397" s="65"/>
      <c r="O397" s="65"/>
      <c r="P397" s="167"/>
      <c r="Q397" s="65"/>
      <c r="R397" s="65"/>
      <c r="S397" s="65"/>
      <c r="T397" s="65"/>
      <c r="U397" s="65"/>
      <c r="V397" s="65"/>
      <c r="W397" s="65"/>
    </row>
    <row r="398" ht="20.25" customHeight="1" spans="1:23">
      <c r="A398" s="167" t="str">
        <f t="shared" si="7"/>
        <v>       玉溪市生态环境局峨山分局</v>
      </c>
      <c r="B398" s="167" t="s">
        <v>442</v>
      </c>
      <c r="C398" s="167" t="s">
        <v>293</v>
      </c>
      <c r="D398" s="167" t="s">
        <v>120</v>
      </c>
      <c r="E398" s="167" t="s">
        <v>191</v>
      </c>
      <c r="F398" s="167" t="s">
        <v>281</v>
      </c>
      <c r="G398" s="167" t="s">
        <v>282</v>
      </c>
      <c r="H398" s="168">
        <v>138000</v>
      </c>
      <c r="I398" s="65">
        <v>138000</v>
      </c>
      <c r="J398" s="65"/>
      <c r="K398" s="167"/>
      <c r="L398" s="65">
        <v>138000</v>
      </c>
      <c r="M398" s="167"/>
      <c r="N398" s="65"/>
      <c r="O398" s="65"/>
      <c r="P398" s="167"/>
      <c r="Q398" s="65"/>
      <c r="R398" s="65"/>
      <c r="S398" s="65"/>
      <c r="T398" s="65"/>
      <c r="U398" s="65"/>
      <c r="V398" s="65"/>
      <c r="W398" s="65"/>
    </row>
    <row r="399" ht="20.25" customHeight="1" spans="1:23">
      <c r="A399" s="167" t="str">
        <f t="shared" si="7"/>
        <v>       玉溪市生态环境局峨山分局</v>
      </c>
      <c r="B399" s="167" t="s">
        <v>443</v>
      </c>
      <c r="C399" s="167" t="s">
        <v>291</v>
      </c>
      <c r="D399" s="167" t="s">
        <v>120</v>
      </c>
      <c r="E399" s="167" t="s">
        <v>191</v>
      </c>
      <c r="F399" s="167" t="s">
        <v>224</v>
      </c>
      <c r="G399" s="167" t="s">
        <v>225</v>
      </c>
      <c r="H399" s="168">
        <v>71187</v>
      </c>
      <c r="I399" s="65">
        <v>71187</v>
      </c>
      <c r="J399" s="65"/>
      <c r="K399" s="167"/>
      <c r="L399" s="65">
        <v>71187</v>
      </c>
      <c r="M399" s="167"/>
      <c r="N399" s="65"/>
      <c r="O399" s="65"/>
      <c r="P399" s="167"/>
      <c r="Q399" s="65"/>
      <c r="R399" s="65"/>
      <c r="S399" s="65"/>
      <c r="T399" s="65"/>
      <c r="U399" s="65"/>
      <c r="V399" s="65"/>
      <c r="W399" s="65"/>
    </row>
    <row r="400" ht="20.25" customHeight="1" spans="1:23">
      <c r="A400" s="169" t="s">
        <v>81</v>
      </c>
      <c r="B400" s="167"/>
      <c r="C400" s="167"/>
      <c r="D400" s="167"/>
      <c r="E400" s="167"/>
      <c r="F400" s="167"/>
      <c r="G400" s="167"/>
      <c r="H400" s="168">
        <v>9274936.53</v>
      </c>
      <c r="I400" s="65">
        <v>9274936.53</v>
      </c>
      <c r="J400" s="65">
        <v>3435219.64</v>
      </c>
      <c r="K400" s="167"/>
      <c r="L400" s="65">
        <v>5839716.89</v>
      </c>
      <c r="M400" s="167"/>
      <c r="N400" s="65"/>
      <c r="O400" s="65"/>
      <c r="P400" s="167"/>
      <c r="Q400" s="65"/>
      <c r="R400" s="65"/>
      <c r="S400" s="65"/>
      <c r="T400" s="65"/>
      <c r="U400" s="65"/>
      <c r="V400" s="65"/>
      <c r="W400" s="65"/>
    </row>
    <row r="401" ht="20.25" customHeight="1" spans="1:23">
      <c r="A401" s="167" t="str">
        <f t="shared" ref="A401:A456" si="8">"       "&amp;"玉溪市生态环境局江川分局"</f>
        <v>       玉溪市生态环境局江川分局</v>
      </c>
      <c r="B401" s="167" t="s">
        <v>444</v>
      </c>
      <c r="C401" s="167" t="s">
        <v>190</v>
      </c>
      <c r="D401" s="167" t="s">
        <v>120</v>
      </c>
      <c r="E401" s="167" t="s">
        <v>191</v>
      </c>
      <c r="F401" s="167" t="s">
        <v>192</v>
      </c>
      <c r="G401" s="167" t="s">
        <v>193</v>
      </c>
      <c r="H401" s="168">
        <v>1074168</v>
      </c>
      <c r="I401" s="65">
        <v>1074168</v>
      </c>
      <c r="J401" s="65">
        <v>469948.5</v>
      </c>
      <c r="K401" s="167"/>
      <c r="L401" s="65">
        <v>604219.5</v>
      </c>
      <c r="M401" s="167"/>
      <c r="N401" s="65"/>
      <c r="O401" s="65"/>
      <c r="P401" s="167"/>
      <c r="Q401" s="65"/>
      <c r="R401" s="65"/>
      <c r="S401" s="65"/>
      <c r="T401" s="65"/>
      <c r="U401" s="65"/>
      <c r="V401" s="65"/>
      <c r="W401" s="65"/>
    </row>
    <row r="402" ht="20.25" customHeight="1" spans="1:23">
      <c r="A402" s="167" t="str">
        <f t="shared" si="8"/>
        <v>       玉溪市生态环境局江川分局</v>
      </c>
      <c r="B402" s="167" t="s">
        <v>444</v>
      </c>
      <c r="C402" s="167" t="s">
        <v>190</v>
      </c>
      <c r="D402" s="167" t="s">
        <v>120</v>
      </c>
      <c r="E402" s="167" t="s">
        <v>191</v>
      </c>
      <c r="F402" s="167" t="s">
        <v>194</v>
      </c>
      <c r="G402" s="167" t="s">
        <v>195</v>
      </c>
      <c r="H402" s="168">
        <v>1524192</v>
      </c>
      <c r="I402" s="65">
        <v>1524192</v>
      </c>
      <c r="J402" s="65">
        <v>666834</v>
      </c>
      <c r="K402" s="167"/>
      <c r="L402" s="65">
        <v>857358</v>
      </c>
      <c r="M402" s="167"/>
      <c r="N402" s="65"/>
      <c r="O402" s="65"/>
      <c r="P402" s="167"/>
      <c r="Q402" s="65"/>
      <c r="R402" s="65"/>
      <c r="S402" s="65"/>
      <c r="T402" s="65"/>
      <c r="U402" s="65"/>
      <c r="V402" s="65"/>
      <c r="W402" s="65"/>
    </row>
    <row r="403" ht="20.25" customHeight="1" spans="1:23">
      <c r="A403" s="167" t="str">
        <f t="shared" si="8"/>
        <v>       玉溪市生态环境局江川分局</v>
      </c>
      <c r="B403" s="167" t="s">
        <v>444</v>
      </c>
      <c r="C403" s="167" t="s">
        <v>190</v>
      </c>
      <c r="D403" s="167" t="s">
        <v>142</v>
      </c>
      <c r="E403" s="167" t="s">
        <v>196</v>
      </c>
      <c r="F403" s="167" t="s">
        <v>194</v>
      </c>
      <c r="G403" s="167" t="s">
        <v>195</v>
      </c>
      <c r="H403" s="168">
        <v>42076.2</v>
      </c>
      <c r="I403" s="65">
        <v>42076.2</v>
      </c>
      <c r="J403" s="65">
        <v>10519.05</v>
      </c>
      <c r="K403" s="167"/>
      <c r="L403" s="65">
        <v>31557.15</v>
      </c>
      <c r="M403" s="167"/>
      <c r="N403" s="65"/>
      <c r="O403" s="65"/>
      <c r="P403" s="167"/>
      <c r="Q403" s="65"/>
      <c r="R403" s="65"/>
      <c r="S403" s="65"/>
      <c r="T403" s="65"/>
      <c r="U403" s="65"/>
      <c r="V403" s="65"/>
      <c r="W403" s="65"/>
    </row>
    <row r="404" ht="20.25" customHeight="1" spans="1:23">
      <c r="A404" s="167" t="str">
        <f t="shared" si="8"/>
        <v>       玉溪市生态环境局江川分局</v>
      </c>
      <c r="B404" s="167" t="s">
        <v>445</v>
      </c>
      <c r="C404" s="167" t="s">
        <v>262</v>
      </c>
      <c r="D404" s="167" t="s">
        <v>137</v>
      </c>
      <c r="E404" s="167" t="s">
        <v>212</v>
      </c>
      <c r="F404" s="167" t="s">
        <v>192</v>
      </c>
      <c r="G404" s="167" t="s">
        <v>193</v>
      </c>
      <c r="H404" s="168">
        <v>639576</v>
      </c>
      <c r="I404" s="65">
        <v>639576</v>
      </c>
      <c r="J404" s="65">
        <v>279814.5</v>
      </c>
      <c r="K404" s="167"/>
      <c r="L404" s="65">
        <v>359761.5</v>
      </c>
      <c r="M404" s="167"/>
      <c r="N404" s="65"/>
      <c r="O404" s="65"/>
      <c r="P404" s="167"/>
      <c r="Q404" s="65"/>
      <c r="R404" s="65"/>
      <c r="S404" s="65"/>
      <c r="T404" s="65"/>
      <c r="U404" s="65"/>
      <c r="V404" s="65"/>
      <c r="W404" s="65"/>
    </row>
    <row r="405" ht="20.25" customHeight="1" spans="1:23">
      <c r="A405" s="167" t="str">
        <f t="shared" si="8"/>
        <v>       玉溪市生态环境局江川分局</v>
      </c>
      <c r="B405" s="167" t="s">
        <v>445</v>
      </c>
      <c r="C405" s="167" t="s">
        <v>262</v>
      </c>
      <c r="D405" s="167" t="s">
        <v>137</v>
      </c>
      <c r="E405" s="167" t="s">
        <v>212</v>
      </c>
      <c r="F405" s="167" t="s">
        <v>194</v>
      </c>
      <c r="G405" s="167" t="s">
        <v>195</v>
      </c>
      <c r="H405" s="168">
        <v>103500</v>
      </c>
      <c r="I405" s="65">
        <v>103500</v>
      </c>
      <c r="J405" s="65">
        <v>45281.25</v>
      </c>
      <c r="K405" s="167"/>
      <c r="L405" s="65">
        <v>58218.75</v>
      </c>
      <c r="M405" s="167"/>
      <c r="N405" s="65"/>
      <c r="O405" s="65"/>
      <c r="P405" s="167"/>
      <c r="Q405" s="65"/>
      <c r="R405" s="65"/>
      <c r="S405" s="65"/>
      <c r="T405" s="65"/>
      <c r="U405" s="65"/>
      <c r="V405" s="65"/>
      <c r="W405" s="65"/>
    </row>
    <row r="406" ht="20.25" customHeight="1" spans="1:23">
      <c r="A406" s="167" t="str">
        <f t="shared" si="8"/>
        <v>       玉溪市生态环境局江川分局</v>
      </c>
      <c r="B406" s="167" t="s">
        <v>445</v>
      </c>
      <c r="C406" s="167" t="s">
        <v>262</v>
      </c>
      <c r="D406" s="167" t="s">
        <v>137</v>
      </c>
      <c r="E406" s="167" t="s">
        <v>212</v>
      </c>
      <c r="F406" s="167" t="s">
        <v>263</v>
      </c>
      <c r="G406" s="167" t="s">
        <v>264</v>
      </c>
      <c r="H406" s="168">
        <v>228480</v>
      </c>
      <c r="I406" s="65">
        <v>228480</v>
      </c>
      <c r="J406" s="65">
        <v>99960</v>
      </c>
      <c r="K406" s="167"/>
      <c r="L406" s="65">
        <v>128520</v>
      </c>
      <c r="M406" s="167"/>
      <c r="N406" s="65"/>
      <c r="O406" s="65"/>
      <c r="P406" s="167"/>
      <c r="Q406" s="65"/>
      <c r="R406" s="65"/>
      <c r="S406" s="65"/>
      <c r="T406" s="65"/>
      <c r="U406" s="65"/>
      <c r="V406" s="65"/>
      <c r="W406" s="65"/>
    </row>
    <row r="407" ht="20.25" customHeight="1" spans="1:23">
      <c r="A407" s="167" t="str">
        <f t="shared" si="8"/>
        <v>       玉溪市生态环境局江川分局</v>
      </c>
      <c r="B407" s="167" t="s">
        <v>445</v>
      </c>
      <c r="C407" s="167" t="s">
        <v>262</v>
      </c>
      <c r="D407" s="167" t="s">
        <v>142</v>
      </c>
      <c r="E407" s="167" t="s">
        <v>196</v>
      </c>
      <c r="F407" s="167" t="s">
        <v>194</v>
      </c>
      <c r="G407" s="167" t="s">
        <v>195</v>
      </c>
      <c r="H407" s="168">
        <v>21600</v>
      </c>
      <c r="I407" s="65">
        <v>21600</v>
      </c>
      <c r="J407" s="65"/>
      <c r="K407" s="167"/>
      <c r="L407" s="65">
        <v>21600</v>
      </c>
      <c r="M407" s="167"/>
      <c r="N407" s="65"/>
      <c r="O407" s="65"/>
      <c r="P407" s="167"/>
      <c r="Q407" s="65"/>
      <c r="R407" s="65"/>
      <c r="S407" s="65"/>
      <c r="T407" s="65"/>
      <c r="U407" s="65"/>
      <c r="V407" s="65"/>
      <c r="W407" s="65"/>
    </row>
    <row r="408" ht="20.25" customHeight="1" spans="1:23">
      <c r="A408" s="167" t="str">
        <f t="shared" si="8"/>
        <v>       玉溪市生态环境局江川分局</v>
      </c>
      <c r="B408" s="167" t="s">
        <v>446</v>
      </c>
      <c r="C408" s="167" t="s">
        <v>198</v>
      </c>
      <c r="D408" s="167" t="s">
        <v>106</v>
      </c>
      <c r="E408" s="167" t="s">
        <v>199</v>
      </c>
      <c r="F408" s="167" t="s">
        <v>200</v>
      </c>
      <c r="G408" s="167" t="s">
        <v>201</v>
      </c>
      <c r="H408" s="168">
        <v>734756.16</v>
      </c>
      <c r="I408" s="65">
        <v>734756.16</v>
      </c>
      <c r="J408" s="65">
        <v>183689.04</v>
      </c>
      <c r="K408" s="167"/>
      <c r="L408" s="65">
        <v>551067.12</v>
      </c>
      <c r="M408" s="167"/>
      <c r="N408" s="65"/>
      <c r="O408" s="65"/>
      <c r="P408" s="167"/>
      <c r="Q408" s="65"/>
      <c r="R408" s="65"/>
      <c r="S408" s="65"/>
      <c r="T408" s="65"/>
      <c r="U408" s="65"/>
      <c r="V408" s="65"/>
      <c r="W408" s="65"/>
    </row>
    <row r="409" ht="20.25" customHeight="1" spans="1:23">
      <c r="A409" s="167" t="str">
        <f t="shared" si="8"/>
        <v>       玉溪市生态环境局江川分局</v>
      </c>
      <c r="B409" s="167" t="s">
        <v>446</v>
      </c>
      <c r="C409" s="167" t="s">
        <v>198</v>
      </c>
      <c r="D409" s="167" t="s">
        <v>114</v>
      </c>
      <c r="E409" s="167" t="s">
        <v>202</v>
      </c>
      <c r="F409" s="167" t="s">
        <v>203</v>
      </c>
      <c r="G409" s="167" t="s">
        <v>204</v>
      </c>
      <c r="H409" s="168">
        <v>268954.36</v>
      </c>
      <c r="I409" s="65">
        <v>268954.36</v>
      </c>
      <c r="J409" s="65">
        <v>67238.59</v>
      </c>
      <c r="K409" s="167"/>
      <c r="L409" s="65">
        <v>201715.77</v>
      </c>
      <c r="M409" s="167"/>
      <c r="N409" s="65"/>
      <c r="O409" s="65"/>
      <c r="P409" s="167"/>
      <c r="Q409" s="65"/>
      <c r="R409" s="65"/>
      <c r="S409" s="65"/>
      <c r="T409" s="65"/>
      <c r="U409" s="65"/>
      <c r="V409" s="65"/>
      <c r="W409" s="65"/>
    </row>
    <row r="410" ht="20.25" customHeight="1" spans="1:23">
      <c r="A410" s="167" t="str">
        <f t="shared" si="8"/>
        <v>       玉溪市生态环境局江川分局</v>
      </c>
      <c r="B410" s="167" t="s">
        <v>446</v>
      </c>
      <c r="C410" s="167" t="s">
        <v>198</v>
      </c>
      <c r="D410" s="167" t="s">
        <v>115</v>
      </c>
      <c r="E410" s="167" t="s">
        <v>205</v>
      </c>
      <c r="F410" s="167" t="s">
        <v>203</v>
      </c>
      <c r="G410" s="167" t="s">
        <v>204</v>
      </c>
      <c r="H410" s="168">
        <v>112200.4</v>
      </c>
      <c r="I410" s="65">
        <v>112200.4</v>
      </c>
      <c r="J410" s="65">
        <v>28050.1</v>
      </c>
      <c r="K410" s="167"/>
      <c r="L410" s="65">
        <v>84150.3</v>
      </c>
      <c r="M410" s="167"/>
      <c r="N410" s="65"/>
      <c r="O410" s="65"/>
      <c r="P410" s="167"/>
      <c r="Q410" s="65"/>
      <c r="R410" s="65"/>
      <c r="S410" s="65"/>
      <c r="T410" s="65"/>
      <c r="U410" s="65"/>
      <c r="V410" s="65"/>
      <c r="W410" s="65"/>
    </row>
    <row r="411" ht="20.25" customHeight="1" spans="1:23">
      <c r="A411" s="167" t="str">
        <f t="shared" si="8"/>
        <v>       玉溪市生态环境局江川分局</v>
      </c>
      <c r="B411" s="167" t="s">
        <v>446</v>
      </c>
      <c r="C411" s="167" t="s">
        <v>198</v>
      </c>
      <c r="D411" s="167" t="s">
        <v>116</v>
      </c>
      <c r="E411" s="167" t="s">
        <v>206</v>
      </c>
      <c r="F411" s="167" t="s">
        <v>207</v>
      </c>
      <c r="G411" s="167" t="s">
        <v>208</v>
      </c>
      <c r="H411" s="168">
        <v>227184.3</v>
      </c>
      <c r="I411" s="65">
        <v>227184.3</v>
      </c>
      <c r="J411" s="65">
        <v>56796.08</v>
      </c>
      <c r="K411" s="167"/>
      <c r="L411" s="65">
        <v>170388.22</v>
      </c>
      <c r="M411" s="167"/>
      <c r="N411" s="65"/>
      <c r="O411" s="65"/>
      <c r="P411" s="167"/>
      <c r="Q411" s="65"/>
      <c r="R411" s="65"/>
      <c r="S411" s="65"/>
      <c r="T411" s="65"/>
      <c r="U411" s="65"/>
      <c r="V411" s="65"/>
      <c r="W411" s="65"/>
    </row>
    <row r="412" ht="20.25" customHeight="1" spans="1:23">
      <c r="A412" s="167" t="str">
        <f t="shared" si="8"/>
        <v>       玉溪市生态环境局江川分局</v>
      </c>
      <c r="B412" s="167" t="s">
        <v>446</v>
      </c>
      <c r="C412" s="167" t="s">
        <v>198</v>
      </c>
      <c r="D412" s="167" t="s">
        <v>117</v>
      </c>
      <c r="E412" s="167" t="s">
        <v>209</v>
      </c>
      <c r="F412" s="167" t="s">
        <v>210</v>
      </c>
      <c r="G412" s="167" t="s">
        <v>211</v>
      </c>
      <c r="H412" s="168">
        <v>35340.13</v>
      </c>
      <c r="I412" s="65">
        <v>35340.13</v>
      </c>
      <c r="J412" s="65">
        <v>21219.03</v>
      </c>
      <c r="K412" s="167"/>
      <c r="L412" s="65">
        <v>14121.1</v>
      </c>
      <c r="M412" s="167"/>
      <c r="N412" s="65"/>
      <c r="O412" s="65"/>
      <c r="P412" s="167"/>
      <c r="Q412" s="65"/>
      <c r="R412" s="65"/>
      <c r="S412" s="65"/>
      <c r="T412" s="65"/>
      <c r="U412" s="65"/>
      <c r="V412" s="65"/>
      <c r="W412" s="65"/>
    </row>
    <row r="413" ht="20.25" customHeight="1" spans="1:23">
      <c r="A413" s="167" t="str">
        <f t="shared" si="8"/>
        <v>       玉溪市生态环境局江川分局</v>
      </c>
      <c r="B413" s="167" t="s">
        <v>446</v>
      </c>
      <c r="C413" s="167" t="s">
        <v>198</v>
      </c>
      <c r="D413" s="167" t="s">
        <v>120</v>
      </c>
      <c r="E413" s="167" t="s">
        <v>191</v>
      </c>
      <c r="F413" s="167" t="s">
        <v>210</v>
      </c>
      <c r="G413" s="167" t="s">
        <v>211</v>
      </c>
      <c r="H413" s="168">
        <v>2270.25</v>
      </c>
      <c r="I413" s="65">
        <v>2270.25</v>
      </c>
      <c r="J413" s="65">
        <v>567.56</v>
      </c>
      <c r="K413" s="167"/>
      <c r="L413" s="65">
        <v>1702.69</v>
      </c>
      <c r="M413" s="167"/>
      <c r="N413" s="65"/>
      <c r="O413" s="65"/>
      <c r="P413" s="167"/>
      <c r="Q413" s="65"/>
      <c r="R413" s="65"/>
      <c r="S413" s="65"/>
      <c r="T413" s="65"/>
      <c r="U413" s="65"/>
      <c r="V413" s="65"/>
      <c r="W413" s="65"/>
    </row>
    <row r="414" ht="20.25" customHeight="1" spans="1:23">
      <c r="A414" s="167" t="str">
        <f t="shared" si="8"/>
        <v>       玉溪市生态环境局江川分局</v>
      </c>
      <c r="B414" s="167" t="s">
        <v>446</v>
      </c>
      <c r="C414" s="167" t="s">
        <v>198</v>
      </c>
      <c r="D414" s="167" t="s">
        <v>137</v>
      </c>
      <c r="E414" s="167" t="s">
        <v>212</v>
      </c>
      <c r="F414" s="167" t="s">
        <v>210</v>
      </c>
      <c r="G414" s="167" t="s">
        <v>211</v>
      </c>
      <c r="H414" s="168">
        <v>9835.77</v>
      </c>
      <c r="I414" s="65">
        <v>9835.77</v>
      </c>
      <c r="J414" s="65">
        <v>2458.94</v>
      </c>
      <c r="K414" s="167"/>
      <c r="L414" s="65">
        <v>7376.83</v>
      </c>
      <c r="M414" s="167"/>
      <c r="N414" s="65"/>
      <c r="O414" s="65"/>
      <c r="P414" s="167"/>
      <c r="Q414" s="65"/>
      <c r="R414" s="65"/>
      <c r="S414" s="65"/>
      <c r="T414" s="65"/>
      <c r="U414" s="65"/>
      <c r="V414" s="65"/>
      <c r="W414" s="65"/>
    </row>
    <row r="415" ht="20.25" customHeight="1" spans="1:23">
      <c r="A415" s="167" t="str">
        <f t="shared" si="8"/>
        <v>       玉溪市生态环境局江川分局</v>
      </c>
      <c r="B415" s="167" t="s">
        <v>447</v>
      </c>
      <c r="C415" s="167" t="s">
        <v>214</v>
      </c>
      <c r="D415" s="167" t="s">
        <v>141</v>
      </c>
      <c r="E415" s="167" t="s">
        <v>214</v>
      </c>
      <c r="F415" s="167" t="s">
        <v>215</v>
      </c>
      <c r="G415" s="167" t="s">
        <v>214</v>
      </c>
      <c r="H415" s="168">
        <v>672984</v>
      </c>
      <c r="I415" s="65">
        <v>672984</v>
      </c>
      <c r="J415" s="65">
        <v>168246</v>
      </c>
      <c r="K415" s="167"/>
      <c r="L415" s="65">
        <v>504738</v>
      </c>
      <c r="M415" s="167"/>
      <c r="N415" s="65"/>
      <c r="O415" s="65"/>
      <c r="P415" s="167"/>
      <c r="Q415" s="65"/>
      <c r="R415" s="65"/>
      <c r="S415" s="65"/>
      <c r="T415" s="65"/>
      <c r="U415" s="65"/>
      <c r="V415" s="65"/>
      <c r="W415" s="65"/>
    </row>
    <row r="416" ht="20.25" customHeight="1" spans="1:23">
      <c r="A416" s="167" t="str">
        <f t="shared" si="8"/>
        <v>       玉溪市生态环境局江川分局</v>
      </c>
      <c r="B416" s="167" t="s">
        <v>448</v>
      </c>
      <c r="C416" s="167" t="s">
        <v>217</v>
      </c>
      <c r="D416" s="167" t="s">
        <v>104</v>
      </c>
      <c r="E416" s="167" t="s">
        <v>218</v>
      </c>
      <c r="F416" s="167" t="s">
        <v>219</v>
      </c>
      <c r="G416" s="167" t="s">
        <v>220</v>
      </c>
      <c r="H416" s="168">
        <v>187200</v>
      </c>
      <c r="I416" s="65">
        <v>187200</v>
      </c>
      <c r="J416" s="65">
        <v>187200</v>
      </c>
      <c r="K416" s="167"/>
      <c r="L416" s="65"/>
      <c r="M416" s="167"/>
      <c r="N416" s="65"/>
      <c r="O416" s="65"/>
      <c r="P416" s="167"/>
      <c r="Q416" s="65"/>
      <c r="R416" s="65"/>
      <c r="S416" s="65"/>
      <c r="T416" s="65"/>
      <c r="U416" s="65"/>
      <c r="V416" s="65"/>
      <c r="W416" s="65"/>
    </row>
    <row r="417" ht="20.25" customHeight="1" spans="1:23">
      <c r="A417" s="167" t="str">
        <f t="shared" si="8"/>
        <v>       玉溪市生态环境局江川分局</v>
      </c>
      <c r="B417" s="167" t="s">
        <v>448</v>
      </c>
      <c r="C417" s="167" t="s">
        <v>217</v>
      </c>
      <c r="D417" s="167" t="s">
        <v>105</v>
      </c>
      <c r="E417" s="167" t="s">
        <v>221</v>
      </c>
      <c r="F417" s="167" t="s">
        <v>219</v>
      </c>
      <c r="G417" s="167" t="s">
        <v>220</v>
      </c>
      <c r="H417" s="168">
        <v>26400</v>
      </c>
      <c r="I417" s="65">
        <v>26400</v>
      </c>
      <c r="J417" s="65">
        <v>26400</v>
      </c>
      <c r="K417" s="167"/>
      <c r="L417" s="65"/>
      <c r="M417" s="167"/>
      <c r="N417" s="65"/>
      <c r="O417" s="65"/>
      <c r="P417" s="167"/>
      <c r="Q417" s="65"/>
      <c r="R417" s="65"/>
      <c r="S417" s="65"/>
      <c r="T417" s="65"/>
      <c r="U417" s="65"/>
      <c r="V417" s="65"/>
      <c r="W417" s="65"/>
    </row>
    <row r="418" ht="20.25" customHeight="1" spans="1:23">
      <c r="A418" s="167" t="str">
        <f t="shared" si="8"/>
        <v>       玉溪市生态环境局江川分局</v>
      </c>
      <c r="B418" s="167" t="s">
        <v>449</v>
      </c>
      <c r="C418" s="167" t="s">
        <v>223</v>
      </c>
      <c r="D418" s="167" t="s">
        <v>120</v>
      </c>
      <c r="E418" s="167" t="s">
        <v>191</v>
      </c>
      <c r="F418" s="167" t="s">
        <v>224</v>
      </c>
      <c r="G418" s="167" t="s">
        <v>225</v>
      </c>
      <c r="H418" s="168">
        <v>870600</v>
      </c>
      <c r="I418" s="65">
        <v>870600</v>
      </c>
      <c r="J418" s="65">
        <v>241736.25</v>
      </c>
      <c r="K418" s="167"/>
      <c r="L418" s="65">
        <v>628863.75</v>
      </c>
      <c r="M418" s="167"/>
      <c r="N418" s="65"/>
      <c r="O418" s="65"/>
      <c r="P418" s="167"/>
      <c r="Q418" s="65"/>
      <c r="R418" s="65"/>
      <c r="S418" s="65"/>
      <c r="T418" s="65"/>
      <c r="U418" s="65"/>
      <c r="V418" s="65"/>
      <c r="W418" s="65"/>
    </row>
    <row r="419" ht="20.25" customHeight="1" spans="1:23">
      <c r="A419" s="167" t="str">
        <f t="shared" si="8"/>
        <v>       玉溪市生态环境局江川分局</v>
      </c>
      <c r="B419" s="167" t="s">
        <v>450</v>
      </c>
      <c r="C419" s="167" t="s">
        <v>231</v>
      </c>
      <c r="D419" s="167" t="s">
        <v>120</v>
      </c>
      <c r="E419" s="167" t="s">
        <v>191</v>
      </c>
      <c r="F419" s="167" t="s">
        <v>232</v>
      </c>
      <c r="G419" s="167" t="s">
        <v>233</v>
      </c>
      <c r="H419" s="168">
        <v>239400</v>
      </c>
      <c r="I419" s="65">
        <v>239400</v>
      </c>
      <c r="J419" s="65">
        <v>104737.5</v>
      </c>
      <c r="K419" s="167"/>
      <c r="L419" s="65">
        <v>134662.5</v>
      </c>
      <c r="M419" s="167"/>
      <c r="N419" s="65"/>
      <c r="O419" s="65"/>
      <c r="P419" s="167"/>
      <c r="Q419" s="65"/>
      <c r="R419" s="65"/>
      <c r="S419" s="65"/>
      <c r="T419" s="65"/>
      <c r="U419" s="65"/>
      <c r="V419" s="65"/>
      <c r="W419" s="65"/>
    </row>
    <row r="420" ht="20.25" customHeight="1" spans="1:23">
      <c r="A420" s="167" t="str">
        <f t="shared" si="8"/>
        <v>       玉溪市生态环境局江川分局</v>
      </c>
      <c r="B420" s="167" t="s">
        <v>451</v>
      </c>
      <c r="C420" s="167" t="s">
        <v>235</v>
      </c>
      <c r="D420" s="167" t="s">
        <v>120</v>
      </c>
      <c r="E420" s="167" t="s">
        <v>191</v>
      </c>
      <c r="F420" s="167" t="s">
        <v>236</v>
      </c>
      <c r="G420" s="167" t="s">
        <v>235</v>
      </c>
      <c r="H420" s="168">
        <v>52808.72</v>
      </c>
      <c r="I420" s="65">
        <v>52808.72</v>
      </c>
      <c r="J420" s="65"/>
      <c r="K420" s="167"/>
      <c r="L420" s="65">
        <v>52808.72</v>
      </c>
      <c r="M420" s="167"/>
      <c r="N420" s="65"/>
      <c r="O420" s="65"/>
      <c r="P420" s="167"/>
      <c r="Q420" s="65"/>
      <c r="R420" s="65"/>
      <c r="S420" s="65"/>
      <c r="T420" s="65"/>
      <c r="U420" s="65"/>
      <c r="V420" s="65"/>
      <c r="W420" s="65"/>
    </row>
    <row r="421" ht="20.25" customHeight="1" spans="1:23">
      <c r="A421" s="167" t="str">
        <f t="shared" si="8"/>
        <v>       玉溪市生态环境局江川分局</v>
      </c>
      <c r="B421" s="167" t="s">
        <v>451</v>
      </c>
      <c r="C421" s="167" t="s">
        <v>235</v>
      </c>
      <c r="D421" s="167" t="s">
        <v>137</v>
      </c>
      <c r="E421" s="167" t="s">
        <v>212</v>
      </c>
      <c r="F421" s="167" t="s">
        <v>236</v>
      </c>
      <c r="G421" s="167" t="s">
        <v>235</v>
      </c>
      <c r="H421" s="168">
        <v>28656.24</v>
      </c>
      <c r="I421" s="65">
        <v>28656.24</v>
      </c>
      <c r="J421" s="65"/>
      <c r="K421" s="167"/>
      <c r="L421" s="65">
        <v>28656.24</v>
      </c>
      <c r="M421" s="167"/>
      <c r="N421" s="65"/>
      <c r="O421" s="65"/>
      <c r="P421" s="167"/>
      <c r="Q421" s="65"/>
      <c r="R421" s="65"/>
      <c r="S421" s="65"/>
      <c r="T421" s="65"/>
      <c r="U421" s="65"/>
      <c r="V421" s="65"/>
      <c r="W421" s="65"/>
    </row>
    <row r="422" ht="20.25" customHeight="1" spans="1:23">
      <c r="A422" s="167" t="str">
        <f t="shared" si="8"/>
        <v>       玉溪市生态环境局江川分局</v>
      </c>
      <c r="B422" s="167" t="s">
        <v>452</v>
      </c>
      <c r="C422" s="167" t="s">
        <v>238</v>
      </c>
      <c r="D422" s="167" t="s">
        <v>104</v>
      </c>
      <c r="E422" s="167" t="s">
        <v>218</v>
      </c>
      <c r="F422" s="167" t="s">
        <v>239</v>
      </c>
      <c r="G422" s="167" t="s">
        <v>240</v>
      </c>
      <c r="H422" s="168">
        <v>3600</v>
      </c>
      <c r="I422" s="65">
        <v>3600</v>
      </c>
      <c r="J422" s="65">
        <v>3600</v>
      </c>
      <c r="K422" s="167"/>
      <c r="L422" s="65"/>
      <c r="M422" s="167"/>
      <c r="N422" s="65"/>
      <c r="O422" s="65"/>
      <c r="P422" s="167"/>
      <c r="Q422" s="65"/>
      <c r="R422" s="65"/>
      <c r="S422" s="65"/>
      <c r="T422" s="65"/>
      <c r="U422" s="65"/>
      <c r="V422" s="65"/>
      <c r="W422" s="65"/>
    </row>
    <row r="423" ht="20.25" customHeight="1" spans="1:23">
      <c r="A423" s="167" t="str">
        <f t="shared" si="8"/>
        <v>       玉溪市生态环境局江川分局</v>
      </c>
      <c r="B423" s="167" t="s">
        <v>452</v>
      </c>
      <c r="C423" s="167" t="s">
        <v>238</v>
      </c>
      <c r="D423" s="167" t="s">
        <v>105</v>
      </c>
      <c r="E423" s="167" t="s">
        <v>221</v>
      </c>
      <c r="F423" s="167" t="s">
        <v>239</v>
      </c>
      <c r="G423" s="167" t="s">
        <v>240</v>
      </c>
      <c r="H423" s="168">
        <v>600</v>
      </c>
      <c r="I423" s="65">
        <v>600</v>
      </c>
      <c r="J423" s="65">
        <v>600</v>
      </c>
      <c r="K423" s="167"/>
      <c r="L423" s="65"/>
      <c r="M423" s="167"/>
      <c r="N423" s="65"/>
      <c r="O423" s="65"/>
      <c r="P423" s="167"/>
      <c r="Q423" s="65"/>
      <c r="R423" s="65"/>
      <c r="S423" s="65"/>
      <c r="T423" s="65"/>
      <c r="U423" s="65"/>
      <c r="V423" s="65"/>
      <c r="W423" s="65"/>
    </row>
    <row r="424" ht="20.25" customHeight="1" spans="1:23">
      <c r="A424" s="167" t="str">
        <f t="shared" si="8"/>
        <v>       玉溪市生态环境局江川分局</v>
      </c>
      <c r="B424" s="167" t="s">
        <v>452</v>
      </c>
      <c r="C424" s="167" t="s">
        <v>238</v>
      </c>
      <c r="D424" s="167" t="s">
        <v>120</v>
      </c>
      <c r="E424" s="167" t="s">
        <v>191</v>
      </c>
      <c r="F424" s="167" t="s">
        <v>241</v>
      </c>
      <c r="G424" s="167" t="s">
        <v>242</v>
      </c>
      <c r="H424" s="168">
        <v>60000</v>
      </c>
      <c r="I424" s="65">
        <v>60000</v>
      </c>
      <c r="J424" s="65">
        <v>13750</v>
      </c>
      <c r="K424" s="167"/>
      <c r="L424" s="65">
        <v>46250</v>
      </c>
      <c r="M424" s="167"/>
      <c r="N424" s="65"/>
      <c r="O424" s="65"/>
      <c r="P424" s="167"/>
      <c r="Q424" s="65"/>
      <c r="R424" s="65"/>
      <c r="S424" s="65"/>
      <c r="T424" s="65"/>
      <c r="U424" s="65"/>
      <c r="V424" s="65"/>
      <c r="W424" s="65"/>
    </row>
    <row r="425" ht="20.25" customHeight="1" spans="1:23">
      <c r="A425" s="167" t="str">
        <f t="shared" si="8"/>
        <v>       玉溪市生态环境局江川分局</v>
      </c>
      <c r="B425" s="167" t="s">
        <v>452</v>
      </c>
      <c r="C425" s="167" t="s">
        <v>238</v>
      </c>
      <c r="D425" s="167" t="s">
        <v>120</v>
      </c>
      <c r="E425" s="167" t="s">
        <v>191</v>
      </c>
      <c r="F425" s="167" t="s">
        <v>273</v>
      </c>
      <c r="G425" s="167" t="s">
        <v>274</v>
      </c>
      <c r="H425" s="168">
        <v>10000</v>
      </c>
      <c r="I425" s="65">
        <v>10000</v>
      </c>
      <c r="J425" s="65"/>
      <c r="K425" s="167"/>
      <c r="L425" s="65">
        <v>10000</v>
      </c>
      <c r="M425" s="167"/>
      <c r="N425" s="65"/>
      <c r="O425" s="65"/>
      <c r="P425" s="167"/>
      <c r="Q425" s="65"/>
      <c r="R425" s="65"/>
      <c r="S425" s="65"/>
      <c r="T425" s="65"/>
      <c r="U425" s="65"/>
      <c r="V425" s="65"/>
      <c r="W425" s="65"/>
    </row>
    <row r="426" ht="20.25" customHeight="1" spans="1:23">
      <c r="A426" s="167" t="str">
        <f t="shared" si="8"/>
        <v>       玉溪市生态环境局江川分局</v>
      </c>
      <c r="B426" s="167" t="s">
        <v>452</v>
      </c>
      <c r="C426" s="167" t="s">
        <v>238</v>
      </c>
      <c r="D426" s="167" t="s">
        <v>120</v>
      </c>
      <c r="E426" s="167" t="s">
        <v>191</v>
      </c>
      <c r="F426" s="167" t="s">
        <v>243</v>
      </c>
      <c r="G426" s="167" t="s">
        <v>244</v>
      </c>
      <c r="H426" s="168">
        <v>14000</v>
      </c>
      <c r="I426" s="65">
        <v>14000</v>
      </c>
      <c r="J426" s="65">
        <v>3500</v>
      </c>
      <c r="K426" s="167"/>
      <c r="L426" s="65">
        <v>10500</v>
      </c>
      <c r="M426" s="167"/>
      <c r="N426" s="65"/>
      <c r="O426" s="65"/>
      <c r="P426" s="167"/>
      <c r="Q426" s="65"/>
      <c r="R426" s="65"/>
      <c r="S426" s="65"/>
      <c r="T426" s="65"/>
      <c r="U426" s="65"/>
      <c r="V426" s="65"/>
      <c r="W426" s="65"/>
    </row>
    <row r="427" ht="20.25" customHeight="1" spans="1:23">
      <c r="A427" s="167" t="str">
        <f t="shared" si="8"/>
        <v>       玉溪市生态环境局江川分局</v>
      </c>
      <c r="B427" s="167" t="s">
        <v>452</v>
      </c>
      <c r="C427" s="167" t="s">
        <v>238</v>
      </c>
      <c r="D427" s="167" t="s">
        <v>120</v>
      </c>
      <c r="E427" s="167" t="s">
        <v>191</v>
      </c>
      <c r="F427" s="167" t="s">
        <v>245</v>
      </c>
      <c r="G427" s="167" t="s">
        <v>246</v>
      </c>
      <c r="H427" s="168">
        <v>28000</v>
      </c>
      <c r="I427" s="65">
        <v>28000</v>
      </c>
      <c r="J427" s="65">
        <v>7000</v>
      </c>
      <c r="K427" s="167"/>
      <c r="L427" s="65">
        <v>21000</v>
      </c>
      <c r="M427" s="167"/>
      <c r="N427" s="65"/>
      <c r="O427" s="65"/>
      <c r="P427" s="167"/>
      <c r="Q427" s="65"/>
      <c r="R427" s="65"/>
      <c r="S427" s="65"/>
      <c r="T427" s="65"/>
      <c r="U427" s="65"/>
      <c r="V427" s="65"/>
      <c r="W427" s="65"/>
    </row>
    <row r="428" ht="20.25" customHeight="1" spans="1:23">
      <c r="A428" s="167" t="str">
        <f t="shared" si="8"/>
        <v>       玉溪市生态环境局江川分局</v>
      </c>
      <c r="B428" s="167" t="s">
        <v>452</v>
      </c>
      <c r="C428" s="167" t="s">
        <v>238</v>
      </c>
      <c r="D428" s="167" t="s">
        <v>120</v>
      </c>
      <c r="E428" s="167" t="s">
        <v>191</v>
      </c>
      <c r="F428" s="167" t="s">
        <v>247</v>
      </c>
      <c r="G428" s="167" t="s">
        <v>248</v>
      </c>
      <c r="H428" s="168">
        <v>10000</v>
      </c>
      <c r="I428" s="65">
        <v>10000</v>
      </c>
      <c r="J428" s="65">
        <v>2500</v>
      </c>
      <c r="K428" s="167"/>
      <c r="L428" s="65">
        <v>7500</v>
      </c>
      <c r="M428" s="167"/>
      <c r="N428" s="65"/>
      <c r="O428" s="65"/>
      <c r="P428" s="167"/>
      <c r="Q428" s="65"/>
      <c r="R428" s="65"/>
      <c r="S428" s="65"/>
      <c r="T428" s="65"/>
      <c r="U428" s="65"/>
      <c r="V428" s="65"/>
      <c r="W428" s="65"/>
    </row>
    <row r="429" ht="20.25" customHeight="1" spans="1:23">
      <c r="A429" s="167" t="str">
        <f t="shared" si="8"/>
        <v>       玉溪市生态环境局江川分局</v>
      </c>
      <c r="B429" s="167" t="s">
        <v>452</v>
      </c>
      <c r="C429" s="167" t="s">
        <v>238</v>
      </c>
      <c r="D429" s="167" t="s">
        <v>120</v>
      </c>
      <c r="E429" s="167" t="s">
        <v>191</v>
      </c>
      <c r="F429" s="167" t="s">
        <v>249</v>
      </c>
      <c r="G429" s="167" t="s">
        <v>250</v>
      </c>
      <c r="H429" s="168">
        <v>20000</v>
      </c>
      <c r="I429" s="65">
        <v>20000</v>
      </c>
      <c r="J429" s="65">
        <v>5000</v>
      </c>
      <c r="K429" s="167"/>
      <c r="L429" s="65">
        <v>15000</v>
      </c>
      <c r="M429" s="167"/>
      <c r="N429" s="65"/>
      <c r="O429" s="65"/>
      <c r="P429" s="167"/>
      <c r="Q429" s="65"/>
      <c r="R429" s="65"/>
      <c r="S429" s="65"/>
      <c r="T429" s="65"/>
      <c r="U429" s="65"/>
      <c r="V429" s="65"/>
      <c r="W429" s="65"/>
    </row>
    <row r="430" ht="20.25" customHeight="1" spans="1:23">
      <c r="A430" s="167" t="str">
        <f t="shared" si="8"/>
        <v>       玉溪市生态环境局江川分局</v>
      </c>
      <c r="B430" s="167" t="s">
        <v>452</v>
      </c>
      <c r="C430" s="167" t="s">
        <v>238</v>
      </c>
      <c r="D430" s="167" t="s">
        <v>120</v>
      </c>
      <c r="E430" s="167" t="s">
        <v>191</v>
      </c>
      <c r="F430" s="167" t="s">
        <v>251</v>
      </c>
      <c r="G430" s="167" t="s">
        <v>252</v>
      </c>
      <c r="H430" s="168">
        <v>10000</v>
      </c>
      <c r="I430" s="65">
        <v>10000</v>
      </c>
      <c r="J430" s="65">
        <v>2500</v>
      </c>
      <c r="K430" s="167"/>
      <c r="L430" s="65">
        <v>7500</v>
      </c>
      <c r="M430" s="167"/>
      <c r="N430" s="65"/>
      <c r="O430" s="65"/>
      <c r="P430" s="167"/>
      <c r="Q430" s="65"/>
      <c r="R430" s="65"/>
      <c r="S430" s="65"/>
      <c r="T430" s="65"/>
      <c r="U430" s="65"/>
      <c r="V430" s="65"/>
      <c r="W430" s="65"/>
    </row>
    <row r="431" ht="20.25" customHeight="1" spans="1:23">
      <c r="A431" s="167" t="str">
        <f t="shared" si="8"/>
        <v>       玉溪市生态环境局江川分局</v>
      </c>
      <c r="B431" s="167" t="s">
        <v>452</v>
      </c>
      <c r="C431" s="167" t="s">
        <v>238</v>
      </c>
      <c r="D431" s="167" t="s">
        <v>120</v>
      </c>
      <c r="E431" s="167" t="s">
        <v>191</v>
      </c>
      <c r="F431" s="167" t="s">
        <v>275</v>
      </c>
      <c r="G431" s="167" t="s">
        <v>276</v>
      </c>
      <c r="H431" s="168">
        <v>10000</v>
      </c>
      <c r="I431" s="65">
        <v>10000</v>
      </c>
      <c r="J431" s="65">
        <v>2500</v>
      </c>
      <c r="K431" s="167"/>
      <c r="L431" s="65">
        <v>7500</v>
      </c>
      <c r="M431" s="167"/>
      <c r="N431" s="65"/>
      <c r="O431" s="65"/>
      <c r="P431" s="167"/>
      <c r="Q431" s="65"/>
      <c r="R431" s="65"/>
      <c r="S431" s="65"/>
      <c r="T431" s="65"/>
      <c r="U431" s="65"/>
      <c r="V431" s="65"/>
      <c r="W431" s="65"/>
    </row>
    <row r="432" ht="20.25" customHeight="1" spans="1:23">
      <c r="A432" s="167" t="str">
        <f t="shared" si="8"/>
        <v>       玉溪市生态环境局江川分局</v>
      </c>
      <c r="B432" s="167" t="s">
        <v>452</v>
      </c>
      <c r="C432" s="167" t="s">
        <v>238</v>
      </c>
      <c r="D432" s="167" t="s">
        <v>120</v>
      </c>
      <c r="E432" s="167" t="s">
        <v>191</v>
      </c>
      <c r="F432" s="167" t="s">
        <v>277</v>
      </c>
      <c r="G432" s="167" t="s">
        <v>278</v>
      </c>
      <c r="H432" s="168">
        <v>10000</v>
      </c>
      <c r="I432" s="65">
        <v>10000</v>
      </c>
      <c r="J432" s="65">
        <v>2500</v>
      </c>
      <c r="K432" s="167"/>
      <c r="L432" s="65">
        <v>7500</v>
      </c>
      <c r="M432" s="167"/>
      <c r="N432" s="65"/>
      <c r="O432" s="65"/>
      <c r="P432" s="167"/>
      <c r="Q432" s="65"/>
      <c r="R432" s="65"/>
      <c r="S432" s="65"/>
      <c r="T432" s="65"/>
      <c r="U432" s="65"/>
      <c r="V432" s="65"/>
      <c r="W432" s="65"/>
    </row>
    <row r="433" ht="20.25" customHeight="1" spans="1:23">
      <c r="A433" s="167" t="str">
        <f t="shared" si="8"/>
        <v>       玉溪市生态环境局江川分局</v>
      </c>
      <c r="B433" s="167" t="s">
        <v>452</v>
      </c>
      <c r="C433" s="167" t="s">
        <v>238</v>
      </c>
      <c r="D433" s="167" t="s">
        <v>120</v>
      </c>
      <c r="E433" s="167" t="s">
        <v>191</v>
      </c>
      <c r="F433" s="167" t="s">
        <v>281</v>
      </c>
      <c r="G433" s="167" t="s">
        <v>282</v>
      </c>
      <c r="H433" s="168">
        <v>34000</v>
      </c>
      <c r="I433" s="65">
        <v>34000</v>
      </c>
      <c r="J433" s="65">
        <v>8500</v>
      </c>
      <c r="K433" s="167"/>
      <c r="L433" s="65">
        <v>25500</v>
      </c>
      <c r="M433" s="167"/>
      <c r="N433" s="65"/>
      <c r="O433" s="65"/>
      <c r="P433" s="167"/>
      <c r="Q433" s="65"/>
      <c r="R433" s="65"/>
      <c r="S433" s="65"/>
      <c r="T433" s="65"/>
      <c r="U433" s="65"/>
      <c r="V433" s="65"/>
      <c r="W433" s="65"/>
    </row>
    <row r="434" ht="20.25" customHeight="1" spans="1:23">
      <c r="A434" s="167" t="str">
        <f t="shared" si="8"/>
        <v>       玉溪市生态环境局江川分局</v>
      </c>
      <c r="B434" s="167" t="s">
        <v>452</v>
      </c>
      <c r="C434" s="167" t="s">
        <v>238</v>
      </c>
      <c r="D434" s="167" t="s">
        <v>120</v>
      </c>
      <c r="E434" s="167" t="s">
        <v>191</v>
      </c>
      <c r="F434" s="167" t="s">
        <v>253</v>
      </c>
      <c r="G434" s="167" t="s">
        <v>254</v>
      </c>
      <c r="H434" s="168">
        <v>27000</v>
      </c>
      <c r="I434" s="65">
        <v>27000</v>
      </c>
      <c r="J434" s="65">
        <v>6750</v>
      </c>
      <c r="K434" s="167"/>
      <c r="L434" s="65">
        <v>20250</v>
      </c>
      <c r="M434" s="167"/>
      <c r="N434" s="65"/>
      <c r="O434" s="65"/>
      <c r="P434" s="167"/>
      <c r="Q434" s="65"/>
      <c r="R434" s="65"/>
      <c r="S434" s="65"/>
      <c r="T434" s="65"/>
      <c r="U434" s="65"/>
      <c r="V434" s="65"/>
      <c r="W434" s="65"/>
    </row>
    <row r="435" ht="20.25" customHeight="1" spans="1:23">
      <c r="A435" s="167" t="str">
        <f t="shared" si="8"/>
        <v>       玉溪市生态环境局江川分局</v>
      </c>
      <c r="B435" s="167" t="s">
        <v>452</v>
      </c>
      <c r="C435" s="167" t="s">
        <v>238</v>
      </c>
      <c r="D435" s="167" t="s">
        <v>120</v>
      </c>
      <c r="E435" s="167" t="s">
        <v>191</v>
      </c>
      <c r="F435" s="167" t="s">
        <v>232</v>
      </c>
      <c r="G435" s="167" t="s">
        <v>233</v>
      </c>
      <c r="H435" s="168">
        <v>43940</v>
      </c>
      <c r="I435" s="65">
        <v>43940</v>
      </c>
      <c r="J435" s="65">
        <v>10985</v>
      </c>
      <c r="K435" s="167"/>
      <c r="L435" s="65">
        <v>32955</v>
      </c>
      <c r="M435" s="167"/>
      <c r="N435" s="65"/>
      <c r="O435" s="65"/>
      <c r="P435" s="167"/>
      <c r="Q435" s="65"/>
      <c r="R435" s="65"/>
      <c r="S435" s="65"/>
      <c r="T435" s="65"/>
      <c r="U435" s="65"/>
      <c r="V435" s="65"/>
      <c r="W435" s="65"/>
    </row>
    <row r="436" ht="20.25" customHeight="1" spans="1:23">
      <c r="A436" s="167" t="str">
        <f t="shared" si="8"/>
        <v>       玉溪市生态环境局江川分局</v>
      </c>
      <c r="B436" s="167" t="s">
        <v>452</v>
      </c>
      <c r="C436" s="167" t="s">
        <v>238</v>
      </c>
      <c r="D436" s="167" t="s">
        <v>120</v>
      </c>
      <c r="E436" s="167" t="s">
        <v>191</v>
      </c>
      <c r="F436" s="167" t="s">
        <v>239</v>
      </c>
      <c r="G436" s="167" t="s">
        <v>240</v>
      </c>
      <c r="H436" s="168">
        <v>42000</v>
      </c>
      <c r="I436" s="65">
        <v>42000</v>
      </c>
      <c r="J436" s="65">
        <v>10500</v>
      </c>
      <c r="K436" s="167"/>
      <c r="L436" s="65">
        <v>31500</v>
      </c>
      <c r="M436" s="167"/>
      <c r="N436" s="65"/>
      <c r="O436" s="65"/>
      <c r="P436" s="167"/>
      <c r="Q436" s="65"/>
      <c r="R436" s="65"/>
      <c r="S436" s="65"/>
      <c r="T436" s="65"/>
      <c r="U436" s="65"/>
      <c r="V436" s="65"/>
      <c r="W436" s="65"/>
    </row>
    <row r="437" ht="20.25" customHeight="1" spans="1:23">
      <c r="A437" s="167" t="str">
        <f t="shared" si="8"/>
        <v>       玉溪市生态环境局江川分局</v>
      </c>
      <c r="B437" s="167" t="s">
        <v>452</v>
      </c>
      <c r="C437" s="167" t="s">
        <v>238</v>
      </c>
      <c r="D437" s="167" t="s">
        <v>120</v>
      </c>
      <c r="E437" s="167" t="s">
        <v>191</v>
      </c>
      <c r="F437" s="167" t="s">
        <v>257</v>
      </c>
      <c r="G437" s="167" t="s">
        <v>258</v>
      </c>
      <c r="H437" s="168">
        <v>80000</v>
      </c>
      <c r="I437" s="65">
        <v>80000</v>
      </c>
      <c r="J437" s="65">
        <v>20000</v>
      </c>
      <c r="K437" s="167"/>
      <c r="L437" s="65">
        <v>60000</v>
      </c>
      <c r="M437" s="167"/>
      <c r="N437" s="65"/>
      <c r="O437" s="65"/>
      <c r="P437" s="167"/>
      <c r="Q437" s="65"/>
      <c r="R437" s="65"/>
      <c r="S437" s="65"/>
      <c r="T437" s="65"/>
      <c r="U437" s="65"/>
      <c r="V437" s="65"/>
      <c r="W437" s="65"/>
    </row>
    <row r="438" ht="20.25" customHeight="1" spans="1:23">
      <c r="A438" s="167" t="str">
        <f t="shared" si="8"/>
        <v>       玉溪市生态环境局江川分局</v>
      </c>
      <c r="B438" s="167" t="s">
        <v>452</v>
      </c>
      <c r="C438" s="167" t="s">
        <v>238</v>
      </c>
      <c r="D438" s="167" t="s">
        <v>137</v>
      </c>
      <c r="E438" s="167" t="s">
        <v>212</v>
      </c>
      <c r="F438" s="167" t="s">
        <v>241</v>
      </c>
      <c r="G438" s="167" t="s">
        <v>242</v>
      </c>
      <c r="H438" s="168">
        <v>55000</v>
      </c>
      <c r="I438" s="65">
        <v>55000</v>
      </c>
      <c r="J438" s="65">
        <v>10635.75</v>
      </c>
      <c r="K438" s="167"/>
      <c r="L438" s="65">
        <v>44364.25</v>
      </c>
      <c r="M438" s="167"/>
      <c r="N438" s="65"/>
      <c r="O438" s="65"/>
      <c r="P438" s="167"/>
      <c r="Q438" s="65"/>
      <c r="R438" s="65"/>
      <c r="S438" s="65"/>
      <c r="T438" s="65"/>
      <c r="U438" s="65"/>
      <c r="V438" s="65"/>
      <c r="W438" s="65"/>
    </row>
    <row r="439" ht="20.25" customHeight="1" spans="1:23">
      <c r="A439" s="167" t="str">
        <f t="shared" si="8"/>
        <v>       玉溪市生态环境局江川分局</v>
      </c>
      <c r="B439" s="167" t="s">
        <v>452</v>
      </c>
      <c r="C439" s="167" t="s">
        <v>238</v>
      </c>
      <c r="D439" s="167" t="s">
        <v>137</v>
      </c>
      <c r="E439" s="167" t="s">
        <v>212</v>
      </c>
      <c r="F439" s="167" t="s">
        <v>249</v>
      </c>
      <c r="G439" s="167" t="s">
        <v>250</v>
      </c>
      <c r="H439" s="168">
        <v>15000</v>
      </c>
      <c r="I439" s="65">
        <v>15000</v>
      </c>
      <c r="J439" s="65">
        <v>3750</v>
      </c>
      <c r="K439" s="167"/>
      <c r="L439" s="65">
        <v>11250</v>
      </c>
      <c r="M439" s="167"/>
      <c r="N439" s="65"/>
      <c r="O439" s="65"/>
      <c r="P439" s="167"/>
      <c r="Q439" s="65"/>
      <c r="R439" s="65"/>
      <c r="S439" s="65"/>
      <c r="T439" s="65"/>
      <c r="U439" s="65"/>
      <c r="V439" s="65"/>
      <c r="W439" s="65"/>
    </row>
    <row r="440" ht="20.25" customHeight="1" spans="1:23">
      <c r="A440" s="167" t="str">
        <f t="shared" si="8"/>
        <v>       玉溪市生态环境局江川分局</v>
      </c>
      <c r="B440" s="167" t="s">
        <v>452</v>
      </c>
      <c r="C440" s="167" t="s">
        <v>238</v>
      </c>
      <c r="D440" s="167" t="s">
        <v>137</v>
      </c>
      <c r="E440" s="167" t="s">
        <v>212</v>
      </c>
      <c r="F440" s="167" t="s">
        <v>251</v>
      </c>
      <c r="G440" s="167" t="s">
        <v>252</v>
      </c>
      <c r="H440" s="168">
        <v>10000</v>
      </c>
      <c r="I440" s="65">
        <v>10000</v>
      </c>
      <c r="J440" s="65">
        <v>2500</v>
      </c>
      <c r="K440" s="167"/>
      <c r="L440" s="65">
        <v>7500</v>
      </c>
      <c r="M440" s="167"/>
      <c r="N440" s="65"/>
      <c r="O440" s="65"/>
      <c r="P440" s="167"/>
      <c r="Q440" s="65"/>
      <c r="R440" s="65"/>
      <c r="S440" s="65"/>
      <c r="T440" s="65"/>
      <c r="U440" s="65"/>
      <c r="V440" s="65"/>
      <c r="W440" s="65"/>
    </row>
    <row r="441" ht="20.25" customHeight="1" spans="1:23">
      <c r="A441" s="167" t="str">
        <f t="shared" si="8"/>
        <v>       玉溪市生态环境局江川分局</v>
      </c>
      <c r="B441" s="167" t="s">
        <v>452</v>
      </c>
      <c r="C441" s="167" t="s">
        <v>238</v>
      </c>
      <c r="D441" s="167" t="s">
        <v>137</v>
      </c>
      <c r="E441" s="167" t="s">
        <v>212</v>
      </c>
      <c r="F441" s="167" t="s">
        <v>275</v>
      </c>
      <c r="G441" s="167" t="s">
        <v>276</v>
      </c>
      <c r="H441" s="168">
        <v>3000</v>
      </c>
      <c r="I441" s="65">
        <v>3000</v>
      </c>
      <c r="J441" s="65">
        <v>750</v>
      </c>
      <c r="K441" s="167"/>
      <c r="L441" s="65">
        <v>2250</v>
      </c>
      <c r="M441" s="167"/>
      <c r="N441" s="65"/>
      <c r="O441" s="65"/>
      <c r="P441" s="167"/>
      <c r="Q441" s="65"/>
      <c r="R441" s="65"/>
      <c r="S441" s="65"/>
      <c r="T441" s="65"/>
      <c r="U441" s="65"/>
      <c r="V441" s="65"/>
      <c r="W441" s="65"/>
    </row>
    <row r="442" ht="20.25" customHeight="1" spans="1:23">
      <c r="A442" s="167" t="str">
        <f t="shared" si="8"/>
        <v>       玉溪市生态环境局江川分局</v>
      </c>
      <c r="B442" s="167" t="s">
        <v>452</v>
      </c>
      <c r="C442" s="167" t="s">
        <v>238</v>
      </c>
      <c r="D442" s="167" t="s">
        <v>137</v>
      </c>
      <c r="E442" s="167" t="s">
        <v>212</v>
      </c>
      <c r="F442" s="167" t="s">
        <v>277</v>
      </c>
      <c r="G442" s="167" t="s">
        <v>278</v>
      </c>
      <c r="H442" s="168">
        <v>10000</v>
      </c>
      <c r="I442" s="65">
        <v>10000</v>
      </c>
      <c r="J442" s="65">
        <v>2500</v>
      </c>
      <c r="K442" s="167"/>
      <c r="L442" s="65">
        <v>7500</v>
      </c>
      <c r="M442" s="167"/>
      <c r="N442" s="65"/>
      <c r="O442" s="65"/>
      <c r="P442" s="167"/>
      <c r="Q442" s="65"/>
      <c r="R442" s="65"/>
      <c r="S442" s="65"/>
      <c r="T442" s="65"/>
      <c r="U442" s="65"/>
      <c r="V442" s="65"/>
      <c r="W442" s="65"/>
    </row>
    <row r="443" ht="20.25" customHeight="1" spans="1:23">
      <c r="A443" s="167" t="str">
        <f t="shared" si="8"/>
        <v>       玉溪市生态环境局江川分局</v>
      </c>
      <c r="B443" s="167" t="s">
        <v>452</v>
      </c>
      <c r="C443" s="167" t="s">
        <v>238</v>
      </c>
      <c r="D443" s="167" t="s">
        <v>137</v>
      </c>
      <c r="E443" s="167" t="s">
        <v>212</v>
      </c>
      <c r="F443" s="167" t="s">
        <v>281</v>
      </c>
      <c r="G443" s="167" t="s">
        <v>282</v>
      </c>
      <c r="H443" s="168">
        <v>38010</v>
      </c>
      <c r="I443" s="65">
        <v>38010</v>
      </c>
      <c r="J443" s="65">
        <v>9502.5</v>
      </c>
      <c r="K443" s="167"/>
      <c r="L443" s="65">
        <v>28507.5</v>
      </c>
      <c r="M443" s="167"/>
      <c r="N443" s="65"/>
      <c r="O443" s="65"/>
      <c r="P443" s="167"/>
      <c r="Q443" s="65"/>
      <c r="R443" s="65"/>
      <c r="S443" s="65"/>
      <c r="T443" s="65"/>
      <c r="U443" s="65"/>
      <c r="V443" s="65"/>
      <c r="W443" s="65"/>
    </row>
    <row r="444" ht="20.25" customHeight="1" spans="1:23">
      <c r="A444" s="167" t="str">
        <f t="shared" si="8"/>
        <v>       玉溪市生态环境局江川分局</v>
      </c>
      <c r="B444" s="167" t="s">
        <v>452</v>
      </c>
      <c r="C444" s="167" t="s">
        <v>238</v>
      </c>
      <c r="D444" s="167" t="s">
        <v>137</v>
      </c>
      <c r="E444" s="167" t="s">
        <v>212</v>
      </c>
      <c r="F444" s="167" t="s">
        <v>253</v>
      </c>
      <c r="G444" s="167" t="s">
        <v>254</v>
      </c>
      <c r="H444" s="168">
        <v>14000</v>
      </c>
      <c r="I444" s="65">
        <v>14000</v>
      </c>
      <c r="J444" s="65">
        <v>3500</v>
      </c>
      <c r="K444" s="167"/>
      <c r="L444" s="65">
        <v>10500</v>
      </c>
      <c r="M444" s="167"/>
      <c r="N444" s="65"/>
      <c r="O444" s="65"/>
      <c r="P444" s="167"/>
      <c r="Q444" s="65"/>
      <c r="R444" s="65"/>
      <c r="S444" s="65"/>
      <c r="T444" s="65"/>
      <c r="U444" s="65"/>
      <c r="V444" s="65"/>
      <c r="W444" s="65"/>
    </row>
    <row r="445" ht="20.25" customHeight="1" spans="1:23">
      <c r="A445" s="167" t="str">
        <f t="shared" si="8"/>
        <v>       玉溪市生态环境局江川分局</v>
      </c>
      <c r="B445" s="167" t="s">
        <v>453</v>
      </c>
      <c r="C445" s="167" t="s">
        <v>227</v>
      </c>
      <c r="D445" s="167" t="s">
        <v>120</v>
      </c>
      <c r="E445" s="167" t="s">
        <v>191</v>
      </c>
      <c r="F445" s="167" t="s">
        <v>228</v>
      </c>
      <c r="G445" s="167" t="s">
        <v>229</v>
      </c>
      <c r="H445" s="168">
        <v>13100</v>
      </c>
      <c r="I445" s="65">
        <v>13100</v>
      </c>
      <c r="J445" s="65"/>
      <c r="K445" s="167"/>
      <c r="L445" s="65">
        <v>13100</v>
      </c>
      <c r="M445" s="167"/>
      <c r="N445" s="65"/>
      <c r="O445" s="65"/>
      <c r="P445" s="167"/>
      <c r="Q445" s="65"/>
      <c r="R445" s="65"/>
      <c r="S445" s="65"/>
      <c r="T445" s="65"/>
      <c r="U445" s="65"/>
      <c r="V445" s="65"/>
      <c r="W445" s="65"/>
    </row>
    <row r="446" ht="20.25" customHeight="1" spans="1:23">
      <c r="A446" s="167" t="str">
        <f t="shared" si="8"/>
        <v>       玉溪市生态环境局江川分局</v>
      </c>
      <c r="B446" s="167" t="s">
        <v>453</v>
      </c>
      <c r="C446" s="167" t="s">
        <v>227</v>
      </c>
      <c r="D446" s="167" t="s">
        <v>137</v>
      </c>
      <c r="E446" s="167" t="s">
        <v>212</v>
      </c>
      <c r="F446" s="167" t="s">
        <v>228</v>
      </c>
      <c r="G446" s="167" t="s">
        <v>229</v>
      </c>
      <c r="H446" s="168">
        <v>15990</v>
      </c>
      <c r="I446" s="65">
        <v>15990</v>
      </c>
      <c r="J446" s="65"/>
      <c r="K446" s="167"/>
      <c r="L446" s="65">
        <v>15990</v>
      </c>
      <c r="M446" s="167"/>
      <c r="N446" s="65"/>
      <c r="O446" s="65"/>
      <c r="P446" s="167"/>
      <c r="Q446" s="65"/>
      <c r="R446" s="65"/>
      <c r="S446" s="65"/>
      <c r="T446" s="65"/>
      <c r="U446" s="65"/>
      <c r="V446" s="65"/>
      <c r="W446" s="65"/>
    </row>
    <row r="447" ht="20.25" customHeight="1" spans="1:23">
      <c r="A447" s="167" t="str">
        <f t="shared" si="8"/>
        <v>       玉溪市生态环境局江川分局</v>
      </c>
      <c r="B447" s="167" t="s">
        <v>454</v>
      </c>
      <c r="C447" s="167" t="s">
        <v>165</v>
      </c>
      <c r="D447" s="167" t="s">
        <v>120</v>
      </c>
      <c r="E447" s="167" t="s">
        <v>191</v>
      </c>
      <c r="F447" s="167" t="s">
        <v>285</v>
      </c>
      <c r="G447" s="167" t="s">
        <v>165</v>
      </c>
      <c r="H447" s="168">
        <v>13800</v>
      </c>
      <c r="I447" s="65">
        <v>13800</v>
      </c>
      <c r="J447" s="65"/>
      <c r="K447" s="167"/>
      <c r="L447" s="65">
        <v>13800</v>
      </c>
      <c r="M447" s="167"/>
      <c r="N447" s="65"/>
      <c r="O447" s="65"/>
      <c r="P447" s="167"/>
      <c r="Q447" s="65"/>
      <c r="R447" s="65"/>
      <c r="S447" s="65"/>
      <c r="T447" s="65"/>
      <c r="U447" s="65"/>
      <c r="V447" s="65"/>
      <c r="W447" s="65"/>
    </row>
    <row r="448" ht="20.25" customHeight="1" spans="1:23">
      <c r="A448" s="167" t="str">
        <f t="shared" si="8"/>
        <v>       玉溪市生态环境局江川分局</v>
      </c>
      <c r="B448" s="167" t="s">
        <v>455</v>
      </c>
      <c r="C448" s="167" t="s">
        <v>271</v>
      </c>
      <c r="D448" s="167" t="s">
        <v>124</v>
      </c>
      <c r="E448" s="167" t="s">
        <v>272</v>
      </c>
      <c r="F448" s="167" t="s">
        <v>241</v>
      </c>
      <c r="G448" s="167" t="s">
        <v>242</v>
      </c>
      <c r="H448" s="168">
        <v>10000</v>
      </c>
      <c r="I448" s="65">
        <v>10000</v>
      </c>
      <c r="J448" s="65"/>
      <c r="K448" s="167"/>
      <c r="L448" s="65">
        <v>10000</v>
      </c>
      <c r="M448" s="167"/>
      <c r="N448" s="65"/>
      <c r="O448" s="65"/>
      <c r="P448" s="167"/>
      <c r="Q448" s="65"/>
      <c r="R448" s="65"/>
      <c r="S448" s="65"/>
      <c r="T448" s="65"/>
      <c r="U448" s="65"/>
      <c r="V448" s="65"/>
      <c r="W448" s="65"/>
    </row>
    <row r="449" ht="20.25" customHeight="1" spans="1:23">
      <c r="A449" s="167" t="str">
        <f t="shared" si="8"/>
        <v>       玉溪市生态环境局江川分局</v>
      </c>
      <c r="B449" s="167" t="s">
        <v>455</v>
      </c>
      <c r="C449" s="167" t="s">
        <v>271</v>
      </c>
      <c r="D449" s="167" t="s">
        <v>124</v>
      </c>
      <c r="E449" s="167" t="s">
        <v>272</v>
      </c>
      <c r="F449" s="167" t="s">
        <v>281</v>
      </c>
      <c r="G449" s="167" t="s">
        <v>282</v>
      </c>
      <c r="H449" s="168">
        <v>78200</v>
      </c>
      <c r="I449" s="65">
        <v>78200</v>
      </c>
      <c r="J449" s="65"/>
      <c r="K449" s="167"/>
      <c r="L449" s="65">
        <v>78200</v>
      </c>
      <c r="M449" s="167"/>
      <c r="N449" s="65"/>
      <c r="O449" s="65"/>
      <c r="P449" s="167"/>
      <c r="Q449" s="65"/>
      <c r="R449" s="65"/>
      <c r="S449" s="65"/>
      <c r="T449" s="65"/>
      <c r="U449" s="65"/>
      <c r="V449" s="65"/>
      <c r="W449" s="65"/>
    </row>
    <row r="450" ht="20.25" customHeight="1" spans="1:23">
      <c r="A450" s="167" t="str">
        <f t="shared" si="8"/>
        <v>       玉溪市生态环境局江川分局</v>
      </c>
      <c r="B450" s="167" t="s">
        <v>456</v>
      </c>
      <c r="C450" s="167" t="s">
        <v>293</v>
      </c>
      <c r="D450" s="167" t="s">
        <v>120</v>
      </c>
      <c r="E450" s="167" t="s">
        <v>191</v>
      </c>
      <c r="F450" s="167" t="s">
        <v>281</v>
      </c>
      <c r="G450" s="167" t="s">
        <v>282</v>
      </c>
      <c r="H450" s="168">
        <v>180000</v>
      </c>
      <c r="I450" s="65">
        <v>180000</v>
      </c>
      <c r="J450" s="65"/>
      <c r="K450" s="167"/>
      <c r="L450" s="65">
        <v>180000</v>
      </c>
      <c r="M450" s="167"/>
      <c r="N450" s="65"/>
      <c r="O450" s="65"/>
      <c r="P450" s="167"/>
      <c r="Q450" s="65"/>
      <c r="R450" s="65"/>
      <c r="S450" s="65"/>
      <c r="T450" s="65"/>
      <c r="U450" s="65"/>
      <c r="V450" s="65"/>
      <c r="W450" s="65"/>
    </row>
    <row r="451" ht="20.25" customHeight="1" spans="1:23">
      <c r="A451" s="167" t="str">
        <f t="shared" si="8"/>
        <v>       玉溪市生态环境局江川分局</v>
      </c>
      <c r="B451" s="167" t="s">
        <v>457</v>
      </c>
      <c r="C451" s="167" t="s">
        <v>287</v>
      </c>
      <c r="D451" s="167" t="s">
        <v>137</v>
      </c>
      <c r="E451" s="167" t="s">
        <v>212</v>
      </c>
      <c r="F451" s="167" t="s">
        <v>263</v>
      </c>
      <c r="G451" s="167" t="s">
        <v>264</v>
      </c>
      <c r="H451" s="168">
        <v>617200</v>
      </c>
      <c r="I451" s="65">
        <v>617200</v>
      </c>
      <c r="J451" s="65">
        <v>617200</v>
      </c>
      <c r="K451" s="167"/>
      <c r="L451" s="65"/>
      <c r="M451" s="167"/>
      <c r="N451" s="65"/>
      <c r="O451" s="65"/>
      <c r="P451" s="167"/>
      <c r="Q451" s="65"/>
      <c r="R451" s="65"/>
      <c r="S451" s="65"/>
      <c r="T451" s="65"/>
      <c r="U451" s="65"/>
      <c r="V451" s="65"/>
      <c r="W451" s="65"/>
    </row>
    <row r="452" ht="20.25" customHeight="1" spans="1:23">
      <c r="A452" s="167" t="str">
        <f t="shared" si="8"/>
        <v>       玉溪市生态环境局江川分局</v>
      </c>
      <c r="B452" s="167" t="s">
        <v>458</v>
      </c>
      <c r="C452" s="167" t="s">
        <v>291</v>
      </c>
      <c r="D452" s="167" t="s">
        <v>120</v>
      </c>
      <c r="E452" s="167" t="s">
        <v>191</v>
      </c>
      <c r="F452" s="167" t="s">
        <v>224</v>
      </c>
      <c r="G452" s="167" t="s">
        <v>225</v>
      </c>
      <c r="H452" s="168">
        <v>89514</v>
      </c>
      <c r="I452" s="65">
        <v>89514</v>
      </c>
      <c r="J452" s="65"/>
      <c r="K452" s="167"/>
      <c r="L452" s="65">
        <v>89514</v>
      </c>
      <c r="M452" s="167"/>
      <c r="N452" s="65"/>
      <c r="O452" s="65"/>
      <c r="P452" s="167"/>
      <c r="Q452" s="65"/>
      <c r="R452" s="65"/>
      <c r="S452" s="65"/>
      <c r="T452" s="65"/>
      <c r="U452" s="65"/>
      <c r="V452" s="65"/>
      <c r="W452" s="65"/>
    </row>
    <row r="453" ht="20.25" customHeight="1" spans="1:23">
      <c r="A453" s="167" t="str">
        <f t="shared" si="8"/>
        <v>       玉溪市生态环境局江川分局</v>
      </c>
      <c r="B453" s="167" t="s">
        <v>459</v>
      </c>
      <c r="C453" s="167" t="s">
        <v>289</v>
      </c>
      <c r="D453" s="167" t="s">
        <v>137</v>
      </c>
      <c r="E453" s="167" t="s">
        <v>212</v>
      </c>
      <c r="F453" s="167" t="s">
        <v>263</v>
      </c>
      <c r="G453" s="167" t="s">
        <v>264</v>
      </c>
      <c r="H453" s="168">
        <v>350000</v>
      </c>
      <c r="I453" s="65">
        <v>350000</v>
      </c>
      <c r="J453" s="65"/>
      <c r="K453" s="167"/>
      <c r="L453" s="65">
        <v>350000</v>
      </c>
      <c r="M453" s="167"/>
      <c r="N453" s="65"/>
      <c r="O453" s="65"/>
      <c r="P453" s="167"/>
      <c r="Q453" s="65"/>
      <c r="R453" s="65"/>
      <c r="S453" s="65"/>
      <c r="T453" s="65"/>
      <c r="U453" s="65"/>
      <c r="V453" s="65"/>
      <c r="W453" s="65"/>
    </row>
    <row r="454" ht="20.25" customHeight="1" spans="1:23">
      <c r="A454" s="167" t="str">
        <f t="shared" si="8"/>
        <v>       玉溪市生态环境局江川分局</v>
      </c>
      <c r="B454" s="167" t="s">
        <v>460</v>
      </c>
      <c r="C454" s="167" t="s">
        <v>299</v>
      </c>
      <c r="D454" s="167" t="s">
        <v>107</v>
      </c>
      <c r="E454" s="167" t="s">
        <v>300</v>
      </c>
      <c r="F454" s="167" t="s">
        <v>301</v>
      </c>
      <c r="G454" s="167" t="s">
        <v>302</v>
      </c>
      <c r="H454" s="168">
        <v>45000</v>
      </c>
      <c r="I454" s="65">
        <v>45000</v>
      </c>
      <c r="J454" s="65"/>
      <c r="K454" s="167"/>
      <c r="L454" s="65">
        <v>45000</v>
      </c>
      <c r="M454" s="167"/>
      <c r="N454" s="65"/>
      <c r="O454" s="65"/>
      <c r="P454" s="167"/>
      <c r="Q454" s="65"/>
      <c r="R454" s="65"/>
      <c r="S454" s="65"/>
      <c r="T454" s="65"/>
      <c r="U454" s="65"/>
      <c r="V454" s="65"/>
      <c r="W454" s="65"/>
    </row>
    <row r="455" ht="20.25" customHeight="1" spans="1:23">
      <c r="A455" s="167" t="str">
        <f t="shared" si="8"/>
        <v>       玉溪市生态环境局江川分局</v>
      </c>
      <c r="B455" s="167" t="s">
        <v>461</v>
      </c>
      <c r="C455" s="167" t="s">
        <v>268</v>
      </c>
      <c r="D455" s="167" t="s">
        <v>120</v>
      </c>
      <c r="E455" s="167" t="s">
        <v>191</v>
      </c>
      <c r="F455" s="167" t="s">
        <v>269</v>
      </c>
      <c r="G455" s="167" t="s">
        <v>223</v>
      </c>
      <c r="H455" s="168">
        <v>96000</v>
      </c>
      <c r="I455" s="65">
        <v>96000</v>
      </c>
      <c r="J455" s="65">
        <v>24000</v>
      </c>
      <c r="K455" s="167"/>
      <c r="L455" s="65">
        <v>72000</v>
      </c>
      <c r="M455" s="167"/>
      <c r="N455" s="65"/>
      <c r="O455" s="65"/>
      <c r="P455" s="167"/>
      <c r="Q455" s="65"/>
      <c r="R455" s="65"/>
      <c r="S455" s="65"/>
      <c r="T455" s="65"/>
      <c r="U455" s="65"/>
      <c r="V455" s="65"/>
      <c r="W455" s="65"/>
    </row>
    <row r="456" ht="20.25" customHeight="1" spans="1:23">
      <c r="A456" s="167" t="str">
        <f t="shared" si="8"/>
        <v>       玉溪市生态环境局江川分局</v>
      </c>
      <c r="B456" s="167" t="s">
        <v>462</v>
      </c>
      <c r="C456" s="167" t="s">
        <v>304</v>
      </c>
      <c r="D456" s="167" t="s">
        <v>120</v>
      </c>
      <c r="E456" s="167" t="s">
        <v>191</v>
      </c>
      <c r="F456" s="167" t="s">
        <v>305</v>
      </c>
      <c r="G456" s="167" t="s">
        <v>304</v>
      </c>
      <c r="H456" s="168">
        <v>115800</v>
      </c>
      <c r="I456" s="65">
        <v>115800</v>
      </c>
      <c r="J456" s="65"/>
      <c r="K456" s="167"/>
      <c r="L456" s="65">
        <v>115800</v>
      </c>
      <c r="M456" s="167"/>
      <c r="N456" s="65"/>
      <c r="O456" s="65"/>
      <c r="P456" s="167"/>
      <c r="Q456" s="65"/>
      <c r="R456" s="65"/>
      <c r="S456" s="65"/>
      <c r="T456" s="65"/>
      <c r="U456" s="65"/>
      <c r="V456" s="65"/>
      <c r="W456" s="65"/>
    </row>
    <row r="457" ht="20.25" customHeight="1" spans="1:23">
      <c r="A457" s="169" t="s">
        <v>83</v>
      </c>
      <c r="B457" s="167"/>
      <c r="C457" s="167"/>
      <c r="D457" s="167"/>
      <c r="E457" s="167"/>
      <c r="F457" s="167"/>
      <c r="G457" s="167"/>
      <c r="H457" s="168">
        <v>8101117.77</v>
      </c>
      <c r="I457" s="65">
        <v>8101117.77</v>
      </c>
      <c r="J457" s="65">
        <v>2991557.1</v>
      </c>
      <c r="K457" s="167"/>
      <c r="L457" s="65">
        <v>5109560.67</v>
      </c>
      <c r="M457" s="167"/>
      <c r="N457" s="65"/>
      <c r="O457" s="65"/>
      <c r="P457" s="167"/>
      <c r="Q457" s="65"/>
      <c r="R457" s="65"/>
      <c r="S457" s="65"/>
      <c r="T457" s="65"/>
      <c r="U457" s="65"/>
      <c r="V457" s="65"/>
      <c r="W457" s="65"/>
    </row>
    <row r="458" ht="20.25" customHeight="1" spans="1:23">
      <c r="A458" s="167" t="str">
        <f t="shared" ref="A458:A497" si="9">"       "&amp;"玉溪市生态环境局澄江分局"</f>
        <v>       玉溪市生态环境局澄江分局</v>
      </c>
      <c r="B458" s="167" t="s">
        <v>463</v>
      </c>
      <c r="C458" s="167" t="s">
        <v>190</v>
      </c>
      <c r="D458" s="167" t="s">
        <v>120</v>
      </c>
      <c r="E458" s="167" t="s">
        <v>191</v>
      </c>
      <c r="F458" s="167" t="s">
        <v>192</v>
      </c>
      <c r="G458" s="167" t="s">
        <v>193</v>
      </c>
      <c r="H458" s="168">
        <v>897396</v>
      </c>
      <c r="I458" s="65">
        <v>897396</v>
      </c>
      <c r="J458" s="65">
        <v>392610.75</v>
      </c>
      <c r="K458" s="167"/>
      <c r="L458" s="65">
        <v>504785.25</v>
      </c>
      <c r="M458" s="167"/>
      <c r="N458" s="65"/>
      <c r="O458" s="65"/>
      <c r="P458" s="167"/>
      <c r="Q458" s="65"/>
      <c r="R458" s="65"/>
      <c r="S458" s="65"/>
      <c r="T458" s="65"/>
      <c r="U458" s="65"/>
      <c r="V458" s="65"/>
      <c r="W458" s="65"/>
    </row>
    <row r="459" ht="20.25" customHeight="1" spans="1:23">
      <c r="A459" s="167" t="str">
        <f t="shared" si="9"/>
        <v>       玉溪市生态环境局澄江分局</v>
      </c>
      <c r="B459" s="167" t="s">
        <v>463</v>
      </c>
      <c r="C459" s="167" t="s">
        <v>190</v>
      </c>
      <c r="D459" s="167" t="s">
        <v>120</v>
      </c>
      <c r="E459" s="167" t="s">
        <v>191</v>
      </c>
      <c r="F459" s="167" t="s">
        <v>194</v>
      </c>
      <c r="G459" s="167" t="s">
        <v>195</v>
      </c>
      <c r="H459" s="168">
        <v>1336044</v>
      </c>
      <c r="I459" s="65">
        <v>1336044</v>
      </c>
      <c r="J459" s="65">
        <v>584519.25</v>
      </c>
      <c r="K459" s="167"/>
      <c r="L459" s="65">
        <v>751524.75</v>
      </c>
      <c r="M459" s="167"/>
      <c r="N459" s="65"/>
      <c r="O459" s="65"/>
      <c r="P459" s="167"/>
      <c r="Q459" s="65"/>
      <c r="R459" s="65"/>
      <c r="S459" s="65"/>
      <c r="T459" s="65"/>
      <c r="U459" s="65"/>
      <c r="V459" s="65"/>
      <c r="W459" s="65"/>
    </row>
    <row r="460" ht="20.25" customHeight="1" spans="1:23">
      <c r="A460" s="167" t="str">
        <f t="shared" si="9"/>
        <v>       玉溪市生态环境局澄江分局</v>
      </c>
      <c r="B460" s="167" t="s">
        <v>463</v>
      </c>
      <c r="C460" s="167" t="s">
        <v>190</v>
      </c>
      <c r="D460" s="167" t="s">
        <v>142</v>
      </c>
      <c r="E460" s="167" t="s">
        <v>196</v>
      </c>
      <c r="F460" s="167" t="s">
        <v>194</v>
      </c>
      <c r="G460" s="167" t="s">
        <v>195</v>
      </c>
      <c r="H460" s="168">
        <v>25344</v>
      </c>
      <c r="I460" s="65">
        <v>25344</v>
      </c>
      <c r="J460" s="65"/>
      <c r="K460" s="167"/>
      <c r="L460" s="65">
        <v>25344</v>
      </c>
      <c r="M460" s="167"/>
      <c r="N460" s="65"/>
      <c r="O460" s="65"/>
      <c r="P460" s="167"/>
      <c r="Q460" s="65"/>
      <c r="R460" s="65"/>
      <c r="S460" s="65"/>
      <c r="T460" s="65"/>
      <c r="U460" s="65"/>
      <c r="V460" s="65"/>
      <c r="W460" s="65"/>
    </row>
    <row r="461" ht="20.25" customHeight="1" spans="1:23">
      <c r="A461" s="167" t="str">
        <f t="shared" si="9"/>
        <v>       玉溪市生态环境局澄江分局</v>
      </c>
      <c r="B461" s="167" t="s">
        <v>464</v>
      </c>
      <c r="C461" s="167" t="s">
        <v>262</v>
      </c>
      <c r="D461" s="167" t="s">
        <v>137</v>
      </c>
      <c r="E461" s="167" t="s">
        <v>212</v>
      </c>
      <c r="F461" s="167" t="s">
        <v>192</v>
      </c>
      <c r="G461" s="167" t="s">
        <v>193</v>
      </c>
      <c r="H461" s="168">
        <v>527256</v>
      </c>
      <c r="I461" s="65">
        <v>527256</v>
      </c>
      <c r="J461" s="65">
        <v>230674.5</v>
      </c>
      <c r="K461" s="167"/>
      <c r="L461" s="65">
        <v>296581.5</v>
      </c>
      <c r="M461" s="167"/>
      <c r="N461" s="65"/>
      <c r="O461" s="65"/>
      <c r="P461" s="167"/>
      <c r="Q461" s="65"/>
      <c r="R461" s="65"/>
      <c r="S461" s="65"/>
      <c r="T461" s="65"/>
      <c r="U461" s="65"/>
      <c r="V461" s="65"/>
      <c r="W461" s="65"/>
    </row>
    <row r="462" ht="20.25" customHeight="1" spans="1:23">
      <c r="A462" s="167" t="str">
        <f t="shared" si="9"/>
        <v>       玉溪市生态环境局澄江分局</v>
      </c>
      <c r="B462" s="167" t="s">
        <v>464</v>
      </c>
      <c r="C462" s="167" t="s">
        <v>262</v>
      </c>
      <c r="D462" s="167" t="s">
        <v>137</v>
      </c>
      <c r="E462" s="167" t="s">
        <v>212</v>
      </c>
      <c r="F462" s="167" t="s">
        <v>194</v>
      </c>
      <c r="G462" s="167" t="s">
        <v>195</v>
      </c>
      <c r="H462" s="168">
        <v>82296</v>
      </c>
      <c r="I462" s="65">
        <v>82296</v>
      </c>
      <c r="J462" s="65">
        <v>36004.5</v>
      </c>
      <c r="K462" s="167"/>
      <c r="L462" s="65">
        <v>46291.5</v>
      </c>
      <c r="M462" s="167"/>
      <c r="N462" s="65"/>
      <c r="O462" s="65"/>
      <c r="P462" s="167"/>
      <c r="Q462" s="65"/>
      <c r="R462" s="65"/>
      <c r="S462" s="65"/>
      <c r="T462" s="65"/>
      <c r="U462" s="65"/>
      <c r="V462" s="65"/>
      <c r="W462" s="65"/>
    </row>
    <row r="463" ht="20.25" customHeight="1" spans="1:23">
      <c r="A463" s="167" t="str">
        <f t="shared" si="9"/>
        <v>       玉溪市生态环境局澄江分局</v>
      </c>
      <c r="B463" s="167" t="s">
        <v>464</v>
      </c>
      <c r="C463" s="167" t="s">
        <v>262</v>
      </c>
      <c r="D463" s="167" t="s">
        <v>137</v>
      </c>
      <c r="E463" s="167" t="s">
        <v>212</v>
      </c>
      <c r="F463" s="167" t="s">
        <v>263</v>
      </c>
      <c r="G463" s="167" t="s">
        <v>264</v>
      </c>
      <c r="H463" s="168">
        <v>196920</v>
      </c>
      <c r="I463" s="65">
        <v>196920</v>
      </c>
      <c r="J463" s="65">
        <v>86152.5</v>
      </c>
      <c r="K463" s="167"/>
      <c r="L463" s="65">
        <v>110767.5</v>
      </c>
      <c r="M463" s="167"/>
      <c r="N463" s="65"/>
      <c r="O463" s="65"/>
      <c r="P463" s="167"/>
      <c r="Q463" s="65"/>
      <c r="R463" s="65"/>
      <c r="S463" s="65"/>
      <c r="T463" s="65"/>
      <c r="U463" s="65"/>
      <c r="V463" s="65"/>
      <c r="W463" s="65"/>
    </row>
    <row r="464" ht="20.25" customHeight="1" spans="1:23">
      <c r="A464" s="167" t="str">
        <f t="shared" si="9"/>
        <v>       玉溪市生态环境局澄江分局</v>
      </c>
      <c r="B464" s="167" t="s">
        <v>464</v>
      </c>
      <c r="C464" s="167" t="s">
        <v>262</v>
      </c>
      <c r="D464" s="167" t="s">
        <v>142</v>
      </c>
      <c r="E464" s="167" t="s">
        <v>196</v>
      </c>
      <c r="F464" s="167" t="s">
        <v>194</v>
      </c>
      <c r="G464" s="167" t="s">
        <v>195</v>
      </c>
      <c r="H464" s="168">
        <v>4884</v>
      </c>
      <c r="I464" s="65">
        <v>4884</v>
      </c>
      <c r="J464" s="65"/>
      <c r="K464" s="167"/>
      <c r="L464" s="65">
        <v>4884</v>
      </c>
      <c r="M464" s="167"/>
      <c r="N464" s="65"/>
      <c r="O464" s="65"/>
      <c r="P464" s="167"/>
      <c r="Q464" s="65"/>
      <c r="R464" s="65"/>
      <c r="S464" s="65"/>
      <c r="T464" s="65"/>
      <c r="U464" s="65"/>
      <c r="V464" s="65"/>
      <c r="W464" s="65"/>
    </row>
    <row r="465" ht="20.25" customHeight="1" spans="1:23">
      <c r="A465" s="167" t="str">
        <f t="shared" si="9"/>
        <v>       玉溪市生态环境局澄江分局</v>
      </c>
      <c r="B465" s="167" t="s">
        <v>465</v>
      </c>
      <c r="C465" s="167" t="s">
        <v>198</v>
      </c>
      <c r="D465" s="167" t="s">
        <v>106</v>
      </c>
      <c r="E465" s="167" t="s">
        <v>199</v>
      </c>
      <c r="F465" s="167" t="s">
        <v>200</v>
      </c>
      <c r="G465" s="167" t="s">
        <v>201</v>
      </c>
      <c r="H465" s="168">
        <v>627225.44</v>
      </c>
      <c r="I465" s="65">
        <v>627225.44</v>
      </c>
      <c r="J465" s="65">
        <v>156806.36</v>
      </c>
      <c r="K465" s="167"/>
      <c r="L465" s="65">
        <v>470419.08</v>
      </c>
      <c r="M465" s="167"/>
      <c r="N465" s="65"/>
      <c r="O465" s="65"/>
      <c r="P465" s="167"/>
      <c r="Q465" s="65"/>
      <c r="R465" s="65"/>
      <c r="S465" s="65"/>
      <c r="T465" s="65"/>
      <c r="U465" s="65"/>
      <c r="V465" s="65"/>
      <c r="W465" s="65"/>
    </row>
    <row r="466" ht="20.25" customHeight="1" spans="1:23">
      <c r="A466" s="167" t="str">
        <f t="shared" si="9"/>
        <v>       玉溪市生态环境局澄江分局</v>
      </c>
      <c r="B466" s="167" t="s">
        <v>465</v>
      </c>
      <c r="C466" s="167" t="s">
        <v>198</v>
      </c>
      <c r="D466" s="167" t="s">
        <v>114</v>
      </c>
      <c r="E466" s="167" t="s">
        <v>202</v>
      </c>
      <c r="F466" s="167" t="s">
        <v>203</v>
      </c>
      <c r="G466" s="167" t="s">
        <v>204</v>
      </c>
      <c r="H466" s="168">
        <v>230820.93</v>
      </c>
      <c r="I466" s="65">
        <v>230820.93</v>
      </c>
      <c r="J466" s="65">
        <v>57705.23</v>
      </c>
      <c r="K466" s="167"/>
      <c r="L466" s="65">
        <v>173115.7</v>
      </c>
      <c r="M466" s="167"/>
      <c r="N466" s="65"/>
      <c r="O466" s="65"/>
      <c r="P466" s="167"/>
      <c r="Q466" s="65"/>
      <c r="R466" s="65"/>
      <c r="S466" s="65"/>
      <c r="T466" s="65"/>
      <c r="U466" s="65"/>
      <c r="V466" s="65"/>
      <c r="W466" s="65"/>
    </row>
    <row r="467" ht="20.25" customHeight="1" spans="1:23">
      <c r="A467" s="167" t="str">
        <f t="shared" si="9"/>
        <v>       玉溪市生态环境局澄江分局</v>
      </c>
      <c r="B467" s="167" t="s">
        <v>465</v>
      </c>
      <c r="C467" s="167" t="s">
        <v>198</v>
      </c>
      <c r="D467" s="167" t="s">
        <v>115</v>
      </c>
      <c r="E467" s="167" t="s">
        <v>205</v>
      </c>
      <c r="F467" s="167" t="s">
        <v>203</v>
      </c>
      <c r="G467" s="167" t="s">
        <v>204</v>
      </c>
      <c r="H467" s="168">
        <v>94552.27</v>
      </c>
      <c r="I467" s="65">
        <v>94552.27</v>
      </c>
      <c r="J467" s="65">
        <v>23638.07</v>
      </c>
      <c r="K467" s="167"/>
      <c r="L467" s="65">
        <v>70914.2</v>
      </c>
      <c r="M467" s="167"/>
      <c r="N467" s="65"/>
      <c r="O467" s="65"/>
      <c r="P467" s="167"/>
      <c r="Q467" s="65"/>
      <c r="R467" s="65"/>
      <c r="S467" s="65"/>
      <c r="T467" s="65"/>
      <c r="U467" s="65"/>
      <c r="V467" s="65"/>
      <c r="W467" s="65"/>
    </row>
    <row r="468" ht="20.25" customHeight="1" spans="1:23">
      <c r="A468" s="167" t="str">
        <f t="shared" si="9"/>
        <v>       玉溪市生态环境局澄江分局</v>
      </c>
      <c r="B468" s="167" t="s">
        <v>465</v>
      </c>
      <c r="C468" s="167" t="s">
        <v>198</v>
      </c>
      <c r="D468" s="167" t="s">
        <v>116</v>
      </c>
      <c r="E468" s="167" t="s">
        <v>206</v>
      </c>
      <c r="F468" s="167" t="s">
        <v>207</v>
      </c>
      <c r="G468" s="167" t="s">
        <v>208</v>
      </c>
      <c r="H468" s="168">
        <v>193956.55</v>
      </c>
      <c r="I468" s="65">
        <v>193956.55</v>
      </c>
      <c r="J468" s="65">
        <v>48489.14</v>
      </c>
      <c r="K468" s="167"/>
      <c r="L468" s="65">
        <v>145467.41</v>
      </c>
      <c r="M468" s="167"/>
      <c r="N468" s="65"/>
      <c r="O468" s="65"/>
      <c r="P468" s="167"/>
      <c r="Q468" s="65"/>
      <c r="R468" s="65"/>
      <c r="S468" s="65"/>
      <c r="T468" s="65"/>
      <c r="U468" s="65"/>
      <c r="V468" s="65"/>
      <c r="W468" s="65"/>
    </row>
    <row r="469" ht="20.25" customHeight="1" spans="1:23">
      <c r="A469" s="167" t="str">
        <f t="shared" si="9"/>
        <v>       玉溪市生态环境局澄江分局</v>
      </c>
      <c r="B469" s="167" t="s">
        <v>465</v>
      </c>
      <c r="C469" s="167" t="s">
        <v>198</v>
      </c>
      <c r="D469" s="167" t="s">
        <v>117</v>
      </c>
      <c r="E469" s="167" t="s">
        <v>209</v>
      </c>
      <c r="F469" s="167" t="s">
        <v>210</v>
      </c>
      <c r="G469" s="167" t="s">
        <v>211</v>
      </c>
      <c r="H469" s="168">
        <v>30176.65</v>
      </c>
      <c r="I469" s="65">
        <v>30176.65</v>
      </c>
      <c r="J469" s="65">
        <v>18122.16</v>
      </c>
      <c r="K469" s="167"/>
      <c r="L469" s="65">
        <v>12054.49</v>
      </c>
      <c r="M469" s="167"/>
      <c r="N469" s="65"/>
      <c r="O469" s="65"/>
      <c r="P469" s="167"/>
      <c r="Q469" s="65"/>
      <c r="R469" s="65"/>
      <c r="S469" s="65"/>
      <c r="T469" s="65"/>
      <c r="U469" s="65"/>
      <c r="V469" s="65"/>
      <c r="W469" s="65"/>
    </row>
    <row r="470" ht="20.25" customHeight="1" spans="1:23">
      <c r="A470" s="167" t="str">
        <f t="shared" si="9"/>
        <v>       玉溪市生态环境局澄江分局</v>
      </c>
      <c r="B470" s="167" t="s">
        <v>465</v>
      </c>
      <c r="C470" s="167" t="s">
        <v>198</v>
      </c>
      <c r="D470" s="167" t="s">
        <v>120</v>
      </c>
      <c r="E470" s="167" t="s">
        <v>191</v>
      </c>
      <c r="F470" s="167" t="s">
        <v>210</v>
      </c>
      <c r="G470" s="167" t="s">
        <v>211</v>
      </c>
      <c r="H470" s="168">
        <v>3720.72</v>
      </c>
      <c r="I470" s="65">
        <v>3720.72</v>
      </c>
      <c r="J470" s="65">
        <v>930.18</v>
      </c>
      <c r="K470" s="167"/>
      <c r="L470" s="65">
        <v>2790.54</v>
      </c>
      <c r="M470" s="167"/>
      <c r="N470" s="65"/>
      <c r="O470" s="65"/>
      <c r="P470" s="167"/>
      <c r="Q470" s="65"/>
      <c r="R470" s="65"/>
      <c r="S470" s="65"/>
      <c r="T470" s="65"/>
      <c r="U470" s="65"/>
      <c r="V470" s="65"/>
      <c r="W470" s="65"/>
    </row>
    <row r="471" ht="20.25" customHeight="1" spans="1:23">
      <c r="A471" s="167" t="str">
        <f t="shared" si="9"/>
        <v>       玉溪市生态环境局澄江分局</v>
      </c>
      <c r="B471" s="167" t="s">
        <v>465</v>
      </c>
      <c r="C471" s="167" t="s">
        <v>198</v>
      </c>
      <c r="D471" s="167" t="s">
        <v>137</v>
      </c>
      <c r="E471" s="167" t="s">
        <v>212</v>
      </c>
      <c r="F471" s="167" t="s">
        <v>210</v>
      </c>
      <c r="G471" s="167" t="s">
        <v>211</v>
      </c>
      <c r="H471" s="168">
        <v>8281.85</v>
      </c>
      <c r="I471" s="65">
        <v>8281.85</v>
      </c>
      <c r="J471" s="65">
        <v>2070.46</v>
      </c>
      <c r="K471" s="167"/>
      <c r="L471" s="65">
        <v>6211.39</v>
      </c>
      <c r="M471" s="167"/>
      <c r="N471" s="65"/>
      <c r="O471" s="65"/>
      <c r="P471" s="167"/>
      <c r="Q471" s="65"/>
      <c r="R471" s="65"/>
      <c r="S471" s="65"/>
      <c r="T471" s="65"/>
      <c r="U471" s="65"/>
      <c r="V471" s="65"/>
      <c r="W471" s="65"/>
    </row>
    <row r="472" ht="20.25" customHeight="1" spans="1:23">
      <c r="A472" s="167" t="str">
        <f t="shared" si="9"/>
        <v>       玉溪市生态环境局澄江分局</v>
      </c>
      <c r="B472" s="167" t="s">
        <v>466</v>
      </c>
      <c r="C472" s="167" t="s">
        <v>214</v>
      </c>
      <c r="D472" s="167" t="s">
        <v>141</v>
      </c>
      <c r="E472" s="167" t="s">
        <v>214</v>
      </c>
      <c r="F472" s="167" t="s">
        <v>215</v>
      </c>
      <c r="G472" s="167" t="s">
        <v>214</v>
      </c>
      <c r="H472" s="168">
        <v>554544</v>
      </c>
      <c r="I472" s="65">
        <v>554544</v>
      </c>
      <c r="J472" s="65">
        <v>138636</v>
      </c>
      <c r="K472" s="167"/>
      <c r="L472" s="65">
        <v>415908</v>
      </c>
      <c r="M472" s="167"/>
      <c r="N472" s="65"/>
      <c r="O472" s="65"/>
      <c r="P472" s="167"/>
      <c r="Q472" s="65"/>
      <c r="R472" s="65"/>
      <c r="S472" s="65"/>
      <c r="T472" s="65"/>
      <c r="U472" s="65"/>
      <c r="V472" s="65"/>
      <c r="W472" s="65"/>
    </row>
    <row r="473" ht="20.25" customHeight="1" spans="1:23">
      <c r="A473" s="167" t="str">
        <f t="shared" si="9"/>
        <v>       玉溪市生态环境局澄江分局</v>
      </c>
      <c r="B473" s="167" t="s">
        <v>467</v>
      </c>
      <c r="C473" s="167" t="s">
        <v>217</v>
      </c>
      <c r="D473" s="167" t="s">
        <v>104</v>
      </c>
      <c r="E473" s="167" t="s">
        <v>218</v>
      </c>
      <c r="F473" s="167" t="s">
        <v>219</v>
      </c>
      <c r="G473" s="167" t="s">
        <v>220</v>
      </c>
      <c r="H473" s="168">
        <v>187200</v>
      </c>
      <c r="I473" s="65">
        <v>187200</v>
      </c>
      <c r="J473" s="65">
        <v>187200</v>
      </c>
      <c r="K473" s="167"/>
      <c r="L473" s="65"/>
      <c r="M473" s="167"/>
      <c r="N473" s="65"/>
      <c r="O473" s="65"/>
      <c r="P473" s="167"/>
      <c r="Q473" s="65"/>
      <c r="R473" s="65"/>
      <c r="S473" s="65"/>
      <c r="T473" s="65"/>
      <c r="U473" s="65"/>
      <c r="V473" s="65"/>
      <c r="W473" s="65"/>
    </row>
    <row r="474" ht="20.25" customHeight="1" spans="1:23">
      <c r="A474" s="167" t="str">
        <f t="shared" si="9"/>
        <v>       玉溪市生态环境局澄江分局</v>
      </c>
      <c r="B474" s="167" t="s">
        <v>468</v>
      </c>
      <c r="C474" s="167" t="s">
        <v>223</v>
      </c>
      <c r="D474" s="167" t="s">
        <v>120</v>
      </c>
      <c r="E474" s="167" t="s">
        <v>191</v>
      </c>
      <c r="F474" s="167" t="s">
        <v>224</v>
      </c>
      <c r="G474" s="167" t="s">
        <v>225</v>
      </c>
      <c r="H474" s="168">
        <v>743968</v>
      </c>
      <c r="I474" s="65">
        <v>743968</v>
      </c>
      <c r="J474" s="65">
        <v>206949.75</v>
      </c>
      <c r="K474" s="167"/>
      <c r="L474" s="65">
        <v>537018.25</v>
      </c>
      <c r="M474" s="167"/>
      <c r="N474" s="65"/>
      <c r="O474" s="65"/>
      <c r="P474" s="167"/>
      <c r="Q474" s="65"/>
      <c r="R474" s="65"/>
      <c r="S474" s="65"/>
      <c r="T474" s="65"/>
      <c r="U474" s="65"/>
      <c r="V474" s="65"/>
      <c r="W474" s="65"/>
    </row>
    <row r="475" ht="20.25" customHeight="1" spans="1:23">
      <c r="A475" s="167" t="str">
        <f t="shared" si="9"/>
        <v>       玉溪市生态环境局澄江分局</v>
      </c>
      <c r="B475" s="167" t="s">
        <v>469</v>
      </c>
      <c r="C475" s="167" t="s">
        <v>231</v>
      </c>
      <c r="D475" s="167" t="s">
        <v>120</v>
      </c>
      <c r="E475" s="167" t="s">
        <v>191</v>
      </c>
      <c r="F475" s="167" t="s">
        <v>232</v>
      </c>
      <c r="G475" s="167" t="s">
        <v>233</v>
      </c>
      <c r="H475" s="168">
        <v>201000</v>
      </c>
      <c r="I475" s="65">
        <v>201000</v>
      </c>
      <c r="J475" s="65">
        <v>87937.5</v>
      </c>
      <c r="K475" s="167"/>
      <c r="L475" s="65">
        <v>113062.5</v>
      </c>
      <c r="M475" s="167"/>
      <c r="N475" s="65"/>
      <c r="O475" s="65"/>
      <c r="P475" s="167"/>
      <c r="Q475" s="65"/>
      <c r="R475" s="65"/>
      <c r="S475" s="65"/>
      <c r="T475" s="65"/>
      <c r="U475" s="65"/>
      <c r="V475" s="65"/>
      <c r="W475" s="65"/>
    </row>
    <row r="476" ht="20.25" customHeight="1" spans="1:23">
      <c r="A476" s="167" t="str">
        <f t="shared" si="9"/>
        <v>       玉溪市生态环境局澄江分局</v>
      </c>
      <c r="B476" s="167" t="s">
        <v>470</v>
      </c>
      <c r="C476" s="167" t="s">
        <v>235</v>
      </c>
      <c r="D476" s="167" t="s">
        <v>120</v>
      </c>
      <c r="E476" s="167" t="s">
        <v>191</v>
      </c>
      <c r="F476" s="167" t="s">
        <v>236</v>
      </c>
      <c r="G476" s="167" t="s">
        <v>235</v>
      </c>
      <c r="H476" s="168">
        <v>45175.68</v>
      </c>
      <c r="I476" s="65">
        <v>45175.68</v>
      </c>
      <c r="J476" s="65"/>
      <c r="K476" s="167"/>
      <c r="L476" s="65">
        <v>45175.68</v>
      </c>
      <c r="M476" s="167"/>
      <c r="N476" s="65"/>
      <c r="O476" s="65"/>
      <c r="P476" s="167"/>
      <c r="Q476" s="65"/>
      <c r="R476" s="65"/>
      <c r="S476" s="65"/>
      <c r="T476" s="65"/>
      <c r="U476" s="65"/>
      <c r="V476" s="65"/>
      <c r="W476" s="65"/>
    </row>
    <row r="477" ht="20.25" customHeight="1" spans="1:23">
      <c r="A477" s="167" t="str">
        <f t="shared" si="9"/>
        <v>       玉溪市生态环境局澄江分局</v>
      </c>
      <c r="B477" s="167" t="s">
        <v>470</v>
      </c>
      <c r="C477" s="167" t="s">
        <v>235</v>
      </c>
      <c r="D477" s="167" t="s">
        <v>137</v>
      </c>
      <c r="E477" s="167" t="s">
        <v>212</v>
      </c>
      <c r="F477" s="167" t="s">
        <v>236</v>
      </c>
      <c r="G477" s="167" t="s">
        <v>235</v>
      </c>
      <c r="H477" s="168">
        <v>23764.08</v>
      </c>
      <c r="I477" s="65">
        <v>23764.08</v>
      </c>
      <c r="J477" s="65"/>
      <c r="K477" s="167"/>
      <c r="L477" s="65">
        <v>23764.08</v>
      </c>
      <c r="M477" s="167"/>
      <c r="N477" s="65"/>
      <c r="O477" s="65"/>
      <c r="P477" s="167"/>
      <c r="Q477" s="65"/>
      <c r="R477" s="65"/>
      <c r="S477" s="65"/>
      <c r="T477" s="65"/>
      <c r="U477" s="65"/>
      <c r="V477" s="65"/>
      <c r="W477" s="65"/>
    </row>
    <row r="478" ht="20.25" customHeight="1" spans="1:23">
      <c r="A478" s="167" t="str">
        <f t="shared" si="9"/>
        <v>       玉溪市生态环境局澄江分局</v>
      </c>
      <c r="B478" s="167" t="s">
        <v>471</v>
      </c>
      <c r="C478" s="167" t="s">
        <v>238</v>
      </c>
      <c r="D478" s="167" t="s">
        <v>104</v>
      </c>
      <c r="E478" s="167" t="s">
        <v>218</v>
      </c>
      <c r="F478" s="167" t="s">
        <v>239</v>
      </c>
      <c r="G478" s="167" t="s">
        <v>240</v>
      </c>
      <c r="H478" s="168">
        <v>3600</v>
      </c>
      <c r="I478" s="65">
        <v>3600</v>
      </c>
      <c r="J478" s="65">
        <v>3600</v>
      </c>
      <c r="K478" s="167"/>
      <c r="L478" s="65"/>
      <c r="M478" s="167"/>
      <c r="N478" s="65"/>
      <c r="O478" s="65"/>
      <c r="P478" s="167"/>
      <c r="Q478" s="65"/>
      <c r="R478" s="65"/>
      <c r="S478" s="65"/>
      <c r="T478" s="65"/>
      <c r="U478" s="65"/>
      <c r="V478" s="65"/>
      <c r="W478" s="65"/>
    </row>
    <row r="479" ht="20.25" customHeight="1" spans="1:23">
      <c r="A479" s="167" t="str">
        <f t="shared" si="9"/>
        <v>       玉溪市生态环境局澄江分局</v>
      </c>
      <c r="B479" s="167" t="s">
        <v>471</v>
      </c>
      <c r="C479" s="167" t="s">
        <v>238</v>
      </c>
      <c r="D479" s="167" t="s">
        <v>120</v>
      </c>
      <c r="E479" s="167" t="s">
        <v>191</v>
      </c>
      <c r="F479" s="167" t="s">
        <v>241</v>
      </c>
      <c r="G479" s="167" t="s">
        <v>242</v>
      </c>
      <c r="H479" s="168">
        <v>190200</v>
      </c>
      <c r="I479" s="65">
        <v>190200</v>
      </c>
      <c r="J479" s="65">
        <v>40435.75</v>
      </c>
      <c r="K479" s="167"/>
      <c r="L479" s="65">
        <v>149764.25</v>
      </c>
      <c r="M479" s="167"/>
      <c r="N479" s="65"/>
      <c r="O479" s="65"/>
      <c r="P479" s="167"/>
      <c r="Q479" s="65"/>
      <c r="R479" s="65"/>
      <c r="S479" s="65"/>
      <c r="T479" s="65"/>
      <c r="U479" s="65"/>
      <c r="V479" s="65"/>
      <c r="W479" s="65"/>
    </row>
    <row r="480" ht="20.25" customHeight="1" spans="1:23">
      <c r="A480" s="167" t="str">
        <f t="shared" si="9"/>
        <v>       玉溪市生态环境局澄江分局</v>
      </c>
      <c r="B480" s="167" t="s">
        <v>471</v>
      </c>
      <c r="C480" s="167" t="s">
        <v>238</v>
      </c>
      <c r="D480" s="167" t="s">
        <v>120</v>
      </c>
      <c r="E480" s="167" t="s">
        <v>191</v>
      </c>
      <c r="F480" s="167" t="s">
        <v>249</v>
      </c>
      <c r="G480" s="167" t="s">
        <v>250</v>
      </c>
      <c r="H480" s="168">
        <v>60000</v>
      </c>
      <c r="I480" s="65">
        <v>60000</v>
      </c>
      <c r="J480" s="65">
        <v>15000</v>
      </c>
      <c r="K480" s="167"/>
      <c r="L480" s="65">
        <v>45000</v>
      </c>
      <c r="M480" s="167"/>
      <c r="N480" s="65"/>
      <c r="O480" s="65"/>
      <c r="P480" s="167"/>
      <c r="Q480" s="65"/>
      <c r="R480" s="65"/>
      <c r="S480" s="65"/>
      <c r="T480" s="65"/>
      <c r="U480" s="65"/>
      <c r="V480" s="65"/>
      <c r="W480" s="65"/>
    </row>
    <row r="481" ht="20.25" customHeight="1" spans="1:23">
      <c r="A481" s="167" t="str">
        <f t="shared" si="9"/>
        <v>       玉溪市生态环境局澄江分局</v>
      </c>
      <c r="B481" s="167" t="s">
        <v>471</v>
      </c>
      <c r="C481" s="167" t="s">
        <v>238</v>
      </c>
      <c r="D481" s="167" t="s">
        <v>120</v>
      </c>
      <c r="E481" s="167" t="s">
        <v>191</v>
      </c>
      <c r="F481" s="167" t="s">
        <v>253</v>
      </c>
      <c r="G481" s="167" t="s">
        <v>254</v>
      </c>
      <c r="H481" s="168">
        <v>23000</v>
      </c>
      <c r="I481" s="65">
        <v>23000</v>
      </c>
      <c r="J481" s="65">
        <v>5750</v>
      </c>
      <c r="K481" s="167"/>
      <c r="L481" s="65">
        <v>17250</v>
      </c>
      <c r="M481" s="167"/>
      <c r="N481" s="65"/>
      <c r="O481" s="65"/>
      <c r="P481" s="167"/>
      <c r="Q481" s="65"/>
      <c r="R481" s="65"/>
      <c r="S481" s="65"/>
      <c r="T481" s="65"/>
      <c r="U481" s="65"/>
      <c r="V481" s="65"/>
      <c r="W481" s="65"/>
    </row>
    <row r="482" ht="20.25" customHeight="1" spans="1:23">
      <c r="A482" s="167" t="str">
        <f t="shared" si="9"/>
        <v>       玉溪市生态环境局澄江分局</v>
      </c>
      <c r="B482" s="167" t="s">
        <v>471</v>
      </c>
      <c r="C482" s="167" t="s">
        <v>238</v>
      </c>
      <c r="D482" s="167" t="s">
        <v>120</v>
      </c>
      <c r="E482" s="167" t="s">
        <v>191</v>
      </c>
      <c r="F482" s="167" t="s">
        <v>232</v>
      </c>
      <c r="G482" s="167" t="s">
        <v>233</v>
      </c>
      <c r="H482" s="168">
        <v>20100</v>
      </c>
      <c r="I482" s="65">
        <v>20100</v>
      </c>
      <c r="J482" s="65">
        <v>5025</v>
      </c>
      <c r="K482" s="167"/>
      <c r="L482" s="65">
        <v>15075</v>
      </c>
      <c r="M482" s="167"/>
      <c r="N482" s="65"/>
      <c r="O482" s="65"/>
      <c r="P482" s="167"/>
      <c r="Q482" s="65"/>
      <c r="R482" s="65"/>
      <c r="S482" s="65"/>
      <c r="T482" s="65"/>
      <c r="U482" s="65"/>
      <c r="V482" s="65"/>
      <c r="W482" s="65"/>
    </row>
    <row r="483" ht="20.25" customHeight="1" spans="1:23">
      <c r="A483" s="167" t="str">
        <f t="shared" si="9"/>
        <v>       玉溪市生态环境局澄江分局</v>
      </c>
      <c r="B483" s="167" t="s">
        <v>471</v>
      </c>
      <c r="C483" s="167" t="s">
        <v>238</v>
      </c>
      <c r="D483" s="167" t="s">
        <v>137</v>
      </c>
      <c r="E483" s="167" t="s">
        <v>212</v>
      </c>
      <c r="F483" s="167" t="s">
        <v>241</v>
      </c>
      <c r="G483" s="167" t="s">
        <v>242</v>
      </c>
      <c r="H483" s="168">
        <v>86000</v>
      </c>
      <c r="I483" s="65">
        <v>86000</v>
      </c>
      <c r="J483" s="65">
        <v>21500</v>
      </c>
      <c r="K483" s="167"/>
      <c r="L483" s="65">
        <v>64500</v>
      </c>
      <c r="M483" s="167"/>
      <c r="N483" s="65"/>
      <c r="O483" s="65"/>
      <c r="P483" s="167"/>
      <c r="Q483" s="65"/>
      <c r="R483" s="65"/>
      <c r="S483" s="65"/>
      <c r="T483" s="65"/>
      <c r="U483" s="65"/>
      <c r="V483" s="65"/>
      <c r="W483" s="65"/>
    </row>
    <row r="484" ht="20.25" customHeight="1" spans="1:23">
      <c r="A484" s="167" t="str">
        <f t="shared" si="9"/>
        <v>       玉溪市生态环境局澄江分局</v>
      </c>
      <c r="B484" s="167" t="s">
        <v>471</v>
      </c>
      <c r="C484" s="167" t="s">
        <v>238</v>
      </c>
      <c r="D484" s="167" t="s">
        <v>137</v>
      </c>
      <c r="E484" s="167" t="s">
        <v>212</v>
      </c>
      <c r="F484" s="167" t="s">
        <v>243</v>
      </c>
      <c r="G484" s="167" t="s">
        <v>244</v>
      </c>
      <c r="H484" s="168">
        <v>10000</v>
      </c>
      <c r="I484" s="65">
        <v>10000</v>
      </c>
      <c r="J484" s="65">
        <v>2500</v>
      </c>
      <c r="K484" s="167"/>
      <c r="L484" s="65">
        <v>7500</v>
      </c>
      <c r="M484" s="167"/>
      <c r="N484" s="65"/>
      <c r="O484" s="65"/>
      <c r="P484" s="167"/>
      <c r="Q484" s="65"/>
      <c r="R484" s="65"/>
      <c r="S484" s="65"/>
      <c r="T484" s="65"/>
      <c r="U484" s="65"/>
      <c r="V484" s="65"/>
      <c r="W484" s="65"/>
    </row>
    <row r="485" ht="20.25" customHeight="1" spans="1:23">
      <c r="A485" s="167" t="str">
        <f t="shared" si="9"/>
        <v>       玉溪市生态环境局澄江分局</v>
      </c>
      <c r="B485" s="167" t="s">
        <v>471</v>
      </c>
      <c r="C485" s="167" t="s">
        <v>238</v>
      </c>
      <c r="D485" s="167" t="s">
        <v>137</v>
      </c>
      <c r="E485" s="167" t="s">
        <v>212</v>
      </c>
      <c r="F485" s="167" t="s">
        <v>249</v>
      </c>
      <c r="G485" s="167" t="s">
        <v>250</v>
      </c>
      <c r="H485" s="168">
        <v>30000</v>
      </c>
      <c r="I485" s="65">
        <v>30000</v>
      </c>
      <c r="J485" s="65">
        <v>7500</v>
      </c>
      <c r="K485" s="167"/>
      <c r="L485" s="65">
        <v>22500</v>
      </c>
      <c r="M485" s="167"/>
      <c r="N485" s="65"/>
      <c r="O485" s="65"/>
      <c r="P485" s="167"/>
      <c r="Q485" s="65"/>
      <c r="R485" s="65"/>
      <c r="S485" s="65"/>
      <c r="T485" s="65"/>
      <c r="U485" s="65"/>
      <c r="V485" s="65"/>
      <c r="W485" s="65"/>
    </row>
    <row r="486" ht="20.25" customHeight="1" spans="1:23">
      <c r="A486" s="167" t="str">
        <f t="shared" si="9"/>
        <v>       玉溪市生态环境局澄江分局</v>
      </c>
      <c r="B486" s="167" t="s">
        <v>471</v>
      </c>
      <c r="C486" s="167" t="s">
        <v>238</v>
      </c>
      <c r="D486" s="167" t="s">
        <v>137</v>
      </c>
      <c r="E486" s="167" t="s">
        <v>212</v>
      </c>
      <c r="F486" s="167" t="s">
        <v>253</v>
      </c>
      <c r="G486" s="167" t="s">
        <v>254</v>
      </c>
      <c r="H486" s="168">
        <v>12000</v>
      </c>
      <c r="I486" s="65">
        <v>12000</v>
      </c>
      <c r="J486" s="65">
        <v>3000</v>
      </c>
      <c r="K486" s="167"/>
      <c r="L486" s="65">
        <v>9000</v>
      </c>
      <c r="M486" s="167"/>
      <c r="N486" s="65"/>
      <c r="O486" s="65"/>
      <c r="P486" s="167"/>
      <c r="Q486" s="65"/>
      <c r="R486" s="65"/>
      <c r="S486" s="65"/>
      <c r="T486" s="65"/>
      <c r="U486" s="65"/>
      <c r="V486" s="65"/>
      <c r="W486" s="65"/>
    </row>
    <row r="487" ht="20.25" customHeight="1" spans="1:23">
      <c r="A487" s="167" t="str">
        <f t="shared" si="9"/>
        <v>       玉溪市生态环境局澄江分局</v>
      </c>
      <c r="B487" s="167" t="s">
        <v>472</v>
      </c>
      <c r="C487" s="167" t="s">
        <v>165</v>
      </c>
      <c r="D487" s="167" t="s">
        <v>120</v>
      </c>
      <c r="E487" s="167" t="s">
        <v>191</v>
      </c>
      <c r="F487" s="167" t="s">
        <v>285</v>
      </c>
      <c r="G487" s="167" t="s">
        <v>165</v>
      </c>
      <c r="H487" s="168">
        <v>20000</v>
      </c>
      <c r="I487" s="65">
        <v>20000</v>
      </c>
      <c r="J487" s="65"/>
      <c r="K487" s="167"/>
      <c r="L487" s="65">
        <v>20000</v>
      </c>
      <c r="M487" s="167"/>
      <c r="N487" s="65"/>
      <c r="O487" s="65"/>
      <c r="P487" s="167"/>
      <c r="Q487" s="65"/>
      <c r="R487" s="65"/>
      <c r="S487" s="65"/>
      <c r="T487" s="65"/>
      <c r="U487" s="65"/>
      <c r="V487" s="65"/>
      <c r="W487" s="65"/>
    </row>
    <row r="488" ht="20.25" customHeight="1" spans="1:23">
      <c r="A488" s="167" t="str">
        <f t="shared" si="9"/>
        <v>       玉溪市生态环境局澄江分局</v>
      </c>
      <c r="B488" s="167" t="s">
        <v>473</v>
      </c>
      <c r="C488" s="167" t="s">
        <v>266</v>
      </c>
      <c r="D488" s="167" t="s">
        <v>120</v>
      </c>
      <c r="E488" s="167" t="s">
        <v>191</v>
      </c>
      <c r="F488" s="167" t="s">
        <v>210</v>
      </c>
      <c r="G488" s="167" t="s">
        <v>211</v>
      </c>
      <c r="H488" s="168">
        <v>38000</v>
      </c>
      <c r="I488" s="65">
        <v>38000</v>
      </c>
      <c r="J488" s="65"/>
      <c r="K488" s="167"/>
      <c r="L488" s="65">
        <v>38000</v>
      </c>
      <c r="M488" s="167"/>
      <c r="N488" s="65"/>
      <c r="O488" s="65"/>
      <c r="P488" s="167"/>
      <c r="Q488" s="65"/>
      <c r="R488" s="65"/>
      <c r="S488" s="65"/>
      <c r="T488" s="65"/>
      <c r="U488" s="65"/>
      <c r="V488" s="65"/>
      <c r="W488" s="65"/>
    </row>
    <row r="489" ht="20.25" customHeight="1" spans="1:23">
      <c r="A489" s="167" t="str">
        <f t="shared" si="9"/>
        <v>       玉溪市生态环境局澄江分局</v>
      </c>
      <c r="B489" s="167" t="s">
        <v>474</v>
      </c>
      <c r="C489" s="167" t="s">
        <v>291</v>
      </c>
      <c r="D489" s="167" t="s">
        <v>120</v>
      </c>
      <c r="E489" s="167" t="s">
        <v>191</v>
      </c>
      <c r="F489" s="167" t="s">
        <v>224</v>
      </c>
      <c r="G489" s="167" t="s">
        <v>225</v>
      </c>
      <c r="H489" s="168">
        <v>74783</v>
      </c>
      <c r="I489" s="65">
        <v>74783</v>
      </c>
      <c r="J489" s="65"/>
      <c r="K489" s="167"/>
      <c r="L489" s="65">
        <v>74783</v>
      </c>
      <c r="M489" s="167"/>
      <c r="N489" s="65"/>
      <c r="O489" s="65"/>
      <c r="P489" s="167"/>
      <c r="Q489" s="65"/>
      <c r="R489" s="65"/>
      <c r="S489" s="65"/>
      <c r="T489" s="65"/>
      <c r="U489" s="65"/>
      <c r="V489" s="65"/>
      <c r="W489" s="65"/>
    </row>
    <row r="490" ht="20.25" customHeight="1" spans="1:23">
      <c r="A490" s="167" t="str">
        <f t="shared" si="9"/>
        <v>       玉溪市生态环境局澄江分局</v>
      </c>
      <c r="B490" s="167" t="s">
        <v>475</v>
      </c>
      <c r="C490" s="167" t="s">
        <v>271</v>
      </c>
      <c r="D490" s="167" t="s">
        <v>124</v>
      </c>
      <c r="E490" s="167" t="s">
        <v>272</v>
      </c>
      <c r="F490" s="167" t="s">
        <v>243</v>
      </c>
      <c r="G490" s="167" t="s">
        <v>244</v>
      </c>
      <c r="H490" s="168">
        <v>13800</v>
      </c>
      <c r="I490" s="65">
        <v>13800</v>
      </c>
      <c r="J490" s="65"/>
      <c r="K490" s="167"/>
      <c r="L490" s="65">
        <v>13800</v>
      </c>
      <c r="M490" s="167"/>
      <c r="N490" s="65"/>
      <c r="O490" s="65"/>
      <c r="P490" s="167"/>
      <c r="Q490" s="65"/>
      <c r="R490" s="65"/>
      <c r="S490" s="65"/>
      <c r="T490" s="65"/>
      <c r="U490" s="65"/>
      <c r="V490" s="65"/>
      <c r="W490" s="65"/>
    </row>
    <row r="491" ht="20.25" customHeight="1" spans="1:23">
      <c r="A491" s="167" t="str">
        <f t="shared" si="9"/>
        <v>       玉溪市生态环境局澄江分局</v>
      </c>
      <c r="B491" s="167" t="s">
        <v>475</v>
      </c>
      <c r="C491" s="167" t="s">
        <v>271</v>
      </c>
      <c r="D491" s="167" t="s">
        <v>124</v>
      </c>
      <c r="E491" s="167" t="s">
        <v>272</v>
      </c>
      <c r="F491" s="167" t="s">
        <v>245</v>
      </c>
      <c r="G491" s="167" t="s">
        <v>246</v>
      </c>
      <c r="H491" s="168">
        <v>38400</v>
      </c>
      <c r="I491" s="65">
        <v>38400</v>
      </c>
      <c r="J491" s="65"/>
      <c r="K491" s="167"/>
      <c r="L491" s="65">
        <v>38400</v>
      </c>
      <c r="M491" s="167"/>
      <c r="N491" s="65"/>
      <c r="O491" s="65"/>
      <c r="P491" s="167"/>
      <c r="Q491" s="65"/>
      <c r="R491" s="65"/>
      <c r="S491" s="65"/>
      <c r="T491" s="65"/>
      <c r="U491" s="65"/>
      <c r="V491" s="65"/>
      <c r="W491" s="65"/>
    </row>
    <row r="492" ht="20.25" customHeight="1" spans="1:23">
      <c r="A492" s="167" t="str">
        <f t="shared" si="9"/>
        <v>       玉溪市生态环境局澄江分局</v>
      </c>
      <c r="B492" s="167" t="s">
        <v>475</v>
      </c>
      <c r="C492" s="167" t="s">
        <v>271</v>
      </c>
      <c r="D492" s="167" t="s">
        <v>124</v>
      </c>
      <c r="E492" s="167" t="s">
        <v>272</v>
      </c>
      <c r="F492" s="167" t="s">
        <v>247</v>
      </c>
      <c r="G492" s="167" t="s">
        <v>248</v>
      </c>
      <c r="H492" s="168">
        <v>36000</v>
      </c>
      <c r="I492" s="65">
        <v>36000</v>
      </c>
      <c r="J492" s="65"/>
      <c r="K492" s="167"/>
      <c r="L492" s="65">
        <v>36000</v>
      </c>
      <c r="M492" s="167"/>
      <c r="N492" s="65"/>
      <c r="O492" s="65"/>
      <c r="P492" s="167"/>
      <c r="Q492" s="65"/>
      <c r="R492" s="65"/>
      <c r="S492" s="65"/>
      <c r="T492" s="65"/>
      <c r="U492" s="65"/>
      <c r="V492" s="65"/>
      <c r="W492" s="65"/>
    </row>
    <row r="493" ht="20.25" customHeight="1" spans="1:23">
      <c r="A493" s="167" t="str">
        <f t="shared" si="9"/>
        <v>       玉溪市生态环境局澄江分局</v>
      </c>
      <c r="B493" s="167" t="s">
        <v>476</v>
      </c>
      <c r="C493" s="167" t="s">
        <v>293</v>
      </c>
      <c r="D493" s="167" t="s">
        <v>120</v>
      </c>
      <c r="E493" s="167" t="s">
        <v>191</v>
      </c>
      <c r="F493" s="167" t="s">
        <v>281</v>
      </c>
      <c r="G493" s="167" t="s">
        <v>282</v>
      </c>
      <c r="H493" s="168">
        <v>162000</v>
      </c>
      <c r="I493" s="65">
        <v>162000</v>
      </c>
      <c r="J493" s="65"/>
      <c r="K493" s="167"/>
      <c r="L493" s="65">
        <v>162000</v>
      </c>
      <c r="M493" s="167"/>
      <c r="N493" s="65"/>
      <c r="O493" s="65"/>
      <c r="P493" s="167"/>
      <c r="Q493" s="65"/>
      <c r="R493" s="65"/>
      <c r="S493" s="65"/>
      <c r="T493" s="65"/>
      <c r="U493" s="65"/>
      <c r="V493" s="65"/>
      <c r="W493" s="65"/>
    </row>
    <row r="494" ht="20.25" customHeight="1" spans="1:23">
      <c r="A494" s="167" t="str">
        <f t="shared" si="9"/>
        <v>       玉溪市生态环境局澄江分局</v>
      </c>
      <c r="B494" s="167" t="s">
        <v>477</v>
      </c>
      <c r="C494" s="167" t="s">
        <v>287</v>
      </c>
      <c r="D494" s="167" t="s">
        <v>137</v>
      </c>
      <c r="E494" s="167" t="s">
        <v>212</v>
      </c>
      <c r="F494" s="167" t="s">
        <v>263</v>
      </c>
      <c r="G494" s="167" t="s">
        <v>264</v>
      </c>
      <c r="H494" s="168">
        <v>592800</v>
      </c>
      <c r="I494" s="65">
        <v>592800</v>
      </c>
      <c r="J494" s="65">
        <v>592800</v>
      </c>
      <c r="K494" s="167"/>
      <c r="L494" s="65"/>
      <c r="M494" s="167"/>
      <c r="N494" s="65"/>
      <c r="O494" s="65"/>
      <c r="P494" s="167"/>
      <c r="Q494" s="65"/>
      <c r="R494" s="65"/>
      <c r="S494" s="65"/>
      <c r="T494" s="65"/>
      <c r="U494" s="65"/>
      <c r="V494" s="65"/>
      <c r="W494" s="65"/>
    </row>
    <row r="495" ht="20.25" customHeight="1" spans="1:23">
      <c r="A495" s="167" t="str">
        <f t="shared" si="9"/>
        <v>       玉溪市生态环境局澄江分局</v>
      </c>
      <c r="B495" s="167" t="s">
        <v>478</v>
      </c>
      <c r="C495" s="167" t="s">
        <v>289</v>
      </c>
      <c r="D495" s="167" t="s">
        <v>137</v>
      </c>
      <c r="E495" s="167" t="s">
        <v>212</v>
      </c>
      <c r="F495" s="167" t="s">
        <v>263</v>
      </c>
      <c r="G495" s="167" t="s">
        <v>264</v>
      </c>
      <c r="H495" s="168">
        <v>300000</v>
      </c>
      <c r="I495" s="65">
        <v>300000</v>
      </c>
      <c r="J495" s="65"/>
      <c r="K495" s="167"/>
      <c r="L495" s="65">
        <v>300000</v>
      </c>
      <c r="M495" s="167"/>
      <c r="N495" s="65"/>
      <c r="O495" s="65"/>
      <c r="P495" s="167"/>
      <c r="Q495" s="65"/>
      <c r="R495" s="65"/>
      <c r="S495" s="65"/>
      <c r="T495" s="65"/>
      <c r="U495" s="65"/>
      <c r="V495" s="65"/>
      <c r="W495" s="65"/>
    </row>
    <row r="496" ht="20.25" customHeight="1" spans="1:23">
      <c r="A496" s="167" t="str">
        <f t="shared" si="9"/>
        <v>       玉溪市生态环境局澄江分局</v>
      </c>
      <c r="B496" s="167" t="s">
        <v>479</v>
      </c>
      <c r="C496" s="167" t="s">
        <v>268</v>
      </c>
      <c r="D496" s="167" t="s">
        <v>120</v>
      </c>
      <c r="E496" s="167" t="s">
        <v>191</v>
      </c>
      <c r="F496" s="167" t="s">
        <v>269</v>
      </c>
      <c r="G496" s="167" t="s">
        <v>223</v>
      </c>
      <c r="H496" s="168">
        <v>144000</v>
      </c>
      <c r="I496" s="65">
        <v>144000</v>
      </c>
      <c r="J496" s="65">
        <v>36000</v>
      </c>
      <c r="K496" s="167"/>
      <c r="L496" s="65">
        <v>108000</v>
      </c>
      <c r="M496" s="167"/>
      <c r="N496" s="65"/>
      <c r="O496" s="65"/>
      <c r="P496" s="167"/>
      <c r="Q496" s="65"/>
      <c r="R496" s="65"/>
      <c r="S496" s="65"/>
      <c r="T496" s="65"/>
      <c r="U496" s="65"/>
      <c r="V496" s="65"/>
      <c r="W496" s="65"/>
    </row>
    <row r="497" ht="20.25" customHeight="1" spans="1:23">
      <c r="A497" s="167" t="str">
        <f t="shared" si="9"/>
        <v>       玉溪市生态环境局澄江分局</v>
      </c>
      <c r="B497" s="167" t="s">
        <v>480</v>
      </c>
      <c r="C497" s="167" t="s">
        <v>304</v>
      </c>
      <c r="D497" s="167" t="s">
        <v>120</v>
      </c>
      <c r="E497" s="167" t="s">
        <v>191</v>
      </c>
      <c r="F497" s="167" t="s">
        <v>305</v>
      </c>
      <c r="G497" s="167" t="s">
        <v>304</v>
      </c>
      <c r="H497" s="168">
        <v>231908.6</v>
      </c>
      <c r="I497" s="65">
        <v>231908.6</v>
      </c>
      <c r="J497" s="65"/>
      <c r="K497" s="167"/>
      <c r="L497" s="65">
        <v>231908.6</v>
      </c>
      <c r="M497" s="167"/>
      <c r="N497" s="65"/>
      <c r="O497" s="65"/>
      <c r="P497" s="167"/>
      <c r="Q497" s="65"/>
      <c r="R497" s="65"/>
      <c r="S497" s="65"/>
      <c r="T497" s="65"/>
      <c r="U497" s="65"/>
      <c r="V497" s="65"/>
      <c r="W497" s="65"/>
    </row>
    <row r="498" ht="20.25" customHeight="1" spans="1:23">
      <c r="A498" s="169" t="s">
        <v>85</v>
      </c>
      <c r="B498" s="167"/>
      <c r="C498" s="167"/>
      <c r="D498" s="167"/>
      <c r="E498" s="167"/>
      <c r="F498" s="167"/>
      <c r="G498" s="167"/>
      <c r="H498" s="168">
        <v>430046.24</v>
      </c>
      <c r="I498" s="65">
        <v>430046.24</v>
      </c>
      <c r="J498" s="65">
        <v>146265.48</v>
      </c>
      <c r="K498" s="167"/>
      <c r="L498" s="65">
        <v>283780.76</v>
      </c>
      <c r="M498" s="167"/>
      <c r="N498" s="65"/>
      <c r="O498" s="65"/>
      <c r="P498" s="167"/>
      <c r="Q498" s="65"/>
      <c r="R498" s="65"/>
      <c r="S498" s="65"/>
      <c r="T498" s="65"/>
      <c r="U498" s="65"/>
      <c r="V498" s="65"/>
      <c r="W498" s="65"/>
    </row>
    <row r="499" ht="20.25" customHeight="1" spans="1:23">
      <c r="A499" s="167" t="str">
        <f t="shared" ref="A499:A516" si="10">"       "&amp;"玉溪市生态环境局高新技术产业开发区分局"</f>
        <v>       玉溪市生态环境局高新技术产业开发区分局</v>
      </c>
      <c r="B499" s="167" t="s">
        <v>481</v>
      </c>
      <c r="C499" s="167" t="s">
        <v>190</v>
      </c>
      <c r="D499" s="167" t="s">
        <v>120</v>
      </c>
      <c r="E499" s="167" t="s">
        <v>191</v>
      </c>
      <c r="F499" s="167" t="s">
        <v>192</v>
      </c>
      <c r="G499" s="167" t="s">
        <v>193</v>
      </c>
      <c r="H499" s="168">
        <v>81576</v>
      </c>
      <c r="I499" s="65">
        <v>81576</v>
      </c>
      <c r="J499" s="65">
        <v>35689.5</v>
      </c>
      <c r="K499" s="167"/>
      <c r="L499" s="65">
        <v>45886.5</v>
      </c>
      <c r="M499" s="167"/>
      <c r="N499" s="65"/>
      <c r="O499" s="65"/>
      <c r="P499" s="167"/>
      <c r="Q499" s="65"/>
      <c r="R499" s="65"/>
      <c r="S499" s="65"/>
      <c r="T499" s="65"/>
      <c r="U499" s="65"/>
      <c r="V499" s="65"/>
      <c r="W499" s="65"/>
    </row>
    <row r="500" ht="20.25" customHeight="1" spans="1:23">
      <c r="A500" s="167" t="str">
        <f t="shared" si="10"/>
        <v>       玉溪市生态环境局高新技术产业开发区分局</v>
      </c>
      <c r="B500" s="167" t="s">
        <v>481</v>
      </c>
      <c r="C500" s="167" t="s">
        <v>190</v>
      </c>
      <c r="D500" s="167" t="s">
        <v>120</v>
      </c>
      <c r="E500" s="167" t="s">
        <v>191</v>
      </c>
      <c r="F500" s="167" t="s">
        <v>194</v>
      </c>
      <c r="G500" s="167" t="s">
        <v>195</v>
      </c>
      <c r="H500" s="168">
        <v>114168</v>
      </c>
      <c r="I500" s="65">
        <v>114168</v>
      </c>
      <c r="J500" s="65">
        <v>49948.5</v>
      </c>
      <c r="K500" s="167"/>
      <c r="L500" s="65">
        <v>64219.5</v>
      </c>
      <c r="M500" s="167"/>
      <c r="N500" s="65"/>
      <c r="O500" s="65"/>
      <c r="P500" s="167"/>
      <c r="Q500" s="65"/>
      <c r="R500" s="65"/>
      <c r="S500" s="65"/>
      <c r="T500" s="65"/>
      <c r="U500" s="65"/>
      <c r="V500" s="65"/>
      <c r="W500" s="65"/>
    </row>
    <row r="501" ht="20.25" customHeight="1" spans="1:23">
      <c r="A501" s="167" t="str">
        <f t="shared" si="10"/>
        <v>       玉溪市生态环境局高新技术产业开发区分局</v>
      </c>
      <c r="B501" s="167" t="s">
        <v>481</v>
      </c>
      <c r="C501" s="167" t="s">
        <v>190</v>
      </c>
      <c r="D501" s="167" t="s">
        <v>142</v>
      </c>
      <c r="E501" s="167" t="s">
        <v>196</v>
      </c>
      <c r="F501" s="167" t="s">
        <v>194</v>
      </c>
      <c r="G501" s="167" t="s">
        <v>195</v>
      </c>
      <c r="H501" s="168">
        <v>2124</v>
      </c>
      <c r="I501" s="65">
        <v>2124</v>
      </c>
      <c r="J501" s="65"/>
      <c r="K501" s="167"/>
      <c r="L501" s="65">
        <v>2124</v>
      </c>
      <c r="M501" s="167"/>
      <c r="N501" s="65"/>
      <c r="O501" s="65"/>
      <c r="P501" s="167"/>
      <c r="Q501" s="65"/>
      <c r="R501" s="65"/>
      <c r="S501" s="65"/>
      <c r="T501" s="65"/>
      <c r="U501" s="65"/>
      <c r="V501" s="65"/>
      <c r="W501" s="65"/>
    </row>
    <row r="502" ht="20.25" customHeight="1" spans="1:23">
      <c r="A502" s="167" t="str">
        <f t="shared" si="10"/>
        <v>       玉溪市生态环境局高新技术产业开发区分局</v>
      </c>
      <c r="B502" s="167" t="s">
        <v>482</v>
      </c>
      <c r="C502" s="167" t="s">
        <v>198</v>
      </c>
      <c r="D502" s="167" t="s">
        <v>106</v>
      </c>
      <c r="E502" s="167" t="s">
        <v>199</v>
      </c>
      <c r="F502" s="167" t="s">
        <v>200</v>
      </c>
      <c r="G502" s="167" t="s">
        <v>201</v>
      </c>
      <c r="H502" s="168">
        <v>39101.76</v>
      </c>
      <c r="I502" s="65">
        <v>39101.76</v>
      </c>
      <c r="J502" s="65">
        <v>9775.44</v>
      </c>
      <c r="K502" s="167"/>
      <c r="L502" s="65">
        <v>29326.32</v>
      </c>
      <c r="M502" s="167"/>
      <c r="N502" s="65"/>
      <c r="O502" s="65"/>
      <c r="P502" s="167"/>
      <c r="Q502" s="65"/>
      <c r="R502" s="65"/>
      <c r="S502" s="65"/>
      <c r="T502" s="65"/>
      <c r="U502" s="65"/>
      <c r="V502" s="65"/>
      <c r="W502" s="65"/>
    </row>
    <row r="503" ht="20.25" customHeight="1" spans="1:23">
      <c r="A503" s="167" t="str">
        <f t="shared" si="10"/>
        <v>       玉溪市生态环境局高新技术产业开发区分局</v>
      </c>
      <c r="B503" s="167" t="s">
        <v>482</v>
      </c>
      <c r="C503" s="167" t="s">
        <v>198</v>
      </c>
      <c r="D503" s="167" t="s">
        <v>114</v>
      </c>
      <c r="E503" s="167" t="s">
        <v>202</v>
      </c>
      <c r="F503" s="167" t="s">
        <v>203</v>
      </c>
      <c r="G503" s="167" t="s">
        <v>204</v>
      </c>
      <c r="H503" s="168">
        <v>20284.04</v>
      </c>
      <c r="I503" s="65">
        <v>20284.04</v>
      </c>
      <c r="J503" s="65">
        <v>5071.01</v>
      </c>
      <c r="K503" s="167"/>
      <c r="L503" s="65">
        <v>15213.03</v>
      </c>
      <c r="M503" s="167"/>
      <c r="N503" s="65"/>
      <c r="O503" s="65"/>
      <c r="P503" s="167"/>
      <c r="Q503" s="65"/>
      <c r="R503" s="65"/>
      <c r="S503" s="65"/>
      <c r="T503" s="65"/>
      <c r="U503" s="65"/>
      <c r="V503" s="65"/>
      <c r="W503" s="65"/>
    </row>
    <row r="504" ht="20.25" customHeight="1" spans="1:23">
      <c r="A504" s="167" t="str">
        <f t="shared" si="10"/>
        <v>       玉溪市生态环境局高新技术产业开发区分局</v>
      </c>
      <c r="B504" s="167" t="s">
        <v>482</v>
      </c>
      <c r="C504" s="167" t="s">
        <v>198</v>
      </c>
      <c r="D504" s="167" t="s">
        <v>116</v>
      </c>
      <c r="E504" s="167" t="s">
        <v>206</v>
      </c>
      <c r="F504" s="167" t="s">
        <v>207</v>
      </c>
      <c r="G504" s="167" t="s">
        <v>208</v>
      </c>
      <c r="H504" s="168">
        <v>10127.1</v>
      </c>
      <c r="I504" s="65">
        <v>10127.1</v>
      </c>
      <c r="J504" s="65">
        <v>2531.78</v>
      </c>
      <c r="K504" s="167"/>
      <c r="L504" s="65">
        <v>7595.32</v>
      </c>
      <c r="M504" s="167"/>
      <c r="N504" s="65"/>
      <c r="O504" s="65"/>
      <c r="P504" s="167"/>
      <c r="Q504" s="65"/>
      <c r="R504" s="65"/>
      <c r="S504" s="65"/>
      <c r="T504" s="65"/>
      <c r="U504" s="65"/>
      <c r="V504" s="65"/>
      <c r="W504" s="65"/>
    </row>
    <row r="505" ht="20.25" customHeight="1" spans="1:23">
      <c r="A505" s="167" t="str">
        <f t="shared" si="10"/>
        <v>       玉溪市生态环境局高新技术产业开发区分局</v>
      </c>
      <c r="B505" s="167" t="s">
        <v>482</v>
      </c>
      <c r="C505" s="167" t="s">
        <v>198</v>
      </c>
      <c r="D505" s="167" t="s">
        <v>117</v>
      </c>
      <c r="E505" s="167" t="s">
        <v>209</v>
      </c>
      <c r="F505" s="167" t="s">
        <v>210</v>
      </c>
      <c r="G505" s="167" t="s">
        <v>211</v>
      </c>
      <c r="H505" s="168">
        <v>1689.98</v>
      </c>
      <c r="I505" s="65">
        <v>1689.98</v>
      </c>
      <c r="J505" s="65">
        <v>938.5</v>
      </c>
      <c r="K505" s="167"/>
      <c r="L505" s="65">
        <v>751.48</v>
      </c>
      <c r="M505" s="167"/>
      <c r="N505" s="65"/>
      <c r="O505" s="65"/>
      <c r="P505" s="167"/>
      <c r="Q505" s="65"/>
      <c r="R505" s="65"/>
      <c r="S505" s="65"/>
      <c r="T505" s="65"/>
      <c r="U505" s="65"/>
      <c r="V505" s="65"/>
      <c r="W505" s="65"/>
    </row>
    <row r="506" ht="20.25" customHeight="1" spans="1:23">
      <c r="A506" s="167" t="str">
        <f t="shared" si="10"/>
        <v>       玉溪市生态环境局高新技术产业开发区分局</v>
      </c>
      <c r="B506" s="167" t="s">
        <v>483</v>
      </c>
      <c r="C506" s="167" t="s">
        <v>235</v>
      </c>
      <c r="D506" s="167" t="s">
        <v>120</v>
      </c>
      <c r="E506" s="167" t="s">
        <v>191</v>
      </c>
      <c r="F506" s="167" t="s">
        <v>236</v>
      </c>
      <c r="G506" s="167" t="s">
        <v>235</v>
      </c>
      <c r="H506" s="168">
        <v>3957.36</v>
      </c>
      <c r="I506" s="65">
        <v>3957.36</v>
      </c>
      <c r="J506" s="65"/>
      <c r="K506" s="167"/>
      <c r="L506" s="65">
        <v>3957.36</v>
      </c>
      <c r="M506" s="167"/>
      <c r="N506" s="65"/>
      <c r="O506" s="65"/>
      <c r="P506" s="167"/>
      <c r="Q506" s="65"/>
      <c r="R506" s="65"/>
      <c r="S506" s="65"/>
      <c r="T506" s="65"/>
      <c r="U506" s="65"/>
      <c r="V506" s="65"/>
      <c r="W506" s="65"/>
    </row>
    <row r="507" ht="20.25" customHeight="1" spans="1:23">
      <c r="A507" s="167" t="str">
        <f t="shared" si="10"/>
        <v>       玉溪市生态环境局高新技术产业开发区分局</v>
      </c>
      <c r="B507" s="167" t="s">
        <v>484</v>
      </c>
      <c r="C507" s="167" t="s">
        <v>214</v>
      </c>
      <c r="D507" s="167" t="s">
        <v>141</v>
      </c>
      <c r="E507" s="167" t="s">
        <v>214</v>
      </c>
      <c r="F507" s="167" t="s">
        <v>215</v>
      </c>
      <c r="G507" s="167" t="s">
        <v>214</v>
      </c>
      <c r="H507" s="168">
        <v>36216</v>
      </c>
      <c r="I507" s="65">
        <v>36216</v>
      </c>
      <c r="J507" s="65">
        <v>9054</v>
      </c>
      <c r="K507" s="167"/>
      <c r="L507" s="65">
        <v>27162</v>
      </c>
      <c r="M507" s="167"/>
      <c r="N507" s="65"/>
      <c r="O507" s="65"/>
      <c r="P507" s="167"/>
      <c r="Q507" s="65"/>
      <c r="R507" s="65"/>
      <c r="S507" s="65"/>
      <c r="T507" s="65"/>
      <c r="U507" s="65"/>
      <c r="V507" s="65"/>
      <c r="W507" s="65"/>
    </row>
    <row r="508" ht="20.25" customHeight="1" spans="1:23">
      <c r="A508" s="167" t="str">
        <f t="shared" si="10"/>
        <v>       玉溪市生态环境局高新技术产业开发区分局</v>
      </c>
      <c r="B508" s="167" t="s">
        <v>485</v>
      </c>
      <c r="C508" s="167" t="s">
        <v>238</v>
      </c>
      <c r="D508" s="167" t="s">
        <v>120</v>
      </c>
      <c r="E508" s="167" t="s">
        <v>191</v>
      </c>
      <c r="F508" s="167" t="s">
        <v>241</v>
      </c>
      <c r="G508" s="167" t="s">
        <v>242</v>
      </c>
      <c r="H508" s="168">
        <v>8500</v>
      </c>
      <c r="I508" s="65">
        <v>8500</v>
      </c>
      <c r="J508" s="65">
        <v>2125</v>
      </c>
      <c r="K508" s="167"/>
      <c r="L508" s="65">
        <v>6375</v>
      </c>
      <c r="M508" s="167"/>
      <c r="N508" s="65"/>
      <c r="O508" s="65"/>
      <c r="P508" s="167"/>
      <c r="Q508" s="65"/>
      <c r="R508" s="65"/>
      <c r="S508" s="65"/>
      <c r="T508" s="65"/>
      <c r="U508" s="65"/>
      <c r="V508" s="65"/>
      <c r="W508" s="65"/>
    </row>
    <row r="509" ht="20.25" customHeight="1" spans="1:23">
      <c r="A509" s="167" t="str">
        <f t="shared" si="10"/>
        <v>       玉溪市生态环境局高新技术产业开发区分局</v>
      </c>
      <c r="B509" s="167" t="s">
        <v>485</v>
      </c>
      <c r="C509" s="167" t="s">
        <v>238</v>
      </c>
      <c r="D509" s="167" t="s">
        <v>120</v>
      </c>
      <c r="E509" s="167" t="s">
        <v>191</v>
      </c>
      <c r="F509" s="167" t="s">
        <v>249</v>
      </c>
      <c r="G509" s="167" t="s">
        <v>250</v>
      </c>
      <c r="H509" s="168">
        <v>15000</v>
      </c>
      <c r="I509" s="65">
        <v>15000</v>
      </c>
      <c r="J509" s="65">
        <v>3750</v>
      </c>
      <c r="K509" s="167"/>
      <c r="L509" s="65">
        <v>11250</v>
      </c>
      <c r="M509" s="167"/>
      <c r="N509" s="65"/>
      <c r="O509" s="65"/>
      <c r="P509" s="167"/>
      <c r="Q509" s="65"/>
      <c r="R509" s="65"/>
      <c r="S509" s="65"/>
      <c r="T509" s="65"/>
      <c r="U509" s="65"/>
      <c r="V509" s="65"/>
      <c r="W509" s="65"/>
    </row>
    <row r="510" ht="20.25" customHeight="1" spans="1:23">
      <c r="A510" s="167" t="str">
        <f t="shared" si="10"/>
        <v>       玉溪市生态环境局高新技术产业开发区分局</v>
      </c>
      <c r="B510" s="167" t="s">
        <v>485</v>
      </c>
      <c r="C510" s="167" t="s">
        <v>238</v>
      </c>
      <c r="D510" s="167" t="s">
        <v>120</v>
      </c>
      <c r="E510" s="167" t="s">
        <v>191</v>
      </c>
      <c r="F510" s="167" t="s">
        <v>253</v>
      </c>
      <c r="G510" s="167" t="s">
        <v>254</v>
      </c>
      <c r="H510" s="168">
        <v>2000</v>
      </c>
      <c r="I510" s="65">
        <v>2000</v>
      </c>
      <c r="J510" s="65">
        <v>500</v>
      </c>
      <c r="K510" s="167"/>
      <c r="L510" s="65">
        <v>1500</v>
      </c>
      <c r="M510" s="167"/>
      <c r="N510" s="65"/>
      <c r="O510" s="65"/>
      <c r="P510" s="167"/>
      <c r="Q510" s="65"/>
      <c r="R510" s="65"/>
      <c r="S510" s="65"/>
      <c r="T510" s="65"/>
      <c r="U510" s="65"/>
      <c r="V510" s="65"/>
      <c r="W510" s="65"/>
    </row>
    <row r="511" ht="20.25" customHeight="1" spans="1:23">
      <c r="A511" s="167" t="str">
        <f t="shared" si="10"/>
        <v>       玉溪市生态环境局高新技术产业开发区分局</v>
      </c>
      <c r="B511" s="167" t="s">
        <v>485</v>
      </c>
      <c r="C511" s="167" t="s">
        <v>238</v>
      </c>
      <c r="D511" s="167" t="s">
        <v>120</v>
      </c>
      <c r="E511" s="167" t="s">
        <v>191</v>
      </c>
      <c r="F511" s="167" t="s">
        <v>232</v>
      </c>
      <c r="G511" s="167" t="s">
        <v>233</v>
      </c>
      <c r="H511" s="168">
        <v>1800</v>
      </c>
      <c r="I511" s="65">
        <v>1800</v>
      </c>
      <c r="J511" s="65">
        <v>450</v>
      </c>
      <c r="K511" s="167"/>
      <c r="L511" s="65">
        <v>1350</v>
      </c>
      <c r="M511" s="167"/>
      <c r="N511" s="65"/>
      <c r="O511" s="65"/>
      <c r="P511" s="167"/>
      <c r="Q511" s="65"/>
      <c r="R511" s="65"/>
      <c r="S511" s="65"/>
      <c r="T511" s="65"/>
      <c r="U511" s="65"/>
      <c r="V511" s="65"/>
      <c r="W511" s="65"/>
    </row>
    <row r="512" ht="20.25" customHeight="1" spans="1:23">
      <c r="A512" s="167" t="str">
        <f t="shared" si="10"/>
        <v>       玉溪市生态环境局高新技术产业开发区分局</v>
      </c>
      <c r="B512" s="167" t="s">
        <v>485</v>
      </c>
      <c r="C512" s="167" t="s">
        <v>238</v>
      </c>
      <c r="D512" s="167" t="s">
        <v>120</v>
      </c>
      <c r="E512" s="167" t="s">
        <v>191</v>
      </c>
      <c r="F512" s="167" t="s">
        <v>255</v>
      </c>
      <c r="G512" s="167" t="s">
        <v>256</v>
      </c>
      <c r="H512" s="168">
        <v>1000</v>
      </c>
      <c r="I512" s="65">
        <v>1000</v>
      </c>
      <c r="J512" s="65">
        <v>250</v>
      </c>
      <c r="K512" s="167"/>
      <c r="L512" s="65">
        <v>750</v>
      </c>
      <c r="M512" s="167"/>
      <c r="N512" s="65"/>
      <c r="O512" s="65"/>
      <c r="P512" s="167"/>
      <c r="Q512" s="65"/>
      <c r="R512" s="65"/>
      <c r="S512" s="65"/>
      <c r="T512" s="65"/>
      <c r="U512" s="65"/>
      <c r="V512" s="65"/>
      <c r="W512" s="65"/>
    </row>
    <row r="513" ht="20.25" customHeight="1" spans="1:23">
      <c r="A513" s="167" t="str">
        <f t="shared" si="10"/>
        <v>       玉溪市生态环境局高新技术产业开发区分局</v>
      </c>
      <c r="B513" s="167" t="s">
        <v>486</v>
      </c>
      <c r="C513" s="167" t="s">
        <v>223</v>
      </c>
      <c r="D513" s="167" t="s">
        <v>120</v>
      </c>
      <c r="E513" s="167" t="s">
        <v>191</v>
      </c>
      <c r="F513" s="167" t="s">
        <v>224</v>
      </c>
      <c r="G513" s="167" t="s">
        <v>225</v>
      </c>
      <c r="H513" s="168">
        <v>65404</v>
      </c>
      <c r="I513" s="65">
        <v>65404</v>
      </c>
      <c r="J513" s="65">
        <v>18306.75</v>
      </c>
      <c r="K513" s="167"/>
      <c r="L513" s="65">
        <v>47097.25</v>
      </c>
      <c r="M513" s="167"/>
      <c r="N513" s="65"/>
      <c r="O513" s="65"/>
      <c r="P513" s="167"/>
      <c r="Q513" s="65"/>
      <c r="R513" s="65"/>
      <c r="S513" s="65"/>
      <c r="T513" s="65"/>
      <c r="U513" s="65"/>
      <c r="V513" s="65"/>
      <c r="W513" s="65"/>
    </row>
    <row r="514" ht="20.25" customHeight="1" spans="1:23">
      <c r="A514" s="167" t="str">
        <f t="shared" si="10"/>
        <v>       玉溪市生态环境局高新技术产业开发区分局</v>
      </c>
      <c r="B514" s="167" t="s">
        <v>487</v>
      </c>
      <c r="C514" s="167" t="s">
        <v>231</v>
      </c>
      <c r="D514" s="167" t="s">
        <v>120</v>
      </c>
      <c r="E514" s="167" t="s">
        <v>191</v>
      </c>
      <c r="F514" s="167" t="s">
        <v>232</v>
      </c>
      <c r="G514" s="167" t="s">
        <v>233</v>
      </c>
      <c r="H514" s="168">
        <v>18000</v>
      </c>
      <c r="I514" s="65">
        <v>18000</v>
      </c>
      <c r="J514" s="65">
        <v>7875</v>
      </c>
      <c r="K514" s="167"/>
      <c r="L514" s="65">
        <v>10125</v>
      </c>
      <c r="M514" s="167"/>
      <c r="N514" s="65"/>
      <c r="O514" s="65"/>
      <c r="P514" s="167"/>
      <c r="Q514" s="65"/>
      <c r="R514" s="65"/>
      <c r="S514" s="65"/>
      <c r="T514" s="65"/>
      <c r="U514" s="65"/>
      <c r="V514" s="65"/>
      <c r="W514" s="65"/>
    </row>
    <row r="515" ht="20.25" customHeight="1" spans="1:23">
      <c r="A515" s="167" t="str">
        <f t="shared" si="10"/>
        <v>       玉溪市生态环境局高新技术产业开发区分局</v>
      </c>
      <c r="B515" s="167" t="s">
        <v>488</v>
      </c>
      <c r="C515" s="167" t="s">
        <v>291</v>
      </c>
      <c r="D515" s="167" t="s">
        <v>120</v>
      </c>
      <c r="E515" s="167" t="s">
        <v>191</v>
      </c>
      <c r="F515" s="167" t="s">
        <v>224</v>
      </c>
      <c r="G515" s="167" t="s">
        <v>225</v>
      </c>
      <c r="H515" s="168">
        <v>6798</v>
      </c>
      <c r="I515" s="65">
        <v>6798</v>
      </c>
      <c r="J515" s="65"/>
      <c r="K515" s="167"/>
      <c r="L515" s="65">
        <v>6798</v>
      </c>
      <c r="M515" s="167"/>
      <c r="N515" s="65"/>
      <c r="O515" s="65"/>
      <c r="P515" s="167"/>
      <c r="Q515" s="65"/>
      <c r="R515" s="65"/>
      <c r="S515" s="65"/>
      <c r="T515" s="65"/>
      <c r="U515" s="65"/>
      <c r="V515" s="65"/>
      <c r="W515" s="65"/>
    </row>
    <row r="516" ht="20.25" customHeight="1" spans="1:23">
      <c r="A516" s="167" t="str">
        <f t="shared" si="10"/>
        <v>       玉溪市生态环境局高新技术产业开发区分局</v>
      </c>
      <c r="B516" s="167" t="s">
        <v>489</v>
      </c>
      <c r="C516" s="167" t="s">
        <v>266</v>
      </c>
      <c r="D516" s="167" t="s">
        <v>120</v>
      </c>
      <c r="E516" s="167" t="s">
        <v>191</v>
      </c>
      <c r="F516" s="167" t="s">
        <v>210</v>
      </c>
      <c r="G516" s="167" t="s">
        <v>211</v>
      </c>
      <c r="H516" s="168">
        <v>2300</v>
      </c>
      <c r="I516" s="65">
        <v>2300</v>
      </c>
      <c r="J516" s="65"/>
      <c r="K516" s="167"/>
      <c r="L516" s="65">
        <v>2300</v>
      </c>
      <c r="M516" s="167"/>
      <c r="N516" s="65"/>
      <c r="O516" s="65"/>
      <c r="P516" s="167"/>
      <c r="Q516" s="65"/>
      <c r="R516" s="65"/>
      <c r="S516" s="65"/>
      <c r="T516" s="65"/>
      <c r="U516" s="65"/>
      <c r="V516" s="65"/>
      <c r="W516" s="65"/>
    </row>
    <row r="517" ht="20.25" customHeight="1" spans="1:23">
      <c r="A517" s="171" t="s">
        <v>30</v>
      </c>
      <c r="B517" s="171"/>
      <c r="C517" s="171"/>
      <c r="D517" s="171"/>
      <c r="E517" s="171"/>
      <c r="F517" s="171"/>
      <c r="G517" s="171"/>
      <c r="H517" s="65">
        <v>94233460.41</v>
      </c>
      <c r="I517" s="65">
        <v>94233460.41</v>
      </c>
      <c r="J517" s="65">
        <v>36129409.56</v>
      </c>
      <c r="K517" s="65"/>
      <c r="L517" s="65">
        <v>58104050.85</v>
      </c>
      <c r="M517" s="65"/>
      <c r="N517" s="65"/>
      <c r="O517" s="65"/>
      <c r="P517" s="65"/>
      <c r="Q517" s="65"/>
      <c r="R517" s="65"/>
      <c r="S517" s="65"/>
      <c r="T517" s="65"/>
      <c r="U517" s="65"/>
      <c r="V517" s="65"/>
      <c r="W517" s="65"/>
    </row>
  </sheetData>
  <mergeCells count="17">
    <mergeCell ref="A1:W1"/>
    <mergeCell ref="A2:W2"/>
    <mergeCell ref="A3:V3"/>
    <mergeCell ref="H4:W4"/>
    <mergeCell ref="I5:M5"/>
    <mergeCell ref="N5:P5"/>
    <mergeCell ref="R5:W5"/>
    <mergeCell ref="A517:G517"/>
    <mergeCell ref="A4:A6"/>
    <mergeCell ref="B4:B6"/>
    <mergeCell ref="C4:C6"/>
    <mergeCell ref="D4:D6"/>
    <mergeCell ref="E4:E6"/>
    <mergeCell ref="F4:F6"/>
    <mergeCell ref="G4:G6"/>
    <mergeCell ref="H5:H6"/>
    <mergeCell ref="Q5:Q6"/>
  </mergeCells>
  <pageMargins left="0.75" right="0.75" top="1" bottom="1" header="0.5" footer="0.5"/>
  <pageSetup paperSize="1" scale="31"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3"/>
  <sheetViews>
    <sheetView showZeros="0"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6"/>
      <c r="E1" s="149"/>
      <c r="F1" s="149"/>
      <c r="G1" s="149"/>
      <c r="H1" s="149"/>
      <c r="K1" s="136"/>
      <c r="N1" s="136"/>
      <c r="O1" s="136"/>
      <c r="P1" s="136"/>
      <c r="U1" s="154"/>
      <c r="W1" s="137" t="s">
        <v>490</v>
      </c>
    </row>
    <row r="2" ht="27.75" customHeight="1" spans="1:23">
      <c r="A2" s="33" t="s">
        <v>491</v>
      </c>
      <c r="B2" s="33"/>
      <c r="C2" s="33"/>
      <c r="D2" s="33"/>
      <c r="E2" s="33"/>
      <c r="F2" s="33"/>
      <c r="G2" s="33"/>
      <c r="H2" s="33"/>
      <c r="I2" s="33"/>
      <c r="J2" s="33"/>
      <c r="K2" s="33"/>
      <c r="L2" s="33"/>
      <c r="M2" s="33"/>
      <c r="N2" s="33"/>
      <c r="O2" s="33"/>
      <c r="P2" s="33"/>
      <c r="Q2" s="33"/>
      <c r="R2" s="33"/>
      <c r="S2" s="33"/>
      <c r="T2" s="33"/>
      <c r="U2" s="33"/>
      <c r="V2" s="33"/>
      <c r="W2" s="33"/>
    </row>
    <row r="3" ht="13.5" customHeight="1" spans="1:23">
      <c r="A3" s="5" t="str">
        <f>"单位名称："&amp;"玉溪市生态环境局"</f>
        <v>单位名称：玉溪市生态环境局</v>
      </c>
      <c r="B3" s="150" t="str">
        <f>"单位名称："&amp;"玉溪市生态环境局"</f>
        <v>单位名称：玉溪市生态环境局</v>
      </c>
      <c r="C3" s="150"/>
      <c r="D3" s="150"/>
      <c r="E3" s="150"/>
      <c r="F3" s="150"/>
      <c r="G3" s="150"/>
      <c r="H3" s="150"/>
      <c r="I3" s="150"/>
      <c r="J3" s="7"/>
      <c r="K3" s="7"/>
      <c r="L3" s="7"/>
      <c r="M3" s="7"/>
      <c r="N3" s="7"/>
      <c r="O3" s="7"/>
      <c r="P3" s="7"/>
      <c r="Q3" s="7"/>
      <c r="U3" s="154"/>
      <c r="W3" s="140" t="s">
        <v>2</v>
      </c>
    </row>
    <row r="4" ht="21.75" customHeight="1" spans="1:23">
      <c r="A4" s="9" t="s">
        <v>492</v>
      </c>
      <c r="B4" s="9" t="s">
        <v>171</v>
      </c>
      <c r="C4" s="9" t="s">
        <v>172</v>
      </c>
      <c r="D4" s="9" t="s">
        <v>493</v>
      </c>
      <c r="E4" s="10" t="s">
        <v>173</v>
      </c>
      <c r="F4" s="10" t="s">
        <v>174</v>
      </c>
      <c r="G4" s="10" t="s">
        <v>175</v>
      </c>
      <c r="H4" s="10" t="s">
        <v>176</v>
      </c>
      <c r="I4" s="20" t="s">
        <v>30</v>
      </c>
      <c r="J4" s="20" t="s">
        <v>494</v>
      </c>
      <c r="K4" s="20"/>
      <c r="L4" s="20"/>
      <c r="M4" s="20"/>
      <c r="N4" s="20" t="s">
        <v>178</v>
      </c>
      <c r="O4" s="20"/>
      <c r="P4" s="20"/>
      <c r="Q4" s="10" t="s">
        <v>36</v>
      </c>
      <c r="R4" s="11" t="s">
        <v>495</v>
      </c>
      <c r="S4" s="12"/>
      <c r="T4" s="12"/>
      <c r="U4" s="12"/>
      <c r="V4" s="12"/>
      <c r="W4" s="13"/>
    </row>
    <row r="5" ht="21.75" customHeight="1" spans="1:23">
      <c r="A5" s="14"/>
      <c r="B5" s="14"/>
      <c r="C5" s="14"/>
      <c r="D5" s="14"/>
      <c r="E5" s="15"/>
      <c r="F5" s="15"/>
      <c r="G5" s="15"/>
      <c r="H5" s="15"/>
      <c r="I5" s="20"/>
      <c r="J5" s="153" t="s">
        <v>33</v>
      </c>
      <c r="K5" s="153"/>
      <c r="L5" s="153" t="s">
        <v>34</v>
      </c>
      <c r="M5" s="153" t="s">
        <v>35</v>
      </c>
      <c r="N5" s="10" t="s">
        <v>33</v>
      </c>
      <c r="O5" s="10" t="s">
        <v>34</v>
      </c>
      <c r="P5" s="10" t="s">
        <v>35</v>
      </c>
      <c r="Q5" s="15"/>
      <c r="R5" s="10" t="s">
        <v>32</v>
      </c>
      <c r="S5" s="10" t="s">
        <v>39</v>
      </c>
      <c r="T5" s="10" t="s">
        <v>184</v>
      </c>
      <c r="U5" s="10" t="s">
        <v>41</v>
      </c>
      <c r="V5" s="10" t="s">
        <v>42</v>
      </c>
      <c r="W5" s="10" t="s">
        <v>43</v>
      </c>
    </row>
    <row r="6" ht="40.5" customHeight="1" spans="1:23">
      <c r="A6" s="17"/>
      <c r="B6" s="17"/>
      <c r="C6" s="17"/>
      <c r="D6" s="17"/>
      <c r="E6" s="18"/>
      <c r="F6" s="18"/>
      <c r="G6" s="18"/>
      <c r="H6" s="18"/>
      <c r="I6" s="20"/>
      <c r="J6" s="153" t="s">
        <v>32</v>
      </c>
      <c r="K6" s="153" t="s">
        <v>496</v>
      </c>
      <c r="L6" s="153"/>
      <c r="M6" s="153"/>
      <c r="N6" s="18"/>
      <c r="O6" s="18"/>
      <c r="P6" s="18"/>
      <c r="Q6" s="18"/>
      <c r="R6" s="18"/>
      <c r="S6" s="18"/>
      <c r="T6" s="18"/>
      <c r="U6" s="19"/>
      <c r="V6" s="18"/>
      <c r="W6" s="18"/>
    </row>
    <row r="7" ht="15" customHeight="1" spans="1:23">
      <c r="A7" s="151">
        <v>1</v>
      </c>
      <c r="B7" s="151">
        <v>2</v>
      </c>
      <c r="C7" s="151">
        <v>3</v>
      </c>
      <c r="D7" s="151">
        <v>4</v>
      </c>
      <c r="E7" s="151">
        <v>5</v>
      </c>
      <c r="F7" s="151">
        <v>6</v>
      </c>
      <c r="G7" s="151">
        <v>7</v>
      </c>
      <c r="H7" s="151">
        <v>8</v>
      </c>
      <c r="I7" s="151">
        <v>9</v>
      </c>
      <c r="J7" s="151">
        <v>10</v>
      </c>
      <c r="K7" s="151">
        <v>11</v>
      </c>
      <c r="L7" s="151">
        <v>12</v>
      </c>
      <c r="M7" s="151">
        <v>13</v>
      </c>
      <c r="N7" s="151">
        <v>14</v>
      </c>
      <c r="O7" s="151">
        <v>15</v>
      </c>
      <c r="P7" s="151">
        <v>16</v>
      </c>
      <c r="Q7" s="151">
        <v>17</v>
      </c>
      <c r="R7" s="151">
        <v>18</v>
      </c>
      <c r="S7" s="151">
        <v>19</v>
      </c>
      <c r="T7" s="151">
        <v>20</v>
      </c>
      <c r="U7" s="151">
        <v>21</v>
      </c>
      <c r="V7" s="151">
        <v>22</v>
      </c>
      <c r="W7" s="151">
        <v>23</v>
      </c>
    </row>
    <row r="8" ht="32.9" customHeight="1" spans="1:23">
      <c r="A8" s="27"/>
      <c r="B8" s="152"/>
      <c r="C8" s="27" t="s">
        <v>497</v>
      </c>
      <c r="D8" s="27"/>
      <c r="E8" s="27"/>
      <c r="F8" s="27"/>
      <c r="G8" s="27"/>
      <c r="H8" s="27"/>
      <c r="I8" s="46">
        <v>4611300</v>
      </c>
      <c r="J8" s="46">
        <v>4611300</v>
      </c>
      <c r="K8" s="46">
        <v>4611300</v>
      </c>
      <c r="L8" s="46"/>
      <c r="M8" s="46"/>
      <c r="N8" s="46"/>
      <c r="O8" s="46"/>
      <c r="P8" s="46"/>
      <c r="Q8" s="46"/>
      <c r="R8" s="46"/>
      <c r="S8" s="46"/>
      <c r="T8" s="46"/>
      <c r="U8" s="46"/>
      <c r="V8" s="46"/>
      <c r="W8" s="46"/>
    </row>
    <row r="9" ht="32.9" customHeight="1" spans="1:23">
      <c r="A9" s="27" t="s">
        <v>498</v>
      </c>
      <c r="B9" s="152" t="s">
        <v>499</v>
      </c>
      <c r="C9" s="27" t="s">
        <v>497</v>
      </c>
      <c r="D9" s="27" t="s">
        <v>64</v>
      </c>
      <c r="E9" s="27" t="s">
        <v>138</v>
      </c>
      <c r="F9" s="27" t="s">
        <v>500</v>
      </c>
      <c r="G9" s="27" t="s">
        <v>241</v>
      </c>
      <c r="H9" s="27" t="s">
        <v>242</v>
      </c>
      <c r="I9" s="46">
        <v>50000</v>
      </c>
      <c r="J9" s="46">
        <v>50000</v>
      </c>
      <c r="K9" s="46">
        <v>50000</v>
      </c>
      <c r="L9" s="46"/>
      <c r="M9" s="46"/>
      <c r="N9" s="46"/>
      <c r="O9" s="46"/>
      <c r="P9" s="46"/>
      <c r="Q9" s="46"/>
      <c r="R9" s="46"/>
      <c r="S9" s="46"/>
      <c r="T9" s="46"/>
      <c r="U9" s="46"/>
      <c r="V9" s="46"/>
      <c r="W9" s="46"/>
    </row>
    <row r="10" ht="32.9" customHeight="1" spans="1:23">
      <c r="A10" s="27" t="s">
        <v>498</v>
      </c>
      <c r="B10" s="152" t="s">
        <v>499</v>
      </c>
      <c r="C10" s="27" t="s">
        <v>497</v>
      </c>
      <c r="D10" s="27" t="s">
        <v>64</v>
      </c>
      <c r="E10" s="27" t="s">
        <v>138</v>
      </c>
      <c r="F10" s="27" t="s">
        <v>500</v>
      </c>
      <c r="G10" s="27" t="s">
        <v>247</v>
      </c>
      <c r="H10" s="27" t="s">
        <v>248</v>
      </c>
      <c r="I10" s="46">
        <v>28500</v>
      </c>
      <c r="J10" s="46">
        <v>28500</v>
      </c>
      <c r="K10" s="46">
        <v>28500</v>
      </c>
      <c r="L10" s="46"/>
      <c r="M10" s="46"/>
      <c r="N10" s="46"/>
      <c r="O10" s="46"/>
      <c r="P10" s="46"/>
      <c r="Q10" s="46"/>
      <c r="R10" s="46"/>
      <c r="S10" s="46"/>
      <c r="T10" s="46"/>
      <c r="U10" s="46"/>
      <c r="V10" s="46"/>
      <c r="W10" s="46"/>
    </row>
    <row r="11" ht="32.9" customHeight="1" spans="1:23">
      <c r="A11" s="27" t="s">
        <v>498</v>
      </c>
      <c r="B11" s="152" t="s">
        <v>499</v>
      </c>
      <c r="C11" s="27" t="s">
        <v>497</v>
      </c>
      <c r="D11" s="27" t="s">
        <v>64</v>
      </c>
      <c r="E11" s="27" t="s">
        <v>138</v>
      </c>
      <c r="F11" s="27" t="s">
        <v>500</v>
      </c>
      <c r="G11" s="27" t="s">
        <v>249</v>
      </c>
      <c r="H11" s="27" t="s">
        <v>250</v>
      </c>
      <c r="I11" s="46">
        <v>337600</v>
      </c>
      <c r="J11" s="46">
        <v>337600</v>
      </c>
      <c r="K11" s="46">
        <v>337600</v>
      </c>
      <c r="L11" s="46"/>
      <c r="M11" s="46"/>
      <c r="N11" s="46"/>
      <c r="O11" s="46"/>
      <c r="P11" s="46"/>
      <c r="Q11" s="46"/>
      <c r="R11" s="46"/>
      <c r="S11" s="46"/>
      <c r="T11" s="46"/>
      <c r="U11" s="46"/>
      <c r="V11" s="46"/>
      <c r="W11" s="46"/>
    </row>
    <row r="12" ht="32.9" customHeight="1" spans="1:23">
      <c r="A12" s="27" t="s">
        <v>498</v>
      </c>
      <c r="B12" s="152" t="s">
        <v>499</v>
      </c>
      <c r="C12" s="27" t="s">
        <v>497</v>
      </c>
      <c r="D12" s="27" t="s">
        <v>64</v>
      </c>
      <c r="E12" s="27" t="s">
        <v>138</v>
      </c>
      <c r="F12" s="27" t="s">
        <v>500</v>
      </c>
      <c r="G12" s="27" t="s">
        <v>501</v>
      </c>
      <c r="H12" s="27" t="s">
        <v>502</v>
      </c>
      <c r="I12" s="46">
        <v>200000</v>
      </c>
      <c r="J12" s="46">
        <v>200000</v>
      </c>
      <c r="K12" s="46">
        <v>200000</v>
      </c>
      <c r="L12" s="46"/>
      <c r="M12" s="46"/>
      <c r="N12" s="46"/>
      <c r="O12" s="46"/>
      <c r="P12" s="46"/>
      <c r="Q12" s="46"/>
      <c r="R12" s="46"/>
      <c r="S12" s="46"/>
      <c r="T12" s="46"/>
      <c r="U12" s="46"/>
      <c r="V12" s="46"/>
      <c r="W12" s="46"/>
    </row>
    <row r="13" ht="32.9" customHeight="1" spans="1:23">
      <c r="A13" s="27" t="s">
        <v>498</v>
      </c>
      <c r="B13" s="152" t="s">
        <v>499</v>
      </c>
      <c r="C13" s="27" t="s">
        <v>497</v>
      </c>
      <c r="D13" s="27" t="s">
        <v>64</v>
      </c>
      <c r="E13" s="27" t="s">
        <v>138</v>
      </c>
      <c r="F13" s="27" t="s">
        <v>500</v>
      </c>
      <c r="G13" s="27" t="s">
        <v>503</v>
      </c>
      <c r="H13" s="27" t="s">
        <v>504</v>
      </c>
      <c r="I13" s="46">
        <v>251600</v>
      </c>
      <c r="J13" s="46">
        <v>251600</v>
      </c>
      <c r="K13" s="46">
        <v>251600</v>
      </c>
      <c r="L13" s="46"/>
      <c r="M13" s="46"/>
      <c r="N13" s="46"/>
      <c r="O13" s="46"/>
      <c r="P13" s="46"/>
      <c r="Q13" s="46"/>
      <c r="R13" s="46"/>
      <c r="S13" s="46"/>
      <c r="T13" s="46"/>
      <c r="U13" s="46"/>
      <c r="V13" s="46"/>
      <c r="W13" s="46"/>
    </row>
    <row r="14" ht="32.9" customHeight="1" spans="1:23">
      <c r="A14" s="27" t="s">
        <v>498</v>
      </c>
      <c r="B14" s="152" t="s">
        <v>499</v>
      </c>
      <c r="C14" s="27" t="s">
        <v>497</v>
      </c>
      <c r="D14" s="27" t="s">
        <v>64</v>
      </c>
      <c r="E14" s="27" t="s">
        <v>138</v>
      </c>
      <c r="F14" s="27" t="s">
        <v>500</v>
      </c>
      <c r="G14" s="27" t="s">
        <v>281</v>
      </c>
      <c r="H14" s="27" t="s">
        <v>282</v>
      </c>
      <c r="I14" s="46">
        <v>2875000</v>
      </c>
      <c r="J14" s="46">
        <v>2875000</v>
      </c>
      <c r="K14" s="46">
        <v>2875000</v>
      </c>
      <c r="L14" s="46"/>
      <c r="M14" s="46"/>
      <c r="N14" s="46"/>
      <c r="O14" s="46"/>
      <c r="P14" s="46"/>
      <c r="Q14" s="46"/>
      <c r="R14" s="46"/>
      <c r="S14" s="46"/>
      <c r="T14" s="46"/>
      <c r="U14" s="46"/>
      <c r="V14" s="46"/>
      <c r="W14" s="46"/>
    </row>
    <row r="15" ht="32.9" customHeight="1" spans="1:23">
      <c r="A15" s="27" t="s">
        <v>498</v>
      </c>
      <c r="B15" s="152" t="s">
        <v>499</v>
      </c>
      <c r="C15" s="27" t="s">
        <v>497</v>
      </c>
      <c r="D15" s="27" t="s">
        <v>64</v>
      </c>
      <c r="E15" s="27" t="s">
        <v>138</v>
      </c>
      <c r="F15" s="27" t="s">
        <v>500</v>
      </c>
      <c r="G15" s="27" t="s">
        <v>228</v>
      </c>
      <c r="H15" s="27" t="s">
        <v>229</v>
      </c>
      <c r="I15" s="46">
        <v>20000</v>
      </c>
      <c r="J15" s="46">
        <v>20000</v>
      </c>
      <c r="K15" s="46">
        <v>20000</v>
      </c>
      <c r="L15" s="46"/>
      <c r="M15" s="46"/>
      <c r="N15" s="46"/>
      <c r="O15" s="46"/>
      <c r="P15" s="46"/>
      <c r="Q15" s="46"/>
      <c r="R15" s="46"/>
      <c r="S15" s="46"/>
      <c r="T15" s="46"/>
      <c r="U15" s="46"/>
      <c r="V15" s="46"/>
      <c r="W15" s="46"/>
    </row>
    <row r="16" ht="32.9" customHeight="1" spans="1:23">
      <c r="A16" s="27" t="s">
        <v>498</v>
      </c>
      <c r="B16" s="152" t="s">
        <v>499</v>
      </c>
      <c r="C16" s="27" t="s">
        <v>497</v>
      </c>
      <c r="D16" s="27" t="s">
        <v>64</v>
      </c>
      <c r="E16" s="27" t="s">
        <v>138</v>
      </c>
      <c r="F16" s="27" t="s">
        <v>500</v>
      </c>
      <c r="G16" s="27" t="s">
        <v>232</v>
      </c>
      <c r="H16" s="27" t="s">
        <v>233</v>
      </c>
      <c r="I16" s="46">
        <v>838600</v>
      </c>
      <c r="J16" s="46">
        <v>838600</v>
      </c>
      <c r="K16" s="46">
        <v>838600</v>
      </c>
      <c r="L16" s="46"/>
      <c r="M16" s="46"/>
      <c r="N16" s="46"/>
      <c r="O16" s="46"/>
      <c r="P16" s="46"/>
      <c r="Q16" s="46"/>
      <c r="R16" s="46"/>
      <c r="S16" s="46"/>
      <c r="T16" s="46"/>
      <c r="U16" s="46"/>
      <c r="V16" s="46"/>
      <c r="W16" s="46"/>
    </row>
    <row r="17" ht="32.9" customHeight="1" spans="1:23">
      <c r="A17" s="27" t="s">
        <v>498</v>
      </c>
      <c r="B17" s="152" t="s">
        <v>499</v>
      </c>
      <c r="C17" s="27" t="s">
        <v>497</v>
      </c>
      <c r="D17" s="27" t="s">
        <v>64</v>
      </c>
      <c r="E17" s="27" t="s">
        <v>138</v>
      </c>
      <c r="F17" s="27" t="s">
        <v>500</v>
      </c>
      <c r="G17" s="27" t="s">
        <v>505</v>
      </c>
      <c r="H17" s="27" t="s">
        <v>506</v>
      </c>
      <c r="I17" s="46">
        <v>10000</v>
      </c>
      <c r="J17" s="46">
        <v>10000</v>
      </c>
      <c r="K17" s="46">
        <v>10000</v>
      </c>
      <c r="L17" s="46"/>
      <c r="M17" s="46"/>
      <c r="N17" s="46"/>
      <c r="O17" s="46"/>
      <c r="P17" s="46"/>
      <c r="Q17" s="46"/>
      <c r="R17" s="46"/>
      <c r="S17" s="46"/>
      <c r="T17" s="46"/>
      <c r="U17" s="46"/>
      <c r="V17" s="46"/>
      <c r="W17" s="46"/>
    </row>
    <row r="18" ht="32.9" customHeight="1" spans="1:23">
      <c r="A18" s="27"/>
      <c r="B18" s="27"/>
      <c r="C18" s="27" t="s">
        <v>507</v>
      </c>
      <c r="D18" s="27"/>
      <c r="E18" s="27"/>
      <c r="F18" s="27"/>
      <c r="G18" s="27"/>
      <c r="H18" s="27"/>
      <c r="I18" s="46">
        <v>49200</v>
      </c>
      <c r="J18" s="46"/>
      <c r="K18" s="46"/>
      <c r="L18" s="46"/>
      <c r="M18" s="46"/>
      <c r="N18" s="46">
        <v>49200</v>
      </c>
      <c r="O18" s="46"/>
      <c r="P18" s="46"/>
      <c r="Q18" s="46"/>
      <c r="R18" s="46"/>
      <c r="S18" s="46"/>
      <c r="T18" s="46"/>
      <c r="U18" s="46"/>
      <c r="V18" s="46"/>
      <c r="W18" s="46"/>
    </row>
    <row r="19" ht="32.9" customHeight="1" spans="1:23">
      <c r="A19" s="27" t="s">
        <v>498</v>
      </c>
      <c r="B19" s="152" t="s">
        <v>508</v>
      </c>
      <c r="C19" s="27" t="s">
        <v>507</v>
      </c>
      <c r="D19" s="27" t="s">
        <v>64</v>
      </c>
      <c r="E19" s="27" t="s">
        <v>128</v>
      </c>
      <c r="F19" s="27" t="s">
        <v>509</v>
      </c>
      <c r="G19" s="27" t="s">
        <v>281</v>
      </c>
      <c r="H19" s="27" t="s">
        <v>282</v>
      </c>
      <c r="I19" s="46">
        <v>49200</v>
      </c>
      <c r="J19" s="46"/>
      <c r="K19" s="46"/>
      <c r="L19" s="46"/>
      <c r="M19" s="46"/>
      <c r="N19" s="46">
        <v>49200</v>
      </c>
      <c r="O19" s="46"/>
      <c r="P19" s="46"/>
      <c r="Q19" s="46"/>
      <c r="R19" s="46"/>
      <c r="S19" s="46"/>
      <c r="T19" s="46"/>
      <c r="U19" s="46"/>
      <c r="V19" s="46"/>
      <c r="W19" s="46"/>
    </row>
    <row r="20" ht="32.9" customHeight="1" spans="1:23">
      <c r="A20" s="27"/>
      <c r="B20" s="27"/>
      <c r="C20" s="27" t="s">
        <v>510</v>
      </c>
      <c r="D20" s="27"/>
      <c r="E20" s="27"/>
      <c r="F20" s="27"/>
      <c r="G20" s="27"/>
      <c r="H20" s="27"/>
      <c r="I20" s="46">
        <v>1415000</v>
      </c>
      <c r="J20" s="46">
        <v>1415000</v>
      </c>
      <c r="K20" s="46">
        <v>1415000</v>
      </c>
      <c r="L20" s="46"/>
      <c r="M20" s="46"/>
      <c r="N20" s="46"/>
      <c r="O20" s="46"/>
      <c r="P20" s="46"/>
      <c r="Q20" s="46"/>
      <c r="R20" s="46"/>
      <c r="S20" s="46"/>
      <c r="T20" s="46"/>
      <c r="U20" s="46"/>
      <c r="V20" s="46"/>
      <c r="W20" s="46"/>
    </row>
    <row r="21" ht="32.9" customHeight="1" spans="1:23">
      <c r="A21" s="27" t="s">
        <v>498</v>
      </c>
      <c r="B21" s="152" t="s">
        <v>511</v>
      </c>
      <c r="C21" s="27" t="s">
        <v>510</v>
      </c>
      <c r="D21" s="27" t="s">
        <v>64</v>
      </c>
      <c r="E21" s="27" t="s">
        <v>132</v>
      </c>
      <c r="F21" s="27" t="s">
        <v>512</v>
      </c>
      <c r="G21" s="27" t="s">
        <v>501</v>
      </c>
      <c r="H21" s="27" t="s">
        <v>502</v>
      </c>
      <c r="I21" s="46">
        <v>84000</v>
      </c>
      <c r="J21" s="46">
        <v>84000</v>
      </c>
      <c r="K21" s="46">
        <v>84000</v>
      </c>
      <c r="L21" s="46"/>
      <c r="M21" s="46"/>
      <c r="N21" s="46"/>
      <c r="O21" s="46"/>
      <c r="P21" s="46"/>
      <c r="Q21" s="46"/>
      <c r="R21" s="46"/>
      <c r="S21" s="46"/>
      <c r="T21" s="46"/>
      <c r="U21" s="46"/>
      <c r="V21" s="46"/>
      <c r="W21" s="46"/>
    </row>
    <row r="22" ht="32.9" customHeight="1" spans="1:23">
      <c r="A22" s="27" t="s">
        <v>498</v>
      </c>
      <c r="B22" s="152" t="s">
        <v>511</v>
      </c>
      <c r="C22" s="27" t="s">
        <v>510</v>
      </c>
      <c r="D22" s="27" t="s">
        <v>64</v>
      </c>
      <c r="E22" s="27" t="s">
        <v>132</v>
      </c>
      <c r="F22" s="27" t="s">
        <v>512</v>
      </c>
      <c r="G22" s="27" t="s">
        <v>281</v>
      </c>
      <c r="H22" s="27" t="s">
        <v>282</v>
      </c>
      <c r="I22" s="46">
        <v>1331000</v>
      </c>
      <c r="J22" s="46">
        <v>1331000</v>
      </c>
      <c r="K22" s="46">
        <v>1331000</v>
      </c>
      <c r="L22" s="46"/>
      <c r="M22" s="46"/>
      <c r="N22" s="46"/>
      <c r="O22" s="46"/>
      <c r="P22" s="46"/>
      <c r="Q22" s="46"/>
      <c r="R22" s="46"/>
      <c r="S22" s="46"/>
      <c r="T22" s="46"/>
      <c r="U22" s="46"/>
      <c r="V22" s="46"/>
      <c r="W22" s="46"/>
    </row>
    <row r="23" ht="32.9" customHeight="1" spans="1:23">
      <c r="A23" s="27"/>
      <c r="B23" s="27"/>
      <c r="C23" s="27" t="s">
        <v>513</v>
      </c>
      <c r="D23" s="27"/>
      <c r="E23" s="27"/>
      <c r="F23" s="27"/>
      <c r="G23" s="27"/>
      <c r="H23" s="27"/>
      <c r="I23" s="46">
        <v>17654090</v>
      </c>
      <c r="J23" s="46"/>
      <c r="K23" s="46"/>
      <c r="L23" s="46"/>
      <c r="M23" s="46"/>
      <c r="N23" s="46">
        <v>17654090</v>
      </c>
      <c r="O23" s="46"/>
      <c r="P23" s="46"/>
      <c r="Q23" s="46"/>
      <c r="R23" s="46"/>
      <c r="S23" s="46"/>
      <c r="T23" s="46"/>
      <c r="U23" s="46"/>
      <c r="V23" s="46"/>
      <c r="W23" s="46"/>
    </row>
    <row r="24" ht="32.9" customHeight="1" spans="1:23">
      <c r="A24" s="27" t="s">
        <v>498</v>
      </c>
      <c r="B24" s="152" t="s">
        <v>514</v>
      </c>
      <c r="C24" s="27" t="s">
        <v>513</v>
      </c>
      <c r="D24" s="27" t="s">
        <v>64</v>
      </c>
      <c r="E24" s="27" t="s">
        <v>128</v>
      </c>
      <c r="F24" s="27" t="s">
        <v>509</v>
      </c>
      <c r="G24" s="27" t="s">
        <v>515</v>
      </c>
      <c r="H24" s="27" t="s">
        <v>260</v>
      </c>
      <c r="I24" s="46">
        <v>3800000</v>
      </c>
      <c r="J24" s="46"/>
      <c r="K24" s="46"/>
      <c r="L24" s="46"/>
      <c r="M24" s="46"/>
      <c r="N24" s="46">
        <v>3800000</v>
      </c>
      <c r="O24" s="46"/>
      <c r="P24" s="46"/>
      <c r="Q24" s="46"/>
      <c r="R24" s="46"/>
      <c r="S24" s="46"/>
      <c r="T24" s="46"/>
      <c r="U24" s="46"/>
      <c r="V24" s="46"/>
      <c r="W24" s="46"/>
    </row>
    <row r="25" ht="32.9" customHeight="1" spans="1:23">
      <c r="A25" s="27" t="s">
        <v>498</v>
      </c>
      <c r="B25" s="152" t="s">
        <v>514</v>
      </c>
      <c r="C25" s="27" t="s">
        <v>513</v>
      </c>
      <c r="D25" s="27" t="s">
        <v>64</v>
      </c>
      <c r="E25" s="27" t="s">
        <v>128</v>
      </c>
      <c r="F25" s="27" t="s">
        <v>509</v>
      </c>
      <c r="G25" s="27" t="s">
        <v>516</v>
      </c>
      <c r="H25" s="27" t="s">
        <v>517</v>
      </c>
      <c r="I25" s="46">
        <v>13854090</v>
      </c>
      <c r="J25" s="46"/>
      <c r="K25" s="46"/>
      <c r="L25" s="46"/>
      <c r="M25" s="46"/>
      <c r="N25" s="46">
        <v>13854090</v>
      </c>
      <c r="O25" s="46"/>
      <c r="P25" s="46"/>
      <c r="Q25" s="46"/>
      <c r="R25" s="46"/>
      <c r="S25" s="46"/>
      <c r="T25" s="46"/>
      <c r="U25" s="46"/>
      <c r="V25" s="46"/>
      <c r="W25" s="46"/>
    </row>
    <row r="26" ht="32.9" customHeight="1" spans="1:23">
      <c r="A26" s="27"/>
      <c r="B26" s="27"/>
      <c r="C26" s="27" t="s">
        <v>518</v>
      </c>
      <c r="D26" s="27"/>
      <c r="E26" s="27"/>
      <c r="F26" s="27"/>
      <c r="G26" s="27"/>
      <c r="H26" s="27"/>
      <c r="I26" s="46">
        <v>1146000</v>
      </c>
      <c r="J26" s="46"/>
      <c r="K26" s="46"/>
      <c r="L26" s="46"/>
      <c r="M26" s="46"/>
      <c r="N26" s="46">
        <v>1146000</v>
      </c>
      <c r="O26" s="46"/>
      <c r="P26" s="46"/>
      <c r="Q26" s="46"/>
      <c r="R26" s="46"/>
      <c r="S26" s="46"/>
      <c r="T26" s="46"/>
      <c r="U26" s="46"/>
      <c r="V26" s="46"/>
      <c r="W26" s="46"/>
    </row>
    <row r="27" ht="32.9" customHeight="1" spans="1:23">
      <c r="A27" s="27" t="s">
        <v>498</v>
      </c>
      <c r="B27" s="152" t="s">
        <v>519</v>
      </c>
      <c r="C27" s="27" t="s">
        <v>518</v>
      </c>
      <c r="D27" s="27" t="s">
        <v>64</v>
      </c>
      <c r="E27" s="27" t="s">
        <v>128</v>
      </c>
      <c r="F27" s="27" t="s">
        <v>509</v>
      </c>
      <c r="G27" s="27" t="s">
        <v>520</v>
      </c>
      <c r="H27" s="27" t="s">
        <v>517</v>
      </c>
      <c r="I27" s="46">
        <v>1146000</v>
      </c>
      <c r="J27" s="46"/>
      <c r="K27" s="46"/>
      <c r="L27" s="46"/>
      <c r="M27" s="46"/>
      <c r="N27" s="46">
        <v>1146000</v>
      </c>
      <c r="O27" s="46"/>
      <c r="P27" s="46"/>
      <c r="Q27" s="46"/>
      <c r="R27" s="46"/>
      <c r="S27" s="46"/>
      <c r="T27" s="46"/>
      <c r="U27" s="46"/>
      <c r="V27" s="46"/>
      <c r="W27" s="46"/>
    </row>
    <row r="28" ht="32.9" customHeight="1" spans="1:23">
      <c r="A28" s="27"/>
      <c r="B28" s="27"/>
      <c r="C28" s="27" t="s">
        <v>521</v>
      </c>
      <c r="D28" s="27"/>
      <c r="E28" s="27"/>
      <c r="F28" s="27"/>
      <c r="G28" s="27"/>
      <c r="H28" s="27"/>
      <c r="I28" s="46">
        <v>724000</v>
      </c>
      <c r="J28" s="46"/>
      <c r="K28" s="46"/>
      <c r="L28" s="46"/>
      <c r="M28" s="46"/>
      <c r="N28" s="46">
        <v>724000</v>
      </c>
      <c r="O28" s="46"/>
      <c r="P28" s="46"/>
      <c r="Q28" s="46"/>
      <c r="R28" s="46"/>
      <c r="S28" s="46"/>
      <c r="T28" s="46"/>
      <c r="U28" s="46"/>
      <c r="V28" s="46"/>
      <c r="W28" s="46"/>
    </row>
    <row r="29" ht="32.9" customHeight="1" spans="1:23">
      <c r="A29" s="27" t="s">
        <v>498</v>
      </c>
      <c r="B29" s="152" t="s">
        <v>522</v>
      </c>
      <c r="C29" s="27" t="s">
        <v>521</v>
      </c>
      <c r="D29" s="27" t="s">
        <v>64</v>
      </c>
      <c r="E29" s="27" t="s">
        <v>129</v>
      </c>
      <c r="F29" s="27" t="s">
        <v>523</v>
      </c>
      <c r="G29" s="27" t="s">
        <v>281</v>
      </c>
      <c r="H29" s="27" t="s">
        <v>282</v>
      </c>
      <c r="I29" s="46">
        <v>724000</v>
      </c>
      <c r="J29" s="46"/>
      <c r="K29" s="46"/>
      <c r="L29" s="46"/>
      <c r="M29" s="46"/>
      <c r="N29" s="46">
        <v>724000</v>
      </c>
      <c r="O29" s="46"/>
      <c r="P29" s="46"/>
      <c r="Q29" s="46"/>
      <c r="R29" s="46"/>
      <c r="S29" s="46"/>
      <c r="T29" s="46"/>
      <c r="U29" s="46"/>
      <c r="V29" s="46"/>
      <c r="W29" s="46"/>
    </row>
    <row r="30" ht="32.9" customHeight="1" spans="1:23">
      <c r="A30" s="27"/>
      <c r="B30" s="27"/>
      <c r="C30" s="27" t="s">
        <v>524</v>
      </c>
      <c r="D30" s="27"/>
      <c r="E30" s="27"/>
      <c r="F30" s="27"/>
      <c r="G30" s="27"/>
      <c r="H30" s="27"/>
      <c r="I30" s="46">
        <v>112410</v>
      </c>
      <c r="J30" s="46"/>
      <c r="K30" s="46"/>
      <c r="L30" s="46"/>
      <c r="M30" s="46"/>
      <c r="N30" s="46">
        <v>112410</v>
      </c>
      <c r="O30" s="46"/>
      <c r="P30" s="46"/>
      <c r="Q30" s="46"/>
      <c r="R30" s="46"/>
      <c r="S30" s="46"/>
      <c r="T30" s="46"/>
      <c r="U30" s="46"/>
      <c r="V30" s="46"/>
      <c r="W30" s="46"/>
    </row>
    <row r="31" ht="32.9" customHeight="1" spans="1:23">
      <c r="A31" s="27" t="s">
        <v>498</v>
      </c>
      <c r="B31" s="152" t="s">
        <v>525</v>
      </c>
      <c r="C31" s="27" t="s">
        <v>524</v>
      </c>
      <c r="D31" s="27" t="s">
        <v>64</v>
      </c>
      <c r="E31" s="27" t="s">
        <v>128</v>
      </c>
      <c r="F31" s="27" t="s">
        <v>509</v>
      </c>
      <c r="G31" s="27" t="s">
        <v>281</v>
      </c>
      <c r="H31" s="27" t="s">
        <v>282</v>
      </c>
      <c r="I31" s="46">
        <v>80000</v>
      </c>
      <c r="J31" s="46"/>
      <c r="K31" s="46"/>
      <c r="L31" s="46"/>
      <c r="M31" s="46"/>
      <c r="N31" s="46">
        <v>80000</v>
      </c>
      <c r="O31" s="46"/>
      <c r="P31" s="46"/>
      <c r="Q31" s="46"/>
      <c r="R31" s="46"/>
      <c r="S31" s="46"/>
      <c r="T31" s="46"/>
      <c r="U31" s="46"/>
      <c r="V31" s="46"/>
      <c r="W31" s="46"/>
    </row>
    <row r="32" ht="32.9" customHeight="1" spans="1:23">
      <c r="A32" s="27" t="s">
        <v>498</v>
      </c>
      <c r="B32" s="152" t="s">
        <v>525</v>
      </c>
      <c r="C32" s="27" t="s">
        <v>524</v>
      </c>
      <c r="D32" s="27" t="s">
        <v>64</v>
      </c>
      <c r="E32" s="27" t="s">
        <v>128</v>
      </c>
      <c r="F32" s="27" t="s">
        <v>509</v>
      </c>
      <c r="G32" s="27" t="s">
        <v>526</v>
      </c>
      <c r="H32" s="27" t="s">
        <v>527</v>
      </c>
      <c r="I32" s="46">
        <v>32410</v>
      </c>
      <c r="J32" s="46"/>
      <c r="K32" s="46"/>
      <c r="L32" s="46"/>
      <c r="M32" s="46"/>
      <c r="N32" s="46">
        <v>32410</v>
      </c>
      <c r="O32" s="46"/>
      <c r="P32" s="46"/>
      <c r="Q32" s="46"/>
      <c r="R32" s="46"/>
      <c r="S32" s="46"/>
      <c r="T32" s="46"/>
      <c r="U32" s="46"/>
      <c r="V32" s="46"/>
      <c r="W32" s="46"/>
    </row>
    <row r="33" ht="32.9" customHeight="1" spans="1:23">
      <c r="A33" s="27"/>
      <c r="B33" s="27"/>
      <c r="C33" s="27" t="s">
        <v>528</v>
      </c>
      <c r="D33" s="27"/>
      <c r="E33" s="27"/>
      <c r="F33" s="27"/>
      <c r="G33" s="27"/>
      <c r="H33" s="27"/>
      <c r="I33" s="46">
        <v>18754</v>
      </c>
      <c r="J33" s="46"/>
      <c r="K33" s="46"/>
      <c r="L33" s="46"/>
      <c r="M33" s="46"/>
      <c r="N33" s="46"/>
      <c r="O33" s="46"/>
      <c r="P33" s="46"/>
      <c r="Q33" s="46"/>
      <c r="R33" s="46">
        <v>18754</v>
      </c>
      <c r="S33" s="46"/>
      <c r="T33" s="46"/>
      <c r="U33" s="46"/>
      <c r="V33" s="46"/>
      <c r="W33" s="46">
        <v>18754</v>
      </c>
    </row>
    <row r="34" ht="32.9" customHeight="1" spans="1:23">
      <c r="A34" s="27" t="s">
        <v>498</v>
      </c>
      <c r="B34" s="152" t="s">
        <v>529</v>
      </c>
      <c r="C34" s="27" t="s">
        <v>528</v>
      </c>
      <c r="D34" s="27" t="s">
        <v>64</v>
      </c>
      <c r="E34" s="27" t="s">
        <v>137</v>
      </c>
      <c r="F34" s="27" t="s">
        <v>212</v>
      </c>
      <c r="G34" s="27" t="s">
        <v>241</v>
      </c>
      <c r="H34" s="27" t="s">
        <v>242</v>
      </c>
      <c r="I34" s="46">
        <v>3784</v>
      </c>
      <c r="J34" s="46"/>
      <c r="K34" s="46"/>
      <c r="L34" s="46"/>
      <c r="M34" s="46"/>
      <c r="N34" s="46"/>
      <c r="O34" s="46"/>
      <c r="P34" s="46"/>
      <c r="Q34" s="46"/>
      <c r="R34" s="46">
        <v>3784</v>
      </c>
      <c r="S34" s="46"/>
      <c r="T34" s="46"/>
      <c r="U34" s="46"/>
      <c r="V34" s="46"/>
      <c r="W34" s="46">
        <v>3784</v>
      </c>
    </row>
    <row r="35" ht="32.9" customHeight="1" spans="1:23">
      <c r="A35" s="27" t="s">
        <v>498</v>
      </c>
      <c r="B35" s="152" t="s">
        <v>529</v>
      </c>
      <c r="C35" s="27" t="s">
        <v>528</v>
      </c>
      <c r="D35" s="27" t="s">
        <v>64</v>
      </c>
      <c r="E35" s="27" t="s">
        <v>137</v>
      </c>
      <c r="F35" s="27" t="s">
        <v>212</v>
      </c>
      <c r="G35" s="27" t="s">
        <v>245</v>
      </c>
      <c r="H35" s="27" t="s">
        <v>246</v>
      </c>
      <c r="I35" s="46">
        <v>4600</v>
      </c>
      <c r="J35" s="46"/>
      <c r="K35" s="46"/>
      <c r="L35" s="46"/>
      <c r="M35" s="46"/>
      <c r="N35" s="46"/>
      <c r="O35" s="46"/>
      <c r="P35" s="46"/>
      <c r="Q35" s="46"/>
      <c r="R35" s="46">
        <v>4600</v>
      </c>
      <c r="S35" s="46"/>
      <c r="T35" s="46"/>
      <c r="U35" s="46"/>
      <c r="V35" s="46"/>
      <c r="W35" s="46">
        <v>4600</v>
      </c>
    </row>
    <row r="36" ht="32.9" customHeight="1" spans="1:23">
      <c r="A36" s="27" t="s">
        <v>498</v>
      </c>
      <c r="B36" s="152" t="s">
        <v>529</v>
      </c>
      <c r="C36" s="27" t="s">
        <v>528</v>
      </c>
      <c r="D36" s="27" t="s">
        <v>64</v>
      </c>
      <c r="E36" s="27" t="s">
        <v>137</v>
      </c>
      <c r="F36" s="27" t="s">
        <v>212</v>
      </c>
      <c r="G36" s="27" t="s">
        <v>247</v>
      </c>
      <c r="H36" s="27" t="s">
        <v>248</v>
      </c>
      <c r="I36" s="46">
        <v>770</v>
      </c>
      <c r="J36" s="46"/>
      <c r="K36" s="46"/>
      <c r="L36" s="46"/>
      <c r="M36" s="46"/>
      <c r="N36" s="46"/>
      <c r="O36" s="46"/>
      <c r="P36" s="46"/>
      <c r="Q36" s="46"/>
      <c r="R36" s="46">
        <v>770</v>
      </c>
      <c r="S36" s="46"/>
      <c r="T36" s="46"/>
      <c r="U36" s="46"/>
      <c r="V36" s="46"/>
      <c r="W36" s="46">
        <v>770</v>
      </c>
    </row>
    <row r="37" ht="32.9" customHeight="1" spans="1:23">
      <c r="A37" s="27" t="s">
        <v>498</v>
      </c>
      <c r="B37" s="152" t="s">
        <v>529</v>
      </c>
      <c r="C37" s="27" t="s">
        <v>528</v>
      </c>
      <c r="D37" s="27" t="s">
        <v>64</v>
      </c>
      <c r="E37" s="27" t="s">
        <v>137</v>
      </c>
      <c r="F37" s="27" t="s">
        <v>212</v>
      </c>
      <c r="G37" s="27" t="s">
        <v>249</v>
      </c>
      <c r="H37" s="27" t="s">
        <v>250</v>
      </c>
      <c r="I37" s="46">
        <v>2500</v>
      </c>
      <c r="J37" s="46"/>
      <c r="K37" s="46"/>
      <c r="L37" s="46"/>
      <c r="M37" s="46"/>
      <c r="N37" s="46"/>
      <c r="O37" s="46"/>
      <c r="P37" s="46"/>
      <c r="Q37" s="46"/>
      <c r="R37" s="46">
        <v>2500</v>
      </c>
      <c r="S37" s="46"/>
      <c r="T37" s="46"/>
      <c r="U37" s="46"/>
      <c r="V37" s="46"/>
      <c r="W37" s="46">
        <v>2500</v>
      </c>
    </row>
    <row r="38" ht="32.9" customHeight="1" spans="1:23">
      <c r="A38" s="27" t="s">
        <v>498</v>
      </c>
      <c r="B38" s="152" t="s">
        <v>529</v>
      </c>
      <c r="C38" s="27" t="s">
        <v>528</v>
      </c>
      <c r="D38" s="27" t="s">
        <v>64</v>
      </c>
      <c r="E38" s="27" t="s">
        <v>137</v>
      </c>
      <c r="F38" s="27" t="s">
        <v>212</v>
      </c>
      <c r="G38" s="27" t="s">
        <v>232</v>
      </c>
      <c r="H38" s="27" t="s">
        <v>233</v>
      </c>
      <c r="I38" s="46">
        <v>2500</v>
      </c>
      <c r="J38" s="46"/>
      <c r="K38" s="46"/>
      <c r="L38" s="46"/>
      <c r="M38" s="46"/>
      <c r="N38" s="46"/>
      <c r="O38" s="46"/>
      <c r="P38" s="46"/>
      <c r="Q38" s="46"/>
      <c r="R38" s="46">
        <v>2500</v>
      </c>
      <c r="S38" s="46"/>
      <c r="T38" s="46"/>
      <c r="U38" s="46"/>
      <c r="V38" s="46"/>
      <c r="W38" s="46">
        <v>2500</v>
      </c>
    </row>
    <row r="39" ht="32.9" customHeight="1" spans="1:23">
      <c r="A39" s="27" t="s">
        <v>498</v>
      </c>
      <c r="B39" s="152" t="s">
        <v>529</v>
      </c>
      <c r="C39" s="27" t="s">
        <v>528</v>
      </c>
      <c r="D39" s="27" t="s">
        <v>64</v>
      </c>
      <c r="E39" s="27" t="s">
        <v>137</v>
      </c>
      <c r="F39" s="27" t="s">
        <v>212</v>
      </c>
      <c r="G39" s="27" t="s">
        <v>259</v>
      </c>
      <c r="H39" s="27" t="s">
        <v>260</v>
      </c>
      <c r="I39" s="46">
        <v>4600</v>
      </c>
      <c r="J39" s="46"/>
      <c r="K39" s="46"/>
      <c r="L39" s="46"/>
      <c r="M39" s="46"/>
      <c r="N39" s="46"/>
      <c r="O39" s="46"/>
      <c r="P39" s="46"/>
      <c r="Q39" s="46"/>
      <c r="R39" s="46">
        <v>4600</v>
      </c>
      <c r="S39" s="46"/>
      <c r="T39" s="46"/>
      <c r="U39" s="46"/>
      <c r="V39" s="46"/>
      <c r="W39" s="46">
        <v>4600</v>
      </c>
    </row>
    <row r="40" ht="32.9" customHeight="1" spans="1:23">
      <c r="A40" s="27"/>
      <c r="B40" s="27"/>
      <c r="C40" s="27" t="s">
        <v>530</v>
      </c>
      <c r="D40" s="27"/>
      <c r="E40" s="27"/>
      <c r="F40" s="27"/>
      <c r="G40" s="27"/>
      <c r="H40" s="27"/>
      <c r="I40" s="46">
        <v>1002300</v>
      </c>
      <c r="J40" s="46"/>
      <c r="K40" s="46"/>
      <c r="L40" s="46"/>
      <c r="M40" s="46"/>
      <c r="N40" s="46">
        <v>1002300</v>
      </c>
      <c r="O40" s="46"/>
      <c r="P40" s="46"/>
      <c r="Q40" s="46"/>
      <c r="R40" s="46"/>
      <c r="S40" s="46"/>
      <c r="T40" s="46"/>
      <c r="U40" s="46"/>
      <c r="V40" s="46"/>
      <c r="W40" s="46"/>
    </row>
    <row r="41" ht="32.9" customHeight="1" spans="1:23">
      <c r="A41" s="27" t="s">
        <v>498</v>
      </c>
      <c r="B41" s="152" t="s">
        <v>531</v>
      </c>
      <c r="C41" s="27" t="s">
        <v>530</v>
      </c>
      <c r="D41" s="27" t="s">
        <v>64</v>
      </c>
      <c r="E41" s="27" t="s">
        <v>129</v>
      </c>
      <c r="F41" s="27" t="s">
        <v>523</v>
      </c>
      <c r="G41" s="27" t="s">
        <v>281</v>
      </c>
      <c r="H41" s="27" t="s">
        <v>282</v>
      </c>
      <c r="I41" s="46">
        <v>1002300</v>
      </c>
      <c r="J41" s="46"/>
      <c r="K41" s="46"/>
      <c r="L41" s="46"/>
      <c r="M41" s="46"/>
      <c r="N41" s="46">
        <v>1002300</v>
      </c>
      <c r="O41" s="46"/>
      <c r="P41" s="46"/>
      <c r="Q41" s="46"/>
      <c r="R41" s="46"/>
      <c r="S41" s="46"/>
      <c r="T41" s="46"/>
      <c r="U41" s="46"/>
      <c r="V41" s="46"/>
      <c r="W41" s="46"/>
    </row>
    <row r="42" ht="32.9" customHeight="1" spans="1:23">
      <c r="A42" s="27"/>
      <c r="B42" s="27"/>
      <c r="C42" s="27" t="s">
        <v>532</v>
      </c>
      <c r="D42" s="27"/>
      <c r="E42" s="27"/>
      <c r="F42" s="27"/>
      <c r="G42" s="27"/>
      <c r="H42" s="27"/>
      <c r="I42" s="46">
        <v>100000</v>
      </c>
      <c r="J42" s="46"/>
      <c r="K42" s="46"/>
      <c r="L42" s="46"/>
      <c r="M42" s="46"/>
      <c r="N42" s="46"/>
      <c r="O42" s="46"/>
      <c r="P42" s="46"/>
      <c r="Q42" s="46"/>
      <c r="R42" s="46">
        <v>100000</v>
      </c>
      <c r="S42" s="46"/>
      <c r="T42" s="46"/>
      <c r="U42" s="46"/>
      <c r="V42" s="46"/>
      <c r="W42" s="46">
        <v>100000</v>
      </c>
    </row>
    <row r="43" ht="32.9" customHeight="1" spans="1:23">
      <c r="A43" s="27" t="s">
        <v>498</v>
      </c>
      <c r="B43" s="152" t="s">
        <v>533</v>
      </c>
      <c r="C43" s="27" t="s">
        <v>532</v>
      </c>
      <c r="D43" s="27" t="s">
        <v>64</v>
      </c>
      <c r="E43" s="27" t="s">
        <v>137</v>
      </c>
      <c r="F43" s="27" t="s">
        <v>212</v>
      </c>
      <c r="G43" s="27" t="s">
        <v>277</v>
      </c>
      <c r="H43" s="27" t="s">
        <v>278</v>
      </c>
      <c r="I43" s="46">
        <v>34800</v>
      </c>
      <c r="J43" s="46"/>
      <c r="K43" s="46"/>
      <c r="L43" s="46"/>
      <c r="M43" s="46"/>
      <c r="N43" s="46"/>
      <c r="O43" s="46"/>
      <c r="P43" s="46"/>
      <c r="Q43" s="46"/>
      <c r="R43" s="46">
        <v>34800</v>
      </c>
      <c r="S43" s="46"/>
      <c r="T43" s="46"/>
      <c r="U43" s="46"/>
      <c r="V43" s="46"/>
      <c r="W43" s="46">
        <v>34800</v>
      </c>
    </row>
    <row r="44" ht="32.9" customHeight="1" spans="1:23">
      <c r="A44" s="27" t="s">
        <v>498</v>
      </c>
      <c r="B44" s="152" t="s">
        <v>533</v>
      </c>
      <c r="C44" s="27" t="s">
        <v>532</v>
      </c>
      <c r="D44" s="27" t="s">
        <v>64</v>
      </c>
      <c r="E44" s="27" t="s">
        <v>137</v>
      </c>
      <c r="F44" s="27" t="s">
        <v>212</v>
      </c>
      <c r="G44" s="27" t="s">
        <v>315</v>
      </c>
      <c r="H44" s="27" t="s">
        <v>316</v>
      </c>
      <c r="I44" s="46">
        <v>5710</v>
      </c>
      <c r="J44" s="46"/>
      <c r="K44" s="46"/>
      <c r="L44" s="46"/>
      <c r="M44" s="46"/>
      <c r="N44" s="46"/>
      <c r="O44" s="46"/>
      <c r="P44" s="46"/>
      <c r="Q44" s="46"/>
      <c r="R44" s="46">
        <v>5710</v>
      </c>
      <c r="S44" s="46"/>
      <c r="T44" s="46"/>
      <c r="U44" s="46"/>
      <c r="V44" s="46"/>
      <c r="W44" s="46">
        <v>5710</v>
      </c>
    </row>
    <row r="45" ht="32.9" customHeight="1" spans="1:23">
      <c r="A45" s="27" t="s">
        <v>498</v>
      </c>
      <c r="B45" s="152" t="s">
        <v>533</v>
      </c>
      <c r="C45" s="27" t="s">
        <v>532</v>
      </c>
      <c r="D45" s="27" t="s">
        <v>64</v>
      </c>
      <c r="E45" s="27" t="s">
        <v>137</v>
      </c>
      <c r="F45" s="27" t="s">
        <v>212</v>
      </c>
      <c r="G45" s="27" t="s">
        <v>279</v>
      </c>
      <c r="H45" s="27" t="s">
        <v>280</v>
      </c>
      <c r="I45" s="46">
        <v>9000</v>
      </c>
      <c r="J45" s="46"/>
      <c r="K45" s="46"/>
      <c r="L45" s="46"/>
      <c r="M45" s="46"/>
      <c r="N45" s="46"/>
      <c r="O45" s="46"/>
      <c r="P45" s="46"/>
      <c r="Q45" s="46"/>
      <c r="R45" s="46">
        <v>9000</v>
      </c>
      <c r="S45" s="46"/>
      <c r="T45" s="46"/>
      <c r="U45" s="46"/>
      <c r="V45" s="46"/>
      <c r="W45" s="46">
        <v>9000</v>
      </c>
    </row>
    <row r="46" ht="32.9" customHeight="1" spans="1:23">
      <c r="A46" s="27" t="s">
        <v>498</v>
      </c>
      <c r="B46" s="152" t="s">
        <v>533</v>
      </c>
      <c r="C46" s="27" t="s">
        <v>532</v>
      </c>
      <c r="D46" s="27" t="s">
        <v>64</v>
      </c>
      <c r="E46" s="27" t="s">
        <v>137</v>
      </c>
      <c r="F46" s="27" t="s">
        <v>212</v>
      </c>
      <c r="G46" s="27" t="s">
        <v>232</v>
      </c>
      <c r="H46" s="27" t="s">
        <v>233</v>
      </c>
      <c r="I46" s="46">
        <v>7690</v>
      </c>
      <c r="J46" s="46"/>
      <c r="K46" s="46"/>
      <c r="L46" s="46"/>
      <c r="M46" s="46"/>
      <c r="N46" s="46"/>
      <c r="O46" s="46"/>
      <c r="P46" s="46"/>
      <c r="Q46" s="46"/>
      <c r="R46" s="46">
        <v>7690</v>
      </c>
      <c r="S46" s="46"/>
      <c r="T46" s="46"/>
      <c r="U46" s="46"/>
      <c r="V46" s="46"/>
      <c r="W46" s="46">
        <v>7690</v>
      </c>
    </row>
    <row r="47" ht="32.9" customHeight="1" spans="1:23">
      <c r="A47" s="27" t="s">
        <v>498</v>
      </c>
      <c r="B47" s="152" t="s">
        <v>533</v>
      </c>
      <c r="C47" s="27" t="s">
        <v>532</v>
      </c>
      <c r="D47" s="27" t="s">
        <v>64</v>
      </c>
      <c r="E47" s="27" t="s">
        <v>137</v>
      </c>
      <c r="F47" s="27" t="s">
        <v>212</v>
      </c>
      <c r="G47" s="27" t="s">
        <v>239</v>
      </c>
      <c r="H47" s="27" t="s">
        <v>240</v>
      </c>
      <c r="I47" s="46">
        <v>10000</v>
      </c>
      <c r="J47" s="46"/>
      <c r="K47" s="46"/>
      <c r="L47" s="46"/>
      <c r="M47" s="46"/>
      <c r="N47" s="46"/>
      <c r="O47" s="46"/>
      <c r="P47" s="46"/>
      <c r="Q47" s="46"/>
      <c r="R47" s="46">
        <v>10000</v>
      </c>
      <c r="S47" s="46"/>
      <c r="T47" s="46"/>
      <c r="U47" s="46"/>
      <c r="V47" s="46"/>
      <c r="W47" s="46">
        <v>10000</v>
      </c>
    </row>
    <row r="48" ht="32.9" customHeight="1" spans="1:23">
      <c r="A48" s="27" t="s">
        <v>498</v>
      </c>
      <c r="B48" s="152" t="s">
        <v>533</v>
      </c>
      <c r="C48" s="27" t="s">
        <v>532</v>
      </c>
      <c r="D48" s="27" t="s">
        <v>64</v>
      </c>
      <c r="E48" s="27" t="s">
        <v>137</v>
      </c>
      <c r="F48" s="27" t="s">
        <v>212</v>
      </c>
      <c r="G48" s="27" t="s">
        <v>259</v>
      </c>
      <c r="H48" s="27" t="s">
        <v>260</v>
      </c>
      <c r="I48" s="46">
        <v>32800</v>
      </c>
      <c r="J48" s="46"/>
      <c r="K48" s="46"/>
      <c r="L48" s="46"/>
      <c r="M48" s="46"/>
      <c r="N48" s="46"/>
      <c r="O48" s="46"/>
      <c r="P48" s="46"/>
      <c r="Q48" s="46"/>
      <c r="R48" s="46">
        <v>32800</v>
      </c>
      <c r="S48" s="46"/>
      <c r="T48" s="46"/>
      <c r="U48" s="46"/>
      <c r="V48" s="46"/>
      <c r="W48" s="46">
        <v>32800</v>
      </c>
    </row>
    <row r="49" ht="32.9" customHeight="1" spans="1:23">
      <c r="A49" s="27"/>
      <c r="B49" s="27"/>
      <c r="C49" s="27" t="s">
        <v>534</v>
      </c>
      <c r="D49" s="27"/>
      <c r="E49" s="27"/>
      <c r="F49" s="27"/>
      <c r="G49" s="27"/>
      <c r="H49" s="27"/>
      <c r="I49" s="46">
        <v>4200000</v>
      </c>
      <c r="J49" s="46"/>
      <c r="K49" s="46"/>
      <c r="L49" s="46"/>
      <c r="M49" s="46"/>
      <c r="N49" s="46">
        <v>4200000</v>
      </c>
      <c r="O49" s="46"/>
      <c r="P49" s="46"/>
      <c r="Q49" s="46"/>
      <c r="R49" s="46"/>
      <c r="S49" s="46"/>
      <c r="T49" s="46"/>
      <c r="U49" s="46"/>
      <c r="V49" s="46"/>
      <c r="W49" s="46"/>
    </row>
    <row r="50" ht="32.9" customHeight="1" spans="1:23">
      <c r="A50" s="27" t="s">
        <v>535</v>
      </c>
      <c r="B50" s="152" t="s">
        <v>536</v>
      </c>
      <c r="C50" s="27" t="s">
        <v>534</v>
      </c>
      <c r="D50" s="27" t="s">
        <v>64</v>
      </c>
      <c r="E50" s="27" t="s">
        <v>129</v>
      </c>
      <c r="F50" s="27" t="s">
        <v>523</v>
      </c>
      <c r="G50" s="27" t="s">
        <v>281</v>
      </c>
      <c r="H50" s="27" t="s">
        <v>282</v>
      </c>
      <c r="I50" s="46">
        <v>4200000</v>
      </c>
      <c r="J50" s="46"/>
      <c r="K50" s="46"/>
      <c r="L50" s="46"/>
      <c r="M50" s="46"/>
      <c r="N50" s="46">
        <v>4200000</v>
      </c>
      <c r="O50" s="46"/>
      <c r="P50" s="46"/>
      <c r="Q50" s="46"/>
      <c r="R50" s="46"/>
      <c r="S50" s="46"/>
      <c r="T50" s="46"/>
      <c r="U50" s="46"/>
      <c r="V50" s="46"/>
      <c r="W50" s="46"/>
    </row>
    <row r="51" ht="32.9" customHeight="1" spans="1:23">
      <c r="A51" s="27"/>
      <c r="B51" s="27"/>
      <c r="C51" s="27" t="s">
        <v>537</v>
      </c>
      <c r="D51" s="27"/>
      <c r="E51" s="27"/>
      <c r="F51" s="27"/>
      <c r="G51" s="27"/>
      <c r="H51" s="27"/>
      <c r="I51" s="46">
        <v>6000</v>
      </c>
      <c r="J51" s="46"/>
      <c r="K51" s="46"/>
      <c r="L51" s="46"/>
      <c r="M51" s="46"/>
      <c r="N51" s="46"/>
      <c r="O51" s="46"/>
      <c r="P51" s="46"/>
      <c r="Q51" s="46"/>
      <c r="R51" s="46">
        <v>6000</v>
      </c>
      <c r="S51" s="46"/>
      <c r="T51" s="46"/>
      <c r="U51" s="46"/>
      <c r="V51" s="46"/>
      <c r="W51" s="46">
        <v>6000</v>
      </c>
    </row>
    <row r="52" ht="32.9" customHeight="1" spans="1:23">
      <c r="A52" s="27" t="s">
        <v>535</v>
      </c>
      <c r="B52" s="152" t="s">
        <v>538</v>
      </c>
      <c r="C52" s="27" t="s">
        <v>537</v>
      </c>
      <c r="D52" s="27" t="s">
        <v>64</v>
      </c>
      <c r="E52" s="27" t="s">
        <v>126</v>
      </c>
      <c r="F52" s="27" t="s">
        <v>345</v>
      </c>
      <c r="G52" s="27" t="s">
        <v>281</v>
      </c>
      <c r="H52" s="27" t="s">
        <v>282</v>
      </c>
      <c r="I52" s="46">
        <v>6000</v>
      </c>
      <c r="J52" s="46"/>
      <c r="K52" s="46"/>
      <c r="L52" s="46"/>
      <c r="M52" s="46"/>
      <c r="N52" s="46"/>
      <c r="O52" s="46"/>
      <c r="P52" s="46"/>
      <c r="Q52" s="46"/>
      <c r="R52" s="46">
        <v>6000</v>
      </c>
      <c r="S52" s="46"/>
      <c r="T52" s="46"/>
      <c r="U52" s="46"/>
      <c r="V52" s="46"/>
      <c r="W52" s="46">
        <v>6000</v>
      </c>
    </row>
    <row r="53" ht="32.9" customHeight="1" spans="1:23">
      <c r="A53" s="27"/>
      <c r="B53" s="27"/>
      <c r="C53" s="27" t="s">
        <v>539</v>
      </c>
      <c r="D53" s="27"/>
      <c r="E53" s="27"/>
      <c r="F53" s="27"/>
      <c r="G53" s="27"/>
      <c r="H53" s="27"/>
      <c r="I53" s="46">
        <v>200000</v>
      </c>
      <c r="J53" s="46"/>
      <c r="K53" s="46"/>
      <c r="L53" s="46"/>
      <c r="M53" s="46"/>
      <c r="N53" s="46"/>
      <c r="O53" s="46"/>
      <c r="P53" s="46"/>
      <c r="Q53" s="46"/>
      <c r="R53" s="46">
        <v>200000</v>
      </c>
      <c r="S53" s="46"/>
      <c r="T53" s="46"/>
      <c r="U53" s="46"/>
      <c r="V53" s="46"/>
      <c r="W53" s="46">
        <v>200000</v>
      </c>
    </row>
    <row r="54" ht="32.9" customHeight="1" spans="1:23">
      <c r="A54" s="27" t="s">
        <v>498</v>
      </c>
      <c r="B54" s="152" t="s">
        <v>540</v>
      </c>
      <c r="C54" s="27" t="s">
        <v>539</v>
      </c>
      <c r="D54" s="27" t="s">
        <v>64</v>
      </c>
      <c r="E54" s="27" t="s">
        <v>137</v>
      </c>
      <c r="F54" s="27" t="s">
        <v>212</v>
      </c>
      <c r="G54" s="27" t="s">
        <v>315</v>
      </c>
      <c r="H54" s="27" t="s">
        <v>316</v>
      </c>
      <c r="I54" s="46">
        <v>10420.35</v>
      </c>
      <c r="J54" s="46"/>
      <c r="K54" s="46"/>
      <c r="L54" s="46"/>
      <c r="M54" s="46"/>
      <c r="N54" s="46"/>
      <c r="O54" s="46"/>
      <c r="P54" s="46"/>
      <c r="Q54" s="46"/>
      <c r="R54" s="46">
        <v>10420.35</v>
      </c>
      <c r="S54" s="46"/>
      <c r="T54" s="46"/>
      <c r="U54" s="46"/>
      <c r="V54" s="46"/>
      <c r="W54" s="46">
        <v>10420.35</v>
      </c>
    </row>
    <row r="55" ht="32.9" customHeight="1" spans="1:23">
      <c r="A55" s="27" t="s">
        <v>498</v>
      </c>
      <c r="B55" s="152" t="s">
        <v>540</v>
      </c>
      <c r="C55" s="27" t="s">
        <v>539</v>
      </c>
      <c r="D55" s="27" t="s">
        <v>64</v>
      </c>
      <c r="E55" s="27" t="s">
        <v>137</v>
      </c>
      <c r="F55" s="27" t="s">
        <v>212</v>
      </c>
      <c r="G55" s="27" t="s">
        <v>259</v>
      </c>
      <c r="H55" s="27" t="s">
        <v>260</v>
      </c>
      <c r="I55" s="46">
        <v>189579.65</v>
      </c>
      <c r="J55" s="46"/>
      <c r="K55" s="46"/>
      <c r="L55" s="46"/>
      <c r="M55" s="46"/>
      <c r="N55" s="46"/>
      <c r="O55" s="46"/>
      <c r="P55" s="46"/>
      <c r="Q55" s="46"/>
      <c r="R55" s="46">
        <v>189579.65</v>
      </c>
      <c r="S55" s="46"/>
      <c r="T55" s="46"/>
      <c r="U55" s="46"/>
      <c r="V55" s="46"/>
      <c r="W55" s="46">
        <v>189579.65</v>
      </c>
    </row>
    <row r="56" ht="32.9" customHeight="1" spans="1:23">
      <c r="A56" s="27"/>
      <c r="B56" s="27"/>
      <c r="C56" s="27" t="s">
        <v>497</v>
      </c>
      <c r="D56" s="27"/>
      <c r="E56" s="27"/>
      <c r="F56" s="27"/>
      <c r="G56" s="27"/>
      <c r="H56" s="27"/>
      <c r="I56" s="46">
        <v>1503448.08</v>
      </c>
      <c r="J56" s="46">
        <v>1503448.08</v>
      </c>
      <c r="K56" s="46">
        <v>1503448.08</v>
      </c>
      <c r="L56" s="46"/>
      <c r="M56" s="46"/>
      <c r="N56" s="46"/>
      <c r="O56" s="46"/>
      <c r="P56" s="46"/>
      <c r="Q56" s="46"/>
      <c r="R56" s="46"/>
      <c r="S56" s="46"/>
      <c r="T56" s="46"/>
      <c r="U56" s="46"/>
      <c r="V56" s="46"/>
      <c r="W56" s="46"/>
    </row>
    <row r="57" ht="32.9" customHeight="1" spans="1:23">
      <c r="A57" s="27" t="s">
        <v>498</v>
      </c>
      <c r="B57" s="152" t="s">
        <v>541</v>
      </c>
      <c r="C57" s="27" t="s">
        <v>497</v>
      </c>
      <c r="D57" s="27" t="s">
        <v>66</v>
      </c>
      <c r="E57" s="27" t="s">
        <v>138</v>
      </c>
      <c r="F57" s="27" t="s">
        <v>500</v>
      </c>
      <c r="G57" s="27" t="s">
        <v>241</v>
      </c>
      <c r="H57" s="27" t="s">
        <v>242</v>
      </c>
      <c r="I57" s="46">
        <v>92000</v>
      </c>
      <c r="J57" s="46">
        <v>92000</v>
      </c>
      <c r="K57" s="46">
        <v>92000</v>
      </c>
      <c r="L57" s="46"/>
      <c r="M57" s="46"/>
      <c r="N57" s="46"/>
      <c r="O57" s="46"/>
      <c r="P57" s="46"/>
      <c r="Q57" s="46"/>
      <c r="R57" s="46"/>
      <c r="S57" s="46"/>
      <c r="T57" s="46"/>
      <c r="U57" s="46"/>
      <c r="V57" s="46"/>
      <c r="W57" s="46"/>
    </row>
    <row r="58" ht="32.9" customHeight="1" spans="1:23">
      <c r="A58" s="27" t="s">
        <v>498</v>
      </c>
      <c r="B58" s="152" t="s">
        <v>541</v>
      </c>
      <c r="C58" s="27" t="s">
        <v>497</v>
      </c>
      <c r="D58" s="27" t="s">
        <v>66</v>
      </c>
      <c r="E58" s="27" t="s">
        <v>138</v>
      </c>
      <c r="F58" s="27" t="s">
        <v>500</v>
      </c>
      <c r="G58" s="27" t="s">
        <v>249</v>
      </c>
      <c r="H58" s="27" t="s">
        <v>250</v>
      </c>
      <c r="I58" s="46">
        <v>32000</v>
      </c>
      <c r="J58" s="46">
        <v>32000</v>
      </c>
      <c r="K58" s="46">
        <v>32000</v>
      </c>
      <c r="L58" s="46"/>
      <c r="M58" s="46"/>
      <c r="N58" s="46"/>
      <c r="O58" s="46"/>
      <c r="P58" s="46"/>
      <c r="Q58" s="46"/>
      <c r="R58" s="46"/>
      <c r="S58" s="46"/>
      <c r="T58" s="46"/>
      <c r="U58" s="46"/>
      <c r="V58" s="46"/>
      <c r="W58" s="46"/>
    </row>
    <row r="59" ht="32.9" customHeight="1" spans="1:23">
      <c r="A59" s="27" t="s">
        <v>498</v>
      </c>
      <c r="B59" s="152" t="s">
        <v>541</v>
      </c>
      <c r="C59" s="27" t="s">
        <v>497</v>
      </c>
      <c r="D59" s="27" t="s">
        <v>66</v>
      </c>
      <c r="E59" s="27" t="s">
        <v>138</v>
      </c>
      <c r="F59" s="27" t="s">
        <v>500</v>
      </c>
      <c r="G59" s="27" t="s">
        <v>251</v>
      </c>
      <c r="H59" s="27" t="s">
        <v>252</v>
      </c>
      <c r="I59" s="46">
        <v>158408.08</v>
      </c>
      <c r="J59" s="46">
        <v>158408.08</v>
      </c>
      <c r="K59" s="46">
        <v>158408.08</v>
      </c>
      <c r="L59" s="46"/>
      <c r="M59" s="46"/>
      <c r="N59" s="46"/>
      <c r="O59" s="46"/>
      <c r="P59" s="46"/>
      <c r="Q59" s="46"/>
      <c r="R59" s="46"/>
      <c r="S59" s="46"/>
      <c r="T59" s="46"/>
      <c r="U59" s="46"/>
      <c r="V59" s="46"/>
      <c r="W59" s="46"/>
    </row>
    <row r="60" ht="32.9" customHeight="1" spans="1:23">
      <c r="A60" s="27" t="s">
        <v>498</v>
      </c>
      <c r="B60" s="152" t="s">
        <v>541</v>
      </c>
      <c r="C60" s="27" t="s">
        <v>497</v>
      </c>
      <c r="D60" s="27" t="s">
        <v>66</v>
      </c>
      <c r="E60" s="27" t="s">
        <v>138</v>
      </c>
      <c r="F60" s="27" t="s">
        <v>500</v>
      </c>
      <c r="G60" s="27" t="s">
        <v>315</v>
      </c>
      <c r="H60" s="27" t="s">
        <v>316</v>
      </c>
      <c r="I60" s="46">
        <v>145320</v>
      </c>
      <c r="J60" s="46">
        <v>145320</v>
      </c>
      <c r="K60" s="46">
        <v>145320</v>
      </c>
      <c r="L60" s="46"/>
      <c r="M60" s="46"/>
      <c r="N60" s="46"/>
      <c r="O60" s="46"/>
      <c r="P60" s="46"/>
      <c r="Q60" s="46"/>
      <c r="R60" s="46"/>
      <c r="S60" s="46"/>
      <c r="T60" s="46"/>
      <c r="U60" s="46"/>
      <c r="V60" s="46"/>
      <c r="W60" s="46"/>
    </row>
    <row r="61" ht="32.9" customHeight="1" spans="1:23">
      <c r="A61" s="27" t="s">
        <v>498</v>
      </c>
      <c r="B61" s="152" t="s">
        <v>541</v>
      </c>
      <c r="C61" s="27" t="s">
        <v>497</v>
      </c>
      <c r="D61" s="27" t="s">
        <v>66</v>
      </c>
      <c r="E61" s="27" t="s">
        <v>138</v>
      </c>
      <c r="F61" s="27" t="s">
        <v>500</v>
      </c>
      <c r="G61" s="27" t="s">
        <v>281</v>
      </c>
      <c r="H61" s="27" t="s">
        <v>282</v>
      </c>
      <c r="I61" s="46">
        <v>993020</v>
      </c>
      <c r="J61" s="46">
        <v>993020</v>
      </c>
      <c r="K61" s="46">
        <v>993020</v>
      </c>
      <c r="L61" s="46"/>
      <c r="M61" s="46"/>
      <c r="N61" s="46"/>
      <c r="O61" s="46"/>
      <c r="P61" s="46"/>
      <c r="Q61" s="46"/>
      <c r="R61" s="46"/>
      <c r="S61" s="46"/>
      <c r="T61" s="46"/>
      <c r="U61" s="46"/>
      <c r="V61" s="46"/>
      <c r="W61" s="46"/>
    </row>
    <row r="62" ht="32.9" customHeight="1" spans="1:23">
      <c r="A62" s="27" t="s">
        <v>498</v>
      </c>
      <c r="B62" s="152" t="s">
        <v>541</v>
      </c>
      <c r="C62" s="27" t="s">
        <v>497</v>
      </c>
      <c r="D62" s="27" t="s">
        <v>66</v>
      </c>
      <c r="E62" s="27" t="s">
        <v>138</v>
      </c>
      <c r="F62" s="27" t="s">
        <v>500</v>
      </c>
      <c r="G62" s="27" t="s">
        <v>228</v>
      </c>
      <c r="H62" s="27" t="s">
        <v>229</v>
      </c>
      <c r="I62" s="46">
        <v>18000</v>
      </c>
      <c r="J62" s="46">
        <v>18000</v>
      </c>
      <c r="K62" s="46">
        <v>18000</v>
      </c>
      <c r="L62" s="46"/>
      <c r="M62" s="46"/>
      <c r="N62" s="46"/>
      <c r="O62" s="46"/>
      <c r="P62" s="46"/>
      <c r="Q62" s="46"/>
      <c r="R62" s="46"/>
      <c r="S62" s="46"/>
      <c r="T62" s="46"/>
      <c r="U62" s="46"/>
      <c r="V62" s="46"/>
      <c r="W62" s="46"/>
    </row>
    <row r="63" ht="32.9" customHeight="1" spans="1:23">
      <c r="A63" s="27" t="s">
        <v>498</v>
      </c>
      <c r="B63" s="152" t="s">
        <v>541</v>
      </c>
      <c r="C63" s="27" t="s">
        <v>497</v>
      </c>
      <c r="D63" s="27" t="s">
        <v>66</v>
      </c>
      <c r="E63" s="27" t="s">
        <v>138</v>
      </c>
      <c r="F63" s="27" t="s">
        <v>500</v>
      </c>
      <c r="G63" s="27" t="s">
        <v>232</v>
      </c>
      <c r="H63" s="27" t="s">
        <v>233</v>
      </c>
      <c r="I63" s="46">
        <v>30580</v>
      </c>
      <c r="J63" s="46">
        <v>30580</v>
      </c>
      <c r="K63" s="46">
        <v>30580</v>
      </c>
      <c r="L63" s="46"/>
      <c r="M63" s="46"/>
      <c r="N63" s="46"/>
      <c r="O63" s="46"/>
      <c r="P63" s="46"/>
      <c r="Q63" s="46"/>
      <c r="R63" s="46"/>
      <c r="S63" s="46"/>
      <c r="T63" s="46"/>
      <c r="U63" s="46"/>
      <c r="V63" s="46"/>
      <c r="W63" s="46"/>
    </row>
    <row r="64" ht="32.9" customHeight="1" spans="1:23">
      <c r="A64" s="27" t="s">
        <v>498</v>
      </c>
      <c r="B64" s="152" t="s">
        <v>541</v>
      </c>
      <c r="C64" s="27" t="s">
        <v>497</v>
      </c>
      <c r="D64" s="27" t="s">
        <v>66</v>
      </c>
      <c r="E64" s="27" t="s">
        <v>138</v>
      </c>
      <c r="F64" s="27" t="s">
        <v>500</v>
      </c>
      <c r="G64" s="27" t="s">
        <v>239</v>
      </c>
      <c r="H64" s="27" t="s">
        <v>240</v>
      </c>
      <c r="I64" s="46">
        <v>18520</v>
      </c>
      <c r="J64" s="46">
        <v>18520</v>
      </c>
      <c r="K64" s="46">
        <v>18520</v>
      </c>
      <c r="L64" s="46"/>
      <c r="M64" s="46"/>
      <c r="N64" s="46"/>
      <c r="O64" s="46"/>
      <c r="P64" s="46"/>
      <c r="Q64" s="46"/>
      <c r="R64" s="46"/>
      <c r="S64" s="46"/>
      <c r="T64" s="46"/>
      <c r="U64" s="46"/>
      <c r="V64" s="46"/>
      <c r="W64" s="46"/>
    </row>
    <row r="65" ht="32.9" customHeight="1" spans="1:23">
      <c r="A65" s="27" t="s">
        <v>498</v>
      </c>
      <c r="B65" s="152" t="s">
        <v>541</v>
      </c>
      <c r="C65" s="27" t="s">
        <v>497</v>
      </c>
      <c r="D65" s="27" t="s">
        <v>66</v>
      </c>
      <c r="E65" s="27" t="s">
        <v>138</v>
      </c>
      <c r="F65" s="27" t="s">
        <v>500</v>
      </c>
      <c r="G65" s="27" t="s">
        <v>259</v>
      </c>
      <c r="H65" s="27" t="s">
        <v>260</v>
      </c>
      <c r="I65" s="46">
        <v>15600</v>
      </c>
      <c r="J65" s="46">
        <v>15600</v>
      </c>
      <c r="K65" s="46">
        <v>15600</v>
      </c>
      <c r="L65" s="46"/>
      <c r="M65" s="46"/>
      <c r="N65" s="46"/>
      <c r="O65" s="46"/>
      <c r="P65" s="46"/>
      <c r="Q65" s="46"/>
      <c r="R65" s="46"/>
      <c r="S65" s="46"/>
      <c r="T65" s="46"/>
      <c r="U65" s="46"/>
      <c r="V65" s="46"/>
      <c r="W65" s="46"/>
    </row>
    <row r="66" ht="32.9" customHeight="1" spans="1:23">
      <c r="A66" s="27"/>
      <c r="B66" s="27"/>
      <c r="C66" s="27" t="s">
        <v>542</v>
      </c>
      <c r="D66" s="27"/>
      <c r="E66" s="27"/>
      <c r="F66" s="27"/>
      <c r="G66" s="27"/>
      <c r="H66" s="27"/>
      <c r="I66" s="46">
        <v>300000</v>
      </c>
      <c r="J66" s="46">
        <v>300000</v>
      </c>
      <c r="K66" s="46">
        <v>300000</v>
      </c>
      <c r="L66" s="46"/>
      <c r="M66" s="46"/>
      <c r="N66" s="46"/>
      <c r="O66" s="46"/>
      <c r="P66" s="46"/>
      <c r="Q66" s="46"/>
      <c r="R66" s="46"/>
      <c r="S66" s="46"/>
      <c r="T66" s="46"/>
      <c r="U66" s="46"/>
      <c r="V66" s="46"/>
      <c r="W66" s="46"/>
    </row>
    <row r="67" ht="32.9" customHeight="1" spans="1:23">
      <c r="A67" s="27" t="s">
        <v>498</v>
      </c>
      <c r="B67" s="152" t="s">
        <v>543</v>
      </c>
      <c r="C67" s="27" t="s">
        <v>542</v>
      </c>
      <c r="D67" s="27" t="s">
        <v>66</v>
      </c>
      <c r="E67" s="27" t="s">
        <v>137</v>
      </c>
      <c r="F67" s="27" t="s">
        <v>212</v>
      </c>
      <c r="G67" s="27" t="s">
        <v>241</v>
      </c>
      <c r="H67" s="27" t="s">
        <v>242</v>
      </c>
      <c r="I67" s="46">
        <v>22000</v>
      </c>
      <c r="J67" s="46">
        <v>22000</v>
      </c>
      <c r="K67" s="46">
        <v>22000</v>
      </c>
      <c r="L67" s="46"/>
      <c r="M67" s="46"/>
      <c r="N67" s="46"/>
      <c r="O67" s="46"/>
      <c r="P67" s="46"/>
      <c r="Q67" s="46"/>
      <c r="R67" s="46"/>
      <c r="S67" s="46"/>
      <c r="T67" s="46"/>
      <c r="U67" s="46"/>
      <c r="V67" s="46"/>
      <c r="W67" s="46"/>
    </row>
    <row r="68" ht="32.9" customHeight="1" spans="1:23">
      <c r="A68" s="27" t="s">
        <v>498</v>
      </c>
      <c r="B68" s="152" t="s">
        <v>543</v>
      </c>
      <c r="C68" s="27" t="s">
        <v>542</v>
      </c>
      <c r="D68" s="27" t="s">
        <v>66</v>
      </c>
      <c r="E68" s="27" t="s">
        <v>137</v>
      </c>
      <c r="F68" s="27" t="s">
        <v>212</v>
      </c>
      <c r="G68" s="27" t="s">
        <v>281</v>
      </c>
      <c r="H68" s="27" t="s">
        <v>282</v>
      </c>
      <c r="I68" s="46">
        <v>278000</v>
      </c>
      <c r="J68" s="46">
        <v>278000</v>
      </c>
      <c r="K68" s="46">
        <v>278000</v>
      </c>
      <c r="L68" s="46"/>
      <c r="M68" s="46"/>
      <c r="N68" s="46"/>
      <c r="O68" s="46"/>
      <c r="P68" s="46"/>
      <c r="Q68" s="46"/>
      <c r="R68" s="46"/>
      <c r="S68" s="46"/>
      <c r="T68" s="46"/>
      <c r="U68" s="46"/>
      <c r="V68" s="46"/>
      <c r="W68" s="46"/>
    </row>
    <row r="69" ht="32.9" customHeight="1" spans="1:23">
      <c r="A69" s="27"/>
      <c r="B69" s="27"/>
      <c r="C69" s="27" t="s">
        <v>544</v>
      </c>
      <c r="D69" s="27"/>
      <c r="E69" s="27"/>
      <c r="F69" s="27"/>
      <c r="G69" s="27"/>
      <c r="H69" s="27"/>
      <c r="I69" s="46">
        <v>800000</v>
      </c>
      <c r="J69" s="46"/>
      <c r="K69" s="46"/>
      <c r="L69" s="46"/>
      <c r="M69" s="46"/>
      <c r="N69" s="46"/>
      <c r="O69" s="46"/>
      <c r="P69" s="46"/>
      <c r="Q69" s="46"/>
      <c r="R69" s="46">
        <v>800000</v>
      </c>
      <c r="S69" s="46"/>
      <c r="T69" s="46"/>
      <c r="U69" s="46"/>
      <c r="V69" s="46"/>
      <c r="W69" s="46">
        <v>800000</v>
      </c>
    </row>
    <row r="70" ht="32.9" customHeight="1" spans="1:23">
      <c r="A70" s="27" t="s">
        <v>498</v>
      </c>
      <c r="B70" s="152" t="s">
        <v>545</v>
      </c>
      <c r="C70" s="27" t="s">
        <v>544</v>
      </c>
      <c r="D70" s="27" t="s">
        <v>66</v>
      </c>
      <c r="E70" s="27" t="s">
        <v>124</v>
      </c>
      <c r="F70" s="27" t="s">
        <v>272</v>
      </c>
      <c r="G70" s="27" t="s">
        <v>281</v>
      </c>
      <c r="H70" s="27" t="s">
        <v>282</v>
      </c>
      <c r="I70" s="46">
        <v>100000</v>
      </c>
      <c r="J70" s="46"/>
      <c r="K70" s="46"/>
      <c r="L70" s="46"/>
      <c r="M70" s="46"/>
      <c r="N70" s="46"/>
      <c r="O70" s="46"/>
      <c r="P70" s="46"/>
      <c r="Q70" s="46"/>
      <c r="R70" s="46">
        <v>100000</v>
      </c>
      <c r="S70" s="46"/>
      <c r="T70" s="46"/>
      <c r="U70" s="46"/>
      <c r="V70" s="46"/>
      <c r="W70" s="46">
        <v>100000</v>
      </c>
    </row>
    <row r="71" ht="32.9" customHeight="1" spans="1:23">
      <c r="A71" s="27" t="s">
        <v>498</v>
      </c>
      <c r="B71" s="152" t="s">
        <v>545</v>
      </c>
      <c r="C71" s="27" t="s">
        <v>544</v>
      </c>
      <c r="D71" s="27" t="s">
        <v>66</v>
      </c>
      <c r="E71" s="27" t="s">
        <v>132</v>
      </c>
      <c r="F71" s="27" t="s">
        <v>512</v>
      </c>
      <c r="G71" s="27" t="s">
        <v>281</v>
      </c>
      <c r="H71" s="27" t="s">
        <v>282</v>
      </c>
      <c r="I71" s="46">
        <v>700000</v>
      </c>
      <c r="J71" s="46"/>
      <c r="K71" s="46"/>
      <c r="L71" s="46"/>
      <c r="M71" s="46"/>
      <c r="N71" s="46"/>
      <c r="O71" s="46"/>
      <c r="P71" s="46"/>
      <c r="Q71" s="46"/>
      <c r="R71" s="46">
        <v>700000</v>
      </c>
      <c r="S71" s="46"/>
      <c r="T71" s="46"/>
      <c r="U71" s="46"/>
      <c r="V71" s="46"/>
      <c r="W71" s="46">
        <v>700000</v>
      </c>
    </row>
    <row r="72" ht="32.9" customHeight="1" spans="1:23">
      <c r="A72" s="27"/>
      <c r="B72" s="27"/>
      <c r="C72" s="27" t="s">
        <v>546</v>
      </c>
      <c r="D72" s="27"/>
      <c r="E72" s="27"/>
      <c r="F72" s="27"/>
      <c r="G72" s="27"/>
      <c r="H72" s="27"/>
      <c r="I72" s="46">
        <v>30000</v>
      </c>
      <c r="J72" s="46"/>
      <c r="K72" s="46"/>
      <c r="L72" s="46"/>
      <c r="M72" s="46"/>
      <c r="N72" s="46"/>
      <c r="O72" s="46"/>
      <c r="P72" s="46"/>
      <c r="Q72" s="46"/>
      <c r="R72" s="46">
        <v>30000</v>
      </c>
      <c r="S72" s="46"/>
      <c r="T72" s="46"/>
      <c r="U72" s="46"/>
      <c r="V72" s="46"/>
      <c r="W72" s="46">
        <v>30000</v>
      </c>
    </row>
    <row r="73" ht="32.9" customHeight="1" spans="1:23">
      <c r="A73" s="27" t="s">
        <v>498</v>
      </c>
      <c r="B73" s="152" t="s">
        <v>547</v>
      </c>
      <c r="C73" s="27" t="s">
        <v>546</v>
      </c>
      <c r="D73" s="27" t="s">
        <v>66</v>
      </c>
      <c r="E73" s="27" t="s">
        <v>132</v>
      </c>
      <c r="F73" s="27" t="s">
        <v>512</v>
      </c>
      <c r="G73" s="27" t="s">
        <v>281</v>
      </c>
      <c r="H73" s="27" t="s">
        <v>282</v>
      </c>
      <c r="I73" s="46">
        <v>30000</v>
      </c>
      <c r="J73" s="46"/>
      <c r="K73" s="46"/>
      <c r="L73" s="46"/>
      <c r="M73" s="46"/>
      <c r="N73" s="46"/>
      <c r="O73" s="46"/>
      <c r="P73" s="46"/>
      <c r="Q73" s="46"/>
      <c r="R73" s="46">
        <v>30000</v>
      </c>
      <c r="S73" s="46"/>
      <c r="T73" s="46"/>
      <c r="U73" s="46"/>
      <c r="V73" s="46"/>
      <c r="W73" s="46">
        <v>30000</v>
      </c>
    </row>
    <row r="74" ht="32.9" customHeight="1" spans="1:23">
      <c r="A74" s="27"/>
      <c r="B74" s="27"/>
      <c r="C74" s="27" t="s">
        <v>548</v>
      </c>
      <c r="D74" s="27"/>
      <c r="E74" s="27"/>
      <c r="F74" s="27"/>
      <c r="G74" s="27"/>
      <c r="H74" s="27"/>
      <c r="I74" s="46">
        <v>100000</v>
      </c>
      <c r="J74" s="46"/>
      <c r="K74" s="46"/>
      <c r="L74" s="46"/>
      <c r="M74" s="46"/>
      <c r="N74" s="46"/>
      <c r="O74" s="46"/>
      <c r="P74" s="46"/>
      <c r="Q74" s="46"/>
      <c r="R74" s="46">
        <v>100000</v>
      </c>
      <c r="S74" s="46"/>
      <c r="T74" s="46"/>
      <c r="U74" s="46"/>
      <c r="V74" s="46"/>
      <c r="W74" s="46">
        <v>100000</v>
      </c>
    </row>
    <row r="75" ht="32.9" customHeight="1" spans="1:23">
      <c r="A75" s="27" t="s">
        <v>498</v>
      </c>
      <c r="B75" s="152" t="s">
        <v>549</v>
      </c>
      <c r="C75" s="27" t="s">
        <v>548</v>
      </c>
      <c r="D75" s="27" t="s">
        <v>66</v>
      </c>
      <c r="E75" s="27" t="s">
        <v>124</v>
      </c>
      <c r="F75" s="27" t="s">
        <v>272</v>
      </c>
      <c r="G75" s="27" t="s">
        <v>241</v>
      </c>
      <c r="H75" s="27" t="s">
        <v>242</v>
      </c>
      <c r="I75" s="46">
        <v>92400</v>
      </c>
      <c r="J75" s="46"/>
      <c r="K75" s="46"/>
      <c r="L75" s="46"/>
      <c r="M75" s="46"/>
      <c r="N75" s="46"/>
      <c r="O75" s="46"/>
      <c r="P75" s="46"/>
      <c r="Q75" s="46"/>
      <c r="R75" s="46">
        <v>92400</v>
      </c>
      <c r="S75" s="46"/>
      <c r="T75" s="46"/>
      <c r="U75" s="46"/>
      <c r="V75" s="46"/>
      <c r="W75" s="46">
        <v>92400</v>
      </c>
    </row>
    <row r="76" ht="32.9" customHeight="1" spans="1:23">
      <c r="A76" s="27" t="s">
        <v>498</v>
      </c>
      <c r="B76" s="152" t="s">
        <v>549</v>
      </c>
      <c r="C76" s="27" t="s">
        <v>548</v>
      </c>
      <c r="D76" s="27" t="s">
        <v>66</v>
      </c>
      <c r="E76" s="27" t="s">
        <v>124</v>
      </c>
      <c r="F76" s="27" t="s">
        <v>272</v>
      </c>
      <c r="G76" s="27" t="s">
        <v>257</v>
      </c>
      <c r="H76" s="27" t="s">
        <v>258</v>
      </c>
      <c r="I76" s="46">
        <v>7600</v>
      </c>
      <c r="J76" s="46"/>
      <c r="K76" s="46"/>
      <c r="L76" s="46"/>
      <c r="M76" s="46"/>
      <c r="N76" s="46"/>
      <c r="O76" s="46"/>
      <c r="P76" s="46"/>
      <c r="Q76" s="46"/>
      <c r="R76" s="46">
        <v>7600</v>
      </c>
      <c r="S76" s="46"/>
      <c r="T76" s="46"/>
      <c r="U76" s="46"/>
      <c r="V76" s="46"/>
      <c r="W76" s="46">
        <v>7600</v>
      </c>
    </row>
    <row r="77" ht="32.9" customHeight="1" spans="1:23">
      <c r="A77" s="27"/>
      <c r="B77" s="27"/>
      <c r="C77" s="27" t="s">
        <v>497</v>
      </c>
      <c r="D77" s="27"/>
      <c r="E77" s="27"/>
      <c r="F77" s="27"/>
      <c r="G77" s="27"/>
      <c r="H77" s="27"/>
      <c r="I77" s="46">
        <v>660000</v>
      </c>
      <c r="J77" s="46">
        <v>660000</v>
      </c>
      <c r="K77" s="46">
        <v>660000</v>
      </c>
      <c r="L77" s="46"/>
      <c r="M77" s="46"/>
      <c r="N77" s="46"/>
      <c r="O77" s="46"/>
      <c r="P77" s="46"/>
      <c r="Q77" s="46"/>
      <c r="R77" s="46"/>
      <c r="S77" s="46"/>
      <c r="T77" s="46"/>
      <c r="U77" s="46"/>
      <c r="V77" s="46"/>
      <c r="W77" s="46"/>
    </row>
    <row r="78" ht="32.9" customHeight="1" spans="1:23">
      <c r="A78" s="27" t="s">
        <v>498</v>
      </c>
      <c r="B78" s="152" t="s">
        <v>550</v>
      </c>
      <c r="C78" s="27" t="s">
        <v>497</v>
      </c>
      <c r="D78" s="27" t="s">
        <v>69</v>
      </c>
      <c r="E78" s="27" t="s">
        <v>138</v>
      </c>
      <c r="F78" s="27" t="s">
        <v>500</v>
      </c>
      <c r="G78" s="27" t="s">
        <v>241</v>
      </c>
      <c r="H78" s="27" t="s">
        <v>242</v>
      </c>
      <c r="I78" s="46">
        <v>20000</v>
      </c>
      <c r="J78" s="46">
        <v>20000</v>
      </c>
      <c r="K78" s="46">
        <v>20000</v>
      </c>
      <c r="L78" s="46"/>
      <c r="M78" s="46"/>
      <c r="N78" s="46"/>
      <c r="O78" s="46"/>
      <c r="P78" s="46"/>
      <c r="Q78" s="46"/>
      <c r="R78" s="46"/>
      <c r="S78" s="46"/>
      <c r="T78" s="46"/>
      <c r="U78" s="46"/>
      <c r="V78" s="46"/>
      <c r="W78" s="46"/>
    </row>
    <row r="79" ht="32.9" customHeight="1" spans="1:23">
      <c r="A79" s="27" t="s">
        <v>498</v>
      </c>
      <c r="B79" s="152" t="s">
        <v>550</v>
      </c>
      <c r="C79" s="27" t="s">
        <v>497</v>
      </c>
      <c r="D79" s="27" t="s">
        <v>69</v>
      </c>
      <c r="E79" s="27" t="s">
        <v>138</v>
      </c>
      <c r="F79" s="27" t="s">
        <v>500</v>
      </c>
      <c r="G79" s="27" t="s">
        <v>249</v>
      </c>
      <c r="H79" s="27" t="s">
        <v>250</v>
      </c>
      <c r="I79" s="46">
        <v>120200</v>
      </c>
      <c r="J79" s="46">
        <v>120200</v>
      </c>
      <c r="K79" s="46">
        <v>120200</v>
      </c>
      <c r="L79" s="46"/>
      <c r="M79" s="46"/>
      <c r="N79" s="46"/>
      <c r="O79" s="46"/>
      <c r="P79" s="46"/>
      <c r="Q79" s="46"/>
      <c r="R79" s="46"/>
      <c r="S79" s="46"/>
      <c r="T79" s="46"/>
      <c r="U79" s="46"/>
      <c r="V79" s="46"/>
      <c r="W79" s="46"/>
    </row>
    <row r="80" ht="32.9" customHeight="1" spans="1:23">
      <c r="A80" s="27" t="s">
        <v>498</v>
      </c>
      <c r="B80" s="152" t="s">
        <v>550</v>
      </c>
      <c r="C80" s="27" t="s">
        <v>497</v>
      </c>
      <c r="D80" s="27" t="s">
        <v>69</v>
      </c>
      <c r="E80" s="27" t="s">
        <v>138</v>
      </c>
      <c r="F80" s="27" t="s">
        <v>500</v>
      </c>
      <c r="G80" s="27" t="s">
        <v>251</v>
      </c>
      <c r="H80" s="27" t="s">
        <v>252</v>
      </c>
      <c r="I80" s="46">
        <v>8000</v>
      </c>
      <c r="J80" s="46">
        <v>8000</v>
      </c>
      <c r="K80" s="46">
        <v>8000</v>
      </c>
      <c r="L80" s="46"/>
      <c r="M80" s="46"/>
      <c r="N80" s="46"/>
      <c r="O80" s="46"/>
      <c r="P80" s="46"/>
      <c r="Q80" s="46"/>
      <c r="R80" s="46"/>
      <c r="S80" s="46"/>
      <c r="T80" s="46"/>
      <c r="U80" s="46"/>
      <c r="V80" s="46"/>
      <c r="W80" s="46"/>
    </row>
    <row r="81" ht="32.9" customHeight="1" spans="1:23">
      <c r="A81" s="27" t="s">
        <v>498</v>
      </c>
      <c r="B81" s="152" t="s">
        <v>550</v>
      </c>
      <c r="C81" s="27" t="s">
        <v>497</v>
      </c>
      <c r="D81" s="27" t="s">
        <v>69</v>
      </c>
      <c r="E81" s="27" t="s">
        <v>138</v>
      </c>
      <c r="F81" s="27" t="s">
        <v>500</v>
      </c>
      <c r="G81" s="27" t="s">
        <v>277</v>
      </c>
      <c r="H81" s="27" t="s">
        <v>278</v>
      </c>
      <c r="I81" s="46">
        <v>9800</v>
      </c>
      <c r="J81" s="46">
        <v>9800</v>
      </c>
      <c r="K81" s="46">
        <v>9800</v>
      </c>
      <c r="L81" s="46"/>
      <c r="M81" s="46"/>
      <c r="N81" s="46"/>
      <c r="O81" s="46"/>
      <c r="P81" s="46"/>
      <c r="Q81" s="46"/>
      <c r="R81" s="46"/>
      <c r="S81" s="46"/>
      <c r="T81" s="46"/>
      <c r="U81" s="46"/>
      <c r="V81" s="46"/>
      <c r="W81" s="46"/>
    </row>
    <row r="82" ht="32.9" customHeight="1" spans="1:23">
      <c r="A82" s="27" t="s">
        <v>498</v>
      </c>
      <c r="B82" s="152" t="s">
        <v>550</v>
      </c>
      <c r="C82" s="27" t="s">
        <v>497</v>
      </c>
      <c r="D82" s="27" t="s">
        <v>69</v>
      </c>
      <c r="E82" s="27" t="s">
        <v>138</v>
      </c>
      <c r="F82" s="27" t="s">
        <v>500</v>
      </c>
      <c r="G82" s="27" t="s">
        <v>315</v>
      </c>
      <c r="H82" s="27" t="s">
        <v>316</v>
      </c>
      <c r="I82" s="46">
        <v>27000</v>
      </c>
      <c r="J82" s="46">
        <v>27000</v>
      </c>
      <c r="K82" s="46">
        <v>27000</v>
      </c>
      <c r="L82" s="46"/>
      <c r="M82" s="46"/>
      <c r="N82" s="46"/>
      <c r="O82" s="46"/>
      <c r="P82" s="46"/>
      <c r="Q82" s="46"/>
      <c r="R82" s="46"/>
      <c r="S82" s="46"/>
      <c r="T82" s="46"/>
      <c r="U82" s="46"/>
      <c r="V82" s="46"/>
      <c r="W82" s="46"/>
    </row>
    <row r="83" ht="32.9" customHeight="1" spans="1:23">
      <c r="A83" s="27" t="s">
        <v>498</v>
      </c>
      <c r="B83" s="152" t="s">
        <v>550</v>
      </c>
      <c r="C83" s="27" t="s">
        <v>497</v>
      </c>
      <c r="D83" s="27" t="s">
        <v>69</v>
      </c>
      <c r="E83" s="27" t="s">
        <v>138</v>
      </c>
      <c r="F83" s="27" t="s">
        <v>500</v>
      </c>
      <c r="G83" s="27" t="s">
        <v>281</v>
      </c>
      <c r="H83" s="27" t="s">
        <v>282</v>
      </c>
      <c r="I83" s="46">
        <v>280000</v>
      </c>
      <c r="J83" s="46">
        <v>280000</v>
      </c>
      <c r="K83" s="46">
        <v>280000</v>
      </c>
      <c r="L83" s="46"/>
      <c r="M83" s="46"/>
      <c r="N83" s="46"/>
      <c r="O83" s="46"/>
      <c r="P83" s="46"/>
      <c r="Q83" s="46"/>
      <c r="R83" s="46"/>
      <c r="S83" s="46"/>
      <c r="T83" s="46"/>
      <c r="U83" s="46"/>
      <c r="V83" s="46"/>
      <c r="W83" s="46"/>
    </row>
    <row r="84" ht="32.9" customHeight="1" spans="1:23">
      <c r="A84" s="27" t="s">
        <v>498</v>
      </c>
      <c r="B84" s="152" t="s">
        <v>550</v>
      </c>
      <c r="C84" s="27" t="s">
        <v>497</v>
      </c>
      <c r="D84" s="27" t="s">
        <v>69</v>
      </c>
      <c r="E84" s="27" t="s">
        <v>138</v>
      </c>
      <c r="F84" s="27" t="s">
        <v>500</v>
      </c>
      <c r="G84" s="27" t="s">
        <v>232</v>
      </c>
      <c r="H84" s="27" t="s">
        <v>233</v>
      </c>
      <c r="I84" s="46">
        <v>130000</v>
      </c>
      <c r="J84" s="46">
        <v>130000</v>
      </c>
      <c r="K84" s="46">
        <v>130000</v>
      </c>
      <c r="L84" s="46"/>
      <c r="M84" s="46"/>
      <c r="N84" s="46"/>
      <c r="O84" s="46"/>
      <c r="P84" s="46"/>
      <c r="Q84" s="46"/>
      <c r="R84" s="46"/>
      <c r="S84" s="46"/>
      <c r="T84" s="46"/>
      <c r="U84" s="46"/>
      <c r="V84" s="46"/>
      <c r="W84" s="46"/>
    </row>
    <row r="85" ht="32.9" customHeight="1" spans="1:23">
      <c r="A85" s="27" t="s">
        <v>498</v>
      </c>
      <c r="B85" s="152" t="s">
        <v>550</v>
      </c>
      <c r="C85" s="27" t="s">
        <v>497</v>
      </c>
      <c r="D85" s="27" t="s">
        <v>69</v>
      </c>
      <c r="E85" s="27" t="s">
        <v>138</v>
      </c>
      <c r="F85" s="27" t="s">
        <v>500</v>
      </c>
      <c r="G85" s="27" t="s">
        <v>239</v>
      </c>
      <c r="H85" s="27" t="s">
        <v>240</v>
      </c>
      <c r="I85" s="46">
        <v>40000</v>
      </c>
      <c r="J85" s="46">
        <v>40000</v>
      </c>
      <c r="K85" s="46">
        <v>40000</v>
      </c>
      <c r="L85" s="46"/>
      <c r="M85" s="46"/>
      <c r="N85" s="46"/>
      <c r="O85" s="46"/>
      <c r="P85" s="46"/>
      <c r="Q85" s="46"/>
      <c r="R85" s="46"/>
      <c r="S85" s="46"/>
      <c r="T85" s="46"/>
      <c r="U85" s="46"/>
      <c r="V85" s="46"/>
      <c r="W85" s="46"/>
    </row>
    <row r="86" ht="32.9" customHeight="1" spans="1:23">
      <c r="A86" s="27" t="s">
        <v>498</v>
      </c>
      <c r="B86" s="152" t="s">
        <v>550</v>
      </c>
      <c r="C86" s="27" t="s">
        <v>497</v>
      </c>
      <c r="D86" s="27" t="s">
        <v>69</v>
      </c>
      <c r="E86" s="27" t="s">
        <v>138</v>
      </c>
      <c r="F86" s="27" t="s">
        <v>500</v>
      </c>
      <c r="G86" s="27" t="s">
        <v>259</v>
      </c>
      <c r="H86" s="27" t="s">
        <v>260</v>
      </c>
      <c r="I86" s="46">
        <v>25000</v>
      </c>
      <c r="J86" s="46">
        <v>25000</v>
      </c>
      <c r="K86" s="46">
        <v>25000</v>
      </c>
      <c r="L86" s="46"/>
      <c r="M86" s="46"/>
      <c r="N86" s="46"/>
      <c r="O86" s="46"/>
      <c r="P86" s="46"/>
      <c r="Q86" s="46"/>
      <c r="R86" s="46"/>
      <c r="S86" s="46"/>
      <c r="T86" s="46"/>
      <c r="U86" s="46"/>
      <c r="V86" s="46"/>
      <c r="W86" s="46"/>
    </row>
    <row r="87" ht="32.9" customHeight="1" spans="1:23">
      <c r="A87" s="27"/>
      <c r="B87" s="27"/>
      <c r="C87" s="27" t="s">
        <v>497</v>
      </c>
      <c r="D87" s="27"/>
      <c r="E87" s="27"/>
      <c r="F87" s="27"/>
      <c r="G87" s="27"/>
      <c r="H87" s="27"/>
      <c r="I87" s="46">
        <v>800000</v>
      </c>
      <c r="J87" s="46">
        <v>800000</v>
      </c>
      <c r="K87" s="46">
        <v>800000</v>
      </c>
      <c r="L87" s="46"/>
      <c r="M87" s="46"/>
      <c r="N87" s="46"/>
      <c r="O87" s="46"/>
      <c r="P87" s="46"/>
      <c r="Q87" s="46"/>
      <c r="R87" s="46"/>
      <c r="S87" s="46"/>
      <c r="T87" s="46"/>
      <c r="U87" s="46"/>
      <c r="V87" s="46"/>
      <c r="W87" s="46"/>
    </row>
    <row r="88" ht="32.9" customHeight="1" spans="1:23">
      <c r="A88" s="27" t="s">
        <v>498</v>
      </c>
      <c r="B88" s="152" t="s">
        <v>551</v>
      </c>
      <c r="C88" s="27" t="s">
        <v>497</v>
      </c>
      <c r="D88" s="27" t="s">
        <v>71</v>
      </c>
      <c r="E88" s="27" t="s">
        <v>138</v>
      </c>
      <c r="F88" s="27" t="s">
        <v>500</v>
      </c>
      <c r="G88" s="27" t="s">
        <v>249</v>
      </c>
      <c r="H88" s="27" t="s">
        <v>250</v>
      </c>
      <c r="I88" s="46">
        <v>20000</v>
      </c>
      <c r="J88" s="46">
        <v>20000</v>
      </c>
      <c r="K88" s="46">
        <v>20000</v>
      </c>
      <c r="L88" s="46"/>
      <c r="M88" s="46"/>
      <c r="N88" s="46"/>
      <c r="O88" s="46"/>
      <c r="P88" s="46"/>
      <c r="Q88" s="46"/>
      <c r="R88" s="46"/>
      <c r="S88" s="46"/>
      <c r="T88" s="46"/>
      <c r="U88" s="46"/>
      <c r="V88" s="46"/>
      <c r="W88" s="46"/>
    </row>
    <row r="89" ht="32.9" customHeight="1" spans="1:23">
      <c r="A89" s="27" t="s">
        <v>498</v>
      </c>
      <c r="B89" s="152" t="s">
        <v>551</v>
      </c>
      <c r="C89" s="27" t="s">
        <v>497</v>
      </c>
      <c r="D89" s="27" t="s">
        <v>71</v>
      </c>
      <c r="E89" s="27" t="s">
        <v>138</v>
      </c>
      <c r="F89" s="27" t="s">
        <v>500</v>
      </c>
      <c r="G89" s="27" t="s">
        <v>251</v>
      </c>
      <c r="H89" s="27" t="s">
        <v>252</v>
      </c>
      <c r="I89" s="46">
        <v>59000</v>
      </c>
      <c r="J89" s="46">
        <v>59000</v>
      </c>
      <c r="K89" s="46">
        <v>59000</v>
      </c>
      <c r="L89" s="46"/>
      <c r="M89" s="46"/>
      <c r="N89" s="46"/>
      <c r="O89" s="46"/>
      <c r="P89" s="46"/>
      <c r="Q89" s="46"/>
      <c r="R89" s="46"/>
      <c r="S89" s="46"/>
      <c r="T89" s="46"/>
      <c r="U89" s="46"/>
      <c r="V89" s="46"/>
      <c r="W89" s="46"/>
    </row>
    <row r="90" ht="32.9" customHeight="1" spans="1:23">
      <c r="A90" s="27" t="s">
        <v>498</v>
      </c>
      <c r="B90" s="152" t="s">
        <v>551</v>
      </c>
      <c r="C90" s="27" t="s">
        <v>497</v>
      </c>
      <c r="D90" s="27" t="s">
        <v>71</v>
      </c>
      <c r="E90" s="27" t="s">
        <v>138</v>
      </c>
      <c r="F90" s="27" t="s">
        <v>500</v>
      </c>
      <c r="G90" s="27" t="s">
        <v>315</v>
      </c>
      <c r="H90" s="27" t="s">
        <v>316</v>
      </c>
      <c r="I90" s="46">
        <v>35400</v>
      </c>
      <c r="J90" s="46">
        <v>35400</v>
      </c>
      <c r="K90" s="46">
        <v>35400</v>
      </c>
      <c r="L90" s="46"/>
      <c r="M90" s="46"/>
      <c r="N90" s="46"/>
      <c r="O90" s="46"/>
      <c r="P90" s="46"/>
      <c r="Q90" s="46"/>
      <c r="R90" s="46"/>
      <c r="S90" s="46"/>
      <c r="T90" s="46"/>
      <c r="U90" s="46"/>
      <c r="V90" s="46"/>
      <c r="W90" s="46"/>
    </row>
    <row r="91" ht="32.9" customHeight="1" spans="1:23">
      <c r="A91" s="27" t="s">
        <v>498</v>
      </c>
      <c r="B91" s="152" t="s">
        <v>551</v>
      </c>
      <c r="C91" s="27" t="s">
        <v>497</v>
      </c>
      <c r="D91" s="27" t="s">
        <v>71</v>
      </c>
      <c r="E91" s="27" t="s">
        <v>138</v>
      </c>
      <c r="F91" s="27" t="s">
        <v>500</v>
      </c>
      <c r="G91" s="27" t="s">
        <v>281</v>
      </c>
      <c r="H91" s="27" t="s">
        <v>282</v>
      </c>
      <c r="I91" s="46">
        <v>369000</v>
      </c>
      <c r="J91" s="46">
        <v>369000</v>
      </c>
      <c r="K91" s="46">
        <v>369000</v>
      </c>
      <c r="L91" s="46"/>
      <c r="M91" s="46"/>
      <c r="N91" s="46"/>
      <c r="O91" s="46"/>
      <c r="P91" s="46"/>
      <c r="Q91" s="46"/>
      <c r="R91" s="46"/>
      <c r="S91" s="46"/>
      <c r="T91" s="46"/>
      <c r="U91" s="46"/>
      <c r="V91" s="46"/>
      <c r="W91" s="46"/>
    </row>
    <row r="92" ht="32.9" customHeight="1" spans="1:23">
      <c r="A92" s="27" t="s">
        <v>498</v>
      </c>
      <c r="B92" s="152" t="s">
        <v>551</v>
      </c>
      <c r="C92" s="27" t="s">
        <v>497</v>
      </c>
      <c r="D92" s="27" t="s">
        <v>71</v>
      </c>
      <c r="E92" s="27" t="s">
        <v>138</v>
      </c>
      <c r="F92" s="27" t="s">
        <v>500</v>
      </c>
      <c r="G92" s="27" t="s">
        <v>228</v>
      </c>
      <c r="H92" s="27" t="s">
        <v>229</v>
      </c>
      <c r="I92" s="46">
        <v>10000</v>
      </c>
      <c r="J92" s="46">
        <v>10000</v>
      </c>
      <c r="K92" s="46">
        <v>10000</v>
      </c>
      <c r="L92" s="46"/>
      <c r="M92" s="46"/>
      <c r="N92" s="46"/>
      <c r="O92" s="46"/>
      <c r="P92" s="46"/>
      <c r="Q92" s="46"/>
      <c r="R92" s="46"/>
      <c r="S92" s="46"/>
      <c r="T92" s="46"/>
      <c r="U92" s="46"/>
      <c r="V92" s="46"/>
      <c r="W92" s="46"/>
    </row>
    <row r="93" ht="32.9" customHeight="1" spans="1:23">
      <c r="A93" s="27" t="s">
        <v>498</v>
      </c>
      <c r="B93" s="152" t="s">
        <v>551</v>
      </c>
      <c r="C93" s="27" t="s">
        <v>497</v>
      </c>
      <c r="D93" s="27" t="s">
        <v>71</v>
      </c>
      <c r="E93" s="27" t="s">
        <v>138</v>
      </c>
      <c r="F93" s="27" t="s">
        <v>500</v>
      </c>
      <c r="G93" s="27" t="s">
        <v>232</v>
      </c>
      <c r="H93" s="27" t="s">
        <v>233</v>
      </c>
      <c r="I93" s="46">
        <v>32000</v>
      </c>
      <c r="J93" s="46">
        <v>32000</v>
      </c>
      <c r="K93" s="46">
        <v>32000</v>
      </c>
      <c r="L93" s="46"/>
      <c r="M93" s="46"/>
      <c r="N93" s="46"/>
      <c r="O93" s="46"/>
      <c r="P93" s="46"/>
      <c r="Q93" s="46"/>
      <c r="R93" s="46"/>
      <c r="S93" s="46"/>
      <c r="T93" s="46"/>
      <c r="U93" s="46"/>
      <c r="V93" s="46"/>
      <c r="W93" s="46"/>
    </row>
    <row r="94" ht="32.9" customHeight="1" spans="1:23">
      <c r="A94" s="27" t="s">
        <v>498</v>
      </c>
      <c r="B94" s="152" t="s">
        <v>551</v>
      </c>
      <c r="C94" s="27" t="s">
        <v>497</v>
      </c>
      <c r="D94" s="27" t="s">
        <v>71</v>
      </c>
      <c r="E94" s="27" t="s">
        <v>138</v>
      </c>
      <c r="F94" s="27" t="s">
        <v>500</v>
      </c>
      <c r="G94" s="27" t="s">
        <v>257</v>
      </c>
      <c r="H94" s="27" t="s">
        <v>258</v>
      </c>
      <c r="I94" s="46">
        <v>90600</v>
      </c>
      <c r="J94" s="46">
        <v>90600</v>
      </c>
      <c r="K94" s="46">
        <v>90600</v>
      </c>
      <c r="L94" s="46"/>
      <c r="M94" s="46"/>
      <c r="N94" s="46"/>
      <c r="O94" s="46"/>
      <c r="P94" s="46"/>
      <c r="Q94" s="46"/>
      <c r="R94" s="46"/>
      <c r="S94" s="46"/>
      <c r="T94" s="46"/>
      <c r="U94" s="46"/>
      <c r="V94" s="46"/>
      <c r="W94" s="46"/>
    </row>
    <row r="95" ht="32.9" customHeight="1" spans="1:23">
      <c r="A95" s="27" t="s">
        <v>498</v>
      </c>
      <c r="B95" s="152" t="s">
        <v>551</v>
      </c>
      <c r="C95" s="27" t="s">
        <v>497</v>
      </c>
      <c r="D95" s="27" t="s">
        <v>71</v>
      </c>
      <c r="E95" s="27" t="s">
        <v>138</v>
      </c>
      <c r="F95" s="27" t="s">
        <v>500</v>
      </c>
      <c r="G95" s="27" t="s">
        <v>259</v>
      </c>
      <c r="H95" s="27" t="s">
        <v>260</v>
      </c>
      <c r="I95" s="46">
        <v>184000</v>
      </c>
      <c r="J95" s="46">
        <v>184000</v>
      </c>
      <c r="K95" s="46">
        <v>184000</v>
      </c>
      <c r="L95" s="46"/>
      <c r="M95" s="46"/>
      <c r="N95" s="46"/>
      <c r="O95" s="46"/>
      <c r="P95" s="46"/>
      <c r="Q95" s="46"/>
      <c r="R95" s="46"/>
      <c r="S95" s="46"/>
      <c r="T95" s="46"/>
      <c r="U95" s="46"/>
      <c r="V95" s="46"/>
      <c r="W95" s="46"/>
    </row>
    <row r="96" ht="32.9" customHeight="1" spans="1:23">
      <c r="A96" s="27"/>
      <c r="B96" s="27"/>
      <c r="C96" s="27" t="s">
        <v>552</v>
      </c>
      <c r="D96" s="27"/>
      <c r="E96" s="27"/>
      <c r="F96" s="27"/>
      <c r="G96" s="27"/>
      <c r="H96" s="27"/>
      <c r="I96" s="46">
        <v>13104</v>
      </c>
      <c r="J96" s="46">
        <v>13104</v>
      </c>
      <c r="K96" s="46">
        <v>13104</v>
      </c>
      <c r="L96" s="46"/>
      <c r="M96" s="46"/>
      <c r="N96" s="46"/>
      <c r="O96" s="46"/>
      <c r="P96" s="46"/>
      <c r="Q96" s="46"/>
      <c r="R96" s="46"/>
      <c r="S96" s="46"/>
      <c r="T96" s="46"/>
      <c r="U96" s="46"/>
      <c r="V96" s="46"/>
      <c r="W96" s="46"/>
    </row>
    <row r="97" ht="32.9" customHeight="1" spans="1:23">
      <c r="A97" s="27" t="s">
        <v>553</v>
      </c>
      <c r="B97" s="152" t="s">
        <v>554</v>
      </c>
      <c r="C97" s="27" t="s">
        <v>552</v>
      </c>
      <c r="D97" s="27" t="s">
        <v>71</v>
      </c>
      <c r="E97" s="27" t="s">
        <v>111</v>
      </c>
      <c r="F97" s="27" t="s">
        <v>555</v>
      </c>
      <c r="G97" s="27" t="s">
        <v>219</v>
      </c>
      <c r="H97" s="27" t="s">
        <v>220</v>
      </c>
      <c r="I97" s="46">
        <v>13104</v>
      </c>
      <c r="J97" s="46">
        <v>13104</v>
      </c>
      <c r="K97" s="46">
        <v>13104</v>
      </c>
      <c r="L97" s="46"/>
      <c r="M97" s="46"/>
      <c r="N97" s="46"/>
      <c r="O97" s="46"/>
      <c r="P97" s="46"/>
      <c r="Q97" s="46"/>
      <c r="R97" s="46"/>
      <c r="S97" s="46"/>
      <c r="T97" s="46"/>
      <c r="U97" s="46"/>
      <c r="V97" s="46"/>
      <c r="W97" s="46"/>
    </row>
    <row r="98" ht="32.9" customHeight="1" spans="1:23">
      <c r="A98" s="27"/>
      <c r="B98" s="27"/>
      <c r="C98" s="27" t="s">
        <v>497</v>
      </c>
      <c r="D98" s="27"/>
      <c r="E98" s="27"/>
      <c r="F98" s="27"/>
      <c r="G98" s="27"/>
      <c r="H98" s="27"/>
      <c r="I98" s="46">
        <v>1169400</v>
      </c>
      <c r="J98" s="46">
        <v>1169400</v>
      </c>
      <c r="K98" s="46">
        <v>1169400</v>
      </c>
      <c r="L98" s="46"/>
      <c r="M98" s="46"/>
      <c r="N98" s="46"/>
      <c r="O98" s="46"/>
      <c r="P98" s="46"/>
      <c r="Q98" s="46"/>
      <c r="R98" s="46"/>
      <c r="S98" s="46"/>
      <c r="T98" s="46"/>
      <c r="U98" s="46"/>
      <c r="V98" s="46"/>
      <c r="W98" s="46"/>
    </row>
    <row r="99" ht="32.9" customHeight="1" spans="1:23">
      <c r="A99" s="27" t="s">
        <v>498</v>
      </c>
      <c r="B99" s="152" t="s">
        <v>556</v>
      </c>
      <c r="C99" s="27" t="s">
        <v>497</v>
      </c>
      <c r="D99" s="27" t="s">
        <v>73</v>
      </c>
      <c r="E99" s="27" t="s">
        <v>138</v>
      </c>
      <c r="F99" s="27" t="s">
        <v>500</v>
      </c>
      <c r="G99" s="27" t="s">
        <v>249</v>
      </c>
      <c r="H99" s="27" t="s">
        <v>250</v>
      </c>
      <c r="I99" s="46">
        <v>32400</v>
      </c>
      <c r="J99" s="46">
        <v>32400</v>
      </c>
      <c r="K99" s="46">
        <v>32400</v>
      </c>
      <c r="L99" s="46"/>
      <c r="M99" s="46"/>
      <c r="N99" s="46"/>
      <c r="O99" s="46"/>
      <c r="P99" s="46"/>
      <c r="Q99" s="46"/>
      <c r="R99" s="46"/>
      <c r="S99" s="46"/>
      <c r="T99" s="46"/>
      <c r="U99" s="46"/>
      <c r="V99" s="46"/>
      <c r="W99" s="46"/>
    </row>
    <row r="100" ht="32.9" customHeight="1" spans="1:23">
      <c r="A100" s="27" t="s">
        <v>498</v>
      </c>
      <c r="B100" s="152" t="s">
        <v>556</v>
      </c>
      <c r="C100" s="27" t="s">
        <v>497</v>
      </c>
      <c r="D100" s="27" t="s">
        <v>73</v>
      </c>
      <c r="E100" s="27" t="s">
        <v>138</v>
      </c>
      <c r="F100" s="27" t="s">
        <v>500</v>
      </c>
      <c r="G100" s="27" t="s">
        <v>251</v>
      </c>
      <c r="H100" s="27" t="s">
        <v>252</v>
      </c>
      <c r="I100" s="46">
        <v>40000</v>
      </c>
      <c r="J100" s="46">
        <v>40000</v>
      </c>
      <c r="K100" s="46">
        <v>40000</v>
      </c>
      <c r="L100" s="46"/>
      <c r="M100" s="46"/>
      <c r="N100" s="46"/>
      <c r="O100" s="46"/>
      <c r="P100" s="46"/>
      <c r="Q100" s="46"/>
      <c r="R100" s="46"/>
      <c r="S100" s="46"/>
      <c r="T100" s="46"/>
      <c r="U100" s="46"/>
      <c r="V100" s="46"/>
      <c r="W100" s="46"/>
    </row>
    <row r="101" ht="32.9" customHeight="1" spans="1:23">
      <c r="A101" s="27" t="s">
        <v>498</v>
      </c>
      <c r="B101" s="152" t="s">
        <v>556</v>
      </c>
      <c r="C101" s="27" t="s">
        <v>497</v>
      </c>
      <c r="D101" s="27" t="s">
        <v>73</v>
      </c>
      <c r="E101" s="27" t="s">
        <v>138</v>
      </c>
      <c r="F101" s="27" t="s">
        <v>500</v>
      </c>
      <c r="G101" s="27" t="s">
        <v>315</v>
      </c>
      <c r="H101" s="27" t="s">
        <v>316</v>
      </c>
      <c r="I101" s="46">
        <v>100000</v>
      </c>
      <c r="J101" s="46">
        <v>100000</v>
      </c>
      <c r="K101" s="46">
        <v>100000</v>
      </c>
      <c r="L101" s="46"/>
      <c r="M101" s="46"/>
      <c r="N101" s="46"/>
      <c r="O101" s="46"/>
      <c r="P101" s="46"/>
      <c r="Q101" s="46"/>
      <c r="R101" s="46"/>
      <c r="S101" s="46"/>
      <c r="T101" s="46"/>
      <c r="U101" s="46"/>
      <c r="V101" s="46"/>
      <c r="W101" s="46"/>
    </row>
    <row r="102" ht="32.9" customHeight="1" spans="1:23">
      <c r="A102" s="27" t="s">
        <v>498</v>
      </c>
      <c r="B102" s="152" t="s">
        <v>556</v>
      </c>
      <c r="C102" s="27" t="s">
        <v>497</v>
      </c>
      <c r="D102" s="27" t="s">
        <v>73</v>
      </c>
      <c r="E102" s="27" t="s">
        <v>138</v>
      </c>
      <c r="F102" s="27" t="s">
        <v>500</v>
      </c>
      <c r="G102" s="27" t="s">
        <v>281</v>
      </c>
      <c r="H102" s="27" t="s">
        <v>282</v>
      </c>
      <c r="I102" s="46">
        <v>600000</v>
      </c>
      <c r="J102" s="46">
        <v>600000</v>
      </c>
      <c r="K102" s="46">
        <v>600000</v>
      </c>
      <c r="L102" s="46"/>
      <c r="M102" s="46"/>
      <c r="N102" s="46"/>
      <c r="O102" s="46"/>
      <c r="P102" s="46"/>
      <c r="Q102" s="46"/>
      <c r="R102" s="46"/>
      <c r="S102" s="46"/>
      <c r="T102" s="46"/>
      <c r="U102" s="46"/>
      <c r="V102" s="46"/>
      <c r="W102" s="46"/>
    </row>
    <row r="103" ht="32.9" customHeight="1" spans="1:23">
      <c r="A103" s="27" t="s">
        <v>498</v>
      </c>
      <c r="B103" s="152" t="s">
        <v>556</v>
      </c>
      <c r="C103" s="27" t="s">
        <v>497</v>
      </c>
      <c r="D103" s="27" t="s">
        <v>73</v>
      </c>
      <c r="E103" s="27" t="s">
        <v>138</v>
      </c>
      <c r="F103" s="27" t="s">
        <v>500</v>
      </c>
      <c r="G103" s="27" t="s">
        <v>228</v>
      </c>
      <c r="H103" s="27" t="s">
        <v>229</v>
      </c>
      <c r="I103" s="46">
        <v>20000</v>
      </c>
      <c r="J103" s="46">
        <v>20000</v>
      </c>
      <c r="K103" s="46">
        <v>20000</v>
      </c>
      <c r="L103" s="46"/>
      <c r="M103" s="46"/>
      <c r="N103" s="46"/>
      <c r="O103" s="46"/>
      <c r="P103" s="46"/>
      <c r="Q103" s="46"/>
      <c r="R103" s="46"/>
      <c r="S103" s="46"/>
      <c r="T103" s="46"/>
      <c r="U103" s="46"/>
      <c r="V103" s="46"/>
      <c r="W103" s="46"/>
    </row>
    <row r="104" ht="32.9" customHeight="1" spans="1:23">
      <c r="A104" s="27" t="s">
        <v>498</v>
      </c>
      <c r="B104" s="152" t="s">
        <v>556</v>
      </c>
      <c r="C104" s="27" t="s">
        <v>497</v>
      </c>
      <c r="D104" s="27" t="s">
        <v>73</v>
      </c>
      <c r="E104" s="27" t="s">
        <v>138</v>
      </c>
      <c r="F104" s="27" t="s">
        <v>500</v>
      </c>
      <c r="G104" s="27" t="s">
        <v>239</v>
      </c>
      <c r="H104" s="27" t="s">
        <v>240</v>
      </c>
      <c r="I104" s="46">
        <v>7400</v>
      </c>
      <c r="J104" s="46">
        <v>7400</v>
      </c>
      <c r="K104" s="46">
        <v>7400</v>
      </c>
      <c r="L104" s="46"/>
      <c r="M104" s="46"/>
      <c r="N104" s="46"/>
      <c r="O104" s="46"/>
      <c r="P104" s="46"/>
      <c r="Q104" s="46"/>
      <c r="R104" s="46"/>
      <c r="S104" s="46"/>
      <c r="T104" s="46"/>
      <c r="U104" s="46"/>
      <c r="V104" s="46"/>
      <c r="W104" s="46"/>
    </row>
    <row r="105" ht="32.9" customHeight="1" spans="1:23">
      <c r="A105" s="27" t="s">
        <v>498</v>
      </c>
      <c r="B105" s="152" t="s">
        <v>556</v>
      </c>
      <c r="C105" s="27" t="s">
        <v>497</v>
      </c>
      <c r="D105" s="27" t="s">
        <v>73</v>
      </c>
      <c r="E105" s="27" t="s">
        <v>138</v>
      </c>
      <c r="F105" s="27" t="s">
        <v>500</v>
      </c>
      <c r="G105" s="27" t="s">
        <v>505</v>
      </c>
      <c r="H105" s="27" t="s">
        <v>506</v>
      </c>
      <c r="I105" s="46">
        <v>5000</v>
      </c>
      <c r="J105" s="46">
        <v>5000</v>
      </c>
      <c r="K105" s="46">
        <v>5000</v>
      </c>
      <c r="L105" s="46"/>
      <c r="M105" s="46"/>
      <c r="N105" s="46"/>
      <c r="O105" s="46"/>
      <c r="P105" s="46"/>
      <c r="Q105" s="46"/>
      <c r="R105" s="46"/>
      <c r="S105" s="46"/>
      <c r="T105" s="46"/>
      <c r="U105" s="46"/>
      <c r="V105" s="46"/>
      <c r="W105" s="46"/>
    </row>
    <row r="106" ht="32.9" customHeight="1" spans="1:23">
      <c r="A106" s="27" t="s">
        <v>498</v>
      </c>
      <c r="B106" s="152" t="s">
        <v>556</v>
      </c>
      <c r="C106" s="27" t="s">
        <v>497</v>
      </c>
      <c r="D106" s="27" t="s">
        <v>73</v>
      </c>
      <c r="E106" s="27" t="s">
        <v>138</v>
      </c>
      <c r="F106" s="27" t="s">
        <v>500</v>
      </c>
      <c r="G106" s="27" t="s">
        <v>257</v>
      </c>
      <c r="H106" s="27" t="s">
        <v>258</v>
      </c>
      <c r="I106" s="46">
        <v>60000</v>
      </c>
      <c r="J106" s="46">
        <v>60000</v>
      </c>
      <c r="K106" s="46">
        <v>60000</v>
      </c>
      <c r="L106" s="46"/>
      <c r="M106" s="46"/>
      <c r="N106" s="46"/>
      <c r="O106" s="46"/>
      <c r="P106" s="46"/>
      <c r="Q106" s="46"/>
      <c r="R106" s="46"/>
      <c r="S106" s="46"/>
      <c r="T106" s="46"/>
      <c r="U106" s="46"/>
      <c r="V106" s="46"/>
      <c r="W106" s="46"/>
    </row>
    <row r="107" ht="32.9" customHeight="1" spans="1:23">
      <c r="A107" s="27" t="s">
        <v>498</v>
      </c>
      <c r="B107" s="152" t="s">
        <v>556</v>
      </c>
      <c r="C107" s="27" t="s">
        <v>497</v>
      </c>
      <c r="D107" s="27" t="s">
        <v>73</v>
      </c>
      <c r="E107" s="27" t="s">
        <v>138</v>
      </c>
      <c r="F107" s="27" t="s">
        <v>500</v>
      </c>
      <c r="G107" s="27" t="s">
        <v>259</v>
      </c>
      <c r="H107" s="27" t="s">
        <v>260</v>
      </c>
      <c r="I107" s="46">
        <v>304600</v>
      </c>
      <c r="J107" s="46">
        <v>304600</v>
      </c>
      <c r="K107" s="46">
        <v>304600</v>
      </c>
      <c r="L107" s="46"/>
      <c r="M107" s="46"/>
      <c r="N107" s="46"/>
      <c r="O107" s="46"/>
      <c r="P107" s="46"/>
      <c r="Q107" s="46"/>
      <c r="R107" s="46"/>
      <c r="S107" s="46"/>
      <c r="T107" s="46"/>
      <c r="U107" s="46"/>
      <c r="V107" s="46"/>
      <c r="W107" s="46"/>
    </row>
    <row r="108" ht="32.9" customHeight="1" spans="1:23">
      <c r="A108" s="27"/>
      <c r="B108" s="27"/>
      <c r="C108" s="27" t="s">
        <v>557</v>
      </c>
      <c r="D108" s="27"/>
      <c r="E108" s="27"/>
      <c r="F108" s="27"/>
      <c r="G108" s="27"/>
      <c r="H108" s="27"/>
      <c r="I108" s="46">
        <v>1307000</v>
      </c>
      <c r="J108" s="46"/>
      <c r="K108" s="46"/>
      <c r="L108" s="46"/>
      <c r="M108" s="46"/>
      <c r="N108" s="46">
        <v>1307000</v>
      </c>
      <c r="O108" s="46"/>
      <c r="P108" s="46"/>
      <c r="Q108" s="46"/>
      <c r="R108" s="46"/>
      <c r="S108" s="46"/>
      <c r="T108" s="46"/>
      <c r="U108" s="46"/>
      <c r="V108" s="46"/>
      <c r="W108" s="46"/>
    </row>
    <row r="109" ht="32.9" customHeight="1" spans="1:23">
      <c r="A109" s="27" t="s">
        <v>535</v>
      </c>
      <c r="B109" s="152" t="s">
        <v>558</v>
      </c>
      <c r="C109" s="27" t="s">
        <v>557</v>
      </c>
      <c r="D109" s="27" t="s">
        <v>73</v>
      </c>
      <c r="E109" s="27" t="s">
        <v>135</v>
      </c>
      <c r="F109" s="27" t="s">
        <v>559</v>
      </c>
      <c r="G109" s="27" t="s">
        <v>281</v>
      </c>
      <c r="H109" s="27" t="s">
        <v>282</v>
      </c>
      <c r="I109" s="46">
        <v>1307000</v>
      </c>
      <c r="J109" s="46"/>
      <c r="K109" s="46"/>
      <c r="L109" s="46"/>
      <c r="M109" s="46"/>
      <c r="N109" s="46">
        <v>1307000</v>
      </c>
      <c r="O109" s="46"/>
      <c r="P109" s="46"/>
      <c r="Q109" s="46"/>
      <c r="R109" s="46"/>
      <c r="S109" s="46"/>
      <c r="T109" s="46"/>
      <c r="U109" s="46"/>
      <c r="V109" s="46"/>
      <c r="W109" s="46"/>
    </row>
    <row r="110" ht="32.9" customHeight="1" spans="1:23">
      <c r="A110" s="27"/>
      <c r="B110" s="27"/>
      <c r="C110" s="27" t="s">
        <v>560</v>
      </c>
      <c r="D110" s="27"/>
      <c r="E110" s="27"/>
      <c r="F110" s="27"/>
      <c r="G110" s="27"/>
      <c r="H110" s="27"/>
      <c r="I110" s="46">
        <v>11472</v>
      </c>
      <c r="J110" s="46">
        <v>11472</v>
      </c>
      <c r="K110" s="46">
        <v>11472</v>
      </c>
      <c r="L110" s="46"/>
      <c r="M110" s="46"/>
      <c r="N110" s="46"/>
      <c r="O110" s="46"/>
      <c r="P110" s="46"/>
      <c r="Q110" s="46"/>
      <c r="R110" s="46"/>
      <c r="S110" s="46"/>
      <c r="T110" s="46"/>
      <c r="U110" s="46"/>
      <c r="V110" s="46"/>
      <c r="W110" s="46"/>
    </row>
    <row r="111" ht="32.9" customHeight="1" spans="1:23">
      <c r="A111" s="27" t="s">
        <v>553</v>
      </c>
      <c r="B111" s="152" t="s">
        <v>561</v>
      </c>
      <c r="C111" s="27" t="s">
        <v>560</v>
      </c>
      <c r="D111" s="27" t="s">
        <v>73</v>
      </c>
      <c r="E111" s="27" t="s">
        <v>111</v>
      </c>
      <c r="F111" s="27" t="s">
        <v>555</v>
      </c>
      <c r="G111" s="27" t="s">
        <v>219</v>
      </c>
      <c r="H111" s="27" t="s">
        <v>220</v>
      </c>
      <c r="I111" s="46">
        <v>11472</v>
      </c>
      <c r="J111" s="46">
        <v>11472</v>
      </c>
      <c r="K111" s="46">
        <v>11472</v>
      </c>
      <c r="L111" s="46"/>
      <c r="M111" s="46"/>
      <c r="N111" s="46"/>
      <c r="O111" s="46"/>
      <c r="P111" s="46"/>
      <c r="Q111" s="46"/>
      <c r="R111" s="46"/>
      <c r="S111" s="46"/>
      <c r="T111" s="46"/>
      <c r="U111" s="46"/>
      <c r="V111" s="46"/>
      <c r="W111" s="46"/>
    </row>
    <row r="112" ht="32.9" customHeight="1" spans="1:23">
      <c r="A112" s="27"/>
      <c r="B112" s="27"/>
      <c r="C112" s="27" t="s">
        <v>562</v>
      </c>
      <c r="D112" s="27"/>
      <c r="E112" s="27"/>
      <c r="F112" s="27"/>
      <c r="G112" s="27"/>
      <c r="H112" s="27"/>
      <c r="I112" s="46">
        <v>30000</v>
      </c>
      <c r="J112" s="46"/>
      <c r="K112" s="46"/>
      <c r="L112" s="46"/>
      <c r="M112" s="46"/>
      <c r="N112" s="46"/>
      <c r="O112" s="46"/>
      <c r="P112" s="46"/>
      <c r="Q112" s="46"/>
      <c r="R112" s="46">
        <v>30000</v>
      </c>
      <c r="S112" s="46"/>
      <c r="T112" s="46"/>
      <c r="U112" s="46"/>
      <c r="V112" s="46"/>
      <c r="W112" s="46">
        <v>30000</v>
      </c>
    </row>
    <row r="113" ht="32.9" customHeight="1" spans="1:23">
      <c r="A113" s="27" t="s">
        <v>535</v>
      </c>
      <c r="B113" s="152" t="s">
        <v>563</v>
      </c>
      <c r="C113" s="27" t="s">
        <v>562</v>
      </c>
      <c r="D113" s="27" t="s">
        <v>73</v>
      </c>
      <c r="E113" s="27" t="s">
        <v>126</v>
      </c>
      <c r="F113" s="27" t="s">
        <v>345</v>
      </c>
      <c r="G113" s="27" t="s">
        <v>279</v>
      </c>
      <c r="H113" s="27" t="s">
        <v>280</v>
      </c>
      <c r="I113" s="46">
        <v>30000</v>
      </c>
      <c r="J113" s="46"/>
      <c r="K113" s="46"/>
      <c r="L113" s="46"/>
      <c r="M113" s="46"/>
      <c r="N113" s="46"/>
      <c r="O113" s="46"/>
      <c r="P113" s="46"/>
      <c r="Q113" s="46"/>
      <c r="R113" s="46">
        <v>30000</v>
      </c>
      <c r="S113" s="46"/>
      <c r="T113" s="46"/>
      <c r="U113" s="46"/>
      <c r="V113" s="46"/>
      <c r="W113" s="46">
        <v>30000</v>
      </c>
    </row>
    <row r="114" ht="32.9" customHeight="1" spans="1:23">
      <c r="A114" s="27"/>
      <c r="B114" s="27"/>
      <c r="C114" s="27" t="s">
        <v>564</v>
      </c>
      <c r="D114" s="27"/>
      <c r="E114" s="27"/>
      <c r="F114" s="27"/>
      <c r="G114" s="27"/>
      <c r="H114" s="27"/>
      <c r="I114" s="46">
        <v>176000</v>
      </c>
      <c r="J114" s="46"/>
      <c r="K114" s="46"/>
      <c r="L114" s="46"/>
      <c r="M114" s="46"/>
      <c r="N114" s="46">
        <v>176000</v>
      </c>
      <c r="O114" s="46"/>
      <c r="P114" s="46"/>
      <c r="Q114" s="46"/>
      <c r="R114" s="46"/>
      <c r="S114" s="46"/>
      <c r="T114" s="46"/>
      <c r="U114" s="46"/>
      <c r="V114" s="46"/>
      <c r="W114" s="46"/>
    </row>
    <row r="115" ht="32.9" customHeight="1" spans="1:23">
      <c r="A115" s="27" t="s">
        <v>535</v>
      </c>
      <c r="B115" s="152" t="s">
        <v>565</v>
      </c>
      <c r="C115" s="27" t="s">
        <v>564</v>
      </c>
      <c r="D115" s="27" t="s">
        <v>73</v>
      </c>
      <c r="E115" s="27" t="s">
        <v>134</v>
      </c>
      <c r="F115" s="27" t="s">
        <v>566</v>
      </c>
      <c r="G115" s="27" t="s">
        <v>281</v>
      </c>
      <c r="H115" s="27" t="s">
        <v>282</v>
      </c>
      <c r="I115" s="46">
        <v>176000</v>
      </c>
      <c r="J115" s="46"/>
      <c r="K115" s="46"/>
      <c r="L115" s="46"/>
      <c r="M115" s="46"/>
      <c r="N115" s="46">
        <v>176000</v>
      </c>
      <c r="O115" s="46"/>
      <c r="P115" s="46"/>
      <c r="Q115" s="46"/>
      <c r="R115" s="46"/>
      <c r="S115" s="46"/>
      <c r="T115" s="46"/>
      <c r="U115" s="46"/>
      <c r="V115" s="46"/>
      <c r="W115" s="46"/>
    </row>
    <row r="116" ht="32.9" customHeight="1" spans="1:23">
      <c r="A116" s="27"/>
      <c r="B116" s="27"/>
      <c r="C116" s="27" t="s">
        <v>567</v>
      </c>
      <c r="D116" s="27"/>
      <c r="E116" s="27"/>
      <c r="F116" s="27"/>
      <c r="G116" s="27"/>
      <c r="H116" s="27"/>
      <c r="I116" s="46">
        <v>152950</v>
      </c>
      <c r="J116" s="46"/>
      <c r="K116" s="46"/>
      <c r="L116" s="46"/>
      <c r="M116" s="46"/>
      <c r="N116" s="46">
        <v>152950</v>
      </c>
      <c r="O116" s="46"/>
      <c r="P116" s="46"/>
      <c r="Q116" s="46"/>
      <c r="R116" s="46"/>
      <c r="S116" s="46"/>
      <c r="T116" s="46"/>
      <c r="U116" s="46"/>
      <c r="V116" s="46"/>
      <c r="W116" s="46"/>
    </row>
    <row r="117" ht="32.9" customHeight="1" spans="1:23">
      <c r="A117" s="27" t="s">
        <v>535</v>
      </c>
      <c r="B117" s="152" t="s">
        <v>568</v>
      </c>
      <c r="C117" s="27" t="s">
        <v>567</v>
      </c>
      <c r="D117" s="27" t="s">
        <v>73</v>
      </c>
      <c r="E117" s="27" t="s">
        <v>131</v>
      </c>
      <c r="F117" s="27" t="s">
        <v>569</v>
      </c>
      <c r="G117" s="27" t="s">
        <v>281</v>
      </c>
      <c r="H117" s="27" t="s">
        <v>282</v>
      </c>
      <c r="I117" s="46">
        <v>152950</v>
      </c>
      <c r="J117" s="46"/>
      <c r="K117" s="46"/>
      <c r="L117" s="46"/>
      <c r="M117" s="46"/>
      <c r="N117" s="46">
        <v>152950</v>
      </c>
      <c r="O117" s="46"/>
      <c r="P117" s="46"/>
      <c r="Q117" s="46"/>
      <c r="R117" s="46"/>
      <c r="S117" s="46"/>
      <c r="T117" s="46"/>
      <c r="U117" s="46"/>
      <c r="V117" s="46"/>
      <c r="W117" s="46"/>
    </row>
    <row r="118" ht="32.9" customHeight="1" spans="1:23">
      <c r="A118" s="27"/>
      <c r="B118" s="27"/>
      <c r="C118" s="27" t="s">
        <v>570</v>
      </c>
      <c r="D118" s="27"/>
      <c r="E118" s="27"/>
      <c r="F118" s="27"/>
      <c r="G118" s="27"/>
      <c r="H118" s="27"/>
      <c r="I118" s="46">
        <v>2000</v>
      </c>
      <c r="J118" s="46"/>
      <c r="K118" s="46"/>
      <c r="L118" s="46"/>
      <c r="M118" s="46"/>
      <c r="N118" s="46"/>
      <c r="O118" s="46"/>
      <c r="P118" s="46"/>
      <c r="Q118" s="46"/>
      <c r="R118" s="46">
        <v>2000</v>
      </c>
      <c r="S118" s="46"/>
      <c r="T118" s="46"/>
      <c r="U118" s="46"/>
      <c r="V118" s="46"/>
      <c r="W118" s="46">
        <v>2000</v>
      </c>
    </row>
    <row r="119" ht="32.9" customHeight="1" spans="1:23">
      <c r="A119" s="27" t="s">
        <v>535</v>
      </c>
      <c r="B119" s="152" t="s">
        <v>571</v>
      </c>
      <c r="C119" s="27" t="s">
        <v>570</v>
      </c>
      <c r="D119" s="27" t="s">
        <v>73</v>
      </c>
      <c r="E119" s="27" t="s">
        <v>101</v>
      </c>
      <c r="F119" s="27" t="s">
        <v>572</v>
      </c>
      <c r="G119" s="27" t="s">
        <v>239</v>
      </c>
      <c r="H119" s="27" t="s">
        <v>240</v>
      </c>
      <c r="I119" s="46">
        <v>2000</v>
      </c>
      <c r="J119" s="46"/>
      <c r="K119" s="46"/>
      <c r="L119" s="46"/>
      <c r="M119" s="46"/>
      <c r="N119" s="46"/>
      <c r="O119" s="46"/>
      <c r="P119" s="46"/>
      <c r="Q119" s="46"/>
      <c r="R119" s="46">
        <v>2000</v>
      </c>
      <c r="S119" s="46"/>
      <c r="T119" s="46"/>
      <c r="U119" s="46"/>
      <c r="V119" s="46"/>
      <c r="W119" s="46">
        <v>2000</v>
      </c>
    </row>
    <row r="120" ht="32.9" customHeight="1" spans="1:23">
      <c r="A120" s="27"/>
      <c r="B120" s="27"/>
      <c r="C120" s="27" t="s">
        <v>573</v>
      </c>
      <c r="D120" s="27"/>
      <c r="E120" s="27"/>
      <c r="F120" s="27"/>
      <c r="G120" s="27"/>
      <c r="H120" s="27"/>
      <c r="I120" s="46">
        <v>600000</v>
      </c>
      <c r="J120" s="46">
        <v>600000</v>
      </c>
      <c r="K120" s="46">
        <v>600000</v>
      </c>
      <c r="L120" s="46"/>
      <c r="M120" s="46"/>
      <c r="N120" s="46"/>
      <c r="O120" s="46"/>
      <c r="P120" s="46"/>
      <c r="Q120" s="46"/>
      <c r="R120" s="46"/>
      <c r="S120" s="46"/>
      <c r="T120" s="46"/>
      <c r="U120" s="46"/>
      <c r="V120" s="46"/>
      <c r="W120" s="46"/>
    </row>
    <row r="121" ht="32.9" customHeight="1" spans="1:23">
      <c r="A121" s="27" t="s">
        <v>498</v>
      </c>
      <c r="B121" s="152" t="s">
        <v>574</v>
      </c>
      <c r="C121" s="27" t="s">
        <v>573</v>
      </c>
      <c r="D121" s="27" t="s">
        <v>75</v>
      </c>
      <c r="E121" s="27" t="s">
        <v>138</v>
      </c>
      <c r="F121" s="27" t="s">
        <v>500</v>
      </c>
      <c r="G121" s="27" t="s">
        <v>281</v>
      </c>
      <c r="H121" s="27" t="s">
        <v>282</v>
      </c>
      <c r="I121" s="46">
        <v>590000</v>
      </c>
      <c r="J121" s="46">
        <v>590000</v>
      </c>
      <c r="K121" s="46">
        <v>590000</v>
      </c>
      <c r="L121" s="46"/>
      <c r="M121" s="46"/>
      <c r="N121" s="46"/>
      <c r="O121" s="46"/>
      <c r="P121" s="46"/>
      <c r="Q121" s="46"/>
      <c r="R121" s="46"/>
      <c r="S121" s="46"/>
      <c r="T121" s="46"/>
      <c r="U121" s="46"/>
      <c r="V121" s="46"/>
      <c r="W121" s="46"/>
    </row>
    <row r="122" ht="32.9" customHeight="1" spans="1:23">
      <c r="A122" s="27" t="s">
        <v>498</v>
      </c>
      <c r="B122" s="152" t="s">
        <v>574</v>
      </c>
      <c r="C122" s="27" t="s">
        <v>573</v>
      </c>
      <c r="D122" s="27" t="s">
        <v>75</v>
      </c>
      <c r="E122" s="27" t="s">
        <v>138</v>
      </c>
      <c r="F122" s="27" t="s">
        <v>500</v>
      </c>
      <c r="G122" s="27" t="s">
        <v>228</v>
      </c>
      <c r="H122" s="27" t="s">
        <v>229</v>
      </c>
      <c r="I122" s="46">
        <v>10000</v>
      </c>
      <c r="J122" s="46">
        <v>10000</v>
      </c>
      <c r="K122" s="46">
        <v>10000</v>
      </c>
      <c r="L122" s="46"/>
      <c r="M122" s="46"/>
      <c r="N122" s="46"/>
      <c r="O122" s="46"/>
      <c r="P122" s="46"/>
      <c r="Q122" s="46"/>
      <c r="R122" s="46"/>
      <c r="S122" s="46"/>
      <c r="T122" s="46"/>
      <c r="U122" s="46"/>
      <c r="V122" s="46"/>
      <c r="W122" s="46"/>
    </row>
    <row r="123" ht="32.9" customHeight="1" spans="1:23">
      <c r="A123" s="27"/>
      <c r="B123" s="27"/>
      <c r="C123" s="27" t="s">
        <v>575</v>
      </c>
      <c r="D123" s="27"/>
      <c r="E123" s="27"/>
      <c r="F123" s="27"/>
      <c r="G123" s="27"/>
      <c r="H123" s="27"/>
      <c r="I123" s="46">
        <v>9530000</v>
      </c>
      <c r="J123" s="46"/>
      <c r="K123" s="46"/>
      <c r="L123" s="46"/>
      <c r="M123" s="46"/>
      <c r="N123" s="46">
        <v>9530000</v>
      </c>
      <c r="O123" s="46"/>
      <c r="P123" s="46"/>
      <c r="Q123" s="46"/>
      <c r="R123" s="46"/>
      <c r="S123" s="46"/>
      <c r="T123" s="46"/>
      <c r="U123" s="46"/>
      <c r="V123" s="46"/>
      <c r="W123" s="46"/>
    </row>
    <row r="124" ht="32.9" customHeight="1" spans="1:23">
      <c r="A124" s="27" t="s">
        <v>498</v>
      </c>
      <c r="B124" s="152" t="s">
        <v>576</v>
      </c>
      <c r="C124" s="27" t="s">
        <v>575</v>
      </c>
      <c r="D124" s="27" t="s">
        <v>75</v>
      </c>
      <c r="E124" s="27" t="s">
        <v>128</v>
      </c>
      <c r="F124" s="27" t="s">
        <v>509</v>
      </c>
      <c r="G124" s="27" t="s">
        <v>520</v>
      </c>
      <c r="H124" s="27" t="s">
        <v>517</v>
      </c>
      <c r="I124" s="46">
        <v>9530000</v>
      </c>
      <c r="J124" s="46"/>
      <c r="K124" s="46"/>
      <c r="L124" s="46"/>
      <c r="M124" s="46"/>
      <c r="N124" s="46">
        <v>9530000</v>
      </c>
      <c r="O124" s="46"/>
      <c r="P124" s="46"/>
      <c r="Q124" s="46"/>
      <c r="R124" s="46"/>
      <c r="S124" s="46"/>
      <c r="T124" s="46"/>
      <c r="U124" s="46"/>
      <c r="V124" s="46"/>
      <c r="W124" s="46"/>
    </row>
    <row r="125" ht="32.9" customHeight="1" spans="1:23">
      <c r="A125" s="27"/>
      <c r="B125" s="27"/>
      <c r="C125" s="27" t="s">
        <v>497</v>
      </c>
      <c r="D125" s="27"/>
      <c r="E125" s="27"/>
      <c r="F125" s="27"/>
      <c r="G125" s="27"/>
      <c r="H125" s="27"/>
      <c r="I125" s="46">
        <v>1040000</v>
      </c>
      <c r="J125" s="46">
        <v>1040000</v>
      </c>
      <c r="K125" s="46">
        <v>1040000</v>
      </c>
      <c r="L125" s="46"/>
      <c r="M125" s="46"/>
      <c r="N125" s="46"/>
      <c r="O125" s="46"/>
      <c r="P125" s="46"/>
      <c r="Q125" s="46"/>
      <c r="R125" s="46"/>
      <c r="S125" s="46"/>
      <c r="T125" s="46"/>
      <c r="U125" s="46"/>
      <c r="V125" s="46"/>
      <c r="W125" s="46"/>
    </row>
    <row r="126" ht="32.9" customHeight="1" spans="1:23">
      <c r="A126" s="27" t="s">
        <v>498</v>
      </c>
      <c r="B126" s="152" t="s">
        <v>577</v>
      </c>
      <c r="C126" s="27" t="s">
        <v>497</v>
      </c>
      <c r="D126" s="27" t="s">
        <v>77</v>
      </c>
      <c r="E126" s="27" t="s">
        <v>138</v>
      </c>
      <c r="F126" s="27" t="s">
        <v>500</v>
      </c>
      <c r="G126" s="27" t="s">
        <v>249</v>
      </c>
      <c r="H126" s="27" t="s">
        <v>250</v>
      </c>
      <c r="I126" s="46">
        <v>40000</v>
      </c>
      <c r="J126" s="46">
        <v>40000</v>
      </c>
      <c r="K126" s="46">
        <v>40000</v>
      </c>
      <c r="L126" s="46"/>
      <c r="M126" s="46"/>
      <c r="N126" s="46"/>
      <c r="O126" s="46"/>
      <c r="P126" s="46"/>
      <c r="Q126" s="46"/>
      <c r="R126" s="46"/>
      <c r="S126" s="46"/>
      <c r="T126" s="46"/>
      <c r="U126" s="46"/>
      <c r="V126" s="46"/>
      <c r="W126" s="46"/>
    </row>
    <row r="127" ht="32.9" customHeight="1" spans="1:23">
      <c r="A127" s="27" t="s">
        <v>498</v>
      </c>
      <c r="B127" s="152" t="s">
        <v>577</v>
      </c>
      <c r="C127" s="27" t="s">
        <v>497</v>
      </c>
      <c r="D127" s="27" t="s">
        <v>77</v>
      </c>
      <c r="E127" s="27" t="s">
        <v>138</v>
      </c>
      <c r="F127" s="27" t="s">
        <v>500</v>
      </c>
      <c r="G127" s="27" t="s">
        <v>251</v>
      </c>
      <c r="H127" s="27" t="s">
        <v>252</v>
      </c>
      <c r="I127" s="46">
        <v>66000</v>
      </c>
      <c r="J127" s="46">
        <v>66000</v>
      </c>
      <c r="K127" s="46">
        <v>66000</v>
      </c>
      <c r="L127" s="46"/>
      <c r="M127" s="46"/>
      <c r="N127" s="46"/>
      <c r="O127" s="46"/>
      <c r="P127" s="46"/>
      <c r="Q127" s="46"/>
      <c r="R127" s="46"/>
      <c r="S127" s="46"/>
      <c r="T127" s="46"/>
      <c r="U127" s="46"/>
      <c r="V127" s="46"/>
      <c r="W127" s="46"/>
    </row>
    <row r="128" ht="32.9" customHeight="1" spans="1:23">
      <c r="A128" s="27" t="s">
        <v>498</v>
      </c>
      <c r="B128" s="152" t="s">
        <v>577</v>
      </c>
      <c r="C128" s="27" t="s">
        <v>497</v>
      </c>
      <c r="D128" s="27" t="s">
        <v>77</v>
      </c>
      <c r="E128" s="27" t="s">
        <v>138</v>
      </c>
      <c r="F128" s="27" t="s">
        <v>500</v>
      </c>
      <c r="G128" s="27" t="s">
        <v>277</v>
      </c>
      <c r="H128" s="27" t="s">
        <v>278</v>
      </c>
      <c r="I128" s="46">
        <v>10000</v>
      </c>
      <c r="J128" s="46">
        <v>10000</v>
      </c>
      <c r="K128" s="46">
        <v>10000</v>
      </c>
      <c r="L128" s="46"/>
      <c r="M128" s="46"/>
      <c r="N128" s="46"/>
      <c r="O128" s="46"/>
      <c r="P128" s="46"/>
      <c r="Q128" s="46"/>
      <c r="R128" s="46"/>
      <c r="S128" s="46"/>
      <c r="T128" s="46"/>
      <c r="U128" s="46"/>
      <c r="V128" s="46"/>
      <c r="W128" s="46"/>
    </row>
    <row r="129" ht="32.9" customHeight="1" spans="1:23">
      <c r="A129" s="27" t="s">
        <v>498</v>
      </c>
      <c r="B129" s="152" t="s">
        <v>577</v>
      </c>
      <c r="C129" s="27" t="s">
        <v>497</v>
      </c>
      <c r="D129" s="27" t="s">
        <v>77</v>
      </c>
      <c r="E129" s="27" t="s">
        <v>138</v>
      </c>
      <c r="F129" s="27" t="s">
        <v>500</v>
      </c>
      <c r="G129" s="27" t="s">
        <v>315</v>
      </c>
      <c r="H129" s="27" t="s">
        <v>316</v>
      </c>
      <c r="I129" s="46">
        <v>47000</v>
      </c>
      <c r="J129" s="46">
        <v>47000</v>
      </c>
      <c r="K129" s="46">
        <v>47000</v>
      </c>
      <c r="L129" s="46"/>
      <c r="M129" s="46"/>
      <c r="N129" s="46"/>
      <c r="O129" s="46"/>
      <c r="P129" s="46"/>
      <c r="Q129" s="46"/>
      <c r="R129" s="46"/>
      <c r="S129" s="46"/>
      <c r="T129" s="46"/>
      <c r="U129" s="46"/>
      <c r="V129" s="46"/>
      <c r="W129" s="46"/>
    </row>
    <row r="130" ht="32.9" customHeight="1" spans="1:23">
      <c r="A130" s="27" t="s">
        <v>498</v>
      </c>
      <c r="B130" s="152" t="s">
        <v>577</v>
      </c>
      <c r="C130" s="27" t="s">
        <v>497</v>
      </c>
      <c r="D130" s="27" t="s">
        <v>77</v>
      </c>
      <c r="E130" s="27" t="s">
        <v>138</v>
      </c>
      <c r="F130" s="27" t="s">
        <v>500</v>
      </c>
      <c r="G130" s="27" t="s">
        <v>281</v>
      </c>
      <c r="H130" s="27" t="s">
        <v>282</v>
      </c>
      <c r="I130" s="46">
        <v>717710</v>
      </c>
      <c r="J130" s="46">
        <v>717710</v>
      </c>
      <c r="K130" s="46">
        <v>717710</v>
      </c>
      <c r="L130" s="46"/>
      <c r="M130" s="46"/>
      <c r="N130" s="46"/>
      <c r="O130" s="46"/>
      <c r="P130" s="46"/>
      <c r="Q130" s="46"/>
      <c r="R130" s="46"/>
      <c r="S130" s="46"/>
      <c r="T130" s="46"/>
      <c r="U130" s="46"/>
      <c r="V130" s="46"/>
      <c r="W130" s="46"/>
    </row>
    <row r="131" ht="32.9" customHeight="1" spans="1:23">
      <c r="A131" s="27" t="s">
        <v>498</v>
      </c>
      <c r="B131" s="152" t="s">
        <v>577</v>
      </c>
      <c r="C131" s="27" t="s">
        <v>497</v>
      </c>
      <c r="D131" s="27" t="s">
        <v>77</v>
      </c>
      <c r="E131" s="27" t="s">
        <v>138</v>
      </c>
      <c r="F131" s="27" t="s">
        <v>500</v>
      </c>
      <c r="G131" s="27" t="s">
        <v>232</v>
      </c>
      <c r="H131" s="27" t="s">
        <v>233</v>
      </c>
      <c r="I131" s="46">
        <v>40000</v>
      </c>
      <c r="J131" s="46">
        <v>40000</v>
      </c>
      <c r="K131" s="46">
        <v>40000</v>
      </c>
      <c r="L131" s="46"/>
      <c r="M131" s="46"/>
      <c r="N131" s="46"/>
      <c r="O131" s="46"/>
      <c r="P131" s="46"/>
      <c r="Q131" s="46"/>
      <c r="R131" s="46"/>
      <c r="S131" s="46"/>
      <c r="T131" s="46"/>
      <c r="U131" s="46"/>
      <c r="V131" s="46"/>
      <c r="W131" s="46"/>
    </row>
    <row r="132" ht="32.9" customHeight="1" spans="1:23">
      <c r="A132" s="27" t="s">
        <v>498</v>
      </c>
      <c r="B132" s="152" t="s">
        <v>577</v>
      </c>
      <c r="C132" s="27" t="s">
        <v>497</v>
      </c>
      <c r="D132" s="27" t="s">
        <v>77</v>
      </c>
      <c r="E132" s="27" t="s">
        <v>138</v>
      </c>
      <c r="F132" s="27" t="s">
        <v>500</v>
      </c>
      <c r="G132" s="27" t="s">
        <v>257</v>
      </c>
      <c r="H132" s="27" t="s">
        <v>258</v>
      </c>
      <c r="I132" s="46">
        <v>69290</v>
      </c>
      <c r="J132" s="46">
        <v>69290</v>
      </c>
      <c r="K132" s="46">
        <v>69290</v>
      </c>
      <c r="L132" s="46"/>
      <c r="M132" s="46"/>
      <c r="N132" s="46"/>
      <c r="O132" s="46"/>
      <c r="P132" s="46"/>
      <c r="Q132" s="46"/>
      <c r="R132" s="46"/>
      <c r="S132" s="46"/>
      <c r="T132" s="46"/>
      <c r="U132" s="46"/>
      <c r="V132" s="46"/>
      <c r="W132" s="46"/>
    </row>
    <row r="133" ht="32.9" customHeight="1" spans="1:23">
      <c r="A133" s="27" t="s">
        <v>498</v>
      </c>
      <c r="B133" s="152" t="s">
        <v>577</v>
      </c>
      <c r="C133" s="27" t="s">
        <v>497</v>
      </c>
      <c r="D133" s="27" t="s">
        <v>77</v>
      </c>
      <c r="E133" s="27" t="s">
        <v>138</v>
      </c>
      <c r="F133" s="27" t="s">
        <v>500</v>
      </c>
      <c r="G133" s="27" t="s">
        <v>259</v>
      </c>
      <c r="H133" s="27" t="s">
        <v>260</v>
      </c>
      <c r="I133" s="46">
        <v>41000</v>
      </c>
      <c r="J133" s="46">
        <v>41000</v>
      </c>
      <c r="K133" s="46">
        <v>41000</v>
      </c>
      <c r="L133" s="46"/>
      <c r="M133" s="46"/>
      <c r="N133" s="46"/>
      <c r="O133" s="46"/>
      <c r="P133" s="46"/>
      <c r="Q133" s="46"/>
      <c r="R133" s="46"/>
      <c r="S133" s="46"/>
      <c r="T133" s="46"/>
      <c r="U133" s="46"/>
      <c r="V133" s="46"/>
      <c r="W133" s="46"/>
    </row>
    <row r="134" ht="32.9" customHeight="1" spans="1:23">
      <c r="A134" s="27" t="s">
        <v>498</v>
      </c>
      <c r="B134" s="152" t="s">
        <v>577</v>
      </c>
      <c r="C134" s="27" t="s">
        <v>497</v>
      </c>
      <c r="D134" s="27" t="s">
        <v>77</v>
      </c>
      <c r="E134" s="27" t="s">
        <v>138</v>
      </c>
      <c r="F134" s="27" t="s">
        <v>500</v>
      </c>
      <c r="G134" s="27" t="s">
        <v>376</v>
      </c>
      <c r="H134" s="27" t="s">
        <v>377</v>
      </c>
      <c r="I134" s="46">
        <v>9000</v>
      </c>
      <c r="J134" s="46">
        <v>9000</v>
      </c>
      <c r="K134" s="46">
        <v>9000</v>
      </c>
      <c r="L134" s="46"/>
      <c r="M134" s="46"/>
      <c r="N134" s="46"/>
      <c r="O134" s="46"/>
      <c r="P134" s="46"/>
      <c r="Q134" s="46"/>
      <c r="R134" s="46"/>
      <c r="S134" s="46"/>
      <c r="T134" s="46"/>
      <c r="U134" s="46"/>
      <c r="V134" s="46"/>
      <c r="W134" s="46"/>
    </row>
    <row r="135" ht="32.9" customHeight="1" spans="1:23">
      <c r="A135" s="27"/>
      <c r="B135" s="27"/>
      <c r="C135" s="27" t="s">
        <v>562</v>
      </c>
      <c r="D135" s="27"/>
      <c r="E135" s="27"/>
      <c r="F135" s="27"/>
      <c r="G135" s="27"/>
      <c r="H135" s="27"/>
      <c r="I135" s="46">
        <v>120300</v>
      </c>
      <c r="J135" s="46"/>
      <c r="K135" s="46"/>
      <c r="L135" s="46"/>
      <c r="M135" s="46"/>
      <c r="N135" s="46"/>
      <c r="O135" s="46"/>
      <c r="P135" s="46"/>
      <c r="Q135" s="46"/>
      <c r="R135" s="46">
        <v>120300</v>
      </c>
      <c r="S135" s="46"/>
      <c r="T135" s="46"/>
      <c r="U135" s="46"/>
      <c r="V135" s="46"/>
      <c r="W135" s="46">
        <v>120300</v>
      </c>
    </row>
    <row r="136" ht="32.9" customHeight="1" spans="1:23">
      <c r="A136" s="27" t="s">
        <v>535</v>
      </c>
      <c r="B136" s="152" t="s">
        <v>578</v>
      </c>
      <c r="C136" s="27" t="s">
        <v>562</v>
      </c>
      <c r="D136" s="27" t="s">
        <v>77</v>
      </c>
      <c r="E136" s="27" t="s">
        <v>101</v>
      </c>
      <c r="F136" s="27" t="s">
        <v>572</v>
      </c>
      <c r="G136" s="27" t="s">
        <v>239</v>
      </c>
      <c r="H136" s="27" t="s">
        <v>240</v>
      </c>
      <c r="I136" s="46">
        <v>300</v>
      </c>
      <c r="J136" s="46"/>
      <c r="K136" s="46"/>
      <c r="L136" s="46"/>
      <c r="M136" s="46"/>
      <c r="N136" s="46"/>
      <c r="O136" s="46"/>
      <c r="P136" s="46"/>
      <c r="Q136" s="46"/>
      <c r="R136" s="46">
        <v>300</v>
      </c>
      <c r="S136" s="46"/>
      <c r="T136" s="46"/>
      <c r="U136" s="46"/>
      <c r="V136" s="46"/>
      <c r="W136" s="46">
        <v>300</v>
      </c>
    </row>
    <row r="137" ht="32.9" customHeight="1" spans="1:23">
      <c r="A137" s="27" t="s">
        <v>535</v>
      </c>
      <c r="B137" s="152" t="s">
        <v>578</v>
      </c>
      <c r="C137" s="27" t="s">
        <v>562</v>
      </c>
      <c r="D137" s="27" t="s">
        <v>77</v>
      </c>
      <c r="E137" s="27" t="s">
        <v>109</v>
      </c>
      <c r="F137" s="27" t="s">
        <v>579</v>
      </c>
      <c r="G137" s="27" t="s">
        <v>279</v>
      </c>
      <c r="H137" s="27" t="s">
        <v>280</v>
      </c>
      <c r="I137" s="46">
        <v>120000</v>
      </c>
      <c r="J137" s="46"/>
      <c r="K137" s="46"/>
      <c r="L137" s="46"/>
      <c r="M137" s="46"/>
      <c r="N137" s="46"/>
      <c r="O137" s="46"/>
      <c r="P137" s="46"/>
      <c r="Q137" s="46"/>
      <c r="R137" s="46">
        <v>120000</v>
      </c>
      <c r="S137" s="46"/>
      <c r="T137" s="46"/>
      <c r="U137" s="46"/>
      <c r="V137" s="46"/>
      <c r="W137" s="46">
        <v>120000</v>
      </c>
    </row>
    <row r="138" ht="32.9" customHeight="1" spans="1:23">
      <c r="A138" s="27"/>
      <c r="B138" s="27"/>
      <c r="C138" s="27" t="s">
        <v>580</v>
      </c>
      <c r="D138" s="27"/>
      <c r="E138" s="27"/>
      <c r="F138" s="27"/>
      <c r="G138" s="27"/>
      <c r="H138" s="27"/>
      <c r="I138" s="46">
        <v>100300</v>
      </c>
      <c r="J138" s="46"/>
      <c r="K138" s="46"/>
      <c r="L138" s="46"/>
      <c r="M138" s="46"/>
      <c r="N138" s="46"/>
      <c r="O138" s="46"/>
      <c r="P138" s="46"/>
      <c r="Q138" s="46"/>
      <c r="R138" s="46">
        <v>100300</v>
      </c>
      <c r="S138" s="46"/>
      <c r="T138" s="46"/>
      <c r="U138" s="46"/>
      <c r="V138" s="46"/>
      <c r="W138" s="46">
        <v>100300</v>
      </c>
    </row>
    <row r="139" ht="32.9" customHeight="1" spans="1:23">
      <c r="A139" s="27" t="s">
        <v>498</v>
      </c>
      <c r="B139" s="152" t="s">
        <v>581</v>
      </c>
      <c r="C139" s="27" t="s">
        <v>580</v>
      </c>
      <c r="D139" s="27" t="s">
        <v>79</v>
      </c>
      <c r="E139" s="27" t="s">
        <v>101</v>
      </c>
      <c r="F139" s="27" t="s">
        <v>572</v>
      </c>
      <c r="G139" s="27" t="s">
        <v>239</v>
      </c>
      <c r="H139" s="27" t="s">
        <v>240</v>
      </c>
      <c r="I139" s="46">
        <v>300</v>
      </c>
      <c r="J139" s="46"/>
      <c r="K139" s="46"/>
      <c r="L139" s="46"/>
      <c r="M139" s="46"/>
      <c r="N139" s="46"/>
      <c r="O139" s="46"/>
      <c r="P139" s="46"/>
      <c r="Q139" s="46"/>
      <c r="R139" s="46">
        <v>300</v>
      </c>
      <c r="S139" s="46"/>
      <c r="T139" s="46"/>
      <c r="U139" s="46"/>
      <c r="V139" s="46"/>
      <c r="W139" s="46">
        <v>300</v>
      </c>
    </row>
    <row r="140" ht="32.9" customHeight="1" spans="1:23">
      <c r="A140" s="27" t="s">
        <v>498</v>
      </c>
      <c r="B140" s="152" t="s">
        <v>581</v>
      </c>
      <c r="C140" s="27" t="s">
        <v>580</v>
      </c>
      <c r="D140" s="27" t="s">
        <v>79</v>
      </c>
      <c r="E140" s="27" t="s">
        <v>124</v>
      </c>
      <c r="F140" s="27" t="s">
        <v>272</v>
      </c>
      <c r="G140" s="27" t="s">
        <v>281</v>
      </c>
      <c r="H140" s="27" t="s">
        <v>282</v>
      </c>
      <c r="I140" s="46">
        <v>100000</v>
      </c>
      <c r="J140" s="46"/>
      <c r="K140" s="46"/>
      <c r="L140" s="46"/>
      <c r="M140" s="46"/>
      <c r="N140" s="46"/>
      <c r="O140" s="46"/>
      <c r="P140" s="46"/>
      <c r="Q140" s="46"/>
      <c r="R140" s="46">
        <v>100000</v>
      </c>
      <c r="S140" s="46"/>
      <c r="T140" s="46"/>
      <c r="U140" s="46"/>
      <c r="V140" s="46"/>
      <c r="W140" s="46">
        <v>100000</v>
      </c>
    </row>
    <row r="141" ht="32.9" customHeight="1" spans="1:23">
      <c r="A141" s="27"/>
      <c r="B141" s="27"/>
      <c r="C141" s="27" t="s">
        <v>497</v>
      </c>
      <c r="D141" s="27"/>
      <c r="E141" s="27"/>
      <c r="F141" s="27"/>
      <c r="G141" s="27"/>
      <c r="H141" s="27"/>
      <c r="I141" s="46">
        <v>800000</v>
      </c>
      <c r="J141" s="46">
        <v>800000</v>
      </c>
      <c r="K141" s="46">
        <v>800000</v>
      </c>
      <c r="L141" s="46"/>
      <c r="M141" s="46"/>
      <c r="N141" s="46"/>
      <c r="O141" s="46"/>
      <c r="P141" s="46"/>
      <c r="Q141" s="46"/>
      <c r="R141" s="46"/>
      <c r="S141" s="46"/>
      <c r="T141" s="46"/>
      <c r="U141" s="46"/>
      <c r="V141" s="46"/>
      <c r="W141" s="46"/>
    </row>
    <row r="142" ht="32.9" customHeight="1" spans="1:23">
      <c r="A142" s="27" t="s">
        <v>498</v>
      </c>
      <c r="B142" s="152" t="s">
        <v>582</v>
      </c>
      <c r="C142" s="27" t="s">
        <v>497</v>
      </c>
      <c r="D142" s="27" t="s">
        <v>79</v>
      </c>
      <c r="E142" s="27" t="s">
        <v>138</v>
      </c>
      <c r="F142" s="27" t="s">
        <v>500</v>
      </c>
      <c r="G142" s="27" t="s">
        <v>315</v>
      </c>
      <c r="H142" s="27" t="s">
        <v>316</v>
      </c>
      <c r="I142" s="46">
        <v>40025</v>
      </c>
      <c r="J142" s="46">
        <v>40025</v>
      </c>
      <c r="K142" s="46">
        <v>40025</v>
      </c>
      <c r="L142" s="46"/>
      <c r="M142" s="46"/>
      <c r="N142" s="46"/>
      <c r="O142" s="46"/>
      <c r="P142" s="46"/>
      <c r="Q142" s="46"/>
      <c r="R142" s="46"/>
      <c r="S142" s="46"/>
      <c r="T142" s="46"/>
      <c r="U142" s="46"/>
      <c r="V142" s="46"/>
      <c r="W142" s="46"/>
    </row>
    <row r="143" ht="32.9" customHeight="1" spans="1:23">
      <c r="A143" s="27" t="s">
        <v>498</v>
      </c>
      <c r="B143" s="152" t="s">
        <v>582</v>
      </c>
      <c r="C143" s="27" t="s">
        <v>497</v>
      </c>
      <c r="D143" s="27" t="s">
        <v>79</v>
      </c>
      <c r="E143" s="27" t="s">
        <v>138</v>
      </c>
      <c r="F143" s="27" t="s">
        <v>500</v>
      </c>
      <c r="G143" s="27" t="s">
        <v>281</v>
      </c>
      <c r="H143" s="27" t="s">
        <v>282</v>
      </c>
      <c r="I143" s="46">
        <v>607140</v>
      </c>
      <c r="J143" s="46">
        <v>607140</v>
      </c>
      <c r="K143" s="46">
        <v>607140</v>
      </c>
      <c r="L143" s="46"/>
      <c r="M143" s="46"/>
      <c r="N143" s="46"/>
      <c r="O143" s="46"/>
      <c r="P143" s="46"/>
      <c r="Q143" s="46"/>
      <c r="R143" s="46"/>
      <c r="S143" s="46"/>
      <c r="T143" s="46"/>
      <c r="U143" s="46"/>
      <c r="V143" s="46"/>
      <c r="W143" s="46"/>
    </row>
    <row r="144" ht="32.9" customHeight="1" spans="1:23">
      <c r="A144" s="27" t="s">
        <v>498</v>
      </c>
      <c r="B144" s="152" t="s">
        <v>582</v>
      </c>
      <c r="C144" s="27" t="s">
        <v>497</v>
      </c>
      <c r="D144" s="27" t="s">
        <v>79</v>
      </c>
      <c r="E144" s="27" t="s">
        <v>138</v>
      </c>
      <c r="F144" s="27" t="s">
        <v>500</v>
      </c>
      <c r="G144" s="27" t="s">
        <v>515</v>
      </c>
      <c r="H144" s="27" t="s">
        <v>260</v>
      </c>
      <c r="I144" s="46">
        <v>16835</v>
      </c>
      <c r="J144" s="46">
        <v>16835</v>
      </c>
      <c r="K144" s="46">
        <v>16835</v>
      </c>
      <c r="L144" s="46"/>
      <c r="M144" s="46"/>
      <c r="N144" s="46"/>
      <c r="O144" s="46"/>
      <c r="P144" s="46"/>
      <c r="Q144" s="46"/>
      <c r="R144" s="46"/>
      <c r="S144" s="46"/>
      <c r="T144" s="46"/>
      <c r="U144" s="46"/>
      <c r="V144" s="46"/>
      <c r="W144" s="46"/>
    </row>
    <row r="145" ht="32.9" customHeight="1" spans="1:23">
      <c r="A145" s="27" t="s">
        <v>498</v>
      </c>
      <c r="B145" s="152" t="s">
        <v>582</v>
      </c>
      <c r="C145" s="27" t="s">
        <v>497</v>
      </c>
      <c r="D145" s="27" t="s">
        <v>79</v>
      </c>
      <c r="E145" s="27" t="s">
        <v>138</v>
      </c>
      <c r="F145" s="27" t="s">
        <v>500</v>
      </c>
      <c r="G145" s="27" t="s">
        <v>583</v>
      </c>
      <c r="H145" s="27" t="s">
        <v>584</v>
      </c>
      <c r="I145" s="46">
        <v>71600</v>
      </c>
      <c r="J145" s="46">
        <v>71600</v>
      </c>
      <c r="K145" s="46">
        <v>71600</v>
      </c>
      <c r="L145" s="46"/>
      <c r="M145" s="46"/>
      <c r="N145" s="46"/>
      <c r="O145" s="46"/>
      <c r="P145" s="46"/>
      <c r="Q145" s="46"/>
      <c r="R145" s="46"/>
      <c r="S145" s="46"/>
      <c r="T145" s="46"/>
      <c r="U145" s="46"/>
      <c r="V145" s="46"/>
      <c r="W145" s="46"/>
    </row>
    <row r="146" ht="32.9" customHeight="1" spans="1:23">
      <c r="A146" s="27" t="s">
        <v>498</v>
      </c>
      <c r="B146" s="152" t="s">
        <v>582</v>
      </c>
      <c r="C146" s="27" t="s">
        <v>497</v>
      </c>
      <c r="D146" s="27" t="s">
        <v>79</v>
      </c>
      <c r="E146" s="27" t="s">
        <v>138</v>
      </c>
      <c r="F146" s="27" t="s">
        <v>500</v>
      </c>
      <c r="G146" s="27" t="s">
        <v>257</v>
      </c>
      <c r="H146" s="27" t="s">
        <v>258</v>
      </c>
      <c r="I146" s="46">
        <v>64400</v>
      </c>
      <c r="J146" s="46">
        <v>64400</v>
      </c>
      <c r="K146" s="46">
        <v>64400</v>
      </c>
      <c r="L146" s="46"/>
      <c r="M146" s="46"/>
      <c r="N146" s="46"/>
      <c r="O146" s="46"/>
      <c r="P146" s="46"/>
      <c r="Q146" s="46"/>
      <c r="R146" s="46"/>
      <c r="S146" s="46"/>
      <c r="T146" s="46"/>
      <c r="U146" s="46"/>
      <c r="V146" s="46"/>
      <c r="W146" s="46"/>
    </row>
    <row r="147" ht="32.9" customHeight="1" spans="1:23">
      <c r="A147" s="27"/>
      <c r="B147" s="27"/>
      <c r="C147" s="27" t="s">
        <v>585</v>
      </c>
      <c r="D147" s="27"/>
      <c r="E147" s="27"/>
      <c r="F147" s="27"/>
      <c r="G147" s="27"/>
      <c r="H147" s="27"/>
      <c r="I147" s="46">
        <v>400000</v>
      </c>
      <c r="J147" s="46"/>
      <c r="K147" s="46"/>
      <c r="L147" s="46"/>
      <c r="M147" s="46"/>
      <c r="N147" s="46"/>
      <c r="O147" s="46"/>
      <c r="P147" s="46"/>
      <c r="Q147" s="46"/>
      <c r="R147" s="46">
        <v>400000</v>
      </c>
      <c r="S147" s="46"/>
      <c r="T147" s="46"/>
      <c r="U147" s="46"/>
      <c r="V147" s="46"/>
      <c r="W147" s="46">
        <v>400000</v>
      </c>
    </row>
    <row r="148" ht="32.9" customHeight="1" spans="1:23">
      <c r="A148" s="27" t="s">
        <v>535</v>
      </c>
      <c r="B148" s="152" t="s">
        <v>586</v>
      </c>
      <c r="C148" s="27" t="s">
        <v>585</v>
      </c>
      <c r="D148" s="27" t="s">
        <v>81</v>
      </c>
      <c r="E148" s="27" t="s">
        <v>124</v>
      </c>
      <c r="F148" s="27" t="s">
        <v>272</v>
      </c>
      <c r="G148" s="27" t="s">
        <v>281</v>
      </c>
      <c r="H148" s="27" t="s">
        <v>282</v>
      </c>
      <c r="I148" s="46">
        <v>400000</v>
      </c>
      <c r="J148" s="46"/>
      <c r="K148" s="46"/>
      <c r="L148" s="46"/>
      <c r="M148" s="46"/>
      <c r="N148" s="46"/>
      <c r="O148" s="46"/>
      <c r="P148" s="46"/>
      <c r="Q148" s="46"/>
      <c r="R148" s="46">
        <v>400000</v>
      </c>
      <c r="S148" s="46"/>
      <c r="T148" s="46"/>
      <c r="U148" s="46"/>
      <c r="V148" s="46"/>
      <c r="W148" s="46">
        <v>400000</v>
      </c>
    </row>
    <row r="149" ht="32.9" customHeight="1" spans="1:23">
      <c r="A149" s="27"/>
      <c r="B149" s="27"/>
      <c r="C149" s="27" t="s">
        <v>497</v>
      </c>
      <c r="D149" s="27"/>
      <c r="E149" s="27"/>
      <c r="F149" s="27"/>
      <c r="G149" s="27"/>
      <c r="H149" s="27"/>
      <c r="I149" s="46">
        <v>810000</v>
      </c>
      <c r="J149" s="46">
        <v>810000</v>
      </c>
      <c r="K149" s="46">
        <v>810000</v>
      </c>
      <c r="L149" s="46"/>
      <c r="M149" s="46"/>
      <c r="N149" s="46"/>
      <c r="O149" s="46"/>
      <c r="P149" s="46"/>
      <c r="Q149" s="46"/>
      <c r="R149" s="46"/>
      <c r="S149" s="46"/>
      <c r="T149" s="46"/>
      <c r="U149" s="46"/>
      <c r="V149" s="46"/>
      <c r="W149" s="46"/>
    </row>
    <row r="150" ht="32.9" customHeight="1" spans="1:23">
      <c r="A150" s="27" t="s">
        <v>535</v>
      </c>
      <c r="B150" s="152" t="s">
        <v>587</v>
      </c>
      <c r="C150" s="27" t="s">
        <v>497</v>
      </c>
      <c r="D150" s="27" t="s">
        <v>81</v>
      </c>
      <c r="E150" s="27" t="s">
        <v>138</v>
      </c>
      <c r="F150" s="27" t="s">
        <v>500</v>
      </c>
      <c r="G150" s="27" t="s">
        <v>315</v>
      </c>
      <c r="H150" s="27" t="s">
        <v>316</v>
      </c>
      <c r="I150" s="46">
        <v>50000</v>
      </c>
      <c r="J150" s="46">
        <v>50000</v>
      </c>
      <c r="K150" s="46">
        <v>50000</v>
      </c>
      <c r="L150" s="46"/>
      <c r="M150" s="46"/>
      <c r="N150" s="46"/>
      <c r="O150" s="46"/>
      <c r="P150" s="46"/>
      <c r="Q150" s="46"/>
      <c r="R150" s="46"/>
      <c r="S150" s="46"/>
      <c r="T150" s="46"/>
      <c r="U150" s="46"/>
      <c r="V150" s="46"/>
      <c r="W150" s="46"/>
    </row>
    <row r="151" ht="32.9" customHeight="1" spans="1:23">
      <c r="A151" s="27" t="s">
        <v>535</v>
      </c>
      <c r="B151" s="152" t="s">
        <v>587</v>
      </c>
      <c r="C151" s="27" t="s">
        <v>497</v>
      </c>
      <c r="D151" s="27" t="s">
        <v>81</v>
      </c>
      <c r="E151" s="27" t="s">
        <v>138</v>
      </c>
      <c r="F151" s="27" t="s">
        <v>500</v>
      </c>
      <c r="G151" s="27" t="s">
        <v>281</v>
      </c>
      <c r="H151" s="27" t="s">
        <v>282</v>
      </c>
      <c r="I151" s="46">
        <v>650000</v>
      </c>
      <c r="J151" s="46">
        <v>650000</v>
      </c>
      <c r="K151" s="46">
        <v>650000</v>
      </c>
      <c r="L151" s="46"/>
      <c r="M151" s="46"/>
      <c r="N151" s="46"/>
      <c r="O151" s="46"/>
      <c r="P151" s="46"/>
      <c r="Q151" s="46"/>
      <c r="R151" s="46"/>
      <c r="S151" s="46"/>
      <c r="T151" s="46"/>
      <c r="U151" s="46"/>
      <c r="V151" s="46"/>
      <c r="W151" s="46"/>
    </row>
    <row r="152" ht="32.9" customHeight="1" spans="1:23">
      <c r="A152" s="27" t="s">
        <v>535</v>
      </c>
      <c r="B152" s="152" t="s">
        <v>587</v>
      </c>
      <c r="C152" s="27" t="s">
        <v>497</v>
      </c>
      <c r="D152" s="27" t="s">
        <v>81</v>
      </c>
      <c r="E152" s="27" t="s">
        <v>138</v>
      </c>
      <c r="F152" s="27" t="s">
        <v>500</v>
      </c>
      <c r="G152" s="27" t="s">
        <v>259</v>
      </c>
      <c r="H152" s="27" t="s">
        <v>260</v>
      </c>
      <c r="I152" s="46">
        <v>110000</v>
      </c>
      <c r="J152" s="46">
        <v>110000</v>
      </c>
      <c r="K152" s="46">
        <v>110000</v>
      </c>
      <c r="L152" s="46"/>
      <c r="M152" s="46"/>
      <c r="N152" s="46"/>
      <c r="O152" s="46"/>
      <c r="P152" s="46"/>
      <c r="Q152" s="46"/>
      <c r="R152" s="46"/>
      <c r="S152" s="46"/>
      <c r="T152" s="46"/>
      <c r="U152" s="46"/>
      <c r="V152" s="46"/>
      <c r="W152" s="46"/>
    </row>
    <row r="153" ht="32.9" customHeight="1" spans="1:23">
      <c r="A153" s="27"/>
      <c r="B153" s="27"/>
      <c r="C153" s="27" t="s">
        <v>588</v>
      </c>
      <c r="D153" s="27"/>
      <c r="E153" s="27"/>
      <c r="F153" s="27"/>
      <c r="G153" s="27"/>
      <c r="H153" s="27"/>
      <c r="I153" s="46">
        <v>177000</v>
      </c>
      <c r="J153" s="46"/>
      <c r="K153" s="46"/>
      <c r="L153" s="46"/>
      <c r="M153" s="46"/>
      <c r="N153" s="46">
        <v>177000</v>
      </c>
      <c r="O153" s="46"/>
      <c r="P153" s="46"/>
      <c r="Q153" s="46"/>
      <c r="R153" s="46"/>
      <c r="S153" s="46"/>
      <c r="T153" s="46"/>
      <c r="U153" s="46"/>
      <c r="V153" s="46"/>
      <c r="W153" s="46"/>
    </row>
    <row r="154" ht="32.9" customHeight="1" spans="1:23">
      <c r="A154" s="27" t="s">
        <v>535</v>
      </c>
      <c r="B154" s="152" t="s">
        <v>589</v>
      </c>
      <c r="C154" s="27" t="s">
        <v>588</v>
      </c>
      <c r="D154" s="27" t="s">
        <v>81</v>
      </c>
      <c r="E154" s="27" t="s">
        <v>134</v>
      </c>
      <c r="F154" s="27" t="s">
        <v>566</v>
      </c>
      <c r="G154" s="27" t="s">
        <v>281</v>
      </c>
      <c r="H154" s="27" t="s">
        <v>282</v>
      </c>
      <c r="I154" s="46">
        <v>177000</v>
      </c>
      <c r="J154" s="46"/>
      <c r="K154" s="46"/>
      <c r="L154" s="46"/>
      <c r="M154" s="46"/>
      <c r="N154" s="46">
        <v>177000</v>
      </c>
      <c r="O154" s="46"/>
      <c r="P154" s="46"/>
      <c r="Q154" s="46"/>
      <c r="R154" s="46"/>
      <c r="S154" s="46"/>
      <c r="T154" s="46"/>
      <c r="U154" s="46"/>
      <c r="V154" s="46"/>
      <c r="W154" s="46"/>
    </row>
    <row r="155" ht="32.9" customHeight="1" spans="1:23">
      <c r="A155" s="27"/>
      <c r="B155" s="27"/>
      <c r="C155" s="27" t="s">
        <v>590</v>
      </c>
      <c r="D155" s="27"/>
      <c r="E155" s="27"/>
      <c r="F155" s="27"/>
      <c r="G155" s="27"/>
      <c r="H155" s="27"/>
      <c r="I155" s="46">
        <v>251000</v>
      </c>
      <c r="J155" s="46"/>
      <c r="K155" s="46"/>
      <c r="L155" s="46"/>
      <c r="M155" s="46"/>
      <c r="N155" s="46">
        <v>251000</v>
      </c>
      <c r="O155" s="46"/>
      <c r="P155" s="46"/>
      <c r="Q155" s="46"/>
      <c r="R155" s="46"/>
      <c r="S155" s="46"/>
      <c r="T155" s="46"/>
      <c r="U155" s="46"/>
      <c r="V155" s="46"/>
      <c r="W155" s="46"/>
    </row>
    <row r="156" ht="32.9" customHeight="1" spans="1:23">
      <c r="A156" s="27" t="s">
        <v>535</v>
      </c>
      <c r="B156" s="152" t="s">
        <v>591</v>
      </c>
      <c r="C156" s="27" t="s">
        <v>590</v>
      </c>
      <c r="D156" s="27" t="s">
        <v>81</v>
      </c>
      <c r="E156" s="27" t="s">
        <v>129</v>
      </c>
      <c r="F156" s="27" t="s">
        <v>523</v>
      </c>
      <c r="G156" s="27" t="s">
        <v>281</v>
      </c>
      <c r="H156" s="27" t="s">
        <v>282</v>
      </c>
      <c r="I156" s="46">
        <v>251000</v>
      </c>
      <c r="J156" s="46"/>
      <c r="K156" s="46"/>
      <c r="L156" s="46"/>
      <c r="M156" s="46"/>
      <c r="N156" s="46">
        <v>251000</v>
      </c>
      <c r="O156" s="46"/>
      <c r="P156" s="46"/>
      <c r="Q156" s="46"/>
      <c r="R156" s="46"/>
      <c r="S156" s="46"/>
      <c r="T156" s="46"/>
      <c r="U156" s="46"/>
      <c r="V156" s="46"/>
      <c r="W156" s="46"/>
    </row>
    <row r="157" ht="32.9" customHeight="1" spans="1:23">
      <c r="A157" s="27"/>
      <c r="B157" s="27"/>
      <c r="C157" s="27" t="s">
        <v>592</v>
      </c>
      <c r="D157" s="27"/>
      <c r="E157" s="27"/>
      <c r="F157" s="27"/>
      <c r="G157" s="27"/>
      <c r="H157" s="27"/>
      <c r="I157" s="46">
        <v>1000</v>
      </c>
      <c r="J157" s="46"/>
      <c r="K157" s="46"/>
      <c r="L157" s="46"/>
      <c r="M157" s="46"/>
      <c r="N157" s="46"/>
      <c r="O157" s="46"/>
      <c r="P157" s="46"/>
      <c r="Q157" s="46"/>
      <c r="R157" s="46">
        <v>1000</v>
      </c>
      <c r="S157" s="46"/>
      <c r="T157" s="46"/>
      <c r="U157" s="46"/>
      <c r="V157" s="46"/>
      <c r="W157" s="46">
        <v>1000</v>
      </c>
    </row>
    <row r="158" ht="32.9" customHeight="1" spans="1:23">
      <c r="A158" s="27" t="s">
        <v>535</v>
      </c>
      <c r="B158" s="152" t="s">
        <v>593</v>
      </c>
      <c r="C158" s="27" t="s">
        <v>592</v>
      </c>
      <c r="D158" s="27" t="s">
        <v>81</v>
      </c>
      <c r="E158" s="27" t="s">
        <v>101</v>
      </c>
      <c r="F158" s="27" t="s">
        <v>572</v>
      </c>
      <c r="G158" s="27" t="s">
        <v>281</v>
      </c>
      <c r="H158" s="27" t="s">
        <v>282</v>
      </c>
      <c r="I158" s="46">
        <v>1000</v>
      </c>
      <c r="J158" s="46"/>
      <c r="K158" s="46"/>
      <c r="L158" s="46"/>
      <c r="M158" s="46"/>
      <c r="N158" s="46"/>
      <c r="O158" s="46"/>
      <c r="P158" s="46"/>
      <c r="Q158" s="46"/>
      <c r="R158" s="46">
        <v>1000</v>
      </c>
      <c r="S158" s="46"/>
      <c r="T158" s="46"/>
      <c r="U158" s="46"/>
      <c r="V158" s="46"/>
      <c r="W158" s="46">
        <v>1000</v>
      </c>
    </row>
    <row r="159" ht="32.9" customHeight="1" spans="1:23">
      <c r="A159" s="27"/>
      <c r="B159" s="27"/>
      <c r="C159" s="27" t="s">
        <v>497</v>
      </c>
      <c r="D159" s="27"/>
      <c r="E159" s="27"/>
      <c r="F159" s="27"/>
      <c r="G159" s="27"/>
      <c r="H159" s="27"/>
      <c r="I159" s="46">
        <v>800000</v>
      </c>
      <c r="J159" s="46">
        <v>800000</v>
      </c>
      <c r="K159" s="46">
        <v>800000</v>
      </c>
      <c r="L159" s="46"/>
      <c r="M159" s="46"/>
      <c r="N159" s="46"/>
      <c r="O159" s="46"/>
      <c r="P159" s="46"/>
      <c r="Q159" s="46"/>
      <c r="R159" s="46"/>
      <c r="S159" s="46"/>
      <c r="T159" s="46"/>
      <c r="U159" s="46"/>
      <c r="V159" s="46"/>
      <c r="W159" s="46"/>
    </row>
    <row r="160" ht="32.9" customHeight="1" spans="1:23">
      <c r="A160" s="27" t="s">
        <v>498</v>
      </c>
      <c r="B160" s="152" t="s">
        <v>594</v>
      </c>
      <c r="C160" s="27" t="s">
        <v>497</v>
      </c>
      <c r="D160" s="27" t="s">
        <v>83</v>
      </c>
      <c r="E160" s="27" t="s">
        <v>138</v>
      </c>
      <c r="F160" s="27" t="s">
        <v>500</v>
      </c>
      <c r="G160" s="27" t="s">
        <v>241</v>
      </c>
      <c r="H160" s="27" t="s">
        <v>242</v>
      </c>
      <c r="I160" s="46">
        <v>142935</v>
      </c>
      <c r="J160" s="46">
        <v>142935</v>
      </c>
      <c r="K160" s="46">
        <v>142935</v>
      </c>
      <c r="L160" s="46"/>
      <c r="M160" s="46"/>
      <c r="N160" s="46"/>
      <c r="O160" s="46"/>
      <c r="P160" s="46"/>
      <c r="Q160" s="46"/>
      <c r="R160" s="46"/>
      <c r="S160" s="46"/>
      <c r="T160" s="46"/>
      <c r="U160" s="46"/>
      <c r="V160" s="46"/>
      <c r="W160" s="46"/>
    </row>
    <row r="161" ht="32.9" customHeight="1" spans="1:23">
      <c r="A161" s="27" t="s">
        <v>498</v>
      </c>
      <c r="B161" s="152" t="s">
        <v>594</v>
      </c>
      <c r="C161" s="27" t="s">
        <v>497</v>
      </c>
      <c r="D161" s="27" t="s">
        <v>83</v>
      </c>
      <c r="E161" s="27" t="s">
        <v>138</v>
      </c>
      <c r="F161" s="27" t="s">
        <v>500</v>
      </c>
      <c r="G161" s="27" t="s">
        <v>273</v>
      </c>
      <c r="H161" s="27" t="s">
        <v>274</v>
      </c>
      <c r="I161" s="46">
        <v>18000</v>
      </c>
      <c r="J161" s="46">
        <v>18000</v>
      </c>
      <c r="K161" s="46">
        <v>18000</v>
      </c>
      <c r="L161" s="46"/>
      <c r="M161" s="46"/>
      <c r="N161" s="46"/>
      <c r="O161" s="46"/>
      <c r="P161" s="46"/>
      <c r="Q161" s="46"/>
      <c r="R161" s="46"/>
      <c r="S161" s="46"/>
      <c r="T161" s="46"/>
      <c r="U161" s="46"/>
      <c r="V161" s="46"/>
      <c r="W161" s="46"/>
    </row>
    <row r="162" ht="32.9" customHeight="1" spans="1:23">
      <c r="A162" s="27" t="s">
        <v>498</v>
      </c>
      <c r="B162" s="152" t="s">
        <v>594</v>
      </c>
      <c r="C162" s="27" t="s">
        <v>497</v>
      </c>
      <c r="D162" s="27" t="s">
        <v>83</v>
      </c>
      <c r="E162" s="27" t="s">
        <v>138</v>
      </c>
      <c r="F162" s="27" t="s">
        <v>500</v>
      </c>
      <c r="G162" s="27" t="s">
        <v>315</v>
      </c>
      <c r="H162" s="27" t="s">
        <v>316</v>
      </c>
      <c r="I162" s="46">
        <v>120400</v>
      </c>
      <c r="J162" s="46">
        <v>120400</v>
      </c>
      <c r="K162" s="46">
        <v>120400</v>
      </c>
      <c r="L162" s="46"/>
      <c r="M162" s="46"/>
      <c r="N162" s="46"/>
      <c r="O162" s="46"/>
      <c r="P162" s="46"/>
      <c r="Q162" s="46"/>
      <c r="R162" s="46"/>
      <c r="S162" s="46"/>
      <c r="T162" s="46"/>
      <c r="U162" s="46"/>
      <c r="V162" s="46"/>
      <c r="W162" s="46"/>
    </row>
    <row r="163" ht="32.9" customHeight="1" spans="1:23">
      <c r="A163" s="27" t="s">
        <v>498</v>
      </c>
      <c r="B163" s="152" t="s">
        <v>594</v>
      </c>
      <c r="C163" s="27" t="s">
        <v>497</v>
      </c>
      <c r="D163" s="27" t="s">
        <v>83</v>
      </c>
      <c r="E163" s="27" t="s">
        <v>138</v>
      </c>
      <c r="F163" s="27" t="s">
        <v>500</v>
      </c>
      <c r="G163" s="27" t="s">
        <v>281</v>
      </c>
      <c r="H163" s="27" t="s">
        <v>282</v>
      </c>
      <c r="I163" s="46">
        <v>468665</v>
      </c>
      <c r="J163" s="46">
        <v>468665</v>
      </c>
      <c r="K163" s="46">
        <v>468665</v>
      </c>
      <c r="L163" s="46"/>
      <c r="M163" s="46"/>
      <c r="N163" s="46"/>
      <c r="O163" s="46"/>
      <c r="P163" s="46"/>
      <c r="Q163" s="46"/>
      <c r="R163" s="46"/>
      <c r="S163" s="46"/>
      <c r="T163" s="46"/>
      <c r="U163" s="46"/>
      <c r="V163" s="46"/>
      <c r="W163" s="46"/>
    </row>
    <row r="164" ht="32.9" customHeight="1" spans="1:23">
      <c r="A164" s="27" t="s">
        <v>498</v>
      </c>
      <c r="B164" s="152" t="s">
        <v>594</v>
      </c>
      <c r="C164" s="27" t="s">
        <v>497</v>
      </c>
      <c r="D164" s="27" t="s">
        <v>83</v>
      </c>
      <c r="E164" s="27" t="s">
        <v>138</v>
      </c>
      <c r="F164" s="27" t="s">
        <v>500</v>
      </c>
      <c r="G164" s="27" t="s">
        <v>232</v>
      </c>
      <c r="H164" s="27" t="s">
        <v>233</v>
      </c>
      <c r="I164" s="46">
        <v>50000</v>
      </c>
      <c r="J164" s="46">
        <v>50000</v>
      </c>
      <c r="K164" s="46">
        <v>50000</v>
      </c>
      <c r="L164" s="46"/>
      <c r="M164" s="46"/>
      <c r="N164" s="46"/>
      <c r="O164" s="46"/>
      <c r="P164" s="46"/>
      <c r="Q164" s="46"/>
      <c r="R164" s="46"/>
      <c r="S164" s="46"/>
      <c r="T164" s="46"/>
      <c r="U164" s="46"/>
      <c r="V164" s="46"/>
      <c r="W164" s="46"/>
    </row>
    <row r="165" ht="32.9" customHeight="1" spans="1:23">
      <c r="A165" s="27"/>
      <c r="B165" s="27"/>
      <c r="C165" s="27" t="s">
        <v>552</v>
      </c>
      <c r="D165" s="27"/>
      <c r="E165" s="27"/>
      <c r="F165" s="27"/>
      <c r="G165" s="27"/>
      <c r="H165" s="27"/>
      <c r="I165" s="46">
        <v>47700</v>
      </c>
      <c r="J165" s="46">
        <v>47700</v>
      </c>
      <c r="K165" s="46">
        <v>47700</v>
      </c>
      <c r="L165" s="46"/>
      <c r="M165" s="46"/>
      <c r="N165" s="46"/>
      <c r="O165" s="46"/>
      <c r="P165" s="46"/>
      <c r="Q165" s="46"/>
      <c r="R165" s="46"/>
      <c r="S165" s="46"/>
      <c r="T165" s="46"/>
      <c r="U165" s="46"/>
      <c r="V165" s="46"/>
      <c r="W165" s="46"/>
    </row>
    <row r="166" ht="32.9" customHeight="1" spans="1:23">
      <c r="A166" s="27" t="s">
        <v>553</v>
      </c>
      <c r="B166" s="152" t="s">
        <v>595</v>
      </c>
      <c r="C166" s="27" t="s">
        <v>552</v>
      </c>
      <c r="D166" s="27" t="s">
        <v>83</v>
      </c>
      <c r="E166" s="27" t="s">
        <v>111</v>
      </c>
      <c r="F166" s="27" t="s">
        <v>555</v>
      </c>
      <c r="G166" s="27" t="s">
        <v>219</v>
      </c>
      <c r="H166" s="27" t="s">
        <v>220</v>
      </c>
      <c r="I166" s="46">
        <v>47700</v>
      </c>
      <c r="J166" s="46">
        <v>47700</v>
      </c>
      <c r="K166" s="46">
        <v>47700</v>
      </c>
      <c r="L166" s="46"/>
      <c r="M166" s="46"/>
      <c r="N166" s="46"/>
      <c r="O166" s="46"/>
      <c r="P166" s="46"/>
      <c r="Q166" s="46"/>
      <c r="R166" s="46"/>
      <c r="S166" s="46"/>
      <c r="T166" s="46"/>
      <c r="U166" s="46"/>
      <c r="V166" s="46"/>
      <c r="W166" s="46"/>
    </row>
    <row r="167" ht="32.9" customHeight="1" spans="1:23">
      <c r="A167" s="27"/>
      <c r="B167" s="27"/>
      <c r="C167" s="27" t="s">
        <v>596</v>
      </c>
      <c r="D167" s="27"/>
      <c r="E167" s="27"/>
      <c r="F167" s="27"/>
      <c r="G167" s="27"/>
      <c r="H167" s="27"/>
      <c r="I167" s="46">
        <v>28000000</v>
      </c>
      <c r="J167" s="46"/>
      <c r="K167" s="46"/>
      <c r="L167" s="46"/>
      <c r="M167" s="46"/>
      <c r="N167" s="46">
        <v>28000000</v>
      </c>
      <c r="O167" s="46"/>
      <c r="P167" s="46"/>
      <c r="Q167" s="46"/>
      <c r="R167" s="46"/>
      <c r="S167" s="46"/>
      <c r="T167" s="46"/>
      <c r="U167" s="46"/>
      <c r="V167" s="46"/>
      <c r="W167" s="46"/>
    </row>
    <row r="168" ht="32.9" customHeight="1" spans="1:23">
      <c r="A168" s="27" t="s">
        <v>535</v>
      </c>
      <c r="B168" s="152" t="s">
        <v>597</v>
      </c>
      <c r="C168" s="27" t="s">
        <v>596</v>
      </c>
      <c r="D168" s="27" t="s">
        <v>83</v>
      </c>
      <c r="E168" s="27" t="s">
        <v>129</v>
      </c>
      <c r="F168" s="27" t="s">
        <v>523</v>
      </c>
      <c r="G168" s="27" t="s">
        <v>281</v>
      </c>
      <c r="H168" s="27" t="s">
        <v>282</v>
      </c>
      <c r="I168" s="46">
        <v>28000000</v>
      </c>
      <c r="J168" s="46"/>
      <c r="K168" s="46"/>
      <c r="L168" s="46"/>
      <c r="M168" s="46"/>
      <c r="N168" s="46">
        <v>28000000</v>
      </c>
      <c r="O168" s="46"/>
      <c r="P168" s="46"/>
      <c r="Q168" s="46"/>
      <c r="R168" s="46"/>
      <c r="S168" s="46"/>
      <c r="T168" s="46"/>
      <c r="U168" s="46"/>
      <c r="V168" s="46"/>
      <c r="W168" s="46"/>
    </row>
    <row r="169" ht="32.9" customHeight="1" spans="1:23">
      <c r="A169" s="27"/>
      <c r="B169" s="27"/>
      <c r="C169" s="27" t="s">
        <v>598</v>
      </c>
      <c r="D169" s="27"/>
      <c r="E169" s="27"/>
      <c r="F169" s="27"/>
      <c r="G169" s="27"/>
      <c r="H169" s="27"/>
      <c r="I169" s="46">
        <v>351500</v>
      </c>
      <c r="J169" s="46"/>
      <c r="K169" s="46"/>
      <c r="L169" s="46"/>
      <c r="M169" s="46"/>
      <c r="N169" s="46">
        <v>351500</v>
      </c>
      <c r="O169" s="46"/>
      <c r="P169" s="46"/>
      <c r="Q169" s="46"/>
      <c r="R169" s="46"/>
      <c r="S169" s="46"/>
      <c r="T169" s="46"/>
      <c r="U169" s="46"/>
      <c r="V169" s="46"/>
      <c r="W169" s="46"/>
    </row>
    <row r="170" ht="32.9" customHeight="1" spans="1:23">
      <c r="A170" s="27" t="s">
        <v>535</v>
      </c>
      <c r="B170" s="152" t="s">
        <v>599</v>
      </c>
      <c r="C170" s="27" t="s">
        <v>598</v>
      </c>
      <c r="D170" s="27" t="s">
        <v>83</v>
      </c>
      <c r="E170" s="27" t="s">
        <v>129</v>
      </c>
      <c r="F170" s="27" t="s">
        <v>523</v>
      </c>
      <c r="G170" s="27" t="s">
        <v>281</v>
      </c>
      <c r="H170" s="27" t="s">
        <v>282</v>
      </c>
      <c r="I170" s="46">
        <v>351500</v>
      </c>
      <c r="J170" s="46"/>
      <c r="K170" s="46"/>
      <c r="L170" s="46"/>
      <c r="M170" s="46"/>
      <c r="N170" s="46">
        <v>351500</v>
      </c>
      <c r="O170" s="46"/>
      <c r="P170" s="46"/>
      <c r="Q170" s="46"/>
      <c r="R170" s="46"/>
      <c r="S170" s="46"/>
      <c r="T170" s="46"/>
      <c r="U170" s="46"/>
      <c r="V170" s="46"/>
      <c r="W170" s="46"/>
    </row>
    <row r="171" ht="32.9" customHeight="1" spans="1:23">
      <c r="A171" s="27"/>
      <c r="B171" s="27"/>
      <c r="C171" s="27" t="s">
        <v>600</v>
      </c>
      <c r="D171" s="27"/>
      <c r="E171" s="27"/>
      <c r="F171" s="27"/>
      <c r="G171" s="27"/>
      <c r="H171" s="27"/>
      <c r="I171" s="46">
        <v>245600</v>
      </c>
      <c r="J171" s="46"/>
      <c r="K171" s="46"/>
      <c r="L171" s="46"/>
      <c r="M171" s="46"/>
      <c r="N171" s="46">
        <v>245600</v>
      </c>
      <c r="O171" s="46"/>
      <c r="P171" s="46"/>
      <c r="Q171" s="46"/>
      <c r="R171" s="46"/>
      <c r="S171" s="46"/>
      <c r="T171" s="46"/>
      <c r="U171" s="46"/>
      <c r="V171" s="46"/>
      <c r="W171" s="46"/>
    </row>
    <row r="172" ht="32.9" customHeight="1" spans="1:23">
      <c r="A172" s="27" t="s">
        <v>535</v>
      </c>
      <c r="B172" s="152" t="s">
        <v>601</v>
      </c>
      <c r="C172" s="27" t="s">
        <v>600</v>
      </c>
      <c r="D172" s="27" t="s">
        <v>83</v>
      </c>
      <c r="E172" s="27" t="s">
        <v>134</v>
      </c>
      <c r="F172" s="27" t="s">
        <v>566</v>
      </c>
      <c r="G172" s="27" t="s">
        <v>281</v>
      </c>
      <c r="H172" s="27" t="s">
        <v>282</v>
      </c>
      <c r="I172" s="46">
        <v>245600</v>
      </c>
      <c r="J172" s="46"/>
      <c r="K172" s="46"/>
      <c r="L172" s="46"/>
      <c r="M172" s="46"/>
      <c r="N172" s="46">
        <v>245600</v>
      </c>
      <c r="O172" s="46"/>
      <c r="P172" s="46"/>
      <c r="Q172" s="46"/>
      <c r="R172" s="46"/>
      <c r="S172" s="46"/>
      <c r="T172" s="46"/>
      <c r="U172" s="46"/>
      <c r="V172" s="46"/>
      <c r="W172" s="46"/>
    </row>
    <row r="173" ht="32.9" customHeight="1" spans="1:23">
      <c r="A173" s="27"/>
      <c r="B173" s="27"/>
      <c r="C173" s="27" t="s">
        <v>602</v>
      </c>
      <c r="D173" s="27"/>
      <c r="E173" s="27"/>
      <c r="F173" s="27"/>
      <c r="G173" s="27"/>
      <c r="H173" s="27"/>
      <c r="I173" s="46">
        <v>2000000</v>
      </c>
      <c r="J173" s="46"/>
      <c r="K173" s="46"/>
      <c r="L173" s="46"/>
      <c r="M173" s="46"/>
      <c r="N173" s="46">
        <v>2000000</v>
      </c>
      <c r="O173" s="46"/>
      <c r="P173" s="46"/>
      <c r="Q173" s="46"/>
      <c r="R173" s="46"/>
      <c r="S173" s="46"/>
      <c r="T173" s="46"/>
      <c r="U173" s="46"/>
      <c r="V173" s="46"/>
      <c r="W173" s="46"/>
    </row>
    <row r="174" ht="32.9" customHeight="1" spans="1:23">
      <c r="A174" s="27" t="s">
        <v>535</v>
      </c>
      <c r="B174" s="152" t="s">
        <v>603</v>
      </c>
      <c r="C174" s="27" t="s">
        <v>602</v>
      </c>
      <c r="D174" s="27" t="s">
        <v>83</v>
      </c>
      <c r="E174" s="27" t="s">
        <v>129</v>
      </c>
      <c r="F174" s="27" t="s">
        <v>523</v>
      </c>
      <c r="G174" s="27" t="s">
        <v>281</v>
      </c>
      <c r="H174" s="27" t="s">
        <v>282</v>
      </c>
      <c r="I174" s="46">
        <v>2000000</v>
      </c>
      <c r="J174" s="46"/>
      <c r="K174" s="46"/>
      <c r="L174" s="46"/>
      <c r="M174" s="46"/>
      <c r="N174" s="46">
        <v>2000000</v>
      </c>
      <c r="O174" s="46"/>
      <c r="P174" s="46"/>
      <c r="Q174" s="46"/>
      <c r="R174" s="46"/>
      <c r="S174" s="46"/>
      <c r="T174" s="46"/>
      <c r="U174" s="46"/>
      <c r="V174" s="46"/>
      <c r="W174" s="46"/>
    </row>
    <row r="175" ht="32.9" customHeight="1" spans="1:23">
      <c r="A175" s="27"/>
      <c r="B175" s="27"/>
      <c r="C175" s="27" t="s">
        <v>604</v>
      </c>
      <c r="D175" s="27"/>
      <c r="E175" s="27"/>
      <c r="F175" s="27"/>
      <c r="G175" s="27"/>
      <c r="H175" s="27"/>
      <c r="I175" s="46">
        <v>83660.96</v>
      </c>
      <c r="J175" s="46"/>
      <c r="K175" s="46"/>
      <c r="L175" s="46"/>
      <c r="M175" s="46"/>
      <c r="N175" s="46"/>
      <c r="O175" s="46"/>
      <c r="P175" s="46"/>
      <c r="Q175" s="46"/>
      <c r="R175" s="46">
        <v>83660.96</v>
      </c>
      <c r="S175" s="46"/>
      <c r="T175" s="46"/>
      <c r="U175" s="46"/>
      <c r="V175" s="46"/>
      <c r="W175" s="46">
        <v>83660.96</v>
      </c>
    </row>
    <row r="176" ht="32.9" customHeight="1" spans="1:23">
      <c r="A176" s="27" t="s">
        <v>535</v>
      </c>
      <c r="B176" s="152" t="s">
        <v>605</v>
      </c>
      <c r="C176" s="27" t="s">
        <v>604</v>
      </c>
      <c r="D176" s="27" t="s">
        <v>85</v>
      </c>
      <c r="E176" s="27" t="s">
        <v>129</v>
      </c>
      <c r="F176" s="27" t="s">
        <v>523</v>
      </c>
      <c r="G176" s="27" t="s">
        <v>606</v>
      </c>
      <c r="H176" s="27" t="s">
        <v>607</v>
      </c>
      <c r="I176" s="46">
        <v>83660.96</v>
      </c>
      <c r="J176" s="46"/>
      <c r="K176" s="46"/>
      <c r="L176" s="46"/>
      <c r="M176" s="46"/>
      <c r="N176" s="46"/>
      <c r="O176" s="46"/>
      <c r="P176" s="46"/>
      <c r="Q176" s="46"/>
      <c r="R176" s="46">
        <v>83660.96</v>
      </c>
      <c r="S176" s="46"/>
      <c r="T176" s="46"/>
      <c r="U176" s="46"/>
      <c r="V176" s="46"/>
      <c r="W176" s="46">
        <v>83660.96</v>
      </c>
    </row>
    <row r="177" ht="32.9" customHeight="1" spans="1:23">
      <c r="A177" s="27"/>
      <c r="B177" s="27"/>
      <c r="C177" s="27" t="s">
        <v>608</v>
      </c>
      <c r="D177" s="27"/>
      <c r="E177" s="27"/>
      <c r="F177" s="27"/>
      <c r="G177" s="27"/>
      <c r="H177" s="27"/>
      <c r="I177" s="46">
        <v>100100</v>
      </c>
      <c r="J177" s="46"/>
      <c r="K177" s="46"/>
      <c r="L177" s="46"/>
      <c r="M177" s="46"/>
      <c r="N177" s="46"/>
      <c r="O177" s="46"/>
      <c r="P177" s="46"/>
      <c r="Q177" s="46"/>
      <c r="R177" s="46">
        <v>100100</v>
      </c>
      <c r="S177" s="46"/>
      <c r="T177" s="46"/>
      <c r="U177" s="46"/>
      <c r="V177" s="46"/>
      <c r="W177" s="46">
        <v>100100</v>
      </c>
    </row>
    <row r="178" ht="32.9" customHeight="1" spans="1:23">
      <c r="A178" s="27" t="s">
        <v>498</v>
      </c>
      <c r="B178" s="152" t="s">
        <v>609</v>
      </c>
      <c r="C178" s="27" t="s">
        <v>608</v>
      </c>
      <c r="D178" s="27" t="s">
        <v>85</v>
      </c>
      <c r="E178" s="27" t="s">
        <v>124</v>
      </c>
      <c r="F178" s="27" t="s">
        <v>272</v>
      </c>
      <c r="G178" s="27" t="s">
        <v>273</v>
      </c>
      <c r="H178" s="27" t="s">
        <v>274</v>
      </c>
      <c r="I178" s="46">
        <v>5100</v>
      </c>
      <c r="J178" s="46"/>
      <c r="K178" s="46"/>
      <c r="L178" s="46"/>
      <c r="M178" s="46"/>
      <c r="N178" s="46"/>
      <c r="O178" s="46"/>
      <c r="P178" s="46"/>
      <c r="Q178" s="46"/>
      <c r="R178" s="46">
        <v>5100</v>
      </c>
      <c r="S178" s="46"/>
      <c r="T178" s="46"/>
      <c r="U178" s="46"/>
      <c r="V178" s="46"/>
      <c r="W178" s="46">
        <v>5100</v>
      </c>
    </row>
    <row r="179" ht="32.9" customHeight="1" spans="1:23">
      <c r="A179" s="27" t="s">
        <v>498</v>
      </c>
      <c r="B179" s="152" t="s">
        <v>609</v>
      </c>
      <c r="C179" s="27" t="s">
        <v>608</v>
      </c>
      <c r="D179" s="27" t="s">
        <v>85</v>
      </c>
      <c r="E179" s="27" t="s">
        <v>126</v>
      </c>
      <c r="F179" s="27" t="s">
        <v>345</v>
      </c>
      <c r="G179" s="27" t="s">
        <v>259</v>
      </c>
      <c r="H179" s="27" t="s">
        <v>260</v>
      </c>
      <c r="I179" s="46">
        <v>95000</v>
      </c>
      <c r="J179" s="46"/>
      <c r="K179" s="46"/>
      <c r="L179" s="46"/>
      <c r="M179" s="46"/>
      <c r="N179" s="46"/>
      <c r="O179" s="46"/>
      <c r="P179" s="46"/>
      <c r="Q179" s="46"/>
      <c r="R179" s="46">
        <v>95000</v>
      </c>
      <c r="S179" s="46"/>
      <c r="T179" s="46"/>
      <c r="U179" s="46"/>
      <c r="V179" s="46"/>
      <c r="W179" s="46">
        <v>95000</v>
      </c>
    </row>
    <row r="180" ht="32.9" customHeight="1" spans="1:23">
      <c r="A180" s="27"/>
      <c r="B180" s="27"/>
      <c r="C180" s="27" t="s">
        <v>610</v>
      </c>
      <c r="D180" s="27"/>
      <c r="E180" s="27"/>
      <c r="F180" s="27"/>
      <c r="G180" s="27"/>
      <c r="H180" s="27"/>
      <c r="I180" s="46">
        <v>170000</v>
      </c>
      <c r="J180" s="46"/>
      <c r="K180" s="46"/>
      <c r="L180" s="46"/>
      <c r="M180" s="46"/>
      <c r="N180" s="46"/>
      <c r="O180" s="46"/>
      <c r="P180" s="46"/>
      <c r="Q180" s="46"/>
      <c r="R180" s="46">
        <v>170000</v>
      </c>
      <c r="S180" s="46"/>
      <c r="T180" s="46"/>
      <c r="U180" s="46"/>
      <c r="V180" s="46"/>
      <c r="W180" s="46">
        <v>170000</v>
      </c>
    </row>
    <row r="181" ht="32.9" customHeight="1" spans="1:23">
      <c r="A181" s="27" t="s">
        <v>498</v>
      </c>
      <c r="B181" s="152" t="s">
        <v>611</v>
      </c>
      <c r="C181" s="27" t="s">
        <v>610</v>
      </c>
      <c r="D181" s="27" t="s">
        <v>85</v>
      </c>
      <c r="E181" s="27" t="s">
        <v>121</v>
      </c>
      <c r="F181" s="27" t="s">
        <v>612</v>
      </c>
      <c r="G181" s="27" t="s">
        <v>241</v>
      </c>
      <c r="H181" s="27" t="s">
        <v>242</v>
      </c>
      <c r="I181" s="46">
        <v>20000</v>
      </c>
      <c r="J181" s="46"/>
      <c r="K181" s="46"/>
      <c r="L181" s="46"/>
      <c r="M181" s="46"/>
      <c r="N181" s="46"/>
      <c r="O181" s="46"/>
      <c r="P181" s="46"/>
      <c r="Q181" s="46"/>
      <c r="R181" s="46">
        <v>20000</v>
      </c>
      <c r="S181" s="46"/>
      <c r="T181" s="46"/>
      <c r="U181" s="46"/>
      <c r="V181" s="46"/>
      <c r="W181" s="46">
        <v>20000</v>
      </c>
    </row>
    <row r="182" ht="32.9" customHeight="1" spans="1:23">
      <c r="A182" s="27" t="s">
        <v>498</v>
      </c>
      <c r="B182" s="152" t="s">
        <v>611</v>
      </c>
      <c r="C182" s="27" t="s">
        <v>610</v>
      </c>
      <c r="D182" s="27" t="s">
        <v>85</v>
      </c>
      <c r="E182" s="27" t="s">
        <v>123</v>
      </c>
      <c r="F182" s="27" t="s">
        <v>613</v>
      </c>
      <c r="G182" s="27" t="s">
        <v>273</v>
      </c>
      <c r="H182" s="27" t="s">
        <v>274</v>
      </c>
      <c r="I182" s="46">
        <v>150000</v>
      </c>
      <c r="J182" s="46"/>
      <c r="K182" s="46"/>
      <c r="L182" s="46"/>
      <c r="M182" s="46"/>
      <c r="N182" s="46"/>
      <c r="O182" s="46"/>
      <c r="P182" s="46"/>
      <c r="Q182" s="46"/>
      <c r="R182" s="46">
        <v>150000</v>
      </c>
      <c r="S182" s="46"/>
      <c r="T182" s="46"/>
      <c r="U182" s="46"/>
      <c r="V182" s="46"/>
      <c r="W182" s="46">
        <v>150000</v>
      </c>
    </row>
    <row r="183" ht="18.75" customHeight="1" spans="1:23">
      <c r="A183" s="47" t="s">
        <v>614</v>
      </c>
      <c r="B183" s="48"/>
      <c r="C183" s="48"/>
      <c r="D183" s="48"/>
      <c r="E183" s="48"/>
      <c r="F183" s="48"/>
      <c r="G183" s="48"/>
      <c r="H183" s="49"/>
      <c r="I183" s="46">
        <v>83922589.04</v>
      </c>
      <c r="J183" s="46">
        <v>14581424.08</v>
      </c>
      <c r="K183" s="46">
        <v>14581424.08</v>
      </c>
      <c r="L183" s="46"/>
      <c r="M183" s="46"/>
      <c r="N183" s="46">
        <v>67079050</v>
      </c>
      <c r="O183" s="46"/>
      <c r="P183" s="46"/>
      <c r="Q183" s="46"/>
      <c r="R183" s="46">
        <v>2262114.96</v>
      </c>
      <c r="S183" s="46"/>
      <c r="T183" s="46"/>
      <c r="U183" s="46"/>
      <c r="V183" s="46"/>
      <c r="W183" s="46">
        <v>2262114.96</v>
      </c>
    </row>
  </sheetData>
  <mergeCells count="28">
    <mergeCell ref="A2:W2"/>
    <mergeCell ref="A3:I3"/>
    <mergeCell ref="J4:M4"/>
    <mergeCell ref="N4:P4"/>
    <mergeCell ref="R4:W4"/>
    <mergeCell ref="J5:K5"/>
    <mergeCell ref="A183:H18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9"/>
  <sheetViews>
    <sheetView showZeros="0" tabSelected="1" workbookViewId="0">
      <selection activeCell="B118" sqref="B118:B128"/>
    </sheetView>
  </sheetViews>
  <sheetFormatPr defaultColWidth="9.14166666666667" defaultRowHeight="12" customHeight="1"/>
  <cols>
    <col min="1" max="1" width="34.2833333333333" customWidth="1"/>
    <col min="2" max="2" width="39.37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7.125" customWidth="1"/>
  </cols>
  <sheetData>
    <row r="1" customHeight="1" spans="10:10">
      <c r="J1" s="147" t="s">
        <v>615</v>
      </c>
    </row>
    <row r="2" ht="28.5" customHeight="1" spans="1:10">
      <c r="A2" s="144" t="s">
        <v>616</v>
      </c>
      <c r="B2" s="33"/>
      <c r="C2" s="33"/>
      <c r="D2" s="33"/>
      <c r="E2" s="33"/>
      <c r="F2" s="109"/>
      <c r="G2" s="33"/>
      <c r="H2" s="109"/>
      <c r="I2" s="109"/>
      <c r="J2" s="33"/>
    </row>
    <row r="3" ht="15" customHeight="1" spans="1:1">
      <c r="A3" s="5" t="str">
        <f>"单位名称："&amp;"玉溪市生态环境局"</f>
        <v>单位名称：玉溪市生态环境局</v>
      </c>
    </row>
    <row r="4" ht="14.25" customHeight="1" spans="1:10">
      <c r="A4" s="70" t="s">
        <v>617</v>
      </c>
      <c r="B4" s="70" t="s">
        <v>618</v>
      </c>
      <c r="C4" s="70" t="s">
        <v>619</v>
      </c>
      <c r="D4" s="70" t="s">
        <v>620</v>
      </c>
      <c r="E4" s="70" t="s">
        <v>621</v>
      </c>
      <c r="F4" s="56" t="s">
        <v>622</v>
      </c>
      <c r="G4" s="70" t="s">
        <v>623</v>
      </c>
      <c r="H4" s="56" t="s">
        <v>624</v>
      </c>
      <c r="I4" s="56" t="s">
        <v>625</v>
      </c>
      <c r="J4" s="70" t="s">
        <v>626</v>
      </c>
    </row>
    <row r="5" ht="14.25" customHeight="1" spans="1:10">
      <c r="A5" s="70">
        <v>1</v>
      </c>
      <c r="B5" s="70">
        <v>2</v>
      </c>
      <c r="C5" s="70">
        <v>3</v>
      </c>
      <c r="D5" s="70">
        <v>4</v>
      </c>
      <c r="E5" s="70">
        <v>5</v>
      </c>
      <c r="F5" s="56">
        <v>6</v>
      </c>
      <c r="G5" s="70">
        <v>7</v>
      </c>
      <c r="H5" s="56">
        <v>8</v>
      </c>
      <c r="I5" s="56">
        <v>9</v>
      </c>
      <c r="J5" s="70">
        <v>10</v>
      </c>
    </row>
    <row r="6" ht="15" customHeight="1" spans="1:10">
      <c r="A6" s="27" t="s">
        <v>64</v>
      </c>
      <c r="B6" s="71"/>
      <c r="C6" s="71"/>
      <c r="D6" s="71"/>
      <c r="E6" s="72"/>
      <c r="F6" s="73"/>
      <c r="G6" s="72"/>
      <c r="H6" s="73"/>
      <c r="I6" s="73"/>
      <c r="J6" s="72"/>
    </row>
    <row r="7" ht="33.75" customHeight="1" spans="1:10">
      <c r="A7" s="145" t="s">
        <v>64</v>
      </c>
      <c r="B7" s="27"/>
      <c r="C7" s="27"/>
      <c r="D7" s="27"/>
      <c r="E7" s="27"/>
      <c r="F7" s="27"/>
      <c r="G7" s="44"/>
      <c r="H7" s="27"/>
      <c r="I7" s="27"/>
      <c r="J7" s="27"/>
    </row>
    <row r="8" ht="71" customHeight="1" spans="1:10">
      <c r="A8" s="27" t="s">
        <v>510</v>
      </c>
      <c r="B8" s="27" t="s">
        <v>627</v>
      </c>
      <c r="C8" s="27" t="s">
        <v>628</v>
      </c>
      <c r="D8" s="27" t="s">
        <v>629</v>
      </c>
      <c r="E8" s="27" t="s">
        <v>630</v>
      </c>
      <c r="F8" s="27" t="s">
        <v>631</v>
      </c>
      <c r="G8" s="44" t="s">
        <v>632</v>
      </c>
      <c r="H8" s="27" t="s">
        <v>633</v>
      </c>
      <c r="I8" s="27" t="s">
        <v>634</v>
      </c>
      <c r="J8" s="27" t="s">
        <v>635</v>
      </c>
    </row>
    <row r="9" ht="76" customHeight="1" spans="1:10">
      <c r="A9" s="27" t="s">
        <v>510</v>
      </c>
      <c r="B9" s="27" t="s">
        <v>627</v>
      </c>
      <c r="C9" s="27" t="s">
        <v>628</v>
      </c>
      <c r="D9" s="27" t="s">
        <v>636</v>
      </c>
      <c r="E9" s="27" t="s">
        <v>637</v>
      </c>
      <c r="F9" s="27" t="s">
        <v>631</v>
      </c>
      <c r="G9" s="44" t="s">
        <v>638</v>
      </c>
      <c r="H9" s="27" t="s">
        <v>639</v>
      </c>
      <c r="I9" s="27" t="s">
        <v>634</v>
      </c>
      <c r="J9" s="27" t="s">
        <v>640</v>
      </c>
    </row>
    <row r="10" ht="26" customHeight="1" spans="1:10">
      <c r="A10" s="27" t="s">
        <v>510</v>
      </c>
      <c r="B10" s="27" t="s">
        <v>627</v>
      </c>
      <c r="C10" s="27" t="s">
        <v>628</v>
      </c>
      <c r="D10" s="27" t="s">
        <v>636</v>
      </c>
      <c r="E10" s="27" t="s">
        <v>641</v>
      </c>
      <c r="F10" s="27" t="s">
        <v>631</v>
      </c>
      <c r="G10" s="44" t="s">
        <v>638</v>
      </c>
      <c r="H10" s="27" t="s">
        <v>639</v>
      </c>
      <c r="I10" s="27" t="s">
        <v>634</v>
      </c>
      <c r="J10" s="27" t="s">
        <v>642</v>
      </c>
    </row>
    <row r="11" ht="42" customHeight="1" spans="1:10">
      <c r="A11" s="27" t="s">
        <v>510</v>
      </c>
      <c r="B11" s="27" t="s">
        <v>627</v>
      </c>
      <c r="C11" s="27" t="s">
        <v>643</v>
      </c>
      <c r="D11" s="27" t="s">
        <v>644</v>
      </c>
      <c r="E11" s="27" t="s">
        <v>645</v>
      </c>
      <c r="F11" s="27" t="s">
        <v>646</v>
      </c>
      <c r="G11" s="44" t="s">
        <v>186</v>
      </c>
      <c r="H11" s="27" t="s">
        <v>647</v>
      </c>
      <c r="I11" s="27" t="s">
        <v>634</v>
      </c>
      <c r="J11" s="27" t="s">
        <v>648</v>
      </c>
    </row>
    <row r="12" ht="23" customHeight="1" spans="1:10">
      <c r="A12" s="27" t="s">
        <v>510</v>
      </c>
      <c r="B12" s="27" t="s">
        <v>627</v>
      </c>
      <c r="C12" s="27" t="s">
        <v>649</v>
      </c>
      <c r="D12" s="27" t="s">
        <v>650</v>
      </c>
      <c r="E12" s="27" t="s">
        <v>650</v>
      </c>
      <c r="F12" s="27" t="s">
        <v>631</v>
      </c>
      <c r="G12" s="44" t="s">
        <v>651</v>
      </c>
      <c r="H12" s="27" t="s">
        <v>639</v>
      </c>
      <c r="I12" s="27" t="s">
        <v>652</v>
      </c>
      <c r="J12" s="27" t="s">
        <v>653</v>
      </c>
    </row>
    <row r="13" ht="33.75" customHeight="1" spans="1:10">
      <c r="A13" s="27" t="s">
        <v>497</v>
      </c>
      <c r="B13" s="27" t="s">
        <v>654</v>
      </c>
      <c r="C13" s="27" t="s">
        <v>628</v>
      </c>
      <c r="D13" s="27" t="s">
        <v>629</v>
      </c>
      <c r="E13" s="27" t="s">
        <v>655</v>
      </c>
      <c r="F13" s="27" t="s">
        <v>631</v>
      </c>
      <c r="G13" s="44" t="s">
        <v>656</v>
      </c>
      <c r="H13" s="27" t="s">
        <v>657</v>
      </c>
      <c r="I13" s="27" t="s">
        <v>634</v>
      </c>
      <c r="J13" s="27" t="s">
        <v>658</v>
      </c>
    </row>
    <row r="14" ht="33.75" customHeight="1" spans="1:10">
      <c r="A14" s="27" t="s">
        <v>497</v>
      </c>
      <c r="B14" s="27" t="s">
        <v>659</v>
      </c>
      <c r="C14" s="27" t="s">
        <v>628</v>
      </c>
      <c r="D14" s="27" t="s">
        <v>636</v>
      </c>
      <c r="E14" s="27" t="s">
        <v>660</v>
      </c>
      <c r="F14" s="27" t="s">
        <v>661</v>
      </c>
      <c r="G14" s="44" t="s">
        <v>662</v>
      </c>
      <c r="H14" s="27" t="s">
        <v>639</v>
      </c>
      <c r="I14" s="27" t="s">
        <v>634</v>
      </c>
      <c r="J14" s="27" t="s">
        <v>663</v>
      </c>
    </row>
    <row r="15" ht="33.75" customHeight="1" spans="1:10">
      <c r="A15" s="27" t="s">
        <v>497</v>
      </c>
      <c r="B15" s="27" t="s">
        <v>659</v>
      </c>
      <c r="C15" s="27" t="s">
        <v>628</v>
      </c>
      <c r="D15" s="27" t="s">
        <v>636</v>
      </c>
      <c r="E15" s="27" t="s">
        <v>664</v>
      </c>
      <c r="F15" s="27" t="s">
        <v>661</v>
      </c>
      <c r="G15" s="44" t="s">
        <v>662</v>
      </c>
      <c r="H15" s="27" t="s">
        <v>639</v>
      </c>
      <c r="I15" s="27" t="s">
        <v>634</v>
      </c>
      <c r="J15" s="27" t="s">
        <v>665</v>
      </c>
    </row>
    <row r="16" ht="33.75" customHeight="1" spans="1:10">
      <c r="A16" s="27" t="s">
        <v>497</v>
      </c>
      <c r="B16" s="27" t="s">
        <v>659</v>
      </c>
      <c r="C16" s="27" t="s">
        <v>628</v>
      </c>
      <c r="D16" s="27" t="s">
        <v>666</v>
      </c>
      <c r="E16" s="27" t="s">
        <v>667</v>
      </c>
      <c r="F16" s="27" t="s">
        <v>661</v>
      </c>
      <c r="G16" s="44" t="s">
        <v>55</v>
      </c>
      <c r="H16" s="27" t="s">
        <v>668</v>
      </c>
      <c r="I16" s="27" t="s">
        <v>634</v>
      </c>
      <c r="J16" s="27" t="s">
        <v>669</v>
      </c>
    </row>
    <row r="17" ht="33.75" customHeight="1" spans="1:10">
      <c r="A17" s="27" t="s">
        <v>497</v>
      </c>
      <c r="B17" s="27" t="s">
        <v>659</v>
      </c>
      <c r="C17" s="27" t="s">
        <v>643</v>
      </c>
      <c r="D17" s="27" t="s">
        <v>670</v>
      </c>
      <c r="E17" s="27" t="s">
        <v>671</v>
      </c>
      <c r="F17" s="27" t="s">
        <v>661</v>
      </c>
      <c r="G17" s="44" t="s">
        <v>662</v>
      </c>
      <c r="H17" s="27" t="s">
        <v>639</v>
      </c>
      <c r="I17" s="27" t="s">
        <v>634</v>
      </c>
      <c r="J17" s="27" t="s">
        <v>672</v>
      </c>
    </row>
    <row r="18" ht="33.75" customHeight="1" spans="1:10">
      <c r="A18" s="27" t="s">
        <v>497</v>
      </c>
      <c r="B18" s="27" t="s">
        <v>659</v>
      </c>
      <c r="C18" s="27" t="s">
        <v>649</v>
      </c>
      <c r="D18" s="27" t="s">
        <v>650</v>
      </c>
      <c r="E18" s="27" t="s">
        <v>673</v>
      </c>
      <c r="F18" s="27" t="s">
        <v>631</v>
      </c>
      <c r="G18" s="44" t="s">
        <v>674</v>
      </c>
      <c r="H18" s="27" t="s">
        <v>639</v>
      </c>
      <c r="I18" s="27" t="s">
        <v>634</v>
      </c>
      <c r="J18" s="27" t="s">
        <v>675</v>
      </c>
    </row>
    <row r="19" ht="22" customHeight="1" spans="1:10">
      <c r="A19" s="27" t="s">
        <v>539</v>
      </c>
      <c r="B19" s="27" t="s">
        <v>676</v>
      </c>
      <c r="C19" s="27" t="s">
        <v>628</v>
      </c>
      <c r="D19" s="27" t="s">
        <v>629</v>
      </c>
      <c r="E19" s="27" t="s">
        <v>677</v>
      </c>
      <c r="F19" s="27" t="s">
        <v>631</v>
      </c>
      <c r="G19" s="44" t="s">
        <v>678</v>
      </c>
      <c r="H19" s="27" t="s">
        <v>679</v>
      </c>
      <c r="I19" s="27" t="s">
        <v>634</v>
      </c>
      <c r="J19" s="27" t="s">
        <v>680</v>
      </c>
    </row>
    <row r="20" ht="33.75" customHeight="1" spans="1:10">
      <c r="A20" s="27" t="s">
        <v>539</v>
      </c>
      <c r="B20" s="27" t="s">
        <v>676</v>
      </c>
      <c r="C20" s="27" t="s">
        <v>628</v>
      </c>
      <c r="D20" s="27" t="s">
        <v>636</v>
      </c>
      <c r="E20" s="27" t="s">
        <v>681</v>
      </c>
      <c r="F20" s="27" t="s">
        <v>631</v>
      </c>
      <c r="G20" s="44" t="s">
        <v>662</v>
      </c>
      <c r="H20" s="27" t="s">
        <v>639</v>
      </c>
      <c r="I20" s="27" t="s">
        <v>634</v>
      </c>
      <c r="J20" s="27" t="s">
        <v>682</v>
      </c>
    </row>
    <row r="21" ht="33.75" customHeight="1" spans="1:10">
      <c r="A21" s="27" t="s">
        <v>539</v>
      </c>
      <c r="B21" s="27" t="s">
        <v>676</v>
      </c>
      <c r="C21" s="27" t="s">
        <v>628</v>
      </c>
      <c r="D21" s="27" t="s">
        <v>666</v>
      </c>
      <c r="E21" s="27" t="s">
        <v>683</v>
      </c>
      <c r="F21" s="27" t="s">
        <v>661</v>
      </c>
      <c r="G21" s="44" t="s">
        <v>662</v>
      </c>
      <c r="H21" s="27" t="s">
        <v>639</v>
      </c>
      <c r="I21" s="27" t="s">
        <v>634</v>
      </c>
      <c r="J21" s="27" t="s">
        <v>684</v>
      </c>
    </row>
    <row r="22" ht="28" customHeight="1" spans="1:10">
      <c r="A22" s="27" t="s">
        <v>539</v>
      </c>
      <c r="B22" s="27" t="s">
        <v>676</v>
      </c>
      <c r="C22" s="27" t="s">
        <v>643</v>
      </c>
      <c r="D22" s="27" t="s">
        <v>685</v>
      </c>
      <c r="E22" s="27" t="s">
        <v>686</v>
      </c>
      <c r="F22" s="27" t="s">
        <v>646</v>
      </c>
      <c r="G22" s="44" t="s">
        <v>185</v>
      </c>
      <c r="H22" s="27" t="s">
        <v>687</v>
      </c>
      <c r="I22" s="27" t="s">
        <v>634</v>
      </c>
      <c r="J22" s="27" t="s">
        <v>688</v>
      </c>
    </row>
    <row r="23" ht="33.75" customHeight="1" spans="1:10">
      <c r="A23" s="27" t="s">
        <v>539</v>
      </c>
      <c r="B23" s="27" t="s">
        <v>676</v>
      </c>
      <c r="C23" s="27" t="s">
        <v>649</v>
      </c>
      <c r="D23" s="27" t="s">
        <v>650</v>
      </c>
      <c r="E23" s="27" t="s">
        <v>689</v>
      </c>
      <c r="F23" s="27" t="s">
        <v>631</v>
      </c>
      <c r="G23" s="44" t="s">
        <v>651</v>
      </c>
      <c r="H23" s="27" t="s">
        <v>639</v>
      </c>
      <c r="I23" s="27" t="s">
        <v>634</v>
      </c>
      <c r="J23" s="27" t="s">
        <v>690</v>
      </c>
    </row>
    <row r="24" ht="33.75" customHeight="1" spans="1:10">
      <c r="A24" s="27" t="s">
        <v>532</v>
      </c>
      <c r="B24" s="27" t="s">
        <v>691</v>
      </c>
      <c r="C24" s="27" t="s">
        <v>628</v>
      </c>
      <c r="D24" s="27" t="s">
        <v>629</v>
      </c>
      <c r="E24" s="27" t="s">
        <v>692</v>
      </c>
      <c r="F24" s="27" t="s">
        <v>631</v>
      </c>
      <c r="G24" s="44" t="s">
        <v>693</v>
      </c>
      <c r="H24" s="27" t="s">
        <v>694</v>
      </c>
      <c r="I24" s="27" t="s">
        <v>634</v>
      </c>
      <c r="J24" s="27" t="s">
        <v>695</v>
      </c>
    </row>
    <row r="25" ht="33.75" customHeight="1" spans="1:10">
      <c r="A25" s="27" t="s">
        <v>532</v>
      </c>
      <c r="B25" s="27" t="s">
        <v>691</v>
      </c>
      <c r="C25" s="27" t="s">
        <v>628</v>
      </c>
      <c r="D25" s="27" t="s">
        <v>629</v>
      </c>
      <c r="E25" s="27" t="s">
        <v>696</v>
      </c>
      <c r="F25" s="27" t="s">
        <v>631</v>
      </c>
      <c r="G25" s="44" t="s">
        <v>58</v>
      </c>
      <c r="H25" s="27" t="s">
        <v>697</v>
      </c>
      <c r="I25" s="27" t="s">
        <v>634</v>
      </c>
      <c r="J25" s="27" t="s">
        <v>695</v>
      </c>
    </row>
    <row r="26" ht="33.75" customHeight="1" spans="1:10">
      <c r="A26" s="27" t="s">
        <v>532</v>
      </c>
      <c r="B26" s="27" t="s">
        <v>691</v>
      </c>
      <c r="C26" s="27" t="s">
        <v>628</v>
      </c>
      <c r="D26" s="27" t="s">
        <v>636</v>
      </c>
      <c r="E26" s="27" t="s">
        <v>698</v>
      </c>
      <c r="F26" s="27" t="s">
        <v>631</v>
      </c>
      <c r="G26" s="44" t="s">
        <v>699</v>
      </c>
      <c r="H26" s="27" t="s">
        <v>639</v>
      </c>
      <c r="I26" s="27" t="s">
        <v>634</v>
      </c>
      <c r="J26" s="27" t="s">
        <v>695</v>
      </c>
    </row>
    <row r="27" ht="33.75" customHeight="1" spans="1:10">
      <c r="A27" s="27" t="s">
        <v>532</v>
      </c>
      <c r="B27" s="27" t="s">
        <v>691</v>
      </c>
      <c r="C27" s="27" t="s">
        <v>643</v>
      </c>
      <c r="D27" s="27" t="s">
        <v>644</v>
      </c>
      <c r="E27" s="27" t="s">
        <v>700</v>
      </c>
      <c r="F27" s="27" t="s">
        <v>631</v>
      </c>
      <c r="G27" s="44" t="s">
        <v>678</v>
      </c>
      <c r="H27" s="27" t="s">
        <v>701</v>
      </c>
      <c r="I27" s="27" t="s">
        <v>634</v>
      </c>
      <c r="J27" s="27" t="s">
        <v>695</v>
      </c>
    </row>
    <row r="28" ht="33.75" customHeight="1" spans="1:10">
      <c r="A28" s="27" t="s">
        <v>532</v>
      </c>
      <c r="B28" s="27" t="s">
        <v>691</v>
      </c>
      <c r="C28" s="27" t="s">
        <v>649</v>
      </c>
      <c r="D28" s="27" t="s">
        <v>650</v>
      </c>
      <c r="E28" s="27" t="s">
        <v>702</v>
      </c>
      <c r="F28" s="27" t="s">
        <v>631</v>
      </c>
      <c r="G28" s="44" t="s">
        <v>674</v>
      </c>
      <c r="H28" s="27" t="s">
        <v>639</v>
      </c>
      <c r="I28" s="27" t="s">
        <v>634</v>
      </c>
      <c r="J28" s="27" t="s">
        <v>703</v>
      </c>
    </row>
    <row r="29" ht="33.75" customHeight="1" spans="1:10">
      <c r="A29" s="27" t="s">
        <v>537</v>
      </c>
      <c r="B29" s="27" t="s">
        <v>704</v>
      </c>
      <c r="C29" s="27" t="s">
        <v>628</v>
      </c>
      <c r="D29" s="27" t="s">
        <v>629</v>
      </c>
      <c r="E29" s="27" t="s">
        <v>705</v>
      </c>
      <c r="F29" s="27" t="s">
        <v>661</v>
      </c>
      <c r="G29" s="44" t="s">
        <v>678</v>
      </c>
      <c r="H29" s="27" t="s">
        <v>706</v>
      </c>
      <c r="I29" s="27" t="s">
        <v>634</v>
      </c>
      <c r="J29" s="27" t="s">
        <v>707</v>
      </c>
    </row>
    <row r="30" ht="33.75" customHeight="1" spans="1:10">
      <c r="A30" s="27" t="s">
        <v>537</v>
      </c>
      <c r="B30" s="27" t="s">
        <v>704</v>
      </c>
      <c r="C30" s="27" t="s">
        <v>628</v>
      </c>
      <c r="D30" s="27" t="s">
        <v>636</v>
      </c>
      <c r="E30" s="27" t="s">
        <v>708</v>
      </c>
      <c r="F30" s="27" t="s">
        <v>661</v>
      </c>
      <c r="G30" s="44" t="s">
        <v>45</v>
      </c>
      <c r="H30" s="27" t="s">
        <v>709</v>
      </c>
      <c r="I30" s="27" t="s">
        <v>634</v>
      </c>
      <c r="J30" s="27" t="s">
        <v>710</v>
      </c>
    </row>
    <row r="31" ht="33.75" customHeight="1" spans="1:10">
      <c r="A31" s="27" t="s">
        <v>537</v>
      </c>
      <c r="B31" s="27" t="s">
        <v>704</v>
      </c>
      <c r="C31" s="27" t="s">
        <v>628</v>
      </c>
      <c r="D31" s="27" t="s">
        <v>711</v>
      </c>
      <c r="E31" s="27" t="s">
        <v>712</v>
      </c>
      <c r="F31" s="27" t="s">
        <v>646</v>
      </c>
      <c r="G31" s="44" t="s">
        <v>713</v>
      </c>
      <c r="H31" s="27" t="s">
        <v>714</v>
      </c>
      <c r="I31" s="27" t="s">
        <v>634</v>
      </c>
      <c r="J31" s="27" t="s">
        <v>715</v>
      </c>
    </row>
    <row r="32" ht="33.75" customHeight="1" spans="1:10">
      <c r="A32" s="27" t="s">
        <v>537</v>
      </c>
      <c r="B32" s="27" t="s">
        <v>704</v>
      </c>
      <c r="C32" s="27" t="s">
        <v>643</v>
      </c>
      <c r="D32" s="27" t="s">
        <v>670</v>
      </c>
      <c r="E32" s="27" t="s">
        <v>716</v>
      </c>
      <c r="F32" s="27" t="s">
        <v>661</v>
      </c>
      <c r="G32" s="44" t="s">
        <v>717</v>
      </c>
      <c r="H32" s="27"/>
      <c r="I32" s="27" t="s">
        <v>652</v>
      </c>
      <c r="J32" s="27" t="s">
        <v>718</v>
      </c>
    </row>
    <row r="33" ht="33.75" customHeight="1" spans="1:10">
      <c r="A33" s="27" t="s">
        <v>537</v>
      </c>
      <c r="B33" s="27" t="s">
        <v>704</v>
      </c>
      <c r="C33" s="27" t="s">
        <v>649</v>
      </c>
      <c r="D33" s="27" t="s">
        <v>650</v>
      </c>
      <c r="E33" s="27" t="s">
        <v>716</v>
      </c>
      <c r="F33" s="27" t="s">
        <v>631</v>
      </c>
      <c r="G33" s="44" t="s">
        <v>674</v>
      </c>
      <c r="H33" s="27" t="s">
        <v>639</v>
      </c>
      <c r="I33" s="27" t="s">
        <v>634</v>
      </c>
      <c r="J33" s="27" t="s">
        <v>719</v>
      </c>
    </row>
    <row r="34" ht="33.75" customHeight="1" spans="1:10">
      <c r="A34" s="27" t="s">
        <v>528</v>
      </c>
      <c r="B34" s="146" t="s">
        <v>720</v>
      </c>
      <c r="C34" s="27" t="s">
        <v>628</v>
      </c>
      <c r="D34" s="27" t="s">
        <v>629</v>
      </c>
      <c r="E34" s="27" t="s">
        <v>721</v>
      </c>
      <c r="F34" s="27" t="s">
        <v>661</v>
      </c>
      <c r="G34" s="44" t="s">
        <v>722</v>
      </c>
      <c r="H34" s="27" t="s">
        <v>723</v>
      </c>
      <c r="I34" s="27" t="s">
        <v>634</v>
      </c>
      <c r="J34" s="27" t="s">
        <v>724</v>
      </c>
    </row>
    <row r="35" ht="33.75" customHeight="1" spans="1:10">
      <c r="A35" s="27" t="s">
        <v>528</v>
      </c>
      <c r="B35" s="27" t="s">
        <v>725</v>
      </c>
      <c r="C35" s="27" t="s">
        <v>628</v>
      </c>
      <c r="D35" s="27" t="s">
        <v>629</v>
      </c>
      <c r="E35" s="27" t="s">
        <v>726</v>
      </c>
      <c r="F35" s="27" t="s">
        <v>661</v>
      </c>
      <c r="G35" s="44" t="s">
        <v>45</v>
      </c>
      <c r="H35" s="27" t="s">
        <v>727</v>
      </c>
      <c r="I35" s="27" t="s">
        <v>634</v>
      </c>
      <c r="J35" s="27" t="s">
        <v>728</v>
      </c>
    </row>
    <row r="36" ht="33.75" customHeight="1" spans="1:10">
      <c r="A36" s="27" t="s">
        <v>528</v>
      </c>
      <c r="B36" s="27" t="s">
        <v>725</v>
      </c>
      <c r="C36" s="27" t="s">
        <v>628</v>
      </c>
      <c r="D36" s="27" t="s">
        <v>629</v>
      </c>
      <c r="E36" s="27" t="s">
        <v>729</v>
      </c>
      <c r="F36" s="27" t="s">
        <v>661</v>
      </c>
      <c r="G36" s="44" t="s">
        <v>55</v>
      </c>
      <c r="H36" s="27" t="s">
        <v>730</v>
      </c>
      <c r="I36" s="27" t="s">
        <v>634</v>
      </c>
      <c r="J36" s="27" t="s">
        <v>731</v>
      </c>
    </row>
    <row r="37" ht="33.75" customHeight="1" spans="1:10">
      <c r="A37" s="27" t="s">
        <v>528</v>
      </c>
      <c r="B37" s="27" t="s">
        <v>725</v>
      </c>
      <c r="C37" s="27" t="s">
        <v>628</v>
      </c>
      <c r="D37" s="27" t="s">
        <v>629</v>
      </c>
      <c r="E37" s="27" t="s">
        <v>732</v>
      </c>
      <c r="F37" s="27" t="s">
        <v>661</v>
      </c>
      <c r="G37" s="44" t="s">
        <v>47</v>
      </c>
      <c r="H37" s="27" t="s">
        <v>730</v>
      </c>
      <c r="I37" s="27" t="s">
        <v>634</v>
      </c>
      <c r="J37" s="27" t="s">
        <v>733</v>
      </c>
    </row>
    <row r="38" ht="33.75" customHeight="1" spans="1:10">
      <c r="A38" s="27" t="s">
        <v>528</v>
      </c>
      <c r="B38" s="27" t="s">
        <v>725</v>
      </c>
      <c r="C38" s="27" t="s">
        <v>628</v>
      </c>
      <c r="D38" s="27" t="s">
        <v>636</v>
      </c>
      <c r="E38" s="27" t="s">
        <v>734</v>
      </c>
      <c r="F38" s="27" t="s">
        <v>631</v>
      </c>
      <c r="G38" s="44" t="s">
        <v>651</v>
      </c>
      <c r="H38" s="27" t="s">
        <v>639</v>
      </c>
      <c r="I38" s="27" t="s">
        <v>634</v>
      </c>
      <c r="J38" s="27" t="s">
        <v>735</v>
      </c>
    </row>
    <row r="39" ht="33.75" customHeight="1" spans="1:10">
      <c r="A39" s="27" t="s">
        <v>528</v>
      </c>
      <c r="B39" s="27" t="s">
        <v>725</v>
      </c>
      <c r="C39" s="27" t="s">
        <v>628</v>
      </c>
      <c r="D39" s="27" t="s">
        <v>636</v>
      </c>
      <c r="E39" s="27" t="s">
        <v>736</v>
      </c>
      <c r="F39" s="27" t="s">
        <v>631</v>
      </c>
      <c r="G39" s="44" t="s">
        <v>674</v>
      </c>
      <c r="H39" s="27" t="s">
        <v>737</v>
      </c>
      <c r="I39" s="27" t="s">
        <v>634</v>
      </c>
      <c r="J39" s="27" t="s">
        <v>738</v>
      </c>
    </row>
    <row r="40" ht="43" customHeight="1" spans="1:10">
      <c r="A40" s="27" t="s">
        <v>528</v>
      </c>
      <c r="B40" s="27" t="s">
        <v>725</v>
      </c>
      <c r="C40" s="27" t="s">
        <v>628</v>
      </c>
      <c r="D40" s="27" t="s">
        <v>666</v>
      </c>
      <c r="E40" s="27" t="s">
        <v>739</v>
      </c>
      <c r="F40" s="27" t="s">
        <v>631</v>
      </c>
      <c r="G40" s="44" t="s">
        <v>651</v>
      </c>
      <c r="H40" s="27" t="s">
        <v>639</v>
      </c>
      <c r="I40" s="27" t="s">
        <v>634</v>
      </c>
      <c r="J40" s="27" t="s">
        <v>740</v>
      </c>
    </row>
    <row r="41" ht="33.75" customHeight="1" spans="1:10">
      <c r="A41" s="27" t="s">
        <v>528</v>
      </c>
      <c r="B41" s="27" t="s">
        <v>725</v>
      </c>
      <c r="C41" s="27" t="s">
        <v>628</v>
      </c>
      <c r="D41" s="27" t="s">
        <v>666</v>
      </c>
      <c r="E41" s="27" t="s">
        <v>741</v>
      </c>
      <c r="F41" s="27" t="s">
        <v>646</v>
      </c>
      <c r="G41" s="44" t="s">
        <v>46</v>
      </c>
      <c r="H41" s="27" t="s">
        <v>697</v>
      </c>
      <c r="I41" s="27" t="s">
        <v>634</v>
      </c>
      <c r="J41" s="27" t="s">
        <v>742</v>
      </c>
    </row>
    <row r="42" ht="42" customHeight="1" spans="1:10">
      <c r="A42" s="27" t="s">
        <v>528</v>
      </c>
      <c r="B42" s="27" t="s">
        <v>725</v>
      </c>
      <c r="C42" s="27" t="s">
        <v>643</v>
      </c>
      <c r="D42" s="27" t="s">
        <v>670</v>
      </c>
      <c r="E42" s="27" t="s">
        <v>743</v>
      </c>
      <c r="F42" s="27" t="s">
        <v>631</v>
      </c>
      <c r="G42" s="44" t="s">
        <v>674</v>
      </c>
      <c r="H42" s="27" t="s">
        <v>639</v>
      </c>
      <c r="I42" s="27" t="s">
        <v>634</v>
      </c>
      <c r="J42" s="27" t="s">
        <v>744</v>
      </c>
    </row>
    <row r="43" ht="53" customHeight="1" spans="1:10">
      <c r="A43" s="27" t="s">
        <v>528</v>
      </c>
      <c r="B43" s="27" t="s">
        <v>725</v>
      </c>
      <c r="C43" s="27" t="s">
        <v>649</v>
      </c>
      <c r="D43" s="27" t="s">
        <v>650</v>
      </c>
      <c r="E43" s="27" t="s">
        <v>689</v>
      </c>
      <c r="F43" s="27" t="s">
        <v>631</v>
      </c>
      <c r="G43" s="44" t="s">
        <v>699</v>
      </c>
      <c r="H43" s="27" t="s">
        <v>639</v>
      </c>
      <c r="I43" s="27" t="s">
        <v>634</v>
      </c>
      <c r="J43" s="27" t="s">
        <v>745</v>
      </c>
    </row>
    <row r="44" ht="33.75" customHeight="1" spans="1:10">
      <c r="A44" s="145" t="s">
        <v>66</v>
      </c>
      <c r="B44" s="27"/>
      <c r="C44" s="27"/>
      <c r="D44" s="27"/>
      <c r="E44" s="27"/>
      <c r="F44" s="27"/>
      <c r="G44" s="27"/>
      <c r="H44" s="27"/>
      <c r="I44" s="27"/>
      <c r="J44" s="27"/>
    </row>
    <row r="45" ht="60" customHeight="1" spans="1:10">
      <c r="A45" s="27" t="s">
        <v>544</v>
      </c>
      <c r="B45" s="27" t="s">
        <v>746</v>
      </c>
      <c r="C45" s="27" t="s">
        <v>628</v>
      </c>
      <c r="D45" s="27" t="s">
        <v>629</v>
      </c>
      <c r="E45" s="27" t="s">
        <v>747</v>
      </c>
      <c r="F45" s="27" t="s">
        <v>661</v>
      </c>
      <c r="G45" s="44" t="s">
        <v>48</v>
      </c>
      <c r="H45" s="27" t="s">
        <v>748</v>
      </c>
      <c r="I45" s="27" t="s">
        <v>634</v>
      </c>
      <c r="J45" s="27" t="s">
        <v>749</v>
      </c>
    </row>
    <row r="46" ht="60" customHeight="1" spans="1:10">
      <c r="A46" s="27" t="s">
        <v>544</v>
      </c>
      <c r="B46" s="27" t="s">
        <v>746</v>
      </c>
      <c r="C46" s="27" t="s">
        <v>628</v>
      </c>
      <c r="D46" s="27" t="s">
        <v>629</v>
      </c>
      <c r="E46" s="27" t="s">
        <v>750</v>
      </c>
      <c r="F46" s="27" t="s">
        <v>661</v>
      </c>
      <c r="G46" s="44" t="s">
        <v>48</v>
      </c>
      <c r="H46" s="27" t="s">
        <v>751</v>
      </c>
      <c r="I46" s="27" t="s">
        <v>634</v>
      </c>
      <c r="J46" s="27" t="s">
        <v>752</v>
      </c>
    </row>
    <row r="47" ht="60" customHeight="1" spans="1:10">
      <c r="A47" s="27" t="s">
        <v>544</v>
      </c>
      <c r="B47" s="27" t="s">
        <v>746</v>
      </c>
      <c r="C47" s="27" t="s">
        <v>628</v>
      </c>
      <c r="D47" s="27" t="s">
        <v>629</v>
      </c>
      <c r="E47" s="27" t="s">
        <v>753</v>
      </c>
      <c r="F47" s="27" t="s">
        <v>631</v>
      </c>
      <c r="G47" s="44" t="s">
        <v>754</v>
      </c>
      <c r="H47" s="27" t="s">
        <v>751</v>
      </c>
      <c r="I47" s="27" t="s">
        <v>634</v>
      </c>
      <c r="J47" s="27" t="s">
        <v>755</v>
      </c>
    </row>
    <row r="48" ht="60" customHeight="1" spans="1:10">
      <c r="A48" s="27" t="s">
        <v>544</v>
      </c>
      <c r="B48" s="27" t="s">
        <v>746</v>
      </c>
      <c r="C48" s="27" t="s">
        <v>628</v>
      </c>
      <c r="D48" s="27" t="s">
        <v>629</v>
      </c>
      <c r="E48" s="27" t="s">
        <v>756</v>
      </c>
      <c r="F48" s="27" t="s">
        <v>631</v>
      </c>
      <c r="G48" s="44" t="s">
        <v>757</v>
      </c>
      <c r="H48" s="27" t="s">
        <v>758</v>
      </c>
      <c r="I48" s="27" t="s">
        <v>634</v>
      </c>
      <c r="J48" s="27" t="s">
        <v>759</v>
      </c>
    </row>
    <row r="49" ht="60" customHeight="1" spans="1:10">
      <c r="A49" s="27" t="s">
        <v>544</v>
      </c>
      <c r="B49" s="27" t="s">
        <v>746</v>
      </c>
      <c r="C49" s="27" t="s">
        <v>628</v>
      </c>
      <c r="D49" s="27" t="s">
        <v>636</v>
      </c>
      <c r="E49" s="27" t="s">
        <v>760</v>
      </c>
      <c r="F49" s="27" t="s">
        <v>661</v>
      </c>
      <c r="G49" s="44" t="s">
        <v>662</v>
      </c>
      <c r="H49" s="27" t="s">
        <v>639</v>
      </c>
      <c r="I49" s="27" t="s">
        <v>634</v>
      </c>
      <c r="J49" s="27" t="s">
        <v>761</v>
      </c>
    </row>
    <row r="50" ht="60" customHeight="1" spans="1:10">
      <c r="A50" s="27" t="s">
        <v>544</v>
      </c>
      <c r="B50" s="27" t="s">
        <v>746</v>
      </c>
      <c r="C50" s="27" t="s">
        <v>628</v>
      </c>
      <c r="D50" s="27" t="s">
        <v>636</v>
      </c>
      <c r="E50" s="27" t="s">
        <v>762</v>
      </c>
      <c r="F50" s="27" t="s">
        <v>661</v>
      </c>
      <c r="G50" s="44" t="s">
        <v>662</v>
      </c>
      <c r="H50" s="27" t="s">
        <v>639</v>
      </c>
      <c r="I50" s="27" t="s">
        <v>634</v>
      </c>
      <c r="J50" s="27" t="s">
        <v>763</v>
      </c>
    </row>
    <row r="51" ht="33.75" customHeight="1" spans="1:10">
      <c r="A51" s="27" t="s">
        <v>544</v>
      </c>
      <c r="B51" s="27" t="s">
        <v>746</v>
      </c>
      <c r="C51" s="27" t="s">
        <v>628</v>
      </c>
      <c r="D51" s="27" t="s">
        <v>666</v>
      </c>
      <c r="E51" s="27" t="s">
        <v>764</v>
      </c>
      <c r="F51" s="27" t="s">
        <v>646</v>
      </c>
      <c r="G51" s="44" t="s">
        <v>765</v>
      </c>
      <c r="H51" s="27" t="s">
        <v>697</v>
      </c>
      <c r="I51" s="27" t="s">
        <v>634</v>
      </c>
      <c r="J51" s="27" t="s">
        <v>766</v>
      </c>
    </row>
    <row r="52" ht="33.75" customHeight="1" spans="1:10">
      <c r="A52" s="27" t="s">
        <v>544</v>
      </c>
      <c r="B52" s="27" t="s">
        <v>746</v>
      </c>
      <c r="C52" s="27" t="s">
        <v>643</v>
      </c>
      <c r="D52" s="27" t="s">
        <v>644</v>
      </c>
      <c r="E52" s="27" t="s">
        <v>767</v>
      </c>
      <c r="F52" s="27" t="s">
        <v>661</v>
      </c>
      <c r="G52" s="44" t="s">
        <v>662</v>
      </c>
      <c r="H52" s="27" t="s">
        <v>639</v>
      </c>
      <c r="I52" s="27" t="s">
        <v>634</v>
      </c>
      <c r="J52" s="27" t="s">
        <v>768</v>
      </c>
    </row>
    <row r="53" ht="33.75" customHeight="1" spans="1:10">
      <c r="A53" s="27" t="s">
        <v>544</v>
      </c>
      <c r="B53" s="27" t="s">
        <v>746</v>
      </c>
      <c r="C53" s="27" t="s">
        <v>649</v>
      </c>
      <c r="D53" s="27" t="s">
        <v>650</v>
      </c>
      <c r="E53" s="27" t="s">
        <v>769</v>
      </c>
      <c r="F53" s="27" t="s">
        <v>631</v>
      </c>
      <c r="G53" s="44" t="s">
        <v>674</v>
      </c>
      <c r="H53" s="27" t="s">
        <v>639</v>
      </c>
      <c r="I53" s="27" t="s">
        <v>634</v>
      </c>
      <c r="J53" s="27" t="s">
        <v>770</v>
      </c>
    </row>
    <row r="54" ht="33.75" customHeight="1" spans="1:10">
      <c r="A54" s="27" t="s">
        <v>548</v>
      </c>
      <c r="B54" s="27" t="s">
        <v>771</v>
      </c>
      <c r="C54" s="27" t="s">
        <v>628</v>
      </c>
      <c r="D54" s="27" t="s">
        <v>629</v>
      </c>
      <c r="E54" s="27" t="s">
        <v>772</v>
      </c>
      <c r="F54" s="27" t="s">
        <v>661</v>
      </c>
      <c r="G54" s="44" t="s">
        <v>45</v>
      </c>
      <c r="H54" s="27" t="s">
        <v>773</v>
      </c>
      <c r="I54" s="27" t="s">
        <v>634</v>
      </c>
      <c r="J54" s="27" t="s">
        <v>774</v>
      </c>
    </row>
    <row r="55" ht="33.75" customHeight="1" spans="1:10">
      <c r="A55" s="27" t="s">
        <v>548</v>
      </c>
      <c r="B55" s="27" t="s">
        <v>771</v>
      </c>
      <c r="C55" s="27" t="s">
        <v>628</v>
      </c>
      <c r="D55" s="27" t="s">
        <v>629</v>
      </c>
      <c r="E55" s="27" t="s">
        <v>775</v>
      </c>
      <c r="F55" s="27" t="s">
        <v>631</v>
      </c>
      <c r="G55" s="44" t="s">
        <v>776</v>
      </c>
      <c r="H55" s="27" t="s">
        <v>777</v>
      </c>
      <c r="I55" s="27" t="s">
        <v>634</v>
      </c>
      <c r="J55" s="27" t="s">
        <v>778</v>
      </c>
    </row>
    <row r="56" ht="33.75" customHeight="1" spans="1:10">
      <c r="A56" s="27" t="s">
        <v>548</v>
      </c>
      <c r="B56" s="27" t="s">
        <v>771</v>
      </c>
      <c r="C56" s="27" t="s">
        <v>628</v>
      </c>
      <c r="D56" s="27" t="s">
        <v>629</v>
      </c>
      <c r="E56" s="27" t="s">
        <v>779</v>
      </c>
      <c r="F56" s="27" t="s">
        <v>661</v>
      </c>
      <c r="G56" s="44" t="s">
        <v>780</v>
      </c>
      <c r="H56" s="27" t="s">
        <v>697</v>
      </c>
      <c r="I56" s="27" t="s">
        <v>634</v>
      </c>
      <c r="J56" s="27" t="s">
        <v>781</v>
      </c>
    </row>
    <row r="57" ht="33.75" customHeight="1" spans="1:10">
      <c r="A57" s="27" t="s">
        <v>548</v>
      </c>
      <c r="B57" s="27" t="s">
        <v>771</v>
      </c>
      <c r="C57" s="27" t="s">
        <v>628</v>
      </c>
      <c r="D57" s="27" t="s">
        <v>636</v>
      </c>
      <c r="E57" s="27" t="s">
        <v>782</v>
      </c>
      <c r="F57" s="27" t="s">
        <v>661</v>
      </c>
      <c r="G57" s="44" t="s">
        <v>662</v>
      </c>
      <c r="H57" s="27" t="s">
        <v>639</v>
      </c>
      <c r="I57" s="27" t="s">
        <v>634</v>
      </c>
      <c r="J57" s="27" t="s">
        <v>783</v>
      </c>
    </row>
    <row r="58" ht="33.75" customHeight="1" spans="1:10">
      <c r="A58" s="27" t="s">
        <v>548</v>
      </c>
      <c r="B58" s="27" t="s">
        <v>771</v>
      </c>
      <c r="C58" s="27" t="s">
        <v>628</v>
      </c>
      <c r="D58" s="27" t="s">
        <v>666</v>
      </c>
      <c r="E58" s="27" t="s">
        <v>784</v>
      </c>
      <c r="F58" s="27" t="s">
        <v>661</v>
      </c>
      <c r="G58" s="44" t="s">
        <v>662</v>
      </c>
      <c r="H58" s="27" t="s">
        <v>639</v>
      </c>
      <c r="I58" s="27" t="s">
        <v>634</v>
      </c>
      <c r="J58" s="27" t="s">
        <v>785</v>
      </c>
    </row>
    <row r="59" ht="33.75" customHeight="1" spans="1:10">
      <c r="A59" s="27" t="s">
        <v>548</v>
      </c>
      <c r="B59" s="27" t="s">
        <v>771</v>
      </c>
      <c r="C59" s="27" t="s">
        <v>643</v>
      </c>
      <c r="D59" s="27" t="s">
        <v>644</v>
      </c>
      <c r="E59" s="27" t="s">
        <v>786</v>
      </c>
      <c r="F59" s="27" t="s">
        <v>661</v>
      </c>
      <c r="G59" s="44" t="s">
        <v>787</v>
      </c>
      <c r="H59" s="27" t="s">
        <v>788</v>
      </c>
      <c r="I59" s="27" t="s">
        <v>634</v>
      </c>
      <c r="J59" s="27" t="s">
        <v>789</v>
      </c>
    </row>
    <row r="60" ht="33.75" customHeight="1" spans="1:10">
      <c r="A60" s="27" t="s">
        <v>548</v>
      </c>
      <c r="B60" s="27" t="s">
        <v>771</v>
      </c>
      <c r="C60" s="27" t="s">
        <v>649</v>
      </c>
      <c r="D60" s="27" t="s">
        <v>650</v>
      </c>
      <c r="E60" s="27" t="s">
        <v>790</v>
      </c>
      <c r="F60" s="27" t="s">
        <v>661</v>
      </c>
      <c r="G60" s="44" t="s">
        <v>651</v>
      </c>
      <c r="H60" s="27" t="s">
        <v>639</v>
      </c>
      <c r="I60" s="27" t="s">
        <v>634</v>
      </c>
      <c r="J60" s="27" t="s">
        <v>791</v>
      </c>
    </row>
    <row r="61" ht="67" customHeight="1" spans="1:10">
      <c r="A61" s="27" t="s">
        <v>497</v>
      </c>
      <c r="B61" s="27" t="s">
        <v>792</v>
      </c>
      <c r="C61" s="27" t="s">
        <v>628</v>
      </c>
      <c r="D61" s="27" t="s">
        <v>629</v>
      </c>
      <c r="E61" s="27" t="s">
        <v>793</v>
      </c>
      <c r="F61" s="27" t="s">
        <v>631</v>
      </c>
      <c r="G61" s="44" t="s">
        <v>794</v>
      </c>
      <c r="H61" s="27" t="s">
        <v>633</v>
      </c>
      <c r="I61" s="27" t="s">
        <v>634</v>
      </c>
      <c r="J61" s="27" t="s">
        <v>795</v>
      </c>
    </row>
    <row r="62" ht="78" customHeight="1" spans="1:10">
      <c r="A62" s="27" t="s">
        <v>497</v>
      </c>
      <c r="B62" s="27" t="s">
        <v>792</v>
      </c>
      <c r="C62" s="27" t="s">
        <v>628</v>
      </c>
      <c r="D62" s="27" t="s">
        <v>629</v>
      </c>
      <c r="E62" s="27" t="s">
        <v>796</v>
      </c>
      <c r="F62" s="27" t="s">
        <v>631</v>
      </c>
      <c r="G62" s="44" t="s">
        <v>46</v>
      </c>
      <c r="H62" s="27" t="s">
        <v>730</v>
      </c>
      <c r="I62" s="27" t="s">
        <v>634</v>
      </c>
      <c r="J62" s="27" t="s">
        <v>797</v>
      </c>
    </row>
    <row r="63" ht="33.75" customHeight="1" spans="1:10">
      <c r="A63" s="27" t="s">
        <v>497</v>
      </c>
      <c r="B63" s="27" t="s">
        <v>792</v>
      </c>
      <c r="C63" s="27" t="s">
        <v>628</v>
      </c>
      <c r="D63" s="27" t="s">
        <v>629</v>
      </c>
      <c r="E63" s="27" t="s">
        <v>798</v>
      </c>
      <c r="F63" s="27" t="s">
        <v>631</v>
      </c>
      <c r="G63" s="44" t="s">
        <v>799</v>
      </c>
      <c r="H63" s="27" t="s">
        <v>697</v>
      </c>
      <c r="I63" s="27" t="s">
        <v>634</v>
      </c>
      <c r="J63" s="27" t="s">
        <v>800</v>
      </c>
    </row>
    <row r="64" ht="25" customHeight="1" spans="1:10">
      <c r="A64" s="27" t="s">
        <v>497</v>
      </c>
      <c r="B64" s="27" t="s">
        <v>792</v>
      </c>
      <c r="C64" s="27" t="s">
        <v>628</v>
      </c>
      <c r="D64" s="27" t="s">
        <v>629</v>
      </c>
      <c r="E64" s="27" t="s">
        <v>801</v>
      </c>
      <c r="F64" s="27" t="s">
        <v>631</v>
      </c>
      <c r="G64" s="44" t="s">
        <v>802</v>
      </c>
      <c r="H64" s="27" t="s">
        <v>633</v>
      </c>
      <c r="I64" s="27" t="s">
        <v>634</v>
      </c>
      <c r="J64" s="27" t="s">
        <v>803</v>
      </c>
    </row>
    <row r="65" ht="40" customHeight="1" spans="1:10">
      <c r="A65" s="27" t="s">
        <v>497</v>
      </c>
      <c r="B65" s="27" t="s">
        <v>792</v>
      </c>
      <c r="C65" s="27" t="s">
        <v>628</v>
      </c>
      <c r="D65" s="27" t="s">
        <v>636</v>
      </c>
      <c r="E65" s="27" t="s">
        <v>804</v>
      </c>
      <c r="F65" s="27" t="s">
        <v>661</v>
      </c>
      <c r="G65" s="44" t="s">
        <v>662</v>
      </c>
      <c r="H65" s="27" t="s">
        <v>639</v>
      </c>
      <c r="I65" s="27" t="s">
        <v>634</v>
      </c>
      <c r="J65" s="27" t="s">
        <v>805</v>
      </c>
    </row>
    <row r="66" ht="33.75" customHeight="1" spans="1:10">
      <c r="A66" s="27" t="s">
        <v>497</v>
      </c>
      <c r="B66" s="27" t="s">
        <v>792</v>
      </c>
      <c r="C66" s="27" t="s">
        <v>628</v>
      </c>
      <c r="D66" s="27" t="s">
        <v>636</v>
      </c>
      <c r="E66" s="27" t="s">
        <v>806</v>
      </c>
      <c r="F66" s="27" t="s">
        <v>661</v>
      </c>
      <c r="G66" s="44" t="s">
        <v>662</v>
      </c>
      <c r="H66" s="27" t="s">
        <v>639</v>
      </c>
      <c r="I66" s="27" t="s">
        <v>634</v>
      </c>
      <c r="J66" s="27" t="s">
        <v>807</v>
      </c>
    </row>
    <row r="67" ht="33.75" customHeight="1" spans="1:10">
      <c r="A67" s="27" t="s">
        <v>497</v>
      </c>
      <c r="B67" s="27" t="s">
        <v>792</v>
      </c>
      <c r="C67" s="27" t="s">
        <v>643</v>
      </c>
      <c r="D67" s="27" t="s">
        <v>670</v>
      </c>
      <c r="E67" s="27" t="s">
        <v>808</v>
      </c>
      <c r="F67" s="27" t="s">
        <v>661</v>
      </c>
      <c r="G67" s="44" t="s">
        <v>662</v>
      </c>
      <c r="H67" s="27" t="s">
        <v>639</v>
      </c>
      <c r="I67" s="27" t="s">
        <v>634</v>
      </c>
      <c r="J67" s="27" t="s">
        <v>809</v>
      </c>
    </row>
    <row r="68" ht="33.75" customHeight="1" spans="1:10">
      <c r="A68" s="27" t="s">
        <v>497</v>
      </c>
      <c r="B68" s="27" t="s">
        <v>792</v>
      </c>
      <c r="C68" s="27" t="s">
        <v>643</v>
      </c>
      <c r="D68" s="27" t="s">
        <v>670</v>
      </c>
      <c r="E68" s="27" t="s">
        <v>810</v>
      </c>
      <c r="F68" s="27" t="s">
        <v>631</v>
      </c>
      <c r="G68" s="44" t="s">
        <v>811</v>
      </c>
      <c r="H68" s="27" t="s">
        <v>694</v>
      </c>
      <c r="I68" s="27" t="s">
        <v>634</v>
      </c>
      <c r="J68" s="27" t="s">
        <v>812</v>
      </c>
    </row>
    <row r="69" ht="33.75" customHeight="1" spans="1:10">
      <c r="A69" s="27" t="s">
        <v>497</v>
      </c>
      <c r="B69" s="27" t="s">
        <v>792</v>
      </c>
      <c r="C69" s="27" t="s">
        <v>643</v>
      </c>
      <c r="D69" s="27" t="s">
        <v>644</v>
      </c>
      <c r="E69" s="27" t="s">
        <v>813</v>
      </c>
      <c r="F69" s="27" t="s">
        <v>661</v>
      </c>
      <c r="G69" s="44" t="s">
        <v>678</v>
      </c>
      <c r="H69" s="27" t="s">
        <v>633</v>
      </c>
      <c r="I69" s="27" t="s">
        <v>634</v>
      </c>
      <c r="J69" s="27" t="s">
        <v>814</v>
      </c>
    </row>
    <row r="70" ht="33.75" customHeight="1" spans="1:10">
      <c r="A70" s="27" t="s">
        <v>497</v>
      </c>
      <c r="B70" s="27" t="s">
        <v>792</v>
      </c>
      <c r="C70" s="27" t="s">
        <v>643</v>
      </c>
      <c r="D70" s="27" t="s">
        <v>644</v>
      </c>
      <c r="E70" s="27" t="s">
        <v>815</v>
      </c>
      <c r="F70" s="27" t="s">
        <v>661</v>
      </c>
      <c r="G70" s="44" t="s">
        <v>816</v>
      </c>
      <c r="H70" s="27" t="s">
        <v>730</v>
      </c>
      <c r="I70" s="27" t="s">
        <v>634</v>
      </c>
      <c r="J70" s="27" t="s">
        <v>817</v>
      </c>
    </row>
    <row r="71" ht="22" customHeight="1" spans="1:10">
      <c r="A71" s="27" t="s">
        <v>497</v>
      </c>
      <c r="B71" s="27" t="s">
        <v>792</v>
      </c>
      <c r="C71" s="27" t="s">
        <v>649</v>
      </c>
      <c r="D71" s="27" t="s">
        <v>650</v>
      </c>
      <c r="E71" s="27" t="s">
        <v>818</v>
      </c>
      <c r="F71" s="27" t="s">
        <v>819</v>
      </c>
      <c r="G71" s="44" t="s">
        <v>674</v>
      </c>
      <c r="H71" s="27" t="s">
        <v>639</v>
      </c>
      <c r="I71" s="27" t="s">
        <v>634</v>
      </c>
      <c r="J71" s="27" t="s">
        <v>820</v>
      </c>
    </row>
    <row r="72" ht="22" customHeight="1" spans="1:10">
      <c r="A72" s="27" t="s">
        <v>497</v>
      </c>
      <c r="B72" s="27" t="s">
        <v>792</v>
      </c>
      <c r="C72" s="27" t="s">
        <v>649</v>
      </c>
      <c r="D72" s="27" t="s">
        <v>650</v>
      </c>
      <c r="E72" s="27" t="s">
        <v>821</v>
      </c>
      <c r="F72" s="27" t="s">
        <v>631</v>
      </c>
      <c r="G72" s="44" t="s">
        <v>651</v>
      </c>
      <c r="H72" s="27" t="s">
        <v>639</v>
      </c>
      <c r="I72" s="27" t="s">
        <v>634</v>
      </c>
      <c r="J72" s="27" t="s">
        <v>822</v>
      </c>
    </row>
    <row r="73" ht="33.75" customHeight="1" spans="1:10">
      <c r="A73" s="27" t="s">
        <v>542</v>
      </c>
      <c r="B73" s="27" t="s">
        <v>823</v>
      </c>
      <c r="C73" s="27" t="s">
        <v>628</v>
      </c>
      <c r="D73" s="27" t="s">
        <v>629</v>
      </c>
      <c r="E73" s="27" t="s">
        <v>813</v>
      </c>
      <c r="F73" s="27" t="s">
        <v>661</v>
      </c>
      <c r="G73" s="44" t="s">
        <v>678</v>
      </c>
      <c r="H73" s="27" t="s">
        <v>633</v>
      </c>
      <c r="I73" s="27" t="s">
        <v>634</v>
      </c>
      <c r="J73" s="27" t="s">
        <v>824</v>
      </c>
    </row>
    <row r="74" ht="48" customHeight="1" spans="1:10">
      <c r="A74" s="27" t="s">
        <v>542</v>
      </c>
      <c r="B74" s="27" t="s">
        <v>823</v>
      </c>
      <c r="C74" s="27" t="s">
        <v>628</v>
      </c>
      <c r="D74" s="27" t="s">
        <v>629</v>
      </c>
      <c r="E74" s="27" t="s">
        <v>825</v>
      </c>
      <c r="F74" s="27" t="s">
        <v>661</v>
      </c>
      <c r="G74" s="44" t="s">
        <v>678</v>
      </c>
      <c r="H74" s="27" t="s">
        <v>826</v>
      </c>
      <c r="I74" s="27" t="s">
        <v>634</v>
      </c>
      <c r="J74" s="27" t="s">
        <v>827</v>
      </c>
    </row>
    <row r="75" ht="28" customHeight="1" spans="1:10">
      <c r="A75" s="27" t="s">
        <v>542</v>
      </c>
      <c r="B75" s="27" t="s">
        <v>823</v>
      </c>
      <c r="C75" s="27" t="s">
        <v>628</v>
      </c>
      <c r="D75" s="27" t="s">
        <v>629</v>
      </c>
      <c r="E75" s="27" t="s">
        <v>828</v>
      </c>
      <c r="F75" s="27" t="s">
        <v>631</v>
      </c>
      <c r="G75" s="44" t="s">
        <v>799</v>
      </c>
      <c r="H75" s="27" t="s">
        <v>697</v>
      </c>
      <c r="I75" s="27" t="s">
        <v>634</v>
      </c>
      <c r="J75" s="27" t="s">
        <v>829</v>
      </c>
    </row>
    <row r="76" ht="22" customHeight="1" spans="1:10">
      <c r="A76" s="27" t="s">
        <v>542</v>
      </c>
      <c r="B76" s="27" t="s">
        <v>823</v>
      </c>
      <c r="C76" s="27" t="s">
        <v>628</v>
      </c>
      <c r="D76" s="27" t="s">
        <v>629</v>
      </c>
      <c r="E76" s="27" t="s">
        <v>830</v>
      </c>
      <c r="F76" s="27" t="s">
        <v>631</v>
      </c>
      <c r="G76" s="44" t="s">
        <v>47</v>
      </c>
      <c r="H76" s="27" t="s">
        <v>831</v>
      </c>
      <c r="I76" s="27" t="s">
        <v>634</v>
      </c>
      <c r="J76" s="27" t="s">
        <v>832</v>
      </c>
    </row>
    <row r="77" ht="26" customHeight="1" spans="1:10">
      <c r="A77" s="27" t="s">
        <v>542</v>
      </c>
      <c r="B77" s="27" t="s">
        <v>823</v>
      </c>
      <c r="C77" s="27" t="s">
        <v>628</v>
      </c>
      <c r="D77" s="27" t="s">
        <v>636</v>
      </c>
      <c r="E77" s="27" t="s">
        <v>833</v>
      </c>
      <c r="F77" s="27" t="s">
        <v>661</v>
      </c>
      <c r="G77" s="44" t="s">
        <v>662</v>
      </c>
      <c r="H77" s="27" t="s">
        <v>639</v>
      </c>
      <c r="I77" s="27" t="s">
        <v>652</v>
      </c>
      <c r="J77" s="27" t="s">
        <v>834</v>
      </c>
    </row>
    <row r="78" ht="18" customHeight="1" spans="1:10">
      <c r="A78" s="27" t="s">
        <v>542</v>
      </c>
      <c r="B78" s="27" t="s">
        <v>823</v>
      </c>
      <c r="C78" s="27" t="s">
        <v>628</v>
      </c>
      <c r="D78" s="27" t="s">
        <v>636</v>
      </c>
      <c r="E78" s="27" t="s">
        <v>835</v>
      </c>
      <c r="F78" s="27" t="s">
        <v>631</v>
      </c>
      <c r="G78" s="44" t="s">
        <v>651</v>
      </c>
      <c r="H78" s="27" t="s">
        <v>639</v>
      </c>
      <c r="I78" s="27" t="s">
        <v>652</v>
      </c>
      <c r="J78" s="27" t="s">
        <v>836</v>
      </c>
    </row>
    <row r="79" ht="33.75" customHeight="1" spans="1:10">
      <c r="A79" s="27" t="s">
        <v>542</v>
      </c>
      <c r="B79" s="27" t="s">
        <v>823</v>
      </c>
      <c r="C79" s="27" t="s">
        <v>628</v>
      </c>
      <c r="D79" s="27" t="s">
        <v>636</v>
      </c>
      <c r="E79" s="27" t="s">
        <v>837</v>
      </c>
      <c r="F79" s="27" t="s">
        <v>631</v>
      </c>
      <c r="G79" s="44" t="s">
        <v>662</v>
      </c>
      <c r="H79" s="27" t="s">
        <v>639</v>
      </c>
      <c r="I79" s="27" t="s">
        <v>634</v>
      </c>
      <c r="J79" s="27" t="s">
        <v>838</v>
      </c>
    </row>
    <row r="80" ht="25" customHeight="1" spans="1:10">
      <c r="A80" s="27" t="s">
        <v>542</v>
      </c>
      <c r="B80" s="27" t="s">
        <v>823</v>
      </c>
      <c r="C80" s="27" t="s">
        <v>643</v>
      </c>
      <c r="D80" s="27" t="s">
        <v>670</v>
      </c>
      <c r="E80" s="27" t="s">
        <v>839</v>
      </c>
      <c r="F80" s="27" t="s">
        <v>661</v>
      </c>
      <c r="G80" s="44" t="s">
        <v>840</v>
      </c>
      <c r="H80" s="27" t="s">
        <v>697</v>
      </c>
      <c r="I80" s="27" t="s">
        <v>634</v>
      </c>
      <c r="J80" s="27" t="s">
        <v>839</v>
      </c>
    </row>
    <row r="81" ht="22" customHeight="1" spans="1:10">
      <c r="A81" s="27" t="s">
        <v>542</v>
      </c>
      <c r="B81" s="27" t="s">
        <v>823</v>
      </c>
      <c r="C81" s="27" t="s">
        <v>649</v>
      </c>
      <c r="D81" s="27" t="s">
        <v>650</v>
      </c>
      <c r="E81" s="27" t="s">
        <v>689</v>
      </c>
      <c r="F81" s="27" t="s">
        <v>631</v>
      </c>
      <c r="G81" s="44" t="s">
        <v>651</v>
      </c>
      <c r="H81" s="27" t="s">
        <v>639</v>
      </c>
      <c r="I81" s="27" t="s">
        <v>634</v>
      </c>
      <c r="J81" s="27" t="s">
        <v>822</v>
      </c>
    </row>
    <row r="82" ht="30" customHeight="1" spans="1:10">
      <c r="A82" s="27" t="s">
        <v>542</v>
      </c>
      <c r="B82" s="27" t="s">
        <v>823</v>
      </c>
      <c r="C82" s="27" t="s">
        <v>649</v>
      </c>
      <c r="D82" s="27" t="s">
        <v>650</v>
      </c>
      <c r="E82" s="27" t="s">
        <v>841</v>
      </c>
      <c r="F82" s="27" t="s">
        <v>631</v>
      </c>
      <c r="G82" s="44" t="s">
        <v>651</v>
      </c>
      <c r="H82" s="27" t="s">
        <v>639</v>
      </c>
      <c r="I82" s="27" t="s">
        <v>634</v>
      </c>
      <c r="J82" s="27" t="s">
        <v>842</v>
      </c>
    </row>
    <row r="83" ht="33.75" customHeight="1" spans="1:10">
      <c r="A83" s="27" t="s">
        <v>546</v>
      </c>
      <c r="B83" s="27" t="s">
        <v>843</v>
      </c>
      <c r="C83" s="27" t="s">
        <v>628</v>
      </c>
      <c r="D83" s="27" t="s">
        <v>629</v>
      </c>
      <c r="E83" s="27" t="s">
        <v>844</v>
      </c>
      <c r="F83" s="27" t="s">
        <v>661</v>
      </c>
      <c r="G83" s="44" t="s">
        <v>678</v>
      </c>
      <c r="H83" s="27" t="s">
        <v>845</v>
      </c>
      <c r="I83" s="27" t="s">
        <v>634</v>
      </c>
      <c r="J83" s="27" t="s">
        <v>846</v>
      </c>
    </row>
    <row r="84" ht="33.75" customHeight="1" spans="1:10">
      <c r="A84" s="27" t="s">
        <v>546</v>
      </c>
      <c r="B84" s="27" t="s">
        <v>843</v>
      </c>
      <c r="C84" s="27" t="s">
        <v>628</v>
      </c>
      <c r="D84" s="27" t="s">
        <v>636</v>
      </c>
      <c r="E84" s="27" t="s">
        <v>847</v>
      </c>
      <c r="F84" s="27" t="s">
        <v>661</v>
      </c>
      <c r="G84" s="44" t="s">
        <v>678</v>
      </c>
      <c r="H84" s="27" t="s">
        <v>845</v>
      </c>
      <c r="I84" s="27" t="s">
        <v>634</v>
      </c>
      <c r="J84" s="27" t="s">
        <v>848</v>
      </c>
    </row>
    <row r="85" ht="33.75" customHeight="1" spans="1:10">
      <c r="A85" s="27" t="s">
        <v>546</v>
      </c>
      <c r="B85" s="27" t="s">
        <v>843</v>
      </c>
      <c r="C85" s="27" t="s">
        <v>643</v>
      </c>
      <c r="D85" s="27" t="s">
        <v>670</v>
      </c>
      <c r="E85" s="27" t="s">
        <v>849</v>
      </c>
      <c r="F85" s="27" t="s">
        <v>631</v>
      </c>
      <c r="G85" s="44" t="s">
        <v>850</v>
      </c>
      <c r="H85" s="27" t="s">
        <v>639</v>
      </c>
      <c r="I85" s="27" t="s">
        <v>634</v>
      </c>
      <c r="J85" s="27" t="s">
        <v>851</v>
      </c>
    </row>
    <row r="86" ht="33.75" customHeight="1" spans="1:10">
      <c r="A86" s="27" t="s">
        <v>546</v>
      </c>
      <c r="B86" s="27" t="s">
        <v>843</v>
      </c>
      <c r="C86" s="27" t="s">
        <v>643</v>
      </c>
      <c r="D86" s="27" t="s">
        <v>644</v>
      </c>
      <c r="E86" s="27" t="s">
        <v>852</v>
      </c>
      <c r="F86" s="27" t="s">
        <v>631</v>
      </c>
      <c r="G86" s="44" t="s">
        <v>850</v>
      </c>
      <c r="H86" s="27" t="s">
        <v>639</v>
      </c>
      <c r="I86" s="27" t="s">
        <v>634</v>
      </c>
      <c r="J86" s="27" t="s">
        <v>853</v>
      </c>
    </row>
    <row r="87" ht="33.75" customHeight="1" spans="1:10">
      <c r="A87" s="27" t="s">
        <v>546</v>
      </c>
      <c r="B87" s="27" t="s">
        <v>843</v>
      </c>
      <c r="C87" s="27" t="s">
        <v>649</v>
      </c>
      <c r="D87" s="27" t="s">
        <v>650</v>
      </c>
      <c r="E87" s="27" t="s">
        <v>854</v>
      </c>
      <c r="F87" s="27" t="s">
        <v>631</v>
      </c>
      <c r="G87" s="44" t="s">
        <v>855</v>
      </c>
      <c r="H87" s="27" t="s">
        <v>639</v>
      </c>
      <c r="I87" s="27" t="s">
        <v>634</v>
      </c>
      <c r="J87" s="27" t="s">
        <v>856</v>
      </c>
    </row>
    <row r="88" ht="33.75" customHeight="1" spans="1:10">
      <c r="A88" s="145" t="s">
        <v>69</v>
      </c>
      <c r="B88" s="27"/>
      <c r="C88" s="27"/>
      <c r="D88" s="27"/>
      <c r="E88" s="27"/>
      <c r="F88" s="27"/>
      <c r="G88" s="27"/>
      <c r="H88" s="27"/>
      <c r="I88" s="27"/>
      <c r="J88" s="27"/>
    </row>
    <row r="89" ht="33.75" customHeight="1" spans="1:10">
      <c r="A89" s="27" t="s">
        <v>497</v>
      </c>
      <c r="B89" s="27" t="s">
        <v>857</v>
      </c>
      <c r="C89" s="27" t="s">
        <v>628</v>
      </c>
      <c r="D89" s="27" t="s">
        <v>629</v>
      </c>
      <c r="E89" s="27" t="s">
        <v>858</v>
      </c>
      <c r="F89" s="27" t="s">
        <v>631</v>
      </c>
      <c r="G89" s="44" t="s">
        <v>662</v>
      </c>
      <c r="H89" s="27" t="s">
        <v>730</v>
      </c>
      <c r="I89" s="27" t="s">
        <v>634</v>
      </c>
      <c r="J89" s="27" t="s">
        <v>859</v>
      </c>
    </row>
    <row r="90" ht="33.75" customHeight="1" spans="1:10">
      <c r="A90" s="27" t="s">
        <v>497</v>
      </c>
      <c r="B90" s="27" t="s">
        <v>857</v>
      </c>
      <c r="C90" s="27" t="s">
        <v>628</v>
      </c>
      <c r="D90" s="27" t="s">
        <v>629</v>
      </c>
      <c r="E90" s="27" t="s">
        <v>860</v>
      </c>
      <c r="F90" s="27" t="s">
        <v>661</v>
      </c>
      <c r="G90" s="44" t="s">
        <v>861</v>
      </c>
      <c r="H90" s="27" t="s">
        <v>633</v>
      </c>
      <c r="I90" s="27" t="s">
        <v>634</v>
      </c>
      <c r="J90" s="27" t="s">
        <v>862</v>
      </c>
    </row>
    <row r="91" ht="39" customHeight="1" spans="1:10">
      <c r="A91" s="27" t="s">
        <v>497</v>
      </c>
      <c r="B91" s="27" t="s">
        <v>857</v>
      </c>
      <c r="C91" s="27" t="s">
        <v>628</v>
      </c>
      <c r="D91" s="27" t="s">
        <v>629</v>
      </c>
      <c r="E91" s="27" t="s">
        <v>863</v>
      </c>
      <c r="F91" s="27" t="s">
        <v>661</v>
      </c>
      <c r="G91" s="44" t="s">
        <v>55</v>
      </c>
      <c r="H91" s="27" t="s">
        <v>730</v>
      </c>
      <c r="I91" s="27" t="s">
        <v>634</v>
      </c>
      <c r="J91" s="27" t="s">
        <v>864</v>
      </c>
    </row>
    <row r="92" ht="42" customHeight="1" spans="1:10">
      <c r="A92" s="27" t="s">
        <v>497</v>
      </c>
      <c r="B92" s="27" t="s">
        <v>857</v>
      </c>
      <c r="C92" s="27" t="s">
        <v>628</v>
      </c>
      <c r="D92" s="27" t="s">
        <v>629</v>
      </c>
      <c r="E92" s="27" t="s">
        <v>865</v>
      </c>
      <c r="F92" s="27" t="s">
        <v>631</v>
      </c>
      <c r="G92" s="44" t="s">
        <v>47</v>
      </c>
      <c r="H92" s="27" t="s">
        <v>730</v>
      </c>
      <c r="I92" s="27" t="s">
        <v>634</v>
      </c>
      <c r="J92" s="27" t="s">
        <v>866</v>
      </c>
    </row>
    <row r="93" ht="33.75" customHeight="1" spans="1:10">
      <c r="A93" s="27" t="s">
        <v>497</v>
      </c>
      <c r="B93" s="27" t="s">
        <v>857</v>
      </c>
      <c r="C93" s="27" t="s">
        <v>628</v>
      </c>
      <c r="D93" s="27" t="s">
        <v>636</v>
      </c>
      <c r="E93" s="27" t="s">
        <v>806</v>
      </c>
      <c r="F93" s="27" t="s">
        <v>661</v>
      </c>
      <c r="G93" s="44" t="s">
        <v>662</v>
      </c>
      <c r="H93" s="27" t="s">
        <v>639</v>
      </c>
      <c r="I93" s="27" t="s">
        <v>634</v>
      </c>
      <c r="J93" s="27" t="s">
        <v>867</v>
      </c>
    </row>
    <row r="94" ht="33.75" customHeight="1" spans="1:10">
      <c r="A94" s="27" t="s">
        <v>497</v>
      </c>
      <c r="B94" s="27" t="s">
        <v>857</v>
      </c>
      <c r="C94" s="27" t="s">
        <v>628</v>
      </c>
      <c r="D94" s="27" t="s">
        <v>636</v>
      </c>
      <c r="E94" s="27" t="s">
        <v>868</v>
      </c>
      <c r="F94" s="27" t="s">
        <v>661</v>
      </c>
      <c r="G94" s="44" t="s">
        <v>662</v>
      </c>
      <c r="H94" s="27" t="s">
        <v>639</v>
      </c>
      <c r="I94" s="27" t="s">
        <v>634</v>
      </c>
      <c r="J94" s="27" t="s">
        <v>869</v>
      </c>
    </row>
    <row r="95" ht="33.75" customHeight="1" spans="1:10">
      <c r="A95" s="27" t="s">
        <v>497</v>
      </c>
      <c r="B95" s="27" t="s">
        <v>857</v>
      </c>
      <c r="C95" s="27" t="s">
        <v>628</v>
      </c>
      <c r="D95" s="27" t="s">
        <v>666</v>
      </c>
      <c r="E95" s="27" t="s">
        <v>870</v>
      </c>
      <c r="F95" s="27" t="s">
        <v>661</v>
      </c>
      <c r="G95" s="44" t="s">
        <v>871</v>
      </c>
      <c r="H95" s="27" t="s">
        <v>639</v>
      </c>
      <c r="I95" s="27" t="s">
        <v>652</v>
      </c>
      <c r="J95" s="27" t="s">
        <v>872</v>
      </c>
    </row>
    <row r="96" ht="33.75" customHeight="1" spans="1:10">
      <c r="A96" s="27" t="s">
        <v>497</v>
      </c>
      <c r="B96" s="27" t="s">
        <v>857</v>
      </c>
      <c r="C96" s="27" t="s">
        <v>643</v>
      </c>
      <c r="D96" s="27" t="s">
        <v>644</v>
      </c>
      <c r="E96" s="27" t="s">
        <v>873</v>
      </c>
      <c r="F96" s="27" t="s">
        <v>631</v>
      </c>
      <c r="G96" s="44" t="s">
        <v>638</v>
      </c>
      <c r="H96" s="27" t="s">
        <v>639</v>
      </c>
      <c r="I96" s="27" t="s">
        <v>634</v>
      </c>
      <c r="J96" s="27" t="s">
        <v>874</v>
      </c>
    </row>
    <row r="97" ht="33.75" customHeight="1" spans="1:10">
      <c r="A97" s="27" t="s">
        <v>497</v>
      </c>
      <c r="B97" s="27" t="s">
        <v>857</v>
      </c>
      <c r="C97" s="27" t="s">
        <v>649</v>
      </c>
      <c r="D97" s="27" t="s">
        <v>650</v>
      </c>
      <c r="E97" s="27" t="s">
        <v>875</v>
      </c>
      <c r="F97" s="27" t="s">
        <v>631</v>
      </c>
      <c r="G97" s="44" t="s">
        <v>674</v>
      </c>
      <c r="H97" s="27" t="s">
        <v>639</v>
      </c>
      <c r="I97" s="27" t="s">
        <v>634</v>
      </c>
      <c r="J97" s="27" t="s">
        <v>876</v>
      </c>
    </row>
    <row r="98" ht="33.75" customHeight="1" spans="1:10">
      <c r="A98" s="145" t="s">
        <v>71</v>
      </c>
      <c r="B98" s="27"/>
      <c r="C98" s="27"/>
      <c r="D98" s="27"/>
      <c r="E98" s="27"/>
      <c r="F98" s="27"/>
      <c r="G98" s="27"/>
      <c r="H98" s="27"/>
      <c r="I98" s="27"/>
      <c r="J98" s="27"/>
    </row>
    <row r="99" ht="33.75" customHeight="1" spans="1:10">
      <c r="A99" s="27" t="s">
        <v>552</v>
      </c>
      <c r="B99" s="27" t="s">
        <v>877</v>
      </c>
      <c r="C99" s="27" t="s">
        <v>628</v>
      </c>
      <c r="D99" s="27" t="s">
        <v>629</v>
      </c>
      <c r="E99" s="27" t="s">
        <v>878</v>
      </c>
      <c r="F99" s="27" t="s">
        <v>661</v>
      </c>
      <c r="G99" s="44" t="s">
        <v>44</v>
      </c>
      <c r="H99" s="27" t="s">
        <v>879</v>
      </c>
      <c r="I99" s="27" t="s">
        <v>634</v>
      </c>
      <c r="J99" s="27" t="s">
        <v>880</v>
      </c>
    </row>
    <row r="100" ht="33.75" customHeight="1" spans="1:10">
      <c r="A100" s="27" t="s">
        <v>552</v>
      </c>
      <c r="B100" s="27" t="s">
        <v>877</v>
      </c>
      <c r="C100" s="27" t="s">
        <v>628</v>
      </c>
      <c r="D100" s="27" t="s">
        <v>666</v>
      </c>
      <c r="E100" s="27" t="s">
        <v>881</v>
      </c>
      <c r="F100" s="27" t="s">
        <v>661</v>
      </c>
      <c r="G100" s="44" t="s">
        <v>662</v>
      </c>
      <c r="H100" s="27" t="s">
        <v>639</v>
      </c>
      <c r="I100" s="27" t="s">
        <v>634</v>
      </c>
      <c r="J100" s="27" t="s">
        <v>882</v>
      </c>
    </row>
    <row r="101" ht="33.75" customHeight="1" spans="1:10">
      <c r="A101" s="27" t="s">
        <v>552</v>
      </c>
      <c r="B101" s="27" t="s">
        <v>877</v>
      </c>
      <c r="C101" s="27" t="s">
        <v>643</v>
      </c>
      <c r="D101" s="27" t="s">
        <v>670</v>
      </c>
      <c r="E101" s="27" t="s">
        <v>883</v>
      </c>
      <c r="F101" s="27" t="s">
        <v>631</v>
      </c>
      <c r="G101" s="44" t="s">
        <v>651</v>
      </c>
      <c r="H101" s="27" t="s">
        <v>639</v>
      </c>
      <c r="I101" s="27" t="s">
        <v>634</v>
      </c>
      <c r="J101" s="27" t="s">
        <v>884</v>
      </c>
    </row>
    <row r="102" ht="33.75" customHeight="1" spans="1:10">
      <c r="A102" s="27" t="s">
        <v>552</v>
      </c>
      <c r="B102" s="27" t="s">
        <v>877</v>
      </c>
      <c r="C102" s="27" t="s">
        <v>643</v>
      </c>
      <c r="D102" s="27" t="s">
        <v>670</v>
      </c>
      <c r="E102" s="27" t="s">
        <v>885</v>
      </c>
      <c r="F102" s="27" t="s">
        <v>661</v>
      </c>
      <c r="G102" s="44" t="s">
        <v>886</v>
      </c>
      <c r="H102" s="27" t="s">
        <v>639</v>
      </c>
      <c r="I102" s="27" t="s">
        <v>652</v>
      </c>
      <c r="J102" s="27" t="s">
        <v>887</v>
      </c>
    </row>
    <row r="103" ht="33.75" customHeight="1" spans="1:10">
      <c r="A103" s="27" t="s">
        <v>552</v>
      </c>
      <c r="B103" s="27" t="s">
        <v>877</v>
      </c>
      <c r="C103" s="27" t="s">
        <v>649</v>
      </c>
      <c r="D103" s="27" t="s">
        <v>650</v>
      </c>
      <c r="E103" s="27" t="s">
        <v>888</v>
      </c>
      <c r="F103" s="27" t="s">
        <v>631</v>
      </c>
      <c r="G103" s="44" t="s">
        <v>651</v>
      </c>
      <c r="H103" s="27" t="s">
        <v>639</v>
      </c>
      <c r="I103" s="27" t="s">
        <v>634</v>
      </c>
      <c r="J103" s="27" t="s">
        <v>889</v>
      </c>
    </row>
    <row r="104" ht="33.75" customHeight="1" spans="1:10">
      <c r="A104" s="27" t="s">
        <v>497</v>
      </c>
      <c r="B104" s="27" t="s">
        <v>890</v>
      </c>
      <c r="C104" s="27" t="s">
        <v>628</v>
      </c>
      <c r="D104" s="27" t="s">
        <v>629</v>
      </c>
      <c r="E104" s="27" t="s">
        <v>858</v>
      </c>
      <c r="F104" s="27" t="s">
        <v>631</v>
      </c>
      <c r="G104" s="44" t="s">
        <v>802</v>
      </c>
      <c r="H104" s="27" t="s">
        <v>657</v>
      </c>
      <c r="I104" s="27" t="s">
        <v>634</v>
      </c>
      <c r="J104" s="27" t="s">
        <v>859</v>
      </c>
    </row>
    <row r="105" ht="33.75" customHeight="1" spans="1:10">
      <c r="A105" s="27" t="s">
        <v>497</v>
      </c>
      <c r="B105" s="27" t="s">
        <v>890</v>
      </c>
      <c r="C105" s="27" t="s">
        <v>628</v>
      </c>
      <c r="D105" s="27" t="s">
        <v>629</v>
      </c>
      <c r="E105" s="27" t="s">
        <v>891</v>
      </c>
      <c r="F105" s="27" t="s">
        <v>661</v>
      </c>
      <c r="G105" s="44" t="s">
        <v>840</v>
      </c>
      <c r="H105" s="27" t="s">
        <v>892</v>
      </c>
      <c r="I105" s="27" t="s">
        <v>634</v>
      </c>
      <c r="J105" s="27" t="s">
        <v>893</v>
      </c>
    </row>
    <row r="106" ht="33.75" customHeight="1" spans="1:10">
      <c r="A106" s="27" t="s">
        <v>497</v>
      </c>
      <c r="B106" s="27" t="s">
        <v>890</v>
      </c>
      <c r="C106" s="27" t="s">
        <v>628</v>
      </c>
      <c r="D106" s="27" t="s">
        <v>636</v>
      </c>
      <c r="E106" s="27" t="s">
        <v>894</v>
      </c>
      <c r="F106" s="27" t="s">
        <v>661</v>
      </c>
      <c r="G106" s="44" t="s">
        <v>662</v>
      </c>
      <c r="H106" s="27" t="s">
        <v>639</v>
      </c>
      <c r="I106" s="27" t="s">
        <v>634</v>
      </c>
      <c r="J106" s="27" t="s">
        <v>895</v>
      </c>
    </row>
    <row r="107" ht="33.75" customHeight="1" spans="1:10">
      <c r="A107" s="27" t="s">
        <v>497</v>
      </c>
      <c r="B107" s="27" t="s">
        <v>890</v>
      </c>
      <c r="C107" s="27" t="s">
        <v>628</v>
      </c>
      <c r="D107" s="27" t="s">
        <v>636</v>
      </c>
      <c r="E107" s="27" t="s">
        <v>868</v>
      </c>
      <c r="F107" s="27" t="s">
        <v>661</v>
      </c>
      <c r="G107" s="44" t="s">
        <v>662</v>
      </c>
      <c r="H107" s="27" t="s">
        <v>639</v>
      </c>
      <c r="I107" s="27" t="s">
        <v>634</v>
      </c>
      <c r="J107" s="27" t="s">
        <v>869</v>
      </c>
    </row>
    <row r="108" ht="33.75" customHeight="1" spans="1:10">
      <c r="A108" s="27" t="s">
        <v>497</v>
      </c>
      <c r="B108" s="27" t="s">
        <v>890</v>
      </c>
      <c r="C108" s="27" t="s">
        <v>628</v>
      </c>
      <c r="D108" s="27" t="s">
        <v>636</v>
      </c>
      <c r="E108" s="27" t="s">
        <v>806</v>
      </c>
      <c r="F108" s="27" t="s">
        <v>661</v>
      </c>
      <c r="G108" s="44" t="s">
        <v>662</v>
      </c>
      <c r="H108" s="27" t="s">
        <v>639</v>
      </c>
      <c r="I108" s="27" t="s">
        <v>634</v>
      </c>
      <c r="J108" s="27" t="s">
        <v>896</v>
      </c>
    </row>
    <row r="109" ht="33.75" customHeight="1" spans="1:10">
      <c r="A109" s="27" t="s">
        <v>497</v>
      </c>
      <c r="B109" s="27" t="s">
        <v>890</v>
      </c>
      <c r="C109" s="27" t="s">
        <v>628</v>
      </c>
      <c r="D109" s="27" t="s">
        <v>666</v>
      </c>
      <c r="E109" s="27" t="s">
        <v>897</v>
      </c>
      <c r="F109" s="27" t="s">
        <v>661</v>
      </c>
      <c r="G109" s="44" t="s">
        <v>662</v>
      </c>
      <c r="H109" s="27" t="s">
        <v>639</v>
      </c>
      <c r="I109" s="27" t="s">
        <v>634</v>
      </c>
      <c r="J109" s="27" t="s">
        <v>898</v>
      </c>
    </row>
    <row r="110" ht="24" customHeight="1" spans="1:10">
      <c r="A110" s="27" t="s">
        <v>497</v>
      </c>
      <c r="B110" s="27" t="s">
        <v>890</v>
      </c>
      <c r="C110" s="27" t="s">
        <v>643</v>
      </c>
      <c r="D110" s="27" t="s">
        <v>644</v>
      </c>
      <c r="E110" s="27" t="s">
        <v>873</v>
      </c>
      <c r="F110" s="27" t="s">
        <v>631</v>
      </c>
      <c r="G110" s="44" t="s">
        <v>638</v>
      </c>
      <c r="H110" s="27" t="s">
        <v>639</v>
      </c>
      <c r="I110" s="27" t="s">
        <v>634</v>
      </c>
      <c r="J110" s="27" t="s">
        <v>899</v>
      </c>
    </row>
    <row r="111" ht="22" customHeight="1" spans="1:10">
      <c r="A111" s="27" t="s">
        <v>497</v>
      </c>
      <c r="B111" s="27" t="s">
        <v>890</v>
      </c>
      <c r="C111" s="27" t="s">
        <v>649</v>
      </c>
      <c r="D111" s="27" t="s">
        <v>650</v>
      </c>
      <c r="E111" s="27" t="s">
        <v>818</v>
      </c>
      <c r="F111" s="27" t="s">
        <v>819</v>
      </c>
      <c r="G111" s="44" t="s">
        <v>674</v>
      </c>
      <c r="H111" s="27" t="s">
        <v>639</v>
      </c>
      <c r="I111" s="27" t="s">
        <v>634</v>
      </c>
      <c r="J111" s="27" t="s">
        <v>900</v>
      </c>
    </row>
    <row r="112" ht="33.75" customHeight="1" spans="1:10">
      <c r="A112" s="145" t="s">
        <v>73</v>
      </c>
      <c r="B112" s="27"/>
      <c r="C112" s="27"/>
      <c r="D112" s="27"/>
      <c r="E112" s="27"/>
      <c r="F112" s="27"/>
      <c r="G112" s="27"/>
      <c r="H112" s="27"/>
      <c r="I112" s="27"/>
      <c r="J112" s="27"/>
    </row>
    <row r="113" ht="25" customHeight="1" spans="1:10">
      <c r="A113" s="27" t="s">
        <v>562</v>
      </c>
      <c r="B113" s="27" t="s">
        <v>901</v>
      </c>
      <c r="C113" s="27" t="s">
        <v>628</v>
      </c>
      <c r="D113" s="27" t="s">
        <v>629</v>
      </c>
      <c r="E113" s="27" t="s">
        <v>902</v>
      </c>
      <c r="F113" s="27" t="s">
        <v>661</v>
      </c>
      <c r="G113" s="44" t="s">
        <v>44</v>
      </c>
      <c r="H113" s="27" t="s">
        <v>748</v>
      </c>
      <c r="I113" s="27" t="s">
        <v>634</v>
      </c>
      <c r="J113" s="27" t="s">
        <v>903</v>
      </c>
    </row>
    <row r="114" ht="25" customHeight="1" spans="1:10">
      <c r="A114" s="27" t="s">
        <v>562</v>
      </c>
      <c r="B114" s="27" t="s">
        <v>901</v>
      </c>
      <c r="C114" s="27" t="s">
        <v>628</v>
      </c>
      <c r="D114" s="27" t="s">
        <v>636</v>
      </c>
      <c r="E114" s="27" t="s">
        <v>904</v>
      </c>
      <c r="F114" s="27" t="s">
        <v>661</v>
      </c>
      <c r="G114" s="44" t="s">
        <v>662</v>
      </c>
      <c r="H114" s="27" t="s">
        <v>639</v>
      </c>
      <c r="I114" s="27" t="s">
        <v>634</v>
      </c>
      <c r="J114" s="27" t="s">
        <v>905</v>
      </c>
    </row>
    <row r="115" ht="25" customHeight="1" spans="1:10">
      <c r="A115" s="27" t="s">
        <v>562</v>
      </c>
      <c r="B115" s="27" t="s">
        <v>901</v>
      </c>
      <c r="C115" s="27" t="s">
        <v>643</v>
      </c>
      <c r="D115" s="27" t="s">
        <v>670</v>
      </c>
      <c r="E115" s="27" t="s">
        <v>906</v>
      </c>
      <c r="F115" s="27" t="s">
        <v>661</v>
      </c>
      <c r="G115" s="44" t="s">
        <v>907</v>
      </c>
      <c r="H115" s="27"/>
      <c r="I115" s="27" t="s">
        <v>652</v>
      </c>
      <c r="J115" s="27" t="s">
        <v>908</v>
      </c>
    </row>
    <row r="116" ht="25" customHeight="1" spans="1:10">
      <c r="A116" s="27" t="s">
        <v>562</v>
      </c>
      <c r="B116" s="27" t="s">
        <v>901</v>
      </c>
      <c r="C116" s="27" t="s">
        <v>649</v>
      </c>
      <c r="D116" s="27" t="s">
        <v>650</v>
      </c>
      <c r="E116" s="27" t="s">
        <v>909</v>
      </c>
      <c r="F116" s="27" t="s">
        <v>631</v>
      </c>
      <c r="G116" s="44" t="s">
        <v>651</v>
      </c>
      <c r="H116" s="27" t="s">
        <v>639</v>
      </c>
      <c r="I116" s="27" t="s">
        <v>634</v>
      </c>
      <c r="J116" s="27" t="s">
        <v>910</v>
      </c>
    </row>
    <row r="117" ht="25" customHeight="1" spans="1:10">
      <c r="A117" s="27" t="s">
        <v>562</v>
      </c>
      <c r="B117" s="27" t="s">
        <v>901</v>
      </c>
      <c r="C117" s="27" t="s">
        <v>649</v>
      </c>
      <c r="D117" s="27" t="s">
        <v>650</v>
      </c>
      <c r="E117" s="27" t="s">
        <v>911</v>
      </c>
      <c r="F117" s="27" t="s">
        <v>631</v>
      </c>
      <c r="G117" s="44" t="s">
        <v>651</v>
      </c>
      <c r="H117" s="27" t="s">
        <v>639</v>
      </c>
      <c r="I117" s="27" t="s">
        <v>634</v>
      </c>
      <c r="J117" s="27" t="s">
        <v>912</v>
      </c>
    </row>
    <row r="118" ht="27" customHeight="1" spans="1:10">
      <c r="A118" s="27" t="s">
        <v>497</v>
      </c>
      <c r="B118" s="27" t="s">
        <v>913</v>
      </c>
      <c r="C118" s="27" t="s">
        <v>628</v>
      </c>
      <c r="D118" s="27" t="s">
        <v>629</v>
      </c>
      <c r="E118" s="27" t="s">
        <v>914</v>
      </c>
      <c r="F118" s="27" t="s">
        <v>631</v>
      </c>
      <c r="G118" s="44" t="s">
        <v>802</v>
      </c>
      <c r="H118" s="27" t="s">
        <v>748</v>
      </c>
      <c r="I118" s="27" t="s">
        <v>634</v>
      </c>
      <c r="J118" s="27" t="s">
        <v>724</v>
      </c>
    </row>
    <row r="119" ht="21" customHeight="1" spans="1:10">
      <c r="A119" s="27" t="s">
        <v>497</v>
      </c>
      <c r="B119" s="27" t="s">
        <v>913</v>
      </c>
      <c r="C119" s="27" t="s">
        <v>628</v>
      </c>
      <c r="D119" s="27" t="s">
        <v>629</v>
      </c>
      <c r="E119" s="27" t="s">
        <v>858</v>
      </c>
      <c r="F119" s="27" t="s">
        <v>631</v>
      </c>
      <c r="G119" s="44" t="s">
        <v>656</v>
      </c>
      <c r="H119" s="27" t="s">
        <v>730</v>
      </c>
      <c r="I119" s="27" t="s">
        <v>634</v>
      </c>
      <c r="J119" s="27" t="s">
        <v>859</v>
      </c>
    </row>
    <row r="120" ht="22" customHeight="1" spans="1:10">
      <c r="A120" s="27" t="s">
        <v>497</v>
      </c>
      <c r="B120" s="27" t="s">
        <v>913</v>
      </c>
      <c r="C120" s="27" t="s">
        <v>628</v>
      </c>
      <c r="D120" s="27" t="s">
        <v>629</v>
      </c>
      <c r="E120" s="27" t="s">
        <v>915</v>
      </c>
      <c r="F120" s="27" t="s">
        <v>631</v>
      </c>
      <c r="G120" s="44" t="s">
        <v>55</v>
      </c>
      <c r="H120" s="27" t="s">
        <v>730</v>
      </c>
      <c r="I120" s="27" t="s">
        <v>634</v>
      </c>
      <c r="J120" s="27" t="s">
        <v>916</v>
      </c>
    </row>
    <row r="121" ht="44" customHeight="1" spans="1:10">
      <c r="A121" s="27" t="s">
        <v>497</v>
      </c>
      <c r="B121" s="27" t="s">
        <v>913</v>
      </c>
      <c r="C121" s="27" t="s">
        <v>628</v>
      </c>
      <c r="D121" s="27" t="s">
        <v>636</v>
      </c>
      <c r="E121" s="27" t="s">
        <v>917</v>
      </c>
      <c r="F121" s="27" t="s">
        <v>661</v>
      </c>
      <c r="G121" s="44" t="s">
        <v>662</v>
      </c>
      <c r="H121" s="27" t="s">
        <v>639</v>
      </c>
      <c r="I121" s="27" t="s">
        <v>634</v>
      </c>
      <c r="J121" s="27" t="s">
        <v>918</v>
      </c>
    </row>
    <row r="122" ht="33.75" customHeight="1" spans="1:10">
      <c r="A122" s="27" t="s">
        <v>497</v>
      </c>
      <c r="B122" s="27" t="s">
        <v>913</v>
      </c>
      <c r="C122" s="27" t="s">
        <v>628</v>
      </c>
      <c r="D122" s="27" t="s">
        <v>636</v>
      </c>
      <c r="E122" s="27" t="s">
        <v>806</v>
      </c>
      <c r="F122" s="27" t="s">
        <v>661</v>
      </c>
      <c r="G122" s="44" t="s">
        <v>662</v>
      </c>
      <c r="H122" s="27" t="s">
        <v>639</v>
      </c>
      <c r="I122" s="27" t="s">
        <v>634</v>
      </c>
      <c r="J122" s="27" t="s">
        <v>919</v>
      </c>
    </row>
    <row r="123" ht="33.75" customHeight="1" spans="1:10">
      <c r="A123" s="27" t="s">
        <v>497</v>
      </c>
      <c r="B123" s="27" t="s">
        <v>913</v>
      </c>
      <c r="C123" s="27" t="s">
        <v>628</v>
      </c>
      <c r="D123" s="27" t="s">
        <v>636</v>
      </c>
      <c r="E123" s="27" t="s">
        <v>920</v>
      </c>
      <c r="F123" s="27" t="s">
        <v>661</v>
      </c>
      <c r="G123" s="44" t="s">
        <v>662</v>
      </c>
      <c r="H123" s="27" t="s">
        <v>639</v>
      </c>
      <c r="I123" s="27" t="s">
        <v>634</v>
      </c>
      <c r="J123" s="27" t="s">
        <v>921</v>
      </c>
    </row>
    <row r="124" ht="46" customHeight="1" spans="1:10">
      <c r="A124" s="27" t="s">
        <v>497</v>
      </c>
      <c r="B124" s="27" t="s">
        <v>913</v>
      </c>
      <c r="C124" s="27" t="s">
        <v>628</v>
      </c>
      <c r="D124" s="27" t="s">
        <v>666</v>
      </c>
      <c r="E124" s="27" t="s">
        <v>922</v>
      </c>
      <c r="F124" s="27" t="s">
        <v>631</v>
      </c>
      <c r="G124" s="44" t="s">
        <v>662</v>
      </c>
      <c r="H124" s="27" t="s">
        <v>639</v>
      </c>
      <c r="I124" s="27" t="s">
        <v>634</v>
      </c>
      <c r="J124" s="27" t="s">
        <v>923</v>
      </c>
    </row>
    <row r="125" ht="25" customHeight="1" spans="1:10">
      <c r="A125" s="27" t="s">
        <v>497</v>
      </c>
      <c r="B125" s="27" t="s">
        <v>913</v>
      </c>
      <c r="C125" s="27" t="s">
        <v>628</v>
      </c>
      <c r="D125" s="27" t="s">
        <v>666</v>
      </c>
      <c r="E125" s="27" t="s">
        <v>924</v>
      </c>
      <c r="F125" s="27" t="s">
        <v>661</v>
      </c>
      <c r="G125" s="44" t="s">
        <v>662</v>
      </c>
      <c r="H125" s="27" t="s">
        <v>639</v>
      </c>
      <c r="I125" s="27" t="s">
        <v>634</v>
      </c>
      <c r="J125" s="27" t="s">
        <v>925</v>
      </c>
    </row>
    <row r="126" ht="33.75" customHeight="1" spans="1:10">
      <c r="A126" s="27" t="s">
        <v>497</v>
      </c>
      <c r="B126" s="27" t="s">
        <v>913</v>
      </c>
      <c r="C126" s="27" t="s">
        <v>643</v>
      </c>
      <c r="D126" s="27" t="s">
        <v>670</v>
      </c>
      <c r="E126" s="27" t="s">
        <v>926</v>
      </c>
      <c r="F126" s="27" t="s">
        <v>661</v>
      </c>
      <c r="G126" s="44" t="s">
        <v>662</v>
      </c>
      <c r="H126" s="27" t="s">
        <v>639</v>
      </c>
      <c r="I126" s="27" t="s">
        <v>634</v>
      </c>
      <c r="J126" s="27" t="s">
        <v>927</v>
      </c>
    </row>
    <row r="127" ht="21" customHeight="1" spans="1:10">
      <c r="A127" s="27" t="s">
        <v>497</v>
      </c>
      <c r="B127" s="27" t="s">
        <v>913</v>
      </c>
      <c r="C127" s="27" t="s">
        <v>643</v>
      </c>
      <c r="D127" s="27" t="s">
        <v>644</v>
      </c>
      <c r="E127" s="27" t="s">
        <v>928</v>
      </c>
      <c r="F127" s="27" t="s">
        <v>631</v>
      </c>
      <c r="G127" s="44" t="s">
        <v>638</v>
      </c>
      <c r="H127" s="27" t="s">
        <v>639</v>
      </c>
      <c r="I127" s="27" t="s">
        <v>634</v>
      </c>
      <c r="J127" s="27" t="s">
        <v>929</v>
      </c>
    </row>
    <row r="128" ht="22" customHeight="1" spans="1:10">
      <c r="A128" s="27" t="s">
        <v>497</v>
      </c>
      <c r="B128" s="27" t="s">
        <v>913</v>
      </c>
      <c r="C128" s="27" t="s">
        <v>649</v>
      </c>
      <c r="D128" s="27" t="s">
        <v>650</v>
      </c>
      <c r="E128" s="27" t="s">
        <v>875</v>
      </c>
      <c r="F128" s="27" t="s">
        <v>631</v>
      </c>
      <c r="G128" s="44" t="s">
        <v>674</v>
      </c>
      <c r="H128" s="27" t="s">
        <v>639</v>
      </c>
      <c r="I128" s="27" t="s">
        <v>634</v>
      </c>
      <c r="J128" s="27" t="s">
        <v>876</v>
      </c>
    </row>
    <row r="129" ht="33.75" customHeight="1" spans="1:10">
      <c r="A129" s="27" t="s">
        <v>560</v>
      </c>
      <c r="B129" s="27" t="s">
        <v>930</v>
      </c>
      <c r="C129" s="27" t="s">
        <v>628</v>
      </c>
      <c r="D129" s="27" t="s">
        <v>629</v>
      </c>
      <c r="E129" s="27" t="s">
        <v>878</v>
      </c>
      <c r="F129" s="27" t="s">
        <v>661</v>
      </c>
      <c r="G129" s="44" t="s">
        <v>44</v>
      </c>
      <c r="H129" s="27" t="s">
        <v>879</v>
      </c>
      <c r="I129" s="27" t="s">
        <v>634</v>
      </c>
      <c r="J129" s="27" t="s">
        <v>931</v>
      </c>
    </row>
    <row r="130" ht="39" customHeight="1" spans="1:10">
      <c r="A130" s="27" t="s">
        <v>560</v>
      </c>
      <c r="B130" s="27" t="s">
        <v>930</v>
      </c>
      <c r="C130" s="27" t="s">
        <v>628</v>
      </c>
      <c r="D130" s="27" t="s">
        <v>636</v>
      </c>
      <c r="E130" s="27" t="s">
        <v>932</v>
      </c>
      <c r="F130" s="27" t="s">
        <v>661</v>
      </c>
      <c r="G130" s="44" t="s">
        <v>662</v>
      </c>
      <c r="H130" s="27" t="s">
        <v>639</v>
      </c>
      <c r="I130" s="27" t="s">
        <v>634</v>
      </c>
      <c r="J130" s="27" t="s">
        <v>933</v>
      </c>
    </row>
    <row r="131" ht="33.75" customHeight="1" spans="1:10">
      <c r="A131" s="27" t="s">
        <v>560</v>
      </c>
      <c r="B131" s="27" t="s">
        <v>930</v>
      </c>
      <c r="C131" s="27" t="s">
        <v>628</v>
      </c>
      <c r="D131" s="27" t="s">
        <v>666</v>
      </c>
      <c r="E131" s="27" t="s">
        <v>881</v>
      </c>
      <c r="F131" s="27" t="s">
        <v>661</v>
      </c>
      <c r="G131" s="44" t="s">
        <v>662</v>
      </c>
      <c r="H131" s="27" t="s">
        <v>639</v>
      </c>
      <c r="I131" s="27" t="s">
        <v>634</v>
      </c>
      <c r="J131" s="27" t="s">
        <v>934</v>
      </c>
    </row>
    <row r="132" ht="33.75" customHeight="1" spans="1:10">
      <c r="A132" s="27" t="s">
        <v>560</v>
      </c>
      <c r="B132" s="27" t="s">
        <v>930</v>
      </c>
      <c r="C132" s="27" t="s">
        <v>643</v>
      </c>
      <c r="D132" s="27" t="s">
        <v>670</v>
      </c>
      <c r="E132" s="27" t="s">
        <v>885</v>
      </c>
      <c r="F132" s="27" t="s">
        <v>661</v>
      </c>
      <c r="G132" s="44" t="s">
        <v>935</v>
      </c>
      <c r="H132" s="27"/>
      <c r="I132" s="27" t="s">
        <v>652</v>
      </c>
      <c r="J132" s="27" t="s">
        <v>887</v>
      </c>
    </row>
    <row r="133" ht="33.75" customHeight="1" spans="1:10">
      <c r="A133" s="27" t="s">
        <v>560</v>
      </c>
      <c r="B133" s="27" t="s">
        <v>930</v>
      </c>
      <c r="C133" s="27" t="s">
        <v>649</v>
      </c>
      <c r="D133" s="27" t="s">
        <v>650</v>
      </c>
      <c r="E133" s="27" t="s">
        <v>888</v>
      </c>
      <c r="F133" s="27" t="s">
        <v>661</v>
      </c>
      <c r="G133" s="44" t="s">
        <v>662</v>
      </c>
      <c r="H133" s="27" t="s">
        <v>639</v>
      </c>
      <c r="I133" s="27" t="s">
        <v>634</v>
      </c>
      <c r="J133" s="27" t="s">
        <v>889</v>
      </c>
    </row>
    <row r="134" ht="33.75" customHeight="1" spans="1:10">
      <c r="A134" s="27" t="s">
        <v>570</v>
      </c>
      <c r="B134" s="27" t="s">
        <v>936</v>
      </c>
      <c r="C134" s="27" t="s">
        <v>628</v>
      </c>
      <c r="D134" s="27" t="s">
        <v>629</v>
      </c>
      <c r="E134" s="27" t="s">
        <v>937</v>
      </c>
      <c r="F134" s="27" t="s">
        <v>661</v>
      </c>
      <c r="G134" s="44" t="s">
        <v>45</v>
      </c>
      <c r="H134" s="27" t="s">
        <v>938</v>
      </c>
      <c r="I134" s="27" t="s">
        <v>634</v>
      </c>
      <c r="J134" s="27" t="s">
        <v>939</v>
      </c>
    </row>
    <row r="135" ht="33.75" customHeight="1" spans="1:10">
      <c r="A135" s="27" t="s">
        <v>570</v>
      </c>
      <c r="B135" s="27" t="s">
        <v>936</v>
      </c>
      <c r="C135" s="27" t="s">
        <v>628</v>
      </c>
      <c r="D135" s="27" t="s">
        <v>629</v>
      </c>
      <c r="E135" s="27" t="s">
        <v>940</v>
      </c>
      <c r="F135" s="27" t="s">
        <v>661</v>
      </c>
      <c r="G135" s="44" t="s">
        <v>662</v>
      </c>
      <c r="H135" s="27" t="s">
        <v>639</v>
      </c>
      <c r="I135" s="27" t="s">
        <v>634</v>
      </c>
      <c r="J135" s="27" t="s">
        <v>941</v>
      </c>
    </row>
    <row r="136" ht="33.75" customHeight="1" spans="1:10">
      <c r="A136" s="27" t="s">
        <v>570</v>
      </c>
      <c r="B136" s="27" t="s">
        <v>936</v>
      </c>
      <c r="C136" s="27" t="s">
        <v>628</v>
      </c>
      <c r="D136" s="27" t="s">
        <v>636</v>
      </c>
      <c r="E136" s="27" t="s">
        <v>942</v>
      </c>
      <c r="F136" s="27" t="s">
        <v>661</v>
      </c>
      <c r="G136" s="44" t="s">
        <v>662</v>
      </c>
      <c r="H136" s="27" t="s">
        <v>639</v>
      </c>
      <c r="I136" s="27" t="s">
        <v>634</v>
      </c>
      <c r="J136" s="27" t="s">
        <v>943</v>
      </c>
    </row>
    <row r="137" ht="33.75" customHeight="1" spans="1:10">
      <c r="A137" s="27" t="s">
        <v>570</v>
      </c>
      <c r="B137" s="27" t="s">
        <v>936</v>
      </c>
      <c r="C137" s="27" t="s">
        <v>643</v>
      </c>
      <c r="D137" s="27" t="s">
        <v>670</v>
      </c>
      <c r="E137" s="27" t="s">
        <v>944</v>
      </c>
      <c r="F137" s="27" t="s">
        <v>661</v>
      </c>
      <c r="G137" s="44" t="s">
        <v>662</v>
      </c>
      <c r="H137" s="27" t="s">
        <v>639</v>
      </c>
      <c r="I137" s="27" t="s">
        <v>634</v>
      </c>
      <c r="J137" s="27" t="s">
        <v>945</v>
      </c>
    </row>
    <row r="138" ht="24" customHeight="1" spans="1:10">
      <c r="A138" s="27" t="s">
        <v>570</v>
      </c>
      <c r="B138" s="27" t="s">
        <v>936</v>
      </c>
      <c r="C138" s="27" t="s">
        <v>649</v>
      </c>
      <c r="D138" s="27" t="s">
        <v>650</v>
      </c>
      <c r="E138" s="27" t="s">
        <v>911</v>
      </c>
      <c r="F138" s="27" t="s">
        <v>631</v>
      </c>
      <c r="G138" s="44" t="s">
        <v>651</v>
      </c>
      <c r="H138" s="27" t="s">
        <v>639</v>
      </c>
      <c r="I138" s="27" t="s">
        <v>634</v>
      </c>
      <c r="J138" s="27" t="s">
        <v>912</v>
      </c>
    </row>
    <row r="139" ht="33.75" customHeight="1" spans="1:10">
      <c r="A139" s="145" t="s">
        <v>75</v>
      </c>
      <c r="B139" s="27"/>
      <c r="C139" s="27"/>
      <c r="D139" s="27"/>
      <c r="E139" s="27"/>
      <c r="F139" s="27"/>
      <c r="G139" s="27"/>
      <c r="H139" s="27"/>
      <c r="I139" s="27"/>
      <c r="J139" s="27"/>
    </row>
    <row r="140" ht="28" customHeight="1" spans="1:10">
      <c r="A140" s="27" t="s">
        <v>573</v>
      </c>
      <c r="B140" s="27" t="s">
        <v>946</v>
      </c>
      <c r="C140" s="27" t="s">
        <v>628</v>
      </c>
      <c r="D140" s="27" t="s">
        <v>629</v>
      </c>
      <c r="E140" s="27" t="s">
        <v>947</v>
      </c>
      <c r="F140" s="27" t="s">
        <v>631</v>
      </c>
      <c r="G140" s="44" t="s">
        <v>948</v>
      </c>
      <c r="H140" s="27" t="s">
        <v>730</v>
      </c>
      <c r="I140" s="27" t="s">
        <v>634</v>
      </c>
      <c r="J140" s="27" t="s">
        <v>949</v>
      </c>
    </row>
    <row r="141" ht="28" customHeight="1" spans="1:10">
      <c r="A141" s="27" t="s">
        <v>573</v>
      </c>
      <c r="B141" s="27" t="s">
        <v>946</v>
      </c>
      <c r="C141" s="27" t="s">
        <v>628</v>
      </c>
      <c r="D141" s="27" t="s">
        <v>629</v>
      </c>
      <c r="E141" s="27" t="s">
        <v>858</v>
      </c>
      <c r="F141" s="27" t="s">
        <v>631</v>
      </c>
      <c r="G141" s="44" t="s">
        <v>950</v>
      </c>
      <c r="H141" s="27" t="s">
        <v>730</v>
      </c>
      <c r="I141" s="27" t="s">
        <v>634</v>
      </c>
      <c r="J141" s="27" t="s">
        <v>858</v>
      </c>
    </row>
    <row r="142" ht="28" customHeight="1" spans="1:10">
      <c r="A142" s="27" t="s">
        <v>573</v>
      </c>
      <c r="B142" s="27" t="s">
        <v>946</v>
      </c>
      <c r="C142" s="27" t="s">
        <v>628</v>
      </c>
      <c r="D142" s="27" t="s">
        <v>629</v>
      </c>
      <c r="E142" s="27" t="s">
        <v>951</v>
      </c>
      <c r="F142" s="27" t="s">
        <v>631</v>
      </c>
      <c r="G142" s="44" t="s">
        <v>662</v>
      </c>
      <c r="H142" s="27" t="s">
        <v>639</v>
      </c>
      <c r="I142" s="27" t="s">
        <v>634</v>
      </c>
      <c r="J142" s="27" t="s">
        <v>952</v>
      </c>
    </row>
    <row r="143" ht="28" customHeight="1" spans="1:10">
      <c r="A143" s="27" t="s">
        <v>573</v>
      </c>
      <c r="B143" s="27" t="s">
        <v>946</v>
      </c>
      <c r="C143" s="27" t="s">
        <v>628</v>
      </c>
      <c r="D143" s="27" t="s">
        <v>636</v>
      </c>
      <c r="E143" s="27" t="s">
        <v>806</v>
      </c>
      <c r="F143" s="27" t="s">
        <v>631</v>
      </c>
      <c r="G143" s="44" t="s">
        <v>662</v>
      </c>
      <c r="H143" s="27" t="s">
        <v>639</v>
      </c>
      <c r="I143" s="27" t="s">
        <v>634</v>
      </c>
      <c r="J143" s="27" t="s">
        <v>896</v>
      </c>
    </row>
    <row r="144" ht="28" customHeight="1" spans="1:10">
      <c r="A144" s="27" t="s">
        <v>573</v>
      </c>
      <c r="B144" s="27" t="s">
        <v>946</v>
      </c>
      <c r="C144" s="27" t="s">
        <v>628</v>
      </c>
      <c r="D144" s="27" t="s">
        <v>666</v>
      </c>
      <c r="E144" s="27" t="s">
        <v>953</v>
      </c>
      <c r="F144" s="27" t="s">
        <v>661</v>
      </c>
      <c r="G144" s="44" t="s">
        <v>954</v>
      </c>
      <c r="H144" s="27" t="s">
        <v>938</v>
      </c>
      <c r="I144" s="27" t="s">
        <v>634</v>
      </c>
      <c r="J144" s="27" t="s">
        <v>955</v>
      </c>
    </row>
    <row r="145" ht="28" customHeight="1" spans="1:10">
      <c r="A145" s="27" t="s">
        <v>573</v>
      </c>
      <c r="B145" s="27" t="s">
        <v>946</v>
      </c>
      <c r="C145" s="27" t="s">
        <v>643</v>
      </c>
      <c r="D145" s="27" t="s">
        <v>644</v>
      </c>
      <c r="E145" s="27" t="s">
        <v>873</v>
      </c>
      <c r="F145" s="27" t="s">
        <v>631</v>
      </c>
      <c r="G145" s="44" t="s">
        <v>638</v>
      </c>
      <c r="H145" s="27" t="s">
        <v>639</v>
      </c>
      <c r="I145" s="27" t="s">
        <v>634</v>
      </c>
      <c r="J145" s="27" t="s">
        <v>956</v>
      </c>
    </row>
    <row r="146" ht="28" customHeight="1" spans="1:10">
      <c r="A146" s="27" t="s">
        <v>573</v>
      </c>
      <c r="B146" s="27" t="s">
        <v>946</v>
      </c>
      <c r="C146" s="27" t="s">
        <v>649</v>
      </c>
      <c r="D146" s="27" t="s">
        <v>650</v>
      </c>
      <c r="E146" s="27" t="s">
        <v>875</v>
      </c>
      <c r="F146" s="27" t="s">
        <v>631</v>
      </c>
      <c r="G146" s="44" t="s">
        <v>674</v>
      </c>
      <c r="H146" s="27" t="s">
        <v>639</v>
      </c>
      <c r="I146" s="27" t="s">
        <v>634</v>
      </c>
      <c r="J146" s="27" t="s">
        <v>876</v>
      </c>
    </row>
    <row r="147" ht="33.75" customHeight="1" spans="1:10">
      <c r="A147" s="145" t="s">
        <v>77</v>
      </c>
      <c r="B147" s="27"/>
      <c r="C147" s="27"/>
      <c r="D147" s="27"/>
      <c r="E147" s="27"/>
      <c r="F147" s="27"/>
      <c r="G147" s="27"/>
      <c r="H147" s="27"/>
      <c r="I147" s="27"/>
      <c r="J147" s="27"/>
    </row>
    <row r="148" ht="29" customHeight="1" spans="1:10">
      <c r="A148" s="27" t="s">
        <v>562</v>
      </c>
      <c r="B148" s="27" t="s">
        <v>957</v>
      </c>
      <c r="C148" s="27" t="s">
        <v>628</v>
      </c>
      <c r="D148" s="27" t="s">
        <v>629</v>
      </c>
      <c r="E148" s="27" t="s">
        <v>958</v>
      </c>
      <c r="F148" s="27" t="s">
        <v>661</v>
      </c>
      <c r="G148" s="44" t="s">
        <v>55</v>
      </c>
      <c r="H148" s="27" t="s">
        <v>668</v>
      </c>
      <c r="I148" s="27" t="s">
        <v>634</v>
      </c>
      <c r="J148" s="27" t="s">
        <v>959</v>
      </c>
    </row>
    <row r="149" ht="29" customHeight="1" spans="1:10">
      <c r="A149" s="27" t="s">
        <v>562</v>
      </c>
      <c r="B149" s="27" t="s">
        <v>957</v>
      </c>
      <c r="C149" s="27" t="s">
        <v>628</v>
      </c>
      <c r="D149" s="27" t="s">
        <v>629</v>
      </c>
      <c r="E149" s="27" t="s">
        <v>960</v>
      </c>
      <c r="F149" s="27" t="s">
        <v>631</v>
      </c>
      <c r="G149" s="44" t="s">
        <v>44</v>
      </c>
      <c r="H149" s="27" t="s">
        <v>748</v>
      </c>
      <c r="I149" s="27" t="s">
        <v>634</v>
      </c>
      <c r="J149" s="27" t="s">
        <v>961</v>
      </c>
    </row>
    <row r="150" ht="29" customHeight="1" spans="1:10">
      <c r="A150" s="27" t="s">
        <v>562</v>
      </c>
      <c r="B150" s="27" t="s">
        <v>957</v>
      </c>
      <c r="C150" s="27" t="s">
        <v>628</v>
      </c>
      <c r="D150" s="27" t="s">
        <v>636</v>
      </c>
      <c r="E150" s="27" t="s">
        <v>962</v>
      </c>
      <c r="F150" s="27" t="s">
        <v>661</v>
      </c>
      <c r="G150" s="44" t="s">
        <v>662</v>
      </c>
      <c r="H150" s="27" t="s">
        <v>639</v>
      </c>
      <c r="I150" s="27" t="s">
        <v>634</v>
      </c>
      <c r="J150" s="27" t="s">
        <v>963</v>
      </c>
    </row>
    <row r="151" ht="29" customHeight="1" spans="1:10">
      <c r="A151" s="27" t="s">
        <v>562</v>
      </c>
      <c r="B151" s="27" t="s">
        <v>957</v>
      </c>
      <c r="C151" s="27" t="s">
        <v>643</v>
      </c>
      <c r="D151" s="27" t="s">
        <v>670</v>
      </c>
      <c r="E151" s="27" t="s">
        <v>964</v>
      </c>
      <c r="F151" s="27" t="s">
        <v>661</v>
      </c>
      <c r="G151" s="44" t="s">
        <v>907</v>
      </c>
      <c r="H151" s="27"/>
      <c r="I151" s="27" t="s">
        <v>652</v>
      </c>
      <c r="J151" s="27" t="s">
        <v>965</v>
      </c>
    </row>
    <row r="152" ht="29" customHeight="1" spans="1:10">
      <c r="A152" s="27" t="s">
        <v>562</v>
      </c>
      <c r="B152" s="27" t="s">
        <v>957</v>
      </c>
      <c r="C152" s="27" t="s">
        <v>649</v>
      </c>
      <c r="D152" s="27" t="s">
        <v>650</v>
      </c>
      <c r="E152" s="27" t="s">
        <v>966</v>
      </c>
      <c r="F152" s="27" t="s">
        <v>631</v>
      </c>
      <c r="G152" s="44" t="s">
        <v>651</v>
      </c>
      <c r="H152" s="27" t="s">
        <v>639</v>
      </c>
      <c r="I152" s="27" t="s">
        <v>634</v>
      </c>
      <c r="J152" s="27" t="s">
        <v>967</v>
      </c>
    </row>
    <row r="153" ht="29" customHeight="1" spans="1:10">
      <c r="A153" s="27" t="s">
        <v>497</v>
      </c>
      <c r="B153" s="27" t="s">
        <v>968</v>
      </c>
      <c r="C153" s="27" t="s">
        <v>628</v>
      </c>
      <c r="D153" s="27" t="s">
        <v>629</v>
      </c>
      <c r="E153" s="27" t="s">
        <v>969</v>
      </c>
      <c r="F153" s="27" t="s">
        <v>631</v>
      </c>
      <c r="G153" s="44" t="s">
        <v>970</v>
      </c>
      <c r="H153" s="27" t="s">
        <v>730</v>
      </c>
      <c r="I153" s="27" t="s">
        <v>634</v>
      </c>
      <c r="J153" s="27" t="s">
        <v>971</v>
      </c>
    </row>
    <row r="154" ht="29" customHeight="1" spans="1:10">
      <c r="A154" s="27" t="s">
        <v>497</v>
      </c>
      <c r="B154" s="27" t="s">
        <v>968</v>
      </c>
      <c r="C154" s="27" t="s">
        <v>628</v>
      </c>
      <c r="D154" s="27" t="s">
        <v>629</v>
      </c>
      <c r="E154" s="27" t="s">
        <v>972</v>
      </c>
      <c r="F154" s="27" t="s">
        <v>631</v>
      </c>
      <c r="G154" s="44" t="s">
        <v>693</v>
      </c>
      <c r="H154" s="27" t="s">
        <v>748</v>
      </c>
      <c r="I154" s="27" t="s">
        <v>634</v>
      </c>
      <c r="J154" s="27" t="s">
        <v>973</v>
      </c>
    </row>
    <row r="155" ht="29" customHeight="1" spans="1:10">
      <c r="A155" s="27" t="s">
        <v>497</v>
      </c>
      <c r="B155" s="27" t="s">
        <v>968</v>
      </c>
      <c r="C155" s="27" t="s">
        <v>628</v>
      </c>
      <c r="D155" s="27" t="s">
        <v>629</v>
      </c>
      <c r="E155" s="27" t="s">
        <v>974</v>
      </c>
      <c r="F155" s="27" t="s">
        <v>646</v>
      </c>
      <c r="G155" s="44" t="s">
        <v>49</v>
      </c>
      <c r="H155" s="27" t="s">
        <v>773</v>
      </c>
      <c r="I155" s="27" t="s">
        <v>634</v>
      </c>
      <c r="J155" s="27" t="s">
        <v>975</v>
      </c>
    </row>
    <row r="156" ht="29" customHeight="1" spans="1:10">
      <c r="A156" s="27" t="s">
        <v>497</v>
      </c>
      <c r="B156" s="27" t="s">
        <v>968</v>
      </c>
      <c r="C156" s="27" t="s">
        <v>628</v>
      </c>
      <c r="D156" s="27" t="s">
        <v>629</v>
      </c>
      <c r="E156" s="27" t="s">
        <v>976</v>
      </c>
      <c r="F156" s="27" t="s">
        <v>631</v>
      </c>
      <c r="G156" s="44" t="s">
        <v>55</v>
      </c>
      <c r="H156" s="27" t="s">
        <v>730</v>
      </c>
      <c r="I156" s="27" t="s">
        <v>634</v>
      </c>
      <c r="J156" s="27" t="s">
        <v>916</v>
      </c>
    </row>
    <row r="157" ht="29" customHeight="1" spans="1:10">
      <c r="A157" s="27" t="s">
        <v>497</v>
      </c>
      <c r="B157" s="27" t="s">
        <v>968</v>
      </c>
      <c r="C157" s="27" t="s">
        <v>628</v>
      </c>
      <c r="D157" s="27" t="s">
        <v>636</v>
      </c>
      <c r="E157" s="27" t="s">
        <v>977</v>
      </c>
      <c r="F157" s="27" t="s">
        <v>631</v>
      </c>
      <c r="G157" s="44" t="s">
        <v>651</v>
      </c>
      <c r="H157" s="27" t="s">
        <v>639</v>
      </c>
      <c r="I157" s="27" t="s">
        <v>634</v>
      </c>
      <c r="J157" s="27" t="s">
        <v>978</v>
      </c>
    </row>
    <row r="158" ht="29" customHeight="1" spans="1:10">
      <c r="A158" s="27" t="s">
        <v>497</v>
      </c>
      <c r="B158" s="27" t="s">
        <v>968</v>
      </c>
      <c r="C158" s="27" t="s">
        <v>628</v>
      </c>
      <c r="D158" s="27" t="s">
        <v>636</v>
      </c>
      <c r="E158" s="27" t="s">
        <v>979</v>
      </c>
      <c r="F158" s="27" t="s">
        <v>631</v>
      </c>
      <c r="G158" s="44" t="s">
        <v>662</v>
      </c>
      <c r="H158" s="27" t="s">
        <v>639</v>
      </c>
      <c r="I158" s="27" t="s">
        <v>634</v>
      </c>
      <c r="J158" s="27" t="s">
        <v>980</v>
      </c>
    </row>
    <row r="159" ht="29" customHeight="1" spans="1:10">
      <c r="A159" s="27" t="s">
        <v>497</v>
      </c>
      <c r="B159" s="27" t="s">
        <v>968</v>
      </c>
      <c r="C159" s="27" t="s">
        <v>628</v>
      </c>
      <c r="D159" s="27" t="s">
        <v>636</v>
      </c>
      <c r="E159" s="27" t="s">
        <v>981</v>
      </c>
      <c r="F159" s="27" t="s">
        <v>661</v>
      </c>
      <c r="G159" s="44" t="s">
        <v>662</v>
      </c>
      <c r="H159" s="27" t="s">
        <v>639</v>
      </c>
      <c r="I159" s="27" t="s">
        <v>634</v>
      </c>
      <c r="J159" s="27" t="s">
        <v>982</v>
      </c>
    </row>
    <row r="160" ht="29" customHeight="1" spans="1:10">
      <c r="A160" s="27" t="s">
        <v>497</v>
      </c>
      <c r="B160" s="27" t="s">
        <v>968</v>
      </c>
      <c r="C160" s="27" t="s">
        <v>643</v>
      </c>
      <c r="D160" s="27" t="s">
        <v>644</v>
      </c>
      <c r="E160" s="27" t="s">
        <v>983</v>
      </c>
      <c r="F160" s="27" t="s">
        <v>631</v>
      </c>
      <c r="G160" s="44" t="s">
        <v>984</v>
      </c>
      <c r="H160" s="27" t="s">
        <v>639</v>
      </c>
      <c r="I160" s="27" t="s">
        <v>634</v>
      </c>
      <c r="J160" s="27" t="s">
        <v>985</v>
      </c>
    </row>
    <row r="161" ht="29" customHeight="1" spans="1:10">
      <c r="A161" s="27" t="s">
        <v>497</v>
      </c>
      <c r="B161" s="27" t="s">
        <v>968</v>
      </c>
      <c r="C161" s="27" t="s">
        <v>649</v>
      </c>
      <c r="D161" s="27" t="s">
        <v>650</v>
      </c>
      <c r="E161" s="27" t="s">
        <v>818</v>
      </c>
      <c r="F161" s="27" t="s">
        <v>819</v>
      </c>
      <c r="G161" s="44" t="s">
        <v>674</v>
      </c>
      <c r="H161" s="27" t="s">
        <v>639</v>
      </c>
      <c r="I161" s="27" t="s">
        <v>634</v>
      </c>
      <c r="J161" s="27" t="s">
        <v>986</v>
      </c>
    </row>
    <row r="162" ht="33.75" customHeight="1" spans="1:10">
      <c r="A162" s="145" t="s">
        <v>79</v>
      </c>
      <c r="B162" s="27"/>
      <c r="C162" s="27"/>
      <c r="D162" s="27"/>
      <c r="E162" s="27"/>
      <c r="F162" s="27"/>
      <c r="G162" s="27"/>
      <c r="H162" s="27"/>
      <c r="I162" s="27"/>
      <c r="J162" s="27"/>
    </row>
    <row r="163" ht="33.75" customHeight="1" spans="1:10">
      <c r="A163" s="27" t="s">
        <v>580</v>
      </c>
      <c r="B163" s="27" t="s">
        <v>987</v>
      </c>
      <c r="C163" s="27" t="s">
        <v>628</v>
      </c>
      <c r="D163" s="27" t="s">
        <v>629</v>
      </c>
      <c r="E163" s="27" t="s">
        <v>988</v>
      </c>
      <c r="F163" s="27" t="s">
        <v>661</v>
      </c>
      <c r="G163" s="44" t="s">
        <v>989</v>
      </c>
      <c r="H163" s="27" t="s">
        <v>639</v>
      </c>
      <c r="I163" s="27" t="s">
        <v>634</v>
      </c>
      <c r="J163" s="27" t="s">
        <v>988</v>
      </c>
    </row>
    <row r="164" ht="45" customHeight="1" spans="1:10">
      <c r="A164" s="27" t="s">
        <v>580</v>
      </c>
      <c r="B164" s="27" t="s">
        <v>987</v>
      </c>
      <c r="C164" s="27" t="s">
        <v>628</v>
      </c>
      <c r="D164" s="27" t="s">
        <v>629</v>
      </c>
      <c r="E164" s="27" t="s">
        <v>990</v>
      </c>
      <c r="F164" s="27" t="s">
        <v>661</v>
      </c>
      <c r="G164" s="44" t="s">
        <v>693</v>
      </c>
      <c r="H164" s="27" t="s">
        <v>845</v>
      </c>
      <c r="I164" s="27" t="s">
        <v>652</v>
      </c>
      <c r="J164" s="27" t="s">
        <v>991</v>
      </c>
    </row>
    <row r="165" ht="28" customHeight="1" spans="1:10">
      <c r="A165" s="27" t="s">
        <v>580</v>
      </c>
      <c r="B165" s="27" t="s">
        <v>987</v>
      </c>
      <c r="C165" s="27" t="s">
        <v>628</v>
      </c>
      <c r="D165" s="27" t="s">
        <v>636</v>
      </c>
      <c r="E165" s="27" t="s">
        <v>992</v>
      </c>
      <c r="F165" s="27" t="s">
        <v>661</v>
      </c>
      <c r="G165" s="44" t="s">
        <v>662</v>
      </c>
      <c r="H165" s="27" t="s">
        <v>639</v>
      </c>
      <c r="I165" s="27" t="s">
        <v>652</v>
      </c>
      <c r="J165" s="27" t="s">
        <v>993</v>
      </c>
    </row>
    <row r="166" ht="20" customHeight="1" spans="1:10">
      <c r="A166" s="27" t="s">
        <v>580</v>
      </c>
      <c r="B166" s="27" t="s">
        <v>987</v>
      </c>
      <c r="C166" s="27" t="s">
        <v>643</v>
      </c>
      <c r="D166" s="27" t="s">
        <v>644</v>
      </c>
      <c r="E166" s="27" t="s">
        <v>994</v>
      </c>
      <c r="F166" s="27" t="s">
        <v>661</v>
      </c>
      <c r="G166" s="44" t="s">
        <v>995</v>
      </c>
      <c r="H166" s="27" t="s">
        <v>996</v>
      </c>
      <c r="I166" s="27" t="s">
        <v>652</v>
      </c>
      <c r="J166" s="27" t="s">
        <v>997</v>
      </c>
    </row>
    <row r="167" ht="33.75" customHeight="1" spans="1:10">
      <c r="A167" s="27" t="s">
        <v>580</v>
      </c>
      <c r="B167" s="27" t="s">
        <v>987</v>
      </c>
      <c r="C167" s="27" t="s">
        <v>649</v>
      </c>
      <c r="D167" s="27" t="s">
        <v>650</v>
      </c>
      <c r="E167" s="27" t="s">
        <v>998</v>
      </c>
      <c r="F167" s="27" t="s">
        <v>661</v>
      </c>
      <c r="G167" s="44" t="s">
        <v>999</v>
      </c>
      <c r="H167" s="27" t="s">
        <v>639</v>
      </c>
      <c r="I167" s="27" t="s">
        <v>652</v>
      </c>
      <c r="J167" s="27" t="s">
        <v>1000</v>
      </c>
    </row>
    <row r="168" ht="51" customHeight="1" spans="1:10">
      <c r="A168" s="27" t="s">
        <v>497</v>
      </c>
      <c r="B168" s="148" t="s">
        <v>1001</v>
      </c>
      <c r="C168" s="27" t="s">
        <v>628</v>
      </c>
      <c r="D168" s="27" t="s">
        <v>629</v>
      </c>
      <c r="E168" s="27" t="s">
        <v>858</v>
      </c>
      <c r="F168" s="27" t="s">
        <v>631</v>
      </c>
      <c r="G168" s="44" t="s">
        <v>1002</v>
      </c>
      <c r="H168" s="27" t="s">
        <v>730</v>
      </c>
      <c r="I168" s="27" t="s">
        <v>634</v>
      </c>
      <c r="J168" s="27" t="s">
        <v>1003</v>
      </c>
    </row>
    <row r="169" ht="28" customHeight="1" spans="1:10">
      <c r="A169" s="27" t="s">
        <v>497</v>
      </c>
      <c r="B169" s="27" t="s">
        <v>1004</v>
      </c>
      <c r="C169" s="27" t="s">
        <v>628</v>
      </c>
      <c r="D169" s="27" t="s">
        <v>629</v>
      </c>
      <c r="E169" s="27" t="s">
        <v>1005</v>
      </c>
      <c r="F169" s="27" t="s">
        <v>661</v>
      </c>
      <c r="G169" s="44" t="s">
        <v>678</v>
      </c>
      <c r="H169" s="27" t="s">
        <v>1006</v>
      </c>
      <c r="I169" s="27" t="s">
        <v>634</v>
      </c>
      <c r="J169" s="27" t="s">
        <v>1007</v>
      </c>
    </row>
    <row r="170" ht="28" customHeight="1" spans="1:10">
      <c r="A170" s="27" t="s">
        <v>497</v>
      </c>
      <c r="B170" s="27" t="s">
        <v>1004</v>
      </c>
      <c r="C170" s="27" t="s">
        <v>628</v>
      </c>
      <c r="D170" s="27" t="s">
        <v>629</v>
      </c>
      <c r="E170" s="27" t="s">
        <v>1008</v>
      </c>
      <c r="F170" s="27" t="s">
        <v>661</v>
      </c>
      <c r="G170" s="44" t="s">
        <v>678</v>
      </c>
      <c r="H170" s="27" t="s">
        <v>1006</v>
      </c>
      <c r="I170" s="27" t="s">
        <v>634</v>
      </c>
      <c r="J170" s="27" t="s">
        <v>1009</v>
      </c>
    </row>
    <row r="171" ht="28" customHeight="1" spans="1:10">
      <c r="A171" s="27" t="s">
        <v>497</v>
      </c>
      <c r="B171" s="27" t="s">
        <v>1004</v>
      </c>
      <c r="C171" s="27" t="s">
        <v>628</v>
      </c>
      <c r="D171" s="27" t="s">
        <v>629</v>
      </c>
      <c r="E171" s="27" t="s">
        <v>1010</v>
      </c>
      <c r="F171" s="27" t="s">
        <v>661</v>
      </c>
      <c r="G171" s="44" t="s">
        <v>678</v>
      </c>
      <c r="H171" s="27" t="s">
        <v>773</v>
      </c>
      <c r="I171" s="27" t="s">
        <v>634</v>
      </c>
      <c r="J171" s="27" t="s">
        <v>1011</v>
      </c>
    </row>
    <row r="172" ht="28" customHeight="1" spans="1:10">
      <c r="A172" s="27" t="s">
        <v>497</v>
      </c>
      <c r="B172" s="27" t="s">
        <v>1004</v>
      </c>
      <c r="C172" s="27" t="s">
        <v>628</v>
      </c>
      <c r="D172" s="27" t="s">
        <v>636</v>
      </c>
      <c r="E172" s="27" t="s">
        <v>951</v>
      </c>
      <c r="F172" s="27" t="s">
        <v>661</v>
      </c>
      <c r="G172" s="44" t="s">
        <v>1012</v>
      </c>
      <c r="H172" s="27" t="s">
        <v>639</v>
      </c>
      <c r="I172" s="27" t="s">
        <v>634</v>
      </c>
      <c r="J172" s="27" t="s">
        <v>1013</v>
      </c>
    </row>
    <row r="173" ht="33.75" customHeight="1" spans="1:10">
      <c r="A173" s="27" t="s">
        <v>497</v>
      </c>
      <c r="B173" s="27" t="s">
        <v>1004</v>
      </c>
      <c r="C173" s="27" t="s">
        <v>628</v>
      </c>
      <c r="D173" s="27" t="s">
        <v>636</v>
      </c>
      <c r="E173" s="27" t="s">
        <v>1014</v>
      </c>
      <c r="F173" s="27" t="s">
        <v>661</v>
      </c>
      <c r="G173" s="44" t="s">
        <v>662</v>
      </c>
      <c r="H173" s="27" t="s">
        <v>639</v>
      </c>
      <c r="I173" s="27" t="s">
        <v>652</v>
      </c>
      <c r="J173" s="27" t="s">
        <v>1015</v>
      </c>
    </row>
    <row r="174" ht="33.75" customHeight="1" spans="1:10">
      <c r="A174" s="27" t="s">
        <v>497</v>
      </c>
      <c r="B174" s="27" t="s">
        <v>1004</v>
      </c>
      <c r="C174" s="27" t="s">
        <v>643</v>
      </c>
      <c r="D174" s="27" t="s">
        <v>670</v>
      </c>
      <c r="E174" s="27" t="s">
        <v>1016</v>
      </c>
      <c r="F174" s="27" t="s">
        <v>631</v>
      </c>
      <c r="G174" s="44" t="s">
        <v>662</v>
      </c>
      <c r="H174" s="27" t="s">
        <v>639</v>
      </c>
      <c r="I174" s="27" t="s">
        <v>634</v>
      </c>
      <c r="J174" s="27" t="s">
        <v>919</v>
      </c>
    </row>
    <row r="175" ht="28" customHeight="1" spans="1:10">
      <c r="A175" s="27" t="s">
        <v>497</v>
      </c>
      <c r="B175" s="27" t="s">
        <v>1004</v>
      </c>
      <c r="C175" s="27" t="s">
        <v>643</v>
      </c>
      <c r="D175" s="27" t="s">
        <v>644</v>
      </c>
      <c r="E175" s="27" t="s">
        <v>873</v>
      </c>
      <c r="F175" s="27" t="s">
        <v>631</v>
      </c>
      <c r="G175" s="44" t="s">
        <v>638</v>
      </c>
      <c r="H175" s="27" t="s">
        <v>639</v>
      </c>
      <c r="I175" s="27" t="s">
        <v>634</v>
      </c>
      <c r="J175" s="27" t="s">
        <v>1017</v>
      </c>
    </row>
    <row r="176" ht="28" customHeight="1" spans="1:10">
      <c r="A176" s="27" t="s">
        <v>497</v>
      </c>
      <c r="B176" s="27" t="s">
        <v>1004</v>
      </c>
      <c r="C176" s="27" t="s">
        <v>649</v>
      </c>
      <c r="D176" s="27" t="s">
        <v>650</v>
      </c>
      <c r="E176" s="27" t="s">
        <v>875</v>
      </c>
      <c r="F176" s="27" t="s">
        <v>631</v>
      </c>
      <c r="G176" s="44" t="s">
        <v>674</v>
      </c>
      <c r="H176" s="27" t="s">
        <v>639</v>
      </c>
      <c r="I176" s="27" t="s">
        <v>634</v>
      </c>
      <c r="J176" s="27" t="s">
        <v>876</v>
      </c>
    </row>
    <row r="177" ht="39" customHeight="1" spans="1:10">
      <c r="A177" s="145" t="s">
        <v>81</v>
      </c>
      <c r="B177" s="27"/>
      <c r="C177" s="27"/>
      <c r="D177" s="27"/>
      <c r="E177" s="27"/>
      <c r="F177" s="27"/>
      <c r="G177" s="27"/>
      <c r="H177" s="27"/>
      <c r="I177" s="27"/>
      <c r="J177" s="27"/>
    </row>
    <row r="178" ht="42" customHeight="1" spans="1:10">
      <c r="A178" s="27" t="s">
        <v>585</v>
      </c>
      <c r="B178" s="27" t="s">
        <v>1018</v>
      </c>
      <c r="C178" s="27" t="s">
        <v>628</v>
      </c>
      <c r="D178" s="27" t="s">
        <v>629</v>
      </c>
      <c r="E178" s="27" t="s">
        <v>1019</v>
      </c>
      <c r="F178" s="27" t="s">
        <v>661</v>
      </c>
      <c r="G178" s="44" t="s">
        <v>948</v>
      </c>
      <c r="H178" s="27" t="s">
        <v>687</v>
      </c>
      <c r="I178" s="27" t="s">
        <v>634</v>
      </c>
      <c r="J178" s="27" t="s">
        <v>1020</v>
      </c>
    </row>
    <row r="179" ht="42" customHeight="1" spans="1:10">
      <c r="A179" s="27" t="s">
        <v>585</v>
      </c>
      <c r="B179" s="27" t="s">
        <v>1018</v>
      </c>
      <c r="C179" s="27" t="s">
        <v>628</v>
      </c>
      <c r="D179" s="27" t="s">
        <v>636</v>
      </c>
      <c r="E179" s="27" t="s">
        <v>1021</v>
      </c>
      <c r="F179" s="27" t="s">
        <v>661</v>
      </c>
      <c r="G179" s="44" t="s">
        <v>662</v>
      </c>
      <c r="H179" s="27" t="s">
        <v>639</v>
      </c>
      <c r="I179" s="27" t="s">
        <v>634</v>
      </c>
      <c r="J179" s="27" t="s">
        <v>1022</v>
      </c>
    </row>
    <row r="180" ht="42" customHeight="1" spans="1:10">
      <c r="A180" s="27" t="s">
        <v>585</v>
      </c>
      <c r="B180" s="27" t="s">
        <v>1018</v>
      </c>
      <c r="C180" s="27" t="s">
        <v>628</v>
      </c>
      <c r="D180" s="27" t="s">
        <v>666</v>
      </c>
      <c r="E180" s="27" t="s">
        <v>1023</v>
      </c>
      <c r="F180" s="27" t="s">
        <v>646</v>
      </c>
      <c r="G180" s="44" t="s">
        <v>48</v>
      </c>
      <c r="H180" s="27" t="s">
        <v>697</v>
      </c>
      <c r="I180" s="27" t="s">
        <v>634</v>
      </c>
      <c r="J180" s="27" t="s">
        <v>1024</v>
      </c>
    </row>
    <row r="181" ht="42" customHeight="1" spans="1:10">
      <c r="A181" s="27" t="s">
        <v>585</v>
      </c>
      <c r="B181" s="27" t="s">
        <v>1018</v>
      </c>
      <c r="C181" s="27" t="s">
        <v>643</v>
      </c>
      <c r="D181" s="27" t="s">
        <v>670</v>
      </c>
      <c r="E181" s="27" t="s">
        <v>1025</v>
      </c>
      <c r="F181" s="27" t="s">
        <v>631</v>
      </c>
      <c r="G181" s="44" t="s">
        <v>638</v>
      </c>
      <c r="H181" s="27" t="s">
        <v>639</v>
      </c>
      <c r="I181" s="27" t="s">
        <v>634</v>
      </c>
      <c r="J181" s="27" t="s">
        <v>1026</v>
      </c>
    </row>
    <row r="182" ht="42" customHeight="1" spans="1:10">
      <c r="A182" s="27" t="s">
        <v>585</v>
      </c>
      <c r="B182" s="27" t="s">
        <v>1018</v>
      </c>
      <c r="C182" s="27" t="s">
        <v>649</v>
      </c>
      <c r="D182" s="27" t="s">
        <v>650</v>
      </c>
      <c r="E182" s="27" t="s">
        <v>650</v>
      </c>
      <c r="F182" s="27" t="s">
        <v>631</v>
      </c>
      <c r="G182" s="44" t="s">
        <v>699</v>
      </c>
      <c r="H182" s="27" t="s">
        <v>639</v>
      </c>
      <c r="I182" s="27" t="s">
        <v>634</v>
      </c>
      <c r="J182" s="27" t="s">
        <v>1027</v>
      </c>
    </row>
    <row r="183" ht="42" customHeight="1" spans="1:10">
      <c r="A183" s="27" t="s">
        <v>592</v>
      </c>
      <c r="B183" s="27" t="s">
        <v>1028</v>
      </c>
      <c r="C183" s="27" t="s">
        <v>628</v>
      </c>
      <c r="D183" s="27" t="s">
        <v>629</v>
      </c>
      <c r="E183" s="27" t="s">
        <v>1029</v>
      </c>
      <c r="F183" s="27" t="s">
        <v>661</v>
      </c>
      <c r="G183" s="44" t="s">
        <v>1030</v>
      </c>
      <c r="H183" s="27" t="s">
        <v>714</v>
      </c>
      <c r="I183" s="27" t="s">
        <v>634</v>
      </c>
      <c r="J183" s="27" t="s">
        <v>1031</v>
      </c>
    </row>
    <row r="184" ht="42" customHeight="1" spans="1:10">
      <c r="A184" s="27" t="s">
        <v>592</v>
      </c>
      <c r="B184" s="27" t="s">
        <v>1028</v>
      </c>
      <c r="C184" s="27" t="s">
        <v>628</v>
      </c>
      <c r="D184" s="27" t="s">
        <v>636</v>
      </c>
      <c r="E184" s="27" t="s">
        <v>1032</v>
      </c>
      <c r="F184" s="27" t="s">
        <v>661</v>
      </c>
      <c r="G184" s="44" t="s">
        <v>662</v>
      </c>
      <c r="H184" s="27" t="s">
        <v>639</v>
      </c>
      <c r="I184" s="27" t="s">
        <v>634</v>
      </c>
      <c r="J184" s="27" t="s">
        <v>1033</v>
      </c>
    </row>
    <row r="185" ht="42" customHeight="1" spans="1:10">
      <c r="A185" s="27" t="s">
        <v>592</v>
      </c>
      <c r="B185" s="27" t="s">
        <v>1028</v>
      </c>
      <c r="C185" s="27" t="s">
        <v>628</v>
      </c>
      <c r="D185" s="27" t="s">
        <v>666</v>
      </c>
      <c r="E185" s="27" t="s">
        <v>1034</v>
      </c>
      <c r="F185" s="27" t="s">
        <v>646</v>
      </c>
      <c r="G185" s="44" t="s">
        <v>693</v>
      </c>
      <c r="H185" s="27" t="s">
        <v>697</v>
      </c>
      <c r="I185" s="27" t="s">
        <v>634</v>
      </c>
      <c r="J185" s="27" t="s">
        <v>1035</v>
      </c>
    </row>
    <row r="186" ht="42" customHeight="1" spans="1:10">
      <c r="A186" s="27" t="s">
        <v>592</v>
      </c>
      <c r="B186" s="27" t="s">
        <v>1028</v>
      </c>
      <c r="C186" s="27" t="s">
        <v>643</v>
      </c>
      <c r="D186" s="27" t="s">
        <v>685</v>
      </c>
      <c r="E186" s="27" t="s">
        <v>1036</v>
      </c>
      <c r="F186" s="27" t="s">
        <v>661</v>
      </c>
      <c r="G186" s="44" t="s">
        <v>1036</v>
      </c>
      <c r="H186" s="27" t="s">
        <v>1037</v>
      </c>
      <c r="I186" s="27" t="s">
        <v>652</v>
      </c>
      <c r="J186" s="27" t="s">
        <v>1038</v>
      </c>
    </row>
    <row r="187" ht="42" customHeight="1" spans="1:10">
      <c r="A187" s="27" t="s">
        <v>592</v>
      </c>
      <c r="B187" s="27" t="s">
        <v>1028</v>
      </c>
      <c r="C187" s="27" t="s">
        <v>649</v>
      </c>
      <c r="D187" s="27" t="s">
        <v>650</v>
      </c>
      <c r="E187" s="27" t="s">
        <v>1039</v>
      </c>
      <c r="F187" s="27" t="s">
        <v>631</v>
      </c>
      <c r="G187" s="44" t="s">
        <v>638</v>
      </c>
      <c r="H187" s="27" t="s">
        <v>639</v>
      </c>
      <c r="I187" s="27" t="s">
        <v>634</v>
      </c>
      <c r="J187" s="27" t="s">
        <v>1040</v>
      </c>
    </row>
    <row r="188" ht="42" customHeight="1" spans="1:10">
      <c r="A188" s="27" t="s">
        <v>497</v>
      </c>
      <c r="B188" s="27" t="s">
        <v>1041</v>
      </c>
      <c r="C188" s="27" t="s">
        <v>628</v>
      </c>
      <c r="D188" s="27" t="s">
        <v>629</v>
      </c>
      <c r="E188" s="27" t="s">
        <v>1042</v>
      </c>
      <c r="F188" s="27" t="s">
        <v>631</v>
      </c>
      <c r="G188" s="44" t="s">
        <v>950</v>
      </c>
      <c r="H188" s="27" t="s">
        <v>730</v>
      </c>
      <c r="I188" s="27" t="s">
        <v>634</v>
      </c>
      <c r="J188" s="27" t="s">
        <v>1043</v>
      </c>
    </row>
    <row r="189" ht="42" customHeight="1" spans="1:10">
      <c r="A189" s="27" t="s">
        <v>497</v>
      </c>
      <c r="B189" s="27" t="s">
        <v>1044</v>
      </c>
      <c r="C189" s="27" t="s">
        <v>628</v>
      </c>
      <c r="D189" s="27" t="s">
        <v>629</v>
      </c>
      <c r="E189" s="27" t="s">
        <v>1045</v>
      </c>
      <c r="F189" s="27" t="s">
        <v>661</v>
      </c>
      <c r="G189" s="44" t="s">
        <v>45</v>
      </c>
      <c r="H189" s="27" t="s">
        <v>751</v>
      </c>
      <c r="I189" s="27" t="s">
        <v>634</v>
      </c>
      <c r="J189" s="27" t="s">
        <v>1046</v>
      </c>
    </row>
    <row r="190" ht="42" customHeight="1" spans="1:10">
      <c r="A190" s="27" t="s">
        <v>497</v>
      </c>
      <c r="B190" s="27" t="s">
        <v>1044</v>
      </c>
      <c r="C190" s="27" t="s">
        <v>628</v>
      </c>
      <c r="D190" s="27" t="s">
        <v>636</v>
      </c>
      <c r="E190" s="27" t="s">
        <v>1047</v>
      </c>
      <c r="F190" s="27" t="s">
        <v>631</v>
      </c>
      <c r="G190" s="44" t="s">
        <v>651</v>
      </c>
      <c r="H190" s="27" t="s">
        <v>639</v>
      </c>
      <c r="I190" s="27" t="s">
        <v>634</v>
      </c>
      <c r="J190" s="27" t="s">
        <v>1047</v>
      </c>
    </row>
    <row r="191" ht="42" customHeight="1" spans="1:10">
      <c r="A191" s="27" t="s">
        <v>497</v>
      </c>
      <c r="B191" s="27" t="s">
        <v>1044</v>
      </c>
      <c r="C191" s="27" t="s">
        <v>628</v>
      </c>
      <c r="D191" s="27" t="s">
        <v>666</v>
      </c>
      <c r="E191" s="27" t="s">
        <v>1048</v>
      </c>
      <c r="F191" s="27" t="s">
        <v>661</v>
      </c>
      <c r="G191" s="44" t="s">
        <v>840</v>
      </c>
      <c r="H191" s="27" t="s">
        <v>697</v>
      </c>
      <c r="I191" s="27" t="s">
        <v>634</v>
      </c>
      <c r="J191" s="27" t="s">
        <v>1048</v>
      </c>
    </row>
    <row r="192" ht="42" customHeight="1" spans="1:10">
      <c r="A192" s="27" t="s">
        <v>497</v>
      </c>
      <c r="B192" s="27" t="s">
        <v>1044</v>
      </c>
      <c r="C192" s="27" t="s">
        <v>643</v>
      </c>
      <c r="D192" s="27" t="s">
        <v>685</v>
      </c>
      <c r="E192" s="27" t="s">
        <v>873</v>
      </c>
      <c r="F192" s="27" t="s">
        <v>631</v>
      </c>
      <c r="G192" s="44" t="s">
        <v>638</v>
      </c>
      <c r="H192" s="27" t="s">
        <v>639</v>
      </c>
      <c r="I192" s="27" t="s">
        <v>634</v>
      </c>
      <c r="J192" s="27" t="s">
        <v>1049</v>
      </c>
    </row>
    <row r="193" ht="42" customHeight="1" spans="1:10">
      <c r="A193" s="27" t="s">
        <v>497</v>
      </c>
      <c r="B193" s="27" t="s">
        <v>1044</v>
      </c>
      <c r="C193" s="27" t="s">
        <v>649</v>
      </c>
      <c r="D193" s="27" t="s">
        <v>650</v>
      </c>
      <c r="E193" s="27" t="s">
        <v>875</v>
      </c>
      <c r="F193" s="27" t="s">
        <v>631</v>
      </c>
      <c r="G193" s="44" t="s">
        <v>674</v>
      </c>
      <c r="H193" s="27" t="s">
        <v>639</v>
      </c>
      <c r="I193" s="27" t="s">
        <v>634</v>
      </c>
      <c r="J193" s="27" t="s">
        <v>1050</v>
      </c>
    </row>
    <row r="194" ht="33.75" customHeight="1" spans="1:10">
      <c r="A194" s="145" t="s">
        <v>83</v>
      </c>
      <c r="B194" s="27"/>
      <c r="C194" s="27"/>
      <c r="D194" s="27"/>
      <c r="E194" s="27"/>
      <c r="F194" s="27"/>
      <c r="G194" s="27"/>
      <c r="H194" s="27"/>
      <c r="I194" s="27"/>
      <c r="J194" s="27"/>
    </row>
    <row r="195" ht="60" customHeight="1" spans="1:10">
      <c r="A195" s="27" t="s">
        <v>497</v>
      </c>
      <c r="B195" s="27" t="s">
        <v>1051</v>
      </c>
      <c r="C195" s="27" t="s">
        <v>628</v>
      </c>
      <c r="D195" s="27" t="s">
        <v>629</v>
      </c>
      <c r="E195" s="27" t="s">
        <v>1052</v>
      </c>
      <c r="F195" s="27" t="s">
        <v>661</v>
      </c>
      <c r="G195" s="44" t="s">
        <v>49</v>
      </c>
      <c r="H195" s="27" t="s">
        <v>679</v>
      </c>
      <c r="I195" s="27" t="s">
        <v>634</v>
      </c>
      <c r="J195" s="27" t="s">
        <v>680</v>
      </c>
    </row>
    <row r="196" ht="60" customHeight="1" spans="1:10">
      <c r="A196" s="27" t="s">
        <v>497</v>
      </c>
      <c r="B196" s="27" t="s">
        <v>1051</v>
      </c>
      <c r="C196" s="27" t="s">
        <v>628</v>
      </c>
      <c r="D196" s="27" t="s">
        <v>629</v>
      </c>
      <c r="E196" s="27" t="s">
        <v>858</v>
      </c>
      <c r="F196" s="27" t="s">
        <v>631</v>
      </c>
      <c r="G196" s="44" t="s">
        <v>802</v>
      </c>
      <c r="H196" s="27" t="s">
        <v>633</v>
      </c>
      <c r="I196" s="27" t="s">
        <v>634</v>
      </c>
      <c r="J196" s="27" t="s">
        <v>859</v>
      </c>
    </row>
    <row r="197" ht="60" customHeight="1" spans="1:10">
      <c r="A197" s="27" t="s">
        <v>497</v>
      </c>
      <c r="B197" s="27" t="s">
        <v>1051</v>
      </c>
      <c r="C197" s="27" t="s">
        <v>628</v>
      </c>
      <c r="D197" s="27" t="s">
        <v>636</v>
      </c>
      <c r="E197" s="27" t="s">
        <v>1053</v>
      </c>
      <c r="F197" s="27" t="s">
        <v>661</v>
      </c>
      <c r="G197" s="44" t="s">
        <v>662</v>
      </c>
      <c r="H197" s="27" t="s">
        <v>639</v>
      </c>
      <c r="I197" s="27" t="s">
        <v>634</v>
      </c>
      <c r="J197" s="27" t="s">
        <v>896</v>
      </c>
    </row>
    <row r="198" ht="60" customHeight="1" spans="1:10">
      <c r="A198" s="27" t="s">
        <v>497</v>
      </c>
      <c r="B198" s="27" t="s">
        <v>1051</v>
      </c>
      <c r="C198" s="27" t="s">
        <v>628</v>
      </c>
      <c r="D198" s="27" t="s">
        <v>636</v>
      </c>
      <c r="E198" s="27" t="s">
        <v>951</v>
      </c>
      <c r="F198" s="27" t="s">
        <v>661</v>
      </c>
      <c r="G198" s="44" t="s">
        <v>662</v>
      </c>
      <c r="H198" s="27" t="s">
        <v>639</v>
      </c>
      <c r="I198" s="27" t="s">
        <v>634</v>
      </c>
      <c r="J198" s="27" t="s">
        <v>1054</v>
      </c>
    </row>
    <row r="199" ht="60" customHeight="1" spans="1:10">
      <c r="A199" s="27" t="s">
        <v>497</v>
      </c>
      <c r="B199" s="27" t="s">
        <v>1051</v>
      </c>
      <c r="C199" s="27" t="s">
        <v>643</v>
      </c>
      <c r="D199" s="27" t="s">
        <v>670</v>
      </c>
      <c r="E199" s="27" t="s">
        <v>806</v>
      </c>
      <c r="F199" s="27" t="s">
        <v>661</v>
      </c>
      <c r="G199" s="44" t="s">
        <v>662</v>
      </c>
      <c r="H199" s="27" t="s">
        <v>639</v>
      </c>
      <c r="I199" s="27" t="s">
        <v>634</v>
      </c>
      <c r="J199" s="27" t="s">
        <v>927</v>
      </c>
    </row>
    <row r="200" ht="60" customHeight="1" spans="1:10">
      <c r="A200" s="27" t="s">
        <v>497</v>
      </c>
      <c r="B200" s="27" t="s">
        <v>1051</v>
      </c>
      <c r="C200" s="27" t="s">
        <v>643</v>
      </c>
      <c r="D200" s="27" t="s">
        <v>644</v>
      </c>
      <c r="E200" s="27" t="s">
        <v>873</v>
      </c>
      <c r="F200" s="27" t="s">
        <v>631</v>
      </c>
      <c r="G200" s="44" t="s">
        <v>638</v>
      </c>
      <c r="H200" s="27" t="s">
        <v>639</v>
      </c>
      <c r="I200" s="27" t="s">
        <v>634</v>
      </c>
      <c r="J200" s="27" t="s">
        <v>1055</v>
      </c>
    </row>
    <row r="201" ht="60" customHeight="1" spans="1:10">
      <c r="A201" s="27" t="s">
        <v>497</v>
      </c>
      <c r="B201" s="27" t="s">
        <v>1051</v>
      </c>
      <c r="C201" s="27" t="s">
        <v>649</v>
      </c>
      <c r="D201" s="27" t="s">
        <v>650</v>
      </c>
      <c r="E201" s="27" t="s">
        <v>875</v>
      </c>
      <c r="F201" s="27" t="s">
        <v>631</v>
      </c>
      <c r="G201" s="44" t="s">
        <v>674</v>
      </c>
      <c r="H201" s="27" t="s">
        <v>639</v>
      </c>
      <c r="I201" s="27" t="s">
        <v>634</v>
      </c>
      <c r="J201" s="27" t="s">
        <v>876</v>
      </c>
    </row>
    <row r="202" ht="45" customHeight="1" spans="1:10">
      <c r="A202" s="27" t="s">
        <v>552</v>
      </c>
      <c r="B202" s="27" t="s">
        <v>1056</v>
      </c>
      <c r="C202" s="27" t="s">
        <v>628</v>
      </c>
      <c r="D202" s="27" t="s">
        <v>629</v>
      </c>
      <c r="E202" s="27" t="s">
        <v>878</v>
      </c>
      <c r="F202" s="27" t="s">
        <v>661</v>
      </c>
      <c r="G202" s="44" t="s">
        <v>49</v>
      </c>
      <c r="H202" s="27" t="s">
        <v>879</v>
      </c>
      <c r="I202" s="27" t="s">
        <v>634</v>
      </c>
      <c r="J202" s="27" t="s">
        <v>931</v>
      </c>
    </row>
    <row r="203" ht="45" customHeight="1" spans="1:10">
      <c r="A203" s="27" t="s">
        <v>552</v>
      </c>
      <c r="B203" s="27" t="s">
        <v>1056</v>
      </c>
      <c r="C203" s="27" t="s">
        <v>628</v>
      </c>
      <c r="D203" s="27" t="s">
        <v>636</v>
      </c>
      <c r="E203" s="27" t="s">
        <v>932</v>
      </c>
      <c r="F203" s="27" t="s">
        <v>661</v>
      </c>
      <c r="G203" s="44" t="s">
        <v>662</v>
      </c>
      <c r="H203" s="27" t="s">
        <v>639</v>
      </c>
      <c r="I203" s="27" t="s">
        <v>634</v>
      </c>
      <c r="J203" s="27" t="s">
        <v>933</v>
      </c>
    </row>
    <row r="204" ht="45" customHeight="1" spans="1:10">
      <c r="A204" s="27" t="s">
        <v>552</v>
      </c>
      <c r="B204" s="27" t="s">
        <v>1056</v>
      </c>
      <c r="C204" s="27" t="s">
        <v>628</v>
      </c>
      <c r="D204" s="27" t="s">
        <v>666</v>
      </c>
      <c r="E204" s="27" t="s">
        <v>881</v>
      </c>
      <c r="F204" s="27" t="s">
        <v>661</v>
      </c>
      <c r="G204" s="44" t="s">
        <v>662</v>
      </c>
      <c r="H204" s="27" t="s">
        <v>639</v>
      </c>
      <c r="I204" s="27" t="s">
        <v>634</v>
      </c>
      <c r="J204" s="27" t="s">
        <v>934</v>
      </c>
    </row>
    <row r="205" ht="45" customHeight="1" spans="1:10">
      <c r="A205" s="27" t="s">
        <v>552</v>
      </c>
      <c r="B205" s="27" t="s">
        <v>1056</v>
      </c>
      <c r="C205" s="27" t="s">
        <v>643</v>
      </c>
      <c r="D205" s="27" t="s">
        <v>670</v>
      </c>
      <c r="E205" s="27" t="s">
        <v>885</v>
      </c>
      <c r="F205" s="27" t="s">
        <v>661</v>
      </c>
      <c r="G205" s="44" t="s">
        <v>886</v>
      </c>
      <c r="H205" s="27" t="s">
        <v>938</v>
      </c>
      <c r="I205" s="27" t="s">
        <v>634</v>
      </c>
      <c r="J205" s="27" t="s">
        <v>887</v>
      </c>
    </row>
    <row r="206" ht="45" customHeight="1" spans="1:10">
      <c r="A206" s="27" t="s">
        <v>552</v>
      </c>
      <c r="B206" s="27" t="s">
        <v>1056</v>
      </c>
      <c r="C206" s="27" t="s">
        <v>649</v>
      </c>
      <c r="D206" s="27" t="s">
        <v>650</v>
      </c>
      <c r="E206" s="27" t="s">
        <v>888</v>
      </c>
      <c r="F206" s="27" t="s">
        <v>631</v>
      </c>
      <c r="G206" s="44" t="s">
        <v>651</v>
      </c>
      <c r="H206" s="27" t="s">
        <v>639</v>
      </c>
      <c r="I206" s="27" t="s">
        <v>634</v>
      </c>
      <c r="J206" s="27" t="s">
        <v>889</v>
      </c>
    </row>
    <row r="207" ht="49" customHeight="1" spans="1:10">
      <c r="A207" s="145" t="s">
        <v>85</v>
      </c>
      <c r="B207" s="27"/>
      <c r="C207" s="27"/>
      <c r="D207" s="27"/>
      <c r="E207" s="27"/>
      <c r="F207" s="27"/>
      <c r="G207" s="27"/>
      <c r="H207" s="27"/>
      <c r="I207" s="27"/>
      <c r="J207" s="27"/>
    </row>
    <row r="208" ht="45" customHeight="1" spans="1:10">
      <c r="A208" s="27" t="s">
        <v>610</v>
      </c>
      <c r="B208" s="27" t="s">
        <v>1057</v>
      </c>
      <c r="C208" s="27" t="s">
        <v>628</v>
      </c>
      <c r="D208" s="27" t="s">
        <v>629</v>
      </c>
      <c r="E208" s="27" t="s">
        <v>1058</v>
      </c>
      <c r="F208" s="27" t="s">
        <v>646</v>
      </c>
      <c r="G208" s="44" t="s">
        <v>47</v>
      </c>
      <c r="H208" s="27" t="s">
        <v>730</v>
      </c>
      <c r="I208" s="27" t="s">
        <v>634</v>
      </c>
      <c r="J208" s="27" t="s">
        <v>1059</v>
      </c>
    </row>
    <row r="209" ht="45" customHeight="1" spans="1:10">
      <c r="A209" s="27" t="s">
        <v>610</v>
      </c>
      <c r="B209" s="27" t="s">
        <v>1060</v>
      </c>
      <c r="C209" s="27" t="s">
        <v>628</v>
      </c>
      <c r="D209" s="27" t="s">
        <v>629</v>
      </c>
      <c r="E209" s="27" t="s">
        <v>1061</v>
      </c>
      <c r="F209" s="27" t="s">
        <v>646</v>
      </c>
      <c r="G209" s="44" t="s">
        <v>45</v>
      </c>
      <c r="H209" s="27" t="s">
        <v>1062</v>
      </c>
      <c r="I209" s="27" t="s">
        <v>634</v>
      </c>
      <c r="J209" s="27" t="s">
        <v>1063</v>
      </c>
    </row>
    <row r="210" ht="45" customHeight="1" spans="1:10">
      <c r="A210" s="27" t="s">
        <v>610</v>
      </c>
      <c r="B210" s="27" t="s">
        <v>1060</v>
      </c>
      <c r="C210" s="27" t="s">
        <v>628</v>
      </c>
      <c r="D210" s="27" t="s">
        <v>629</v>
      </c>
      <c r="E210" s="27" t="s">
        <v>1064</v>
      </c>
      <c r="F210" s="27" t="s">
        <v>646</v>
      </c>
      <c r="G210" s="44" t="s">
        <v>185</v>
      </c>
      <c r="H210" s="27" t="s">
        <v>892</v>
      </c>
      <c r="I210" s="27" t="s">
        <v>634</v>
      </c>
      <c r="J210" s="27" t="s">
        <v>1065</v>
      </c>
    </row>
    <row r="211" ht="45" customHeight="1" spans="1:10">
      <c r="A211" s="27" t="s">
        <v>610</v>
      </c>
      <c r="B211" s="27" t="s">
        <v>1060</v>
      </c>
      <c r="C211" s="27" t="s">
        <v>628</v>
      </c>
      <c r="D211" s="27" t="s">
        <v>636</v>
      </c>
      <c r="E211" s="27" t="s">
        <v>1066</v>
      </c>
      <c r="F211" s="27" t="s">
        <v>631</v>
      </c>
      <c r="G211" s="44" t="s">
        <v>638</v>
      </c>
      <c r="H211" s="27" t="s">
        <v>639</v>
      </c>
      <c r="I211" s="27" t="s">
        <v>634</v>
      </c>
      <c r="J211" s="27" t="s">
        <v>1067</v>
      </c>
    </row>
    <row r="212" ht="45" customHeight="1" spans="1:10">
      <c r="A212" s="27" t="s">
        <v>610</v>
      </c>
      <c r="B212" s="27" t="s">
        <v>1060</v>
      </c>
      <c r="C212" s="27" t="s">
        <v>628</v>
      </c>
      <c r="D212" s="27" t="s">
        <v>636</v>
      </c>
      <c r="E212" s="27" t="s">
        <v>1068</v>
      </c>
      <c r="F212" s="27" t="s">
        <v>661</v>
      </c>
      <c r="G212" s="44" t="s">
        <v>662</v>
      </c>
      <c r="H212" s="27" t="s">
        <v>639</v>
      </c>
      <c r="I212" s="27" t="s">
        <v>634</v>
      </c>
      <c r="J212" s="27" t="s">
        <v>1069</v>
      </c>
    </row>
    <row r="213" ht="45" customHeight="1" spans="1:10">
      <c r="A213" s="27" t="s">
        <v>610</v>
      </c>
      <c r="B213" s="27" t="s">
        <v>1060</v>
      </c>
      <c r="C213" s="27" t="s">
        <v>628</v>
      </c>
      <c r="D213" s="27" t="s">
        <v>636</v>
      </c>
      <c r="E213" s="27" t="s">
        <v>1070</v>
      </c>
      <c r="F213" s="27" t="s">
        <v>661</v>
      </c>
      <c r="G213" s="44" t="s">
        <v>662</v>
      </c>
      <c r="H213" s="27" t="s">
        <v>639</v>
      </c>
      <c r="I213" s="27" t="s">
        <v>634</v>
      </c>
      <c r="J213" s="27" t="s">
        <v>1071</v>
      </c>
    </row>
    <row r="214" ht="45" customHeight="1" spans="1:10">
      <c r="A214" s="27" t="s">
        <v>610</v>
      </c>
      <c r="B214" s="27" t="s">
        <v>1060</v>
      </c>
      <c r="C214" s="27" t="s">
        <v>628</v>
      </c>
      <c r="D214" s="27" t="s">
        <v>711</v>
      </c>
      <c r="E214" s="27" t="s">
        <v>1072</v>
      </c>
      <c r="F214" s="27" t="s">
        <v>646</v>
      </c>
      <c r="G214" s="44" t="s">
        <v>662</v>
      </c>
      <c r="H214" s="27" t="s">
        <v>639</v>
      </c>
      <c r="I214" s="27" t="s">
        <v>634</v>
      </c>
      <c r="J214" s="27" t="s">
        <v>1073</v>
      </c>
    </row>
    <row r="215" ht="47" customHeight="1" spans="1:10">
      <c r="A215" s="27" t="s">
        <v>610</v>
      </c>
      <c r="B215" s="27" t="s">
        <v>1060</v>
      </c>
      <c r="C215" s="27" t="s">
        <v>643</v>
      </c>
      <c r="D215" s="27" t="s">
        <v>670</v>
      </c>
      <c r="E215" s="27" t="s">
        <v>1074</v>
      </c>
      <c r="F215" s="27" t="s">
        <v>631</v>
      </c>
      <c r="G215" s="44" t="s">
        <v>674</v>
      </c>
      <c r="H215" s="27" t="s">
        <v>639</v>
      </c>
      <c r="I215" s="27" t="s">
        <v>634</v>
      </c>
      <c r="J215" s="148" t="s">
        <v>1075</v>
      </c>
    </row>
    <row r="216" ht="28" customHeight="1" spans="1:10">
      <c r="A216" s="27" t="s">
        <v>610</v>
      </c>
      <c r="B216" s="27" t="s">
        <v>1060</v>
      </c>
      <c r="C216" s="27" t="s">
        <v>649</v>
      </c>
      <c r="D216" s="27" t="s">
        <v>650</v>
      </c>
      <c r="E216" s="27" t="s">
        <v>1076</v>
      </c>
      <c r="F216" s="27" t="s">
        <v>631</v>
      </c>
      <c r="G216" s="44" t="s">
        <v>638</v>
      </c>
      <c r="H216" s="27" t="s">
        <v>639</v>
      </c>
      <c r="I216" s="27" t="s">
        <v>634</v>
      </c>
      <c r="J216" s="27" t="s">
        <v>1077</v>
      </c>
    </row>
    <row r="217" ht="40" customHeight="1" spans="1:10">
      <c r="A217" s="27" t="s">
        <v>608</v>
      </c>
      <c r="B217" s="27" t="s">
        <v>1078</v>
      </c>
      <c r="C217" s="27" t="s">
        <v>628</v>
      </c>
      <c r="D217" s="27" t="s">
        <v>629</v>
      </c>
      <c r="E217" s="27" t="s">
        <v>1079</v>
      </c>
      <c r="F217" s="27" t="s">
        <v>646</v>
      </c>
      <c r="G217" s="44" t="s">
        <v>693</v>
      </c>
      <c r="H217" s="27" t="s">
        <v>788</v>
      </c>
      <c r="I217" s="27" t="s">
        <v>634</v>
      </c>
      <c r="J217" s="27" t="s">
        <v>1080</v>
      </c>
    </row>
    <row r="218" ht="40" customHeight="1" spans="1:10">
      <c r="A218" s="27" t="s">
        <v>608</v>
      </c>
      <c r="B218" s="27" t="s">
        <v>1078</v>
      </c>
      <c r="C218" s="27" t="s">
        <v>628</v>
      </c>
      <c r="D218" s="27" t="s">
        <v>629</v>
      </c>
      <c r="E218" s="27" t="s">
        <v>1081</v>
      </c>
      <c r="F218" s="27" t="s">
        <v>661</v>
      </c>
      <c r="G218" s="44" t="s">
        <v>678</v>
      </c>
      <c r="H218" s="27" t="s">
        <v>1006</v>
      </c>
      <c r="I218" s="27" t="s">
        <v>634</v>
      </c>
      <c r="J218" s="27" t="s">
        <v>1082</v>
      </c>
    </row>
    <row r="219" ht="40" customHeight="1" spans="1:10">
      <c r="A219" s="27" t="s">
        <v>608</v>
      </c>
      <c r="B219" s="27" t="s">
        <v>1078</v>
      </c>
      <c r="C219" s="27" t="s">
        <v>628</v>
      </c>
      <c r="D219" s="27" t="s">
        <v>636</v>
      </c>
      <c r="E219" s="27" t="s">
        <v>1083</v>
      </c>
      <c r="F219" s="27" t="s">
        <v>661</v>
      </c>
      <c r="G219" s="44" t="s">
        <v>662</v>
      </c>
      <c r="H219" s="27" t="s">
        <v>639</v>
      </c>
      <c r="I219" s="27" t="s">
        <v>634</v>
      </c>
      <c r="J219" s="27" t="s">
        <v>1084</v>
      </c>
    </row>
    <row r="220" ht="40" customHeight="1" spans="1:10">
      <c r="A220" s="27" t="s">
        <v>608</v>
      </c>
      <c r="B220" s="27" t="s">
        <v>1078</v>
      </c>
      <c r="C220" s="27" t="s">
        <v>628</v>
      </c>
      <c r="D220" s="27" t="s">
        <v>666</v>
      </c>
      <c r="E220" s="27" t="s">
        <v>1085</v>
      </c>
      <c r="F220" s="27" t="s">
        <v>646</v>
      </c>
      <c r="G220" s="44" t="s">
        <v>58</v>
      </c>
      <c r="H220" s="27" t="s">
        <v>1086</v>
      </c>
      <c r="I220" s="27" t="s">
        <v>634</v>
      </c>
      <c r="J220" s="27" t="s">
        <v>1087</v>
      </c>
    </row>
    <row r="221" ht="40" customHeight="1" spans="1:10">
      <c r="A221" s="27" t="s">
        <v>608</v>
      </c>
      <c r="B221" s="27" t="s">
        <v>1078</v>
      </c>
      <c r="C221" s="27" t="s">
        <v>643</v>
      </c>
      <c r="D221" s="27" t="s">
        <v>670</v>
      </c>
      <c r="E221" s="27" t="s">
        <v>1088</v>
      </c>
      <c r="F221" s="27" t="s">
        <v>661</v>
      </c>
      <c r="G221" s="44" t="s">
        <v>1089</v>
      </c>
      <c r="H221" s="27" t="s">
        <v>639</v>
      </c>
      <c r="I221" s="27" t="s">
        <v>652</v>
      </c>
      <c r="J221" s="27" t="s">
        <v>1090</v>
      </c>
    </row>
    <row r="222" ht="40" customHeight="1" spans="1:10">
      <c r="A222" s="27" t="s">
        <v>608</v>
      </c>
      <c r="B222" s="27" t="s">
        <v>1078</v>
      </c>
      <c r="C222" s="27" t="s">
        <v>643</v>
      </c>
      <c r="D222" s="27" t="s">
        <v>644</v>
      </c>
      <c r="E222" s="27" t="s">
        <v>1091</v>
      </c>
      <c r="F222" s="27" t="s">
        <v>661</v>
      </c>
      <c r="G222" s="44" t="s">
        <v>1089</v>
      </c>
      <c r="H222" s="27" t="s">
        <v>639</v>
      </c>
      <c r="I222" s="27" t="s">
        <v>652</v>
      </c>
      <c r="J222" s="27" t="s">
        <v>1092</v>
      </c>
    </row>
    <row r="223" ht="40" customHeight="1" spans="1:10">
      <c r="A223" s="27" t="s">
        <v>608</v>
      </c>
      <c r="B223" s="27" t="s">
        <v>1078</v>
      </c>
      <c r="C223" s="27" t="s">
        <v>649</v>
      </c>
      <c r="D223" s="27" t="s">
        <v>650</v>
      </c>
      <c r="E223" s="27" t="s">
        <v>1093</v>
      </c>
      <c r="F223" s="27" t="s">
        <v>631</v>
      </c>
      <c r="G223" s="44" t="s">
        <v>699</v>
      </c>
      <c r="H223" s="27" t="s">
        <v>639</v>
      </c>
      <c r="I223" s="27" t="s">
        <v>634</v>
      </c>
      <c r="J223" s="27" t="s">
        <v>1094</v>
      </c>
    </row>
    <row r="224" ht="80" customHeight="1" spans="1:10">
      <c r="A224" s="27" t="s">
        <v>604</v>
      </c>
      <c r="B224" s="27" t="s">
        <v>1095</v>
      </c>
      <c r="C224" s="27" t="s">
        <v>628</v>
      </c>
      <c r="D224" s="27" t="s">
        <v>636</v>
      </c>
      <c r="E224" s="27" t="s">
        <v>1096</v>
      </c>
      <c r="F224" s="27" t="s">
        <v>631</v>
      </c>
      <c r="G224" s="44" t="s">
        <v>1097</v>
      </c>
      <c r="H224" s="27" t="s">
        <v>1098</v>
      </c>
      <c r="I224" s="27" t="s">
        <v>634</v>
      </c>
      <c r="J224" s="27" t="s">
        <v>1099</v>
      </c>
    </row>
    <row r="225" ht="80" customHeight="1" spans="1:10">
      <c r="A225" s="27" t="s">
        <v>604</v>
      </c>
      <c r="B225" s="27" t="s">
        <v>1095</v>
      </c>
      <c r="C225" s="27" t="s">
        <v>628</v>
      </c>
      <c r="D225" s="27" t="s">
        <v>636</v>
      </c>
      <c r="E225" s="27" t="s">
        <v>1100</v>
      </c>
      <c r="F225" s="27" t="s">
        <v>631</v>
      </c>
      <c r="G225" s="44" t="s">
        <v>651</v>
      </c>
      <c r="H225" s="27" t="s">
        <v>639</v>
      </c>
      <c r="I225" s="27" t="s">
        <v>634</v>
      </c>
      <c r="J225" s="27" t="s">
        <v>1099</v>
      </c>
    </row>
    <row r="226" ht="80" customHeight="1" spans="1:10">
      <c r="A226" s="27" t="s">
        <v>604</v>
      </c>
      <c r="B226" s="27" t="s">
        <v>1095</v>
      </c>
      <c r="C226" s="27" t="s">
        <v>643</v>
      </c>
      <c r="D226" s="27" t="s">
        <v>670</v>
      </c>
      <c r="E226" s="27" t="s">
        <v>1101</v>
      </c>
      <c r="F226" s="27" t="s">
        <v>631</v>
      </c>
      <c r="G226" s="44" t="s">
        <v>44</v>
      </c>
      <c r="H226" s="27" t="s">
        <v>1102</v>
      </c>
      <c r="I226" s="27" t="s">
        <v>634</v>
      </c>
      <c r="J226" s="27" t="s">
        <v>1099</v>
      </c>
    </row>
    <row r="227" ht="80" customHeight="1" spans="1:10">
      <c r="A227" s="27" t="s">
        <v>604</v>
      </c>
      <c r="B227" s="27" t="s">
        <v>1095</v>
      </c>
      <c r="C227" s="27" t="s">
        <v>643</v>
      </c>
      <c r="D227" s="27" t="s">
        <v>644</v>
      </c>
      <c r="E227" s="27" t="s">
        <v>1103</v>
      </c>
      <c r="F227" s="27" t="s">
        <v>631</v>
      </c>
      <c r="G227" s="44" t="s">
        <v>638</v>
      </c>
      <c r="H227" s="27" t="s">
        <v>639</v>
      </c>
      <c r="I227" s="27" t="s">
        <v>634</v>
      </c>
      <c r="J227" s="27" t="s">
        <v>1099</v>
      </c>
    </row>
    <row r="228" ht="80" customHeight="1" spans="1:10">
      <c r="A228" s="27" t="s">
        <v>604</v>
      </c>
      <c r="B228" s="27" t="s">
        <v>1095</v>
      </c>
      <c r="C228" s="27" t="s">
        <v>643</v>
      </c>
      <c r="D228" s="27" t="s">
        <v>644</v>
      </c>
      <c r="E228" s="27" t="s">
        <v>1104</v>
      </c>
      <c r="F228" s="27" t="s">
        <v>631</v>
      </c>
      <c r="G228" s="44" t="s">
        <v>662</v>
      </c>
      <c r="H228" s="27" t="s">
        <v>639</v>
      </c>
      <c r="I228" s="27" t="s">
        <v>634</v>
      </c>
      <c r="J228" s="27" t="s">
        <v>1099</v>
      </c>
    </row>
    <row r="229" ht="80" customHeight="1" spans="1:10">
      <c r="A229" s="27" t="s">
        <v>604</v>
      </c>
      <c r="B229" s="27" t="s">
        <v>1095</v>
      </c>
      <c r="C229" s="27" t="s">
        <v>649</v>
      </c>
      <c r="D229" s="27" t="s">
        <v>650</v>
      </c>
      <c r="E229" s="27" t="s">
        <v>650</v>
      </c>
      <c r="F229" s="27" t="s">
        <v>631</v>
      </c>
      <c r="G229" s="44" t="s">
        <v>651</v>
      </c>
      <c r="H229" s="27" t="s">
        <v>639</v>
      </c>
      <c r="I229" s="27" t="s">
        <v>634</v>
      </c>
      <c r="J229" s="27" t="s">
        <v>1099</v>
      </c>
    </row>
  </sheetData>
  <mergeCells count="64">
    <mergeCell ref="A2:J2"/>
    <mergeCell ref="A3:H3"/>
    <mergeCell ref="A8:A12"/>
    <mergeCell ref="A13:A18"/>
    <mergeCell ref="A19:A23"/>
    <mergeCell ref="A24:A28"/>
    <mergeCell ref="A29:A33"/>
    <mergeCell ref="A34:A43"/>
    <mergeCell ref="A45:A53"/>
    <mergeCell ref="A54:A60"/>
    <mergeCell ref="A61:A72"/>
    <mergeCell ref="A73:A82"/>
    <mergeCell ref="A83:A87"/>
    <mergeCell ref="A89:A97"/>
    <mergeCell ref="A99:A103"/>
    <mergeCell ref="A104:A111"/>
    <mergeCell ref="A113:A117"/>
    <mergeCell ref="A118:A128"/>
    <mergeCell ref="A129:A133"/>
    <mergeCell ref="A134:A138"/>
    <mergeCell ref="A140:A146"/>
    <mergeCell ref="A148:A152"/>
    <mergeCell ref="A153:A161"/>
    <mergeCell ref="A163:A167"/>
    <mergeCell ref="A168:A176"/>
    <mergeCell ref="A178:A182"/>
    <mergeCell ref="A183:A187"/>
    <mergeCell ref="A188:A193"/>
    <mergeCell ref="A195:A201"/>
    <mergeCell ref="A202:A206"/>
    <mergeCell ref="A208:A216"/>
    <mergeCell ref="A217:A223"/>
    <mergeCell ref="A224:A229"/>
    <mergeCell ref="B8:B12"/>
    <mergeCell ref="B13:B18"/>
    <mergeCell ref="B19:B23"/>
    <mergeCell ref="B24:B28"/>
    <mergeCell ref="B29:B33"/>
    <mergeCell ref="B34:B43"/>
    <mergeCell ref="B45:B53"/>
    <mergeCell ref="B54:B60"/>
    <mergeCell ref="B61:B72"/>
    <mergeCell ref="B73:B82"/>
    <mergeCell ref="B83:B87"/>
    <mergeCell ref="B89:B97"/>
    <mergeCell ref="B99:B103"/>
    <mergeCell ref="B104:B111"/>
    <mergeCell ref="B113:B117"/>
    <mergeCell ref="B118:B128"/>
    <mergeCell ref="B129:B133"/>
    <mergeCell ref="B134:B138"/>
    <mergeCell ref="B140:B146"/>
    <mergeCell ref="B148:B152"/>
    <mergeCell ref="B153:B161"/>
    <mergeCell ref="B163:B167"/>
    <mergeCell ref="B168:B176"/>
    <mergeCell ref="B178:B182"/>
    <mergeCell ref="B183:B187"/>
    <mergeCell ref="B188:B193"/>
    <mergeCell ref="B195:B201"/>
    <mergeCell ref="B202:B206"/>
    <mergeCell ref="B208:B216"/>
    <mergeCell ref="B217:B223"/>
    <mergeCell ref="B224:B229"/>
  </mergeCells>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一般公共预算支出预算表（按功能科目分类）02-2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桂丽娟</cp:lastModifiedBy>
  <dcterms:created xsi:type="dcterms:W3CDTF">2025-02-18T01:54:00Z</dcterms:created>
  <dcterms:modified xsi:type="dcterms:W3CDTF">2025-03-14T02:38:38Z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FBD69E64A0D04A7D8935AD6011BB73D5</vt:lpwstr>
  </property>
  <property fmtid="{D5CDD505-2E9C-101B-9397-08002B2CF9AE}" pid="3" name="KSOProductBuildVer">
    <vt:lpwstr>2052-11.8.2.12309</vt:lpwstr>
  </property>
</Properties>
</file>