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5"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s>
  <calcPr calcId="144525"/>
</workbook>
</file>

<file path=xl/sharedStrings.xml><?xml version="1.0" encoding="utf-8"?>
<sst xmlns="http://schemas.openxmlformats.org/spreadsheetml/2006/main" count="1583" uniqueCount="564">
  <si>
    <t>预算01-1表</t>
  </si>
  <si>
    <t>2025年部门财务收支预算总表</t>
  </si>
  <si>
    <t>单位名称：玉溪市生态环境局（本级）</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</si>
  <si>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</si>
  <si>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</si>
  <si>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</si>
  <si>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</si>
  <si>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</si>
  <si>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</si>
  <si>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</si>
  <si>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</si>
  <si>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</si>
  <si>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</si>
  <si>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</si>
  <si>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</si>
  <si>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</si>
  <si>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</si>
  <si>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</si>
  <si>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</si>
  <si>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</si>
  <si>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</si>
  <si>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</si>
  <si>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</si>
  <si>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</si>
  <si>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</si>
  <si>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</si>
  <si>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</si>
  <si>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</si>
  <si>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</si>
  <si>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单位代码</t>
  </si>
  <si>
    <t>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</si>
  <si>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</si>
  <si>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</si>
  <si>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</si>
  <si>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</si>
  <si>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</si>
  <si>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</si>
  <si>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</si>
  <si>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</si>
  <si>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</si>
  <si>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</si>
  <si>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</si>
  <si>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</si>
  <si>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</si>
  <si>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</si>
  <si>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</si>
  <si>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</si>
  <si>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</si>
  <si>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</si>
  <si>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</si>
  <si>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</si>
  <si>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</si>
  <si>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</si>
  <si>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</si>
  <si>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t>
  </si>
  <si>
    <t>11</t>
  </si>
  <si>
    <t>12</t>
  </si>
  <si>
    <t>13</t>
  </si>
  <si>
    <t>14</t>
  </si>
  <si>
    <t>15</t>
  </si>
  <si>
    <t>16</t>
  </si>
  <si>
    <t>17</t>
  </si>
  <si>
    <t>18</t>
  </si>
  <si>
    <t>19</t>
  </si>
  <si>
    <t>144001</t>
  </si>
  <si>
    <t>玉溪市生态环境局</t>
  </si>
  <si>
    <t>预算01-3表</t>
  </si>
  <si>
    <t>2025年部门支出预算表</t>
  </si>
  <si>
    <t>科目编码</t>
  </si>
  <si>
    <t>科目名称</t>
  </si>
  <si>
    <t>财政专户管理的支出</t>
  </si>
  <si>
    <t>单位资金</t>
  </si>
  <si>
    <t>基本支出</t>
  </si>
  <si>
    <t>项目支出</t>
  </si>
  <si>
    <t>事业支出</t>
  </si>
  <si>
    <t>事业单位
经营支出</t>
  </si>
  <si>
    <t>上级补助支出</t>
  </si>
  <si>
    <t>附属单位补助支出</t>
  </si>
  <si>
    <t>其他支出</t>
  </si>
  <si>
    <t>208</t>
  </si>
  <si>
    <t>20805</t>
  </si>
  <si>
    <t>2080501</t>
  </si>
  <si>
    <t>2080502</t>
  </si>
  <si>
    <t>2080505</t>
  </si>
  <si>
    <t>2080506</t>
  </si>
  <si>
    <t>210</t>
  </si>
  <si>
    <t>21011</t>
  </si>
  <si>
    <t>2101101</t>
  </si>
  <si>
    <t>2101102</t>
  </si>
  <si>
    <t>2101103</t>
  </si>
  <si>
    <t>2101199</t>
  </si>
  <si>
    <t>211</t>
  </si>
  <si>
    <t>21101</t>
  </si>
  <si>
    <t>2110101</t>
  </si>
  <si>
    <t>2110199</t>
  </si>
  <si>
    <t>21102</t>
  </si>
  <si>
    <t>2110299</t>
  </si>
  <si>
    <t>21103</t>
  </si>
  <si>
    <t>2110301</t>
  </si>
  <si>
    <t>2110302</t>
  </si>
  <si>
    <t>2110399</t>
  </si>
  <si>
    <t>21111</t>
  </si>
  <si>
    <t>2111101</t>
  </si>
  <si>
    <t>2111102</t>
  </si>
  <si>
    <t>221</t>
  </si>
  <si>
    <t>22102</t>
  </si>
  <si>
    <t>2210201</t>
  </si>
  <si>
    <t>2210203</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</si>
  <si>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</si>
  <si>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</si>
  <si>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</si>
  <si>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</si>
  <si>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</si>
  <si>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</si>
  <si>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</si>
  <si>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</si>
  <si>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</si>
  <si>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</si>
  <si>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</si>
  <si>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</si>
  <si>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</si>
  <si>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</si>
  <si>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</si>
  <si>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</si>
  <si>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</si>
  <si>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</si>
  <si>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</si>
  <si>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</si>
  <si>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公务用车购置</t>
  </si>
  <si>
    <t>公务用车运行费</t>
  </si>
  <si>
    <t>公务接待费</t>
  </si>
  <si>
    <t>0.00</t>
  </si>
  <si>
    <t>备注：玉溪市生态环境局（本级）2025年一般公共预算财政拨款“三公”经费预算合计151,600.00元，与上年一致，无变动。2025年因公出国（境）费预算为0.00元，与上年一致，共计安排因公出国（境）团组0个，因公出国（境）0人次。主要是由于2025年和2024年均未安排因公出国（境）费预算。公务接待费预算为75,000.00元，与上年一致，无变动。公务用车购置及运行维护费为76,600.00元，与上年一致，无变动。其中：公务用车购置费0.00元，与上年一致；公务用车运行维护费76,600.00元，与上年一致，无变动。共计购置公务用车0辆，年末公务用车保有量为3辆。</t>
  </si>
  <si>
    <t>预算04表</t>
  </si>
  <si>
    <t>2025年部门基本支出预算表</t>
  </si>
  <si>
    <t>2025年初预算项目初选表</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</si>
  <si>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</si>
  <si>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</si>
  <si>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</si>
  <si>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</si>
  <si>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</si>
  <si>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</si>
  <si>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</si>
  <si>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</si>
  <si>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</si>
  <si>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</si>
  <si>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</si>
  <si>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</si>
  <si>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</si>
  <si>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</si>
  <si>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20</t>
  </si>
  <si>
    <t>21</t>
  </si>
  <si>
    <t>22</t>
  </si>
  <si>
    <t>23</t>
  </si>
  <si>
    <t>530400210000000627638</t>
  </si>
  <si>
    <t>行政人员工资支出</t>
  </si>
  <si>
    <t>行政运行</t>
  </si>
  <si>
    <t>30101</t>
  </si>
  <si>
    <t>基本工资</t>
  </si>
  <si>
    <t>30102</t>
  </si>
  <si>
    <t>津贴补贴</t>
  </si>
  <si>
    <t>购房补贴</t>
  </si>
  <si>
    <t>530400210000000627640</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</si>
  <si>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</si>
  <si>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</si>
  <si>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</si>
  <si>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</si>
  <si>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</si>
  <si>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</si>
  <si>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</si>
  <si>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</si>
  <si>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</si>
  <si>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</si>
  <si>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</si>
  <si>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</si>
  <si>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</si>
  <si>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</si>
  <si>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生态环境监测与信息</t>
  </si>
  <si>
    <t>530400210000000627641</t>
  </si>
  <si>
    <t>住房公积金</t>
  </si>
  <si>
    <t>30113</t>
  </si>
  <si>
    <t>530400210000000627642</t>
  </si>
  <si>
    <t>对个人和家庭的补助</t>
  </si>
  <si>
    <t>行政单位离退休</t>
  </si>
  <si>
    <t>30305</t>
  </si>
  <si>
    <t>生活补助</t>
  </si>
  <si>
    <t>事业单位离退休</t>
  </si>
  <si>
    <t>530400210000000627643</t>
  </si>
  <si>
    <t>其他工资福利支出</t>
  </si>
  <si>
    <t>30103</t>
  </si>
  <si>
    <t>奖金</t>
  </si>
  <si>
    <t>530400210000000627645</t>
  </si>
  <si>
    <t>公车购置及运维费</t>
  </si>
  <si>
    <t>30231</t>
  </si>
  <si>
    <t>公务用车运行维护费</t>
  </si>
  <si>
    <t>530400210000000627646</t>
  </si>
  <si>
    <t>行政人员公务交通补贴</t>
  </si>
  <si>
    <t>30239</t>
  </si>
  <si>
    <t>其他交通费用</t>
  </si>
  <si>
    <t>530400210000000627647</t>
  </si>
  <si>
    <t>工会经费</t>
  </si>
  <si>
    <t>30228</t>
  </si>
  <si>
    <t>530400210000000627649</t>
  </si>
  <si>
    <t>一般公用经费</t>
  </si>
  <si>
    <t>30299</t>
  </si>
  <si>
    <t>其他商品和服务支出</t>
  </si>
  <si>
    <t>30201</t>
  </si>
  <si>
    <t>办公费</t>
  </si>
  <si>
    <t>30205</t>
  </si>
  <si>
    <t>水费</t>
  </si>
  <si>
    <t>30206</t>
  </si>
  <si>
    <t>电费</t>
  </si>
  <si>
    <t>30207</t>
  </si>
  <si>
    <t>邮电费</t>
  </si>
  <si>
    <t>30211</t>
  </si>
  <si>
    <t>差旅费</t>
  </si>
  <si>
    <t>30213</t>
  </si>
  <si>
    <t>维修（护）费</t>
  </si>
  <si>
    <t>30229</t>
  </si>
  <si>
    <t>福利费</t>
  </si>
  <si>
    <t>30240</t>
  </si>
  <si>
    <t>税金及附加费用</t>
  </si>
  <si>
    <t>31002</t>
  </si>
  <si>
    <t>办公设备购置</t>
  </si>
  <si>
    <t>31003</t>
  </si>
  <si>
    <t>专用设备购置</t>
  </si>
  <si>
    <t>530400221100000565000</t>
  </si>
  <si>
    <t>事业人员工资支出</t>
  </si>
  <si>
    <t>30107</t>
  </si>
  <si>
    <t>绩效工资</t>
  </si>
  <si>
    <t>530400231100001382831</t>
  </si>
  <si>
    <t>残疾人就业保障金</t>
  </si>
  <si>
    <t>530400241100002370161</t>
  </si>
  <si>
    <t>编外临聘人员经费</t>
  </si>
  <si>
    <t>30199</t>
  </si>
  <si>
    <t>530400241100002372508</t>
  </si>
  <si>
    <t>工作业务经费</t>
  </si>
  <si>
    <t>其他环境保护管理事务支出</t>
  </si>
  <si>
    <t>30202</t>
  </si>
  <si>
    <t>印刷费</t>
  </si>
  <si>
    <t>30215</t>
  </si>
  <si>
    <t>会议费</t>
  </si>
  <si>
    <t>30216</t>
  </si>
  <si>
    <t>培训费</t>
  </si>
  <si>
    <t>30226</t>
  </si>
  <si>
    <t>劳务费</t>
  </si>
  <si>
    <t>30227</t>
  </si>
  <si>
    <t>委托业务费</t>
  </si>
  <si>
    <t>530400241100002372992</t>
  </si>
  <si>
    <t>工作业务（接待费）经费</t>
  </si>
  <si>
    <t>30217</t>
  </si>
  <si>
    <t>530400241100002382147</t>
  </si>
  <si>
    <t>奖励性绩效工资（工资部分）经费</t>
  </si>
  <si>
    <t>530400241100002382163</t>
  </si>
  <si>
    <t>奖励性绩效工资（高于部分）经费</t>
  </si>
  <si>
    <t>530400241100002382975</t>
  </si>
  <si>
    <t>年终一次性奖金</t>
  </si>
  <si>
    <t>530400241100002382995</t>
  </si>
  <si>
    <t>机关后勤购买服务经费</t>
  </si>
  <si>
    <t>530400241100002831904</t>
  </si>
  <si>
    <t>退休医疗照顾人员门诊医疗费用补助资金</t>
  </si>
  <si>
    <t>30307</t>
  </si>
  <si>
    <t>医疗费补助</t>
  </si>
  <si>
    <t>530400251100003581031</t>
  </si>
  <si>
    <t>职业年金记实经费</t>
  </si>
  <si>
    <t>机关事业单位职业年金缴费支出</t>
  </si>
  <si>
    <t>30109</t>
  </si>
  <si>
    <t>职业年金缴费</t>
  </si>
  <si>
    <t>530400251100003843609</t>
  </si>
  <si>
    <t>物业管理费</t>
  </si>
  <si>
    <t>30209</t>
  </si>
  <si>
    <t>预算05-1表</t>
  </si>
  <si>
    <t>2025年部门项目支出预算表</t>
  </si>
  <si>
    <t>项目分类</t>
  </si>
  <si>
    <t>项目单位</t>
  </si>
  <si>
    <t>本年拨款</t>
  </si>
  <si>
    <t>其中：本次下达</t>
  </si>
  <si>
    <t>执法办案补助经费</t>
  </si>
  <si>
    <t>事业发展类</t>
  </si>
  <si>
    <t>530400200000000001127</t>
  </si>
  <si>
    <t>生态环境执法监察</t>
  </si>
  <si>
    <t>30214</t>
  </si>
  <si>
    <t>租赁费</t>
  </si>
  <si>
    <t>30224</t>
  </si>
  <si>
    <t>被装购置费</t>
  </si>
  <si>
    <t>30309</t>
  </si>
  <si>
    <t>奖励金</t>
  </si>
  <si>
    <t>玉溪市2021年黑烟车抓拍点位建设项目专项资金</t>
  </si>
  <si>
    <t>530400211100000248044</t>
  </si>
  <si>
    <t>大气</t>
  </si>
  <si>
    <t>玉溪市污染源在线监控系统运维与监管服务项目专项资金</t>
  </si>
  <si>
    <t>530400221100000211609</t>
  </si>
  <si>
    <t>其他污染防治支出</t>
  </si>
  <si>
    <t>玉溪市中心城区片区大气臭氧前体物——挥发性有机物(VOCs)重点工业源污染防控专项资金</t>
  </si>
  <si>
    <t>530400221100000777298</t>
  </si>
  <si>
    <t>30903</t>
  </si>
  <si>
    <t>31199</t>
  </si>
  <si>
    <t>其他对企业补助</t>
  </si>
  <si>
    <t>玉溪市中心城区包装印刷行业重点企业挥发性有机物(VOCs)治理项目专项资金</t>
  </si>
  <si>
    <t>530400221100001019864</t>
  </si>
  <si>
    <t>31299</t>
  </si>
  <si>
    <t>玉溪市三大高原湖泊（抚仙湖、星云湖、杞麓湖）及其主要入湖河流水质风险分析与应急响应项目资金</t>
  </si>
  <si>
    <t>530400231100001804307</t>
  </si>
  <si>
    <t>水体</t>
  </si>
  <si>
    <t>玉溪市中心城区多污染物智能管控与协同减排示范项目资金</t>
  </si>
  <si>
    <t>530400231100001810790</t>
  </si>
  <si>
    <t>31022</t>
  </si>
  <si>
    <t>无形资产购置</t>
  </si>
  <si>
    <t>云南省玉溪市辐射环境自动监测站协助采样及月巡视项目专项资金</t>
  </si>
  <si>
    <t>530400241100002108589</t>
  </si>
  <si>
    <t>玉溪市生态环境领域项目库建设项目资金</t>
  </si>
  <si>
    <t>530400241100003002753</t>
  </si>
  <si>
    <t>胡红云专家基层科研工作站人才奖励资金</t>
  </si>
  <si>
    <t>530400241100003152949</t>
  </si>
  <si>
    <t>30218</t>
  </si>
  <si>
    <t>专用材料费</t>
  </si>
  <si>
    <t>玉溪市重点污染源地下水环境状况初步调查项目资金</t>
  </si>
  <si>
    <t>专项业务类</t>
  </si>
  <si>
    <t>530400241100003156703</t>
  </si>
  <si>
    <t>玉溪市环保监测执法业务用房建设项目撤销前期合同解除经费</t>
  </si>
  <si>
    <t>530400251100003582463</t>
  </si>
  <si>
    <t>其他环境监测与监察支出</t>
  </si>
  <si>
    <t>杞麓湖枯水期有机质特征COD来源定量解析及底质改善技术研究资金</t>
  </si>
  <si>
    <t>530400251100003804622</t>
  </si>
  <si>
    <t>合  计</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</si>
  <si>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</si>
  <si>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</si>
  <si>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</si>
  <si>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</si>
  <si>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</si>
  <si>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</si>
  <si>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</si>
  <si>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</si>
  <si>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</si>
  <si>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</si>
  <si>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</si>
  <si>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</si>
  <si>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通过政府采购技术服务方式聘请第三方对玉溪市污染源自动监控系统定期开展系统维护，及时解决故障，确保监控系统正常、稳定运行，监控数据真实、有效上传各级环保部门监控中心平台，一是确保完成国家考核，我市重点排污单位传输有效率不低于95%；二是提高数据利用效能，污染源自动监控数据为生态环境部门开展排污申报核定、排污许可证发放、总量控制、环境统计和现场环境执法等环境监督管理工作提供数据支撑；三是有效保障机动车定期检验工作及移动源污染防治工作的正常开展，为玉溪市移动源监督管理平台的稳定运行提供支撑，保障市内车辆检验检测工作能够正常进行，保障处于检验周期内的机动车完成环保检验时，正常上传检验数据和电子报告单，并出具排放检验报告，对淘汰高排放车辆和提升大气环境质量起到重要作用。</t>
  </si>
  <si>
    <t>产出指标</t>
  </si>
  <si>
    <t>数量指标</t>
  </si>
  <si>
    <t>对排污企业例行检查家次</t>
  </si>
  <si>
    <t>&gt;=</t>
  </si>
  <si>
    <t>600</t>
  </si>
  <si>
    <t>次/年</t>
  </si>
  <si>
    <t>定量指标</t>
  </si>
  <si>
    <t>按照《污染源自动监控设施现场监督检查办法》（部令19号）要求对国家重点监控企业污染源自动监控设施的例行检查每月至少1次；对其他企业污染源自动监控设施的例行检查每季度至少1次。用于反映实施项目工作量的指标。</t>
  </si>
  <si>
    <t>质量指标</t>
  </si>
  <si>
    <t>固定污染源数据有效传输率</t>
  </si>
  <si>
    <t>95</t>
  </si>
  <si>
    <t>%</t>
  </si>
  <si>
    <t>是指在考核时段内，可实施自动监控的国家重点监控企业主要污染物自动监控数据传送至环境保护部污染源自动监控平台的完整性和有效性的综合考核指标。
定义为数据传输率和数据有效率的乘积。用于反映实施项目的质量指标。</t>
  </si>
  <si>
    <t>移动源数据传输率</t>
  </si>
  <si>
    <t>玉溪市移动源排气污染监管平台至省厅数据传输率。</t>
  </si>
  <si>
    <t>效益指标</t>
  </si>
  <si>
    <t>生态效益</t>
  </si>
  <si>
    <t>城市细颗粒物（PM2.5）浓度平均值</t>
  </si>
  <si>
    <t>&lt;=</t>
  </si>
  <si>
    <t>微克/立方米</t>
  </si>
  <si>
    <t>反映保障城市空气质量情况，城市细颗粒物（PM2.5）浓度平均值，单位为微克/立方米，用于反映项目实施对生态环境所带来的生态效益。</t>
  </si>
  <si>
    <t>满意度指标</t>
  </si>
  <si>
    <t>服务对象满意度</t>
  </si>
  <si>
    <t>90</t>
  </si>
  <si>
    <t>定性指标</t>
  </si>
  <si>
    <t>反映用户和群众对技术服务的满意程度</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</si>
  <si>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</si>
  <si>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双随机、一公开检查企业家次</t>
  </si>
  <si>
    <t>150</t>
  </si>
  <si>
    <t>家</t>
  </si>
  <si>
    <t>反映开展全市生态环境保护执法检查和监督活动情况。</t>
  </si>
  <si>
    <t>2025年预期工作目标：1.持续推进联合执法检查，达到9个县（市、区）全覆盖；对辖区内的排污企业监管率达到100%，对国家重点监控企业抽查比例不低于20%。2.聚焦各类专项行动，助力打好污染防治攻坚战。群众投诉、信访、市长热线交办件等办结率达到100%。3.加强执法能力建设，优化执法方式，提高执法效能，双随机一公开检查企业家次大于等于150家。 预期效果：强化生态环境监管执法，提升执法能力和执法水平，改善环境质量、满足人民日益增长的美好生活需要，建设高品质“美丽玉溪”。</t>
  </si>
  <si>
    <t>重点环境投诉案件公开率</t>
  </si>
  <si>
    <t>=</t>
  </si>
  <si>
    <t>100</t>
  </si>
  <si>
    <t>重点环境投诉案件公开率=重点环境投诉案件公开情况/案件总数*100%</t>
  </si>
  <si>
    <t>违法违规单位信息公开率</t>
  </si>
  <si>
    <t>违法违规单位信息公开率=违法违规单位信息公开情况/违法违规单位总数*100%</t>
  </si>
  <si>
    <t>时效指标</t>
  </si>
  <si>
    <t>法律顾问服务期限</t>
  </si>
  <si>
    <t>月</t>
  </si>
  <si>
    <t>反映法律顾问服务期限时间</t>
  </si>
  <si>
    <t>社会效益</t>
  </si>
  <si>
    <t>环保投诉案件办结率</t>
  </si>
  <si>
    <t>反映环保举报热线案件办结的情况。12369环保举报热线投诉案件办结率=已办结案件数/总案件数*100%</t>
  </si>
  <si>
    <t>公众对城市环境保护满意率</t>
  </si>
  <si>
    <t>80</t>
  </si>
  <si>
    <t>公众对城市环境保护满意率=问卷调查中公众对城市环境保护满意数/问卷调查总数*100%</t>
  </si>
  <si>
    <t>1.开发1项湖泊C0D定量测源技术；
2.开发1项适用于杞麓湖泥水界面微环境的底质改善技术；
3.完成《杞湖水体有机质及底泥碳库特征分析报告》1份，并作为专报，提交市级人民政府；
4.完成《杞麓湖C0D污染源定量解析报告》1份，并作为专报，提交市级人民政府；
5.完成《杞麓湖内源污染防治技术方案》1份，并被地方政府认可和采纳；
6.申请国家发明专利2项；
7.发表高水平论文3篇。</t>
  </si>
  <si>
    <t>购置设备数量</t>
  </si>
  <si>
    <t>1.00</t>
  </si>
  <si>
    <t>台（套）</t>
  </si>
  <si>
    <t>反映购置数量完成情况。</t>
  </si>
  <si>
    <t>验收通过率</t>
  </si>
  <si>
    <t>反映设备购置的产品质量情况。
验收通过率=（通过验收的购置数量/购置总数量）*100%。</t>
  </si>
  <si>
    <t>设备部署及时率</t>
  </si>
  <si>
    <t>反映新购设备按时部署情况。
设备部署及时率=（及时部署设备数量/新购设备总数）*100%。</t>
  </si>
  <si>
    <t>经济效益</t>
  </si>
  <si>
    <t>设备采购经济性</t>
  </si>
  <si>
    <t>万元</t>
  </si>
  <si>
    <t>反映设备采购成本低于计划数所获得的经济效益。</t>
  </si>
  <si>
    <t>使用人员满意度</t>
  </si>
  <si>
    <t>反映服务对象对购置设备的整体满意情况。
使用人员满意度=（对购置设备满意的人数/问卷调查人数）*100%。</t>
  </si>
  <si>
    <t>1. 组织人才培养，组织相关专家教授开展技术讲座。
2. 开展环境空气PM2.5、O3与挥发性有机物关联性研究，探究中心城区环境空气超标污染机理并提出管控建议。
3. 调研玉溪市管辖范围内农村及乡镇生活垃圾处理处置现状，评估生活垃圾处理处置过程中潜在的环境风险问题。</t>
  </si>
  <si>
    <t>人才培养、培训</t>
  </si>
  <si>
    <t>30</t>
  </si>
  <si>
    <t>人次</t>
  </si>
  <si>
    <t>反应工作站按照玉人社规〔2022〕1号文件规定运行的情况。</t>
  </si>
  <si>
    <t>服务时间累计</t>
  </si>
  <si>
    <t>天</t>
  </si>
  <si>
    <t>年度考核</t>
  </si>
  <si>
    <t>85</t>
  </si>
  <si>
    <t>解决关键技术情况</t>
  </si>
  <si>
    <t>个（项）</t>
  </si>
  <si>
    <t>设站单位满意度</t>
  </si>
  <si>
    <t>反映设站单位对工作站的整体运行满意情况。
设站单位满意度=（对工作站运行满意的人数/问卷调查人数）*100%。</t>
  </si>
  <si>
    <t>签订完成前期合同的解除协议，并按照解除合同的协议完成的费用收回和支付，完成档案整理。</t>
  </si>
  <si>
    <t>解除合同的协议</t>
  </si>
  <si>
    <t>项（个）</t>
  </si>
  <si>
    <t>完成合同量。</t>
  </si>
  <si>
    <t>解除合同协议签订率</t>
  </si>
  <si>
    <t>种</t>
  </si>
  <si>
    <t>合同档案全部完成整理和数字化，两种档案交割完成。</t>
  </si>
  <si>
    <t>成本指标</t>
  </si>
  <si>
    <t>经济成本指标</t>
  </si>
  <si>
    <t>6000</t>
  </si>
  <si>
    <t>元</t>
  </si>
  <si>
    <t>合同价格内完成合同指定任务。</t>
  </si>
  <si>
    <t>管理方满意度</t>
  </si>
  <si>
    <t>圆满完成</t>
  </si>
  <si>
    <t>按要求完成合同任务。</t>
  </si>
  <si>
    <t>按照合同要求完成纸质档案和数字档案两种类型档案的整理和交付。</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</si>
  <si>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3、负责督促采样人员进行自动站月巡视工作。
4、负责对采样人员工作进行监督管理。
5、协助处理自动站运行的其他问题。</t>
  </si>
  <si>
    <t>陆地γ辐射、气象参数监测全年小时数</t>
  </si>
  <si>
    <t>8760</t>
  </si>
  <si>
    <t>小时</t>
  </si>
  <si>
    <t>反映参与检查核查的工作人数。</t>
  </si>
  <si>
    <t>根据协议内容，玉溪市生态环境质量分析中心年度目标如下：
1、负责督促管理人员和采样人员按规定时限完成大气气溶胶的采样及寄送，累积氡片、累积剂量片的挂取及寄送。（2名持证人员参与采样）。
2、负责自动站日常运行维护及电、网络通信等简单问题的处理。
3、负责负责督促采样人员进行自动站月巡视工作。
4、负责对采样人员工作进行监督管理。
5、协助处理自动站运行的其他问题。</t>
  </si>
  <si>
    <t>监测指标完成率</t>
  </si>
  <si>
    <t>项</t>
  </si>
  <si>
    <t>反映监测的指标及其他参数。
监测指标完成率=（监测指标完成数/监测指标总数）</t>
  </si>
  <si>
    <t>气溶胶采样次数</t>
  </si>
  <si>
    <t>次</t>
  </si>
  <si>
    <t>反映检查核查的次数情况。</t>
  </si>
  <si>
    <t>累积剂量片、累积氡片采样次数</t>
  </si>
  <si>
    <t>反映部门监测计划执行情况。</t>
  </si>
  <si>
    <t>完成全年的监测指标连续监测</t>
  </si>
  <si>
    <t>反映监测设备正常运行情况。
完成率=（实际连续监测次数/监测总次数）*100%。</t>
  </si>
  <si>
    <t>运行管理检查得分</t>
  </si>
  <si>
    <t>分</t>
  </si>
  <si>
    <t>反映监测系统运行管理规定的评分，总分100分计。</t>
  </si>
  <si>
    <t>监测数据及时率</t>
  </si>
  <si>
    <t>反映监测设备按时上报情况。
监测数据及时率=（实际按时上报天数/应报天数）*100%。</t>
  </si>
  <si>
    <t>样品寄送及时率</t>
  </si>
  <si>
    <t>按采样要求时限采样，样品3天内寄送到云南省辐射环境监督站。</t>
  </si>
  <si>
    <t>公众满意度</t>
  </si>
  <si>
    <t>反映公众对监测设备的整体运行取得的情况。
公众满意度=（对监测设备运行满意的人数/问卷调查人数）*100%。</t>
  </si>
  <si>
    <t>反映服务对象对监测设备的整体运行满意情况。
使用人员满意度=（对监测设备运行满意的人数/问卷调查人数）*100%。</t>
  </si>
  <si>
    <t>预算06表</t>
  </si>
  <si>
    <t>2025年部门政府性基金预算支出预算表</t>
  </si>
  <si>
    <t>单位:元</t>
  </si>
  <si>
    <t>政府性基金预算支出</t>
  </si>
  <si>
    <t>备注：我单位本年无政府性基金预算支出，故此表为空。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</si>
  <si>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</si>
  <si>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</si>
  <si>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</si>
  <si>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</si>
  <si>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</si>
  <si>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</si>
  <si>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</si>
  <si>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</si>
  <si>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</si>
  <si>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</si>
  <si>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</si>
  <si>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</si>
  <si>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车辆保险</t>
  </si>
  <si>
    <t>车辆维修</t>
  </si>
  <si>
    <t>玉溪市污染源自动监控设备监管检查服务</t>
  </si>
  <si>
    <t>无人机</t>
  </si>
  <si>
    <t>架</t>
  </si>
  <si>
    <t>复印纸</t>
  </si>
  <si>
    <t>批</t>
  </si>
  <si>
    <t>文件柜</t>
  </si>
  <si>
    <t>组</t>
  </si>
  <si>
    <t>会计凭证装订机</t>
  </si>
  <si>
    <t>台</t>
  </si>
  <si>
    <t>值班室用床</t>
  </si>
  <si>
    <t>张</t>
  </si>
  <si>
    <t>车辆加油服务</t>
  </si>
  <si>
    <t>玉溪市中心城区2024年大气污染物与温室气体融合排放清单编制服务</t>
  </si>
  <si>
    <t>行政执法制式服装和标志</t>
  </si>
  <si>
    <t>EXO2多参数仪</t>
  </si>
  <si>
    <t>套</t>
  </si>
  <si>
    <t>生物显微镜</t>
  </si>
  <si>
    <t>物业管理服务</t>
  </si>
  <si>
    <t>电热鼓风干燥箱</t>
  </si>
  <si>
    <t>预算08表</t>
  </si>
  <si>
    <t>2025年部门政府购买服务预算表</t>
  </si>
  <si>
    <t>政府购买服务项目</t>
  </si>
  <si>
    <t>政府购买服务目录</t>
  </si>
  <si>
    <t>公务用车维修和保养服务</t>
  </si>
  <si>
    <t>B1101 维修保养服务</t>
  </si>
  <si>
    <t>法律顾问服务</t>
  </si>
  <si>
    <t>B0101 法律顾问服务</t>
  </si>
  <si>
    <t>B1102 物业管理服务</t>
  </si>
  <si>
    <t>机关购买餐饮服务</t>
  </si>
  <si>
    <t>B1105 餐饮服务</t>
  </si>
  <si>
    <t>财务咨询服务</t>
  </si>
  <si>
    <t>B0801 咨询服务</t>
  </si>
  <si>
    <t>档案整理服务</t>
  </si>
  <si>
    <t>B1202 档案管理服务</t>
  </si>
  <si>
    <t>印刷服务</t>
  </si>
  <si>
    <t>B1104 印刷和出版服务</t>
  </si>
  <si>
    <t>预算09-1表</t>
  </si>
  <si>
    <t>2025年对下转移支付预算表</t>
  </si>
  <si>
    <t>单位名称（项目）</t>
  </si>
  <si>
    <t>地区</t>
  </si>
  <si>
    <t>政府性基金</t>
  </si>
  <si>
    <t>红塔区</t>
  </si>
  <si>
    <t>江川区</t>
  </si>
  <si>
    <t>澄江市</t>
  </si>
  <si>
    <t>通海县</t>
  </si>
  <si>
    <t>华宁县</t>
  </si>
  <si>
    <t>易门县</t>
  </si>
  <si>
    <t>峨山县</t>
  </si>
  <si>
    <t>新平县</t>
  </si>
  <si>
    <t>元江县</t>
  </si>
  <si>
    <t>高新区</t>
  </si>
  <si>
    <t>备注：我单位本年无市对下转移支付预算，故此表为空。</t>
  </si>
  <si>
    <t>预算09-2表</t>
  </si>
  <si>
    <t>2025年对下转移支付绩效目标表</t>
  </si>
  <si>
    <t>备注：我单位本年无市对下转移支付预算，故无市对下转移支付绩效目标，此表为空。</t>
  </si>
  <si>
    <t>预算10表</t>
  </si>
  <si>
    <t>2025年新增资产配置表</t>
  </si>
  <si>
    <t>资产类别</t>
  </si>
  <si>
    <t>资产分类代码.名称</t>
  </si>
  <si>
    <t>资产名称</t>
  </si>
  <si>
    <t>计量单位</t>
  </si>
  <si>
    <t>财政部门批复数（元）</t>
  </si>
  <si>
    <t>单价</t>
  </si>
  <si>
    <t>金额</t>
  </si>
  <si>
    <t>设备</t>
  </si>
  <si>
    <t>A02430900 无人机</t>
  </si>
  <si>
    <t>A02360500 环保监测设备</t>
  </si>
  <si>
    <t>A02061899 其他生活用电器</t>
  </si>
  <si>
    <t>鼓风干燥箱</t>
  </si>
  <si>
    <t>个</t>
  </si>
  <si>
    <t>A02100301 显微镜</t>
  </si>
  <si>
    <t>A02021203 装订机</t>
  </si>
  <si>
    <t>装订机</t>
  </si>
  <si>
    <t>家具和用品</t>
  </si>
  <si>
    <t>A05010104 木制床类</t>
  </si>
  <si>
    <t>A05010502 文件柜</t>
  </si>
  <si>
    <t>预算11表</t>
  </si>
  <si>
    <t>2025年上级补助项目支出预算表</t>
  </si>
  <si>
    <t>上级补助</t>
  </si>
  <si>
    <t>备注：我单位本年无上级补助项目支出预算，故此表为空。</t>
  </si>
  <si>
    <t>预算12表</t>
  </si>
  <si>
    <t>2025年部门项目支出中期规划预算表</t>
  </si>
  <si>
    <t>项目级次</t>
  </si>
  <si>
    <t>2025年</t>
  </si>
  <si>
    <t>2026年</t>
  </si>
  <si>
    <t>2027年</t>
  </si>
  <si>
    <t>313 事业发展类</t>
  </si>
  <si>
    <t>本级</t>
  </si>
  <si>
    <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</si>
</sst>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0;\-#,##0;;@"/>
    <numFmt numFmtId="180" formatCode="hh:mm:ss"/>
  </numFmts>
  <fonts count="43">
    <font>
      <sz val="11"/>
      <color rgb="FF000000"/>
      <name val="宋体"/>
      <charset val="134"/>
      <scheme val="minor"/>
    </font>
    <font>
      <sz val="9.75"/>
      <color rgb="FF000000"/>
      <name val="SimSun"/>
      <charset val="134"/>
    </font>
    <font>
      <b/>
      <sz val="21"/>
      <color rgb="FF000000"/>
      <name val="宋体"/>
      <charset val="134"/>
    </font>
    <font>
      <sz val="9"/>
      <color rgb="FF000000"/>
      <name val="宋体"/>
      <charset val="134"/>
    </font>
    <font>
      <sz val="11"/>
      <color rgb="FF000000"/>
      <name val="宋体"/>
      <charset val="134"/>
    </font>
    <font>
      <sz val="10"/>
      <color rgb="FF000000"/>
      <name val="SimSun"/>
      <charset val="134"/>
    </font>
    <font>
      <sz val="9"/>
      <color rgb="FF000000"/>
      <name val="SimSun"/>
      <charset val="134"/>
    </font>
    <font>
      <sz val="9"/>
      <color theme="1"/>
      <name val="宋体"/>
      <charset val="134"/>
    </font>
    <font>
      <b/>
      <sz val="23"/>
      <color rgb="FF000000"/>
      <name val="宋体"/>
      <charset val="134"/>
    </font>
    <font>
      <sz val="9.75"/>
      <color rgb="FF000000"/>
      <name val="宋体"/>
      <charset val="134"/>
    </font>
    <font>
      <sz val="10"/>
      <color rgb="FF000000"/>
      <name val="宋体"/>
      <charset val="134"/>
    </font>
    <font>
      <sz val="9"/>
      <color rgb="FF000000"/>
      <name val="宋体"/>
      <charset val="134"/>
      <scheme val="minor"/>
    </font>
    <font>
      <sz val="9"/>
      <name val="宋体"/>
      <charset val="134"/>
    </font>
    <font>
      <b/>
      <sz val="23.25"/>
      <name val="宋体"/>
      <charset val="134"/>
    </font>
    <font>
      <sz val="9.75"/>
      <name val="宋体"/>
      <charset val="134"/>
    </font>
    <font>
      <sz val="9.75"/>
      <name val="SimSun"/>
      <charset val="134"/>
    </font>
    <font>
      <b/>
      <sz val="23.25"/>
      <color rgb="FF000000"/>
      <name val="宋体"/>
      <charset val="134"/>
    </font>
    <font>
      <b/>
      <sz val="24"/>
      <color rgb="FF000000"/>
      <name val="宋体"/>
      <charset val="134"/>
    </font>
    <font>
      <b/>
      <sz val="22"/>
      <color rgb="FF000000"/>
      <name val="宋体"/>
      <charset val="134"/>
    </font>
    <font>
      <sz val="8.25"/>
      <color rgb="FF000000"/>
      <name val="宋体"/>
      <charset val="134"/>
    </font>
    <font>
      <sz val="11"/>
      <color theme="1"/>
      <name val="宋体"/>
      <charset val="134"/>
      <scheme val="minor"/>
    </font>
    <font>
      <sz val="9"/>
      <name val="宋体"/>
      <charset val="134"/>
      <scheme val="minor"/>
    </font>
    <font>
      <sz val="9"/>
      <name val="SimSun"/>
      <charset val="134"/>
    </font>
    <font>
      <b/>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20" fillId="0" borderId="0" applyFont="0" applyFill="0" applyBorder="0" applyAlignment="0" applyProtection="0">
      <alignment vertical="center"/>
    </xf>
    <xf numFmtId="0" fontId="24" fillId="2" borderId="0" applyNumberFormat="0" applyBorder="0" applyAlignment="0" applyProtection="0">
      <alignment vertical="center"/>
    </xf>
    <xf numFmtId="0" fontId="25" fillId="3" borderId="16"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176" fontId="12" fillId="0" borderId="7">
      <alignment horizontal="right" vertical="center"/>
    </xf>
    <xf numFmtId="0" fontId="24" fillId="4" borderId="0" applyNumberFormat="0" applyBorder="0" applyAlignment="0" applyProtection="0">
      <alignment vertical="center"/>
    </xf>
    <xf numFmtId="0" fontId="26" fillId="5" borderId="0" applyNumberFormat="0" applyBorder="0" applyAlignment="0" applyProtection="0">
      <alignment vertical="center"/>
    </xf>
    <xf numFmtId="43" fontId="20" fillId="0" borderId="0" applyFont="0" applyFill="0" applyBorder="0" applyAlignment="0" applyProtection="0">
      <alignment vertical="center"/>
    </xf>
    <xf numFmtId="0" fontId="27" fillId="6" borderId="0" applyNumberFormat="0" applyBorder="0" applyAlignment="0" applyProtection="0">
      <alignment vertical="center"/>
    </xf>
    <xf numFmtId="0" fontId="28" fillId="0" borderId="0" applyNumberFormat="0" applyFill="0" applyBorder="0" applyAlignment="0" applyProtection="0">
      <alignment vertical="center"/>
    </xf>
    <xf numFmtId="9" fontId="20" fillId="0" borderId="0" applyFont="0" applyFill="0" applyBorder="0" applyAlignment="0" applyProtection="0">
      <alignment vertical="center"/>
    </xf>
    <xf numFmtId="177" fontId="12" fillId="0" borderId="7">
      <alignment horizontal="right" vertical="center"/>
    </xf>
    <xf numFmtId="0" fontId="29" fillId="0" borderId="0" applyNumberFormat="0" applyFill="0" applyBorder="0" applyAlignment="0" applyProtection="0">
      <alignment vertical="center"/>
    </xf>
    <xf numFmtId="0" fontId="20" fillId="7" borderId="17" applyNumberFormat="0" applyFont="0" applyAlignment="0" applyProtection="0">
      <alignment vertical="center"/>
    </xf>
    <xf numFmtId="0" fontId="27" fillId="8" borderId="0" applyNumberFormat="0" applyBorder="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18" applyNumberFormat="0" applyFill="0" applyAlignment="0" applyProtection="0">
      <alignment vertical="center"/>
    </xf>
    <xf numFmtId="0" fontId="35" fillId="0" borderId="18" applyNumberFormat="0" applyFill="0" applyAlignment="0" applyProtection="0">
      <alignment vertical="center"/>
    </xf>
    <xf numFmtId="0" fontId="27" fillId="9" borderId="0" applyNumberFormat="0" applyBorder="0" applyAlignment="0" applyProtection="0">
      <alignment vertical="center"/>
    </xf>
    <xf numFmtId="0" fontId="30" fillId="0" borderId="19" applyNumberFormat="0" applyFill="0" applyAlignment="0" applyProtection="0">
      <alignment vertical="center"/>
    </xf>
    <xf numFmtId="0" fontId="27" fillId="10" borderId="0" applyNumberFormat="0" applyBorder="0" applyAlignment="0" applyProtection="0">
      <alignment vertical="center"/>
    </xf>
    <xf numFmtId="0" fontId="36" fillId="11" borderId="20" applyNumberFormat="0" applyAlignment="0" applyProtection="0">
      <alignment vertical="center"/>
    </xf>
    <xf numFmtId="0" fontId="37" fillId="11" borderId="16" applyNumberFormat="0" applyAlignment="0" applyProtection="0">
      <alignment vertical="center"/>
    </xf>
    <xf numFmtId="0" fontId="38" fillId="12" borderId="21" applyNumberFormat="0" applyAlignment="0" applyProtection="0">
      <alignment vertical="center"/>
    </xf>
    <xf numFmtId="0" fontId="24" fillId="13" borderId="0" applyNumberFormat="0" applyBorder="0" applyAlignment="0" applyProtection="0">
      <alignment vertical="center"/>
    </xf>
    <xf numFmtId="0" fontId="27" fillId="14" borderId="0" applyNumberFormat="0" applyBorder="0" applyAlignment="0" applyProtection="0">
      <alignment vertical="center"/>
    </xf>
    <xf numFmtId="0" fontId="39" fillId="0" borderId="22" applyNumberFormat="0" applyFill="0" applyAlignment="0" applyProtection="0">
      <alignment vertical="center"/>
    </xf>
    <xf numFmtId="0" fontId="40" fillId="0" borderId="23" applyNumberFormat="0" applyFill="0" applyAlignment="0" applyProtection="0">
      <alignment vertical="center"/>
    </xf>
    <xf numFmtId="0" fontId="41" fillId="15" borderId="0" applyNumberFormat="0" applyBorder="0" applyAlignment="0" applyProtection="0">
      <alignment vertical="center"/>
    </xf>
    <xf numFmtId="0" fontId="42" fillId="16" borderId="0" applyNumberFormat="0" applyBorder="0" applyAlignment="0" applyProtection="0">
      <alignment vertical="center"/>
    </xf>
    <xf numFmtId="10" fontId="12" fillId="0" borderId="7">
      <alignment horizontal="righ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7" fillId="27" borderId="0" applyNumberFormat="0" applyBorder="0" applyAlignment="0" applyProtection="0">
      <alignment vertical="center"/>
    </xf>
    <xf numFmtId="0" fontId="24"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4" fillId="31" borderId="0" applyNumberFormat="0" applyBorder="0" applyAlignment="0" applyProtection="0">
      <alignment vertical="center"/>
    </xf>
    <xf numFmtId="0" fontId="27" fillId="32" borderId="0" applyNumberFormat="0" applyBorder="0" applyAlignment="0" applyProtection="0">
      <alignment vertical="center"/>
    </xf>
    <xf numFmtId="178" fontId="12" fillId="0" borderId="7">
      <alignment horizontal="right" vertical="center"/>
    </xf>
    <xf numFmtId="49" fontId="12" fillId="0" borderId="7">
      <alignment horizontal="left" vertical="center" wrapText="1"/>
    </xf>
    <xf numFmtId="178" fontId="12" fillId="0" borderId="7">
      <alignment horizontal="right" vertical="center"/>
    </xf>
    <xf numFmtId="180" fontId="12" fillId="0" borderId="7">
      <alignment horizontal="right" vertical="center"/>
    </xf>
    <xf numFmtId="179" fontId="12" fillId="0" borderId="7">
      <alignment horizontal="right" vertical="center"/>
    </xf>
  </cellStyleXfs>
  <cellXfs count="174">
    <xf numFmtId="0" fontId="0" fillId="0" borderId="0" xfId="0" applyFont="1">
      <alignment vertical="top"/>
    </xf>
    <xf numFmtId="0" fontId="1" fillId="0" borderId="0" xfId="0" applyFont="1" applyBorder="1" applyAlignment="1">
      <alignment horizontal="right" vertical="center"/>
    </xf>
    <xf numFmtId="49" fontId="1" fillId="0" borderId="0" xfId="0" applyNumberFormat="1" applyFont="1" applyBorder="1" applyAlignment="1">
      <alignment horizontal="right" vertical="center"/>
    </xf>
    <xf numFmtId="0" fontId="1" fillId="0" borderId="0" xfId="0" applyFont="1" applyBorder="1" applyAlignment="1" applyProtection="1">
      <alignment horizontal="right" vertical="center"/>
      <protection locked="0"/>
    </xf>
    <xf numFmtId="0" fontId="2" fillId="0" borderId="0" xfId="0" applyFont="1" applyBorder="1" applyAlignment="1">
      <alignment horizontal="center" vertical="center"/>
    </xf>
    <xf numFmtId="0" fontId="3"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applyAlignment="1"/>
    <xf numFmtId="0" fontId="5" fillId="0" borderId="0" xfId="0" applyFont="1" applyBorder="1" applyAlignment="1" applyProtection="1">
      <alignment horizontal="right"/>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6" fillId="0" borderId="7" xfId="0" applyFont="1" applyBorder="1" applyAlignment="1" applyProtection="1">
      <alignment horizontal="left" vertical="center" wrapText="1"/>
      <protection locked="0"/>
    </xf>
    <xf numFmtId="0" fontId="6" fillId="0" borderId="7" xfId="0" applyFont="1" applyBorder="1" applyAlignment="1" applyProtection="1">
      <alignment horizontal="left" vertical="center"/>
      <protection locked="0"/>
    </xf>
    <xf numFmtId="49" fontId="6" fillId="0" borderId="7" xfId="53" applyNumberFormat="1" applyFont="1" applyBorder="1">
      <alignment horizontal="left" vertical="center" wrapText="1"/>
    </xf>
    <xf numFmtId="178" fontId="7" fillId="0" borderId="7" xfId="0" applyNumberFormat="1" applyFont="1" applyBorder="1" applyAlignment="1">
      <alignment horizontal="right" vertical="center"/>
    </xf>
    <xf numFmtId="49" fontId="6" fillId="0" borderId="7" xfId="0" applyNumberFormat="1" applyFont="1" applyBorder="1" applyAlignment="1">
      <alignment horizontal="center" vertical="center" wrapText="1"/>
    </xf>
    <xf numFmtId="49" fontId="7" fillId="0" borderId="7" xfId="53" applyNumberFormat="1" applyFont="1" applyBorder="1">
      <alignment horizontal="left" vertical="center" wrapText="1"/>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0" xfId="0" applyFont="1" applyBorder="1" applyAlignment="1">
      <alignment horizontal="right" vertical="center"/>
    </xf>
    <xf numFmtId="49" fontId="6" fillId="0" borderId="0" xfId="0" applyNumberFormat="1" applyFont="1" applyBorder="1" applyAlignment="1">
      <alignment horizontal="right" vertical="center"/>
    </xf>
    <xf numFmtId="0" fontId="8" fillId="0" borderId="0" xfId="0" applyFont="1" applyBorder="1" applyAlignment="1">
      <alignment horizontal="center" vertical="center"/>
    </xf>
    <xf numFmtId="0" fontId="9"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3" fillId="0" borderId="7" xfId="0" applyFont="1" applyBorder="1" applyAlignment="1">
      <alignment horizontal="left" vertical="center" wrapText="1"/>
    </xf>
    <xf numFmtId="0" fontId="3" fillId="0" borderId="7" xfId="0" applyFont="1" applyBorder="1" applyAlignment="1" applyProtection="1">
      <alignment horizontal="left" vertical="center" wrapText="1"/>
      <protection locked="0"/>
    </xf>
    <xf numFmtId="178" fontId="7" fillId="0" borderId="7" xfId="0" applyNumberFormat="1" applyFont="1" applyBorder="1" applyAlignment="1">
      <alignment horizontal="right" vertical="center" wrapText="1"/>
    </xf>
    <xf numFmtId="0" fontId="10"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11" fillId="0" borderId="0" xfId="0" applyFont="1">
      <alignment vertical="top"/>
    </xf>
    <xf numFmtId="0" fontId="6" fillId="0" borderId="0" xfId="0" applyFont="1" applyBorder="1" applyAlignment="1" applyProtection="1">
      <alignment horizontal="right" vertical="center"/>
      <protection locked="0"/>
    </xf>
    <xf numFmtId="0" fontId="10" fillId="0" borderId="0" xfId="0" applyFont="1" applyBorder="1" applyAlignment="1" applyProtection="1">
      <alignment horizontal="right"/>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7" xfId="0" applyFont="1" applyBorder="1" applyAlignment="1" applyProtection="1">
      <alignment horizontal="center" vertical="center"/>
      <protection locked="0"/>
    </xf>
    <xf numFmtId="49" fontId="12" fillId="0" borderId="0" xfId="53" applyNumberFormat="1" applyFont="1" applyBorder="1" applyAlignment="1">
      <alignment horizontal="right" vertical="center" wrapText="1"/>
    </xf>
    <xf numFmtId="49" fontId="13" fillId="0" borderId="0" xfId="53" applyNumberFormat="1" applyFont="1" applyBorder="1" applyAlignment="1">
      <alignment horizontal="center" vertical="center" wrapText="1"/>
    </xf>
    <xf numFmtId="49" fontId="12" fillId="0" borderId="0" xfId="53" applyNumberFormat="1" applyFont="1" applyBorder="1">
      <alignment horizontal="left" vertical="center" wrapText="1"/>
    </xf>
    <xf numFmtId="49" fontId="14" fillId="0" borderId="7" xfId="0" applyNumberFormat="1" applyFont="1" applyBorder="1" applyAlignment="1">
      <alignment horizontal="center" vertical="center" wrapText="1"/>
    </xf>
    <xf numFmtId="49" fontId="15" fillId="0" borderId="7" xfId="0" applyNumberFormat="1" applyFont="1" applyBorder="1" applyAlignment="1">
      <alignment horizontal="center" vertical="center" wrapText="1"/>
    </xf>
    <xf numFmtId="49" fontId="12" fillId="0" borderId="7" xfId="0" applyNumberFormat="1" applyFont="1" applyBorder="1" applyAlignment="1">
      <alignment horizontal="left" vertical="center" wrapText="1"/>
    </xf>
    <xf numFmtId="49" fontId="12" fillId="0" borderId="7" xfId="0" applyNumberFormat="1" applyFont="1" applyBorder="1" applyAlignment="1">
      <alignment horizontal="center" vertical="center" wrapText="1"/>
    </xf>
    <xf numFmtId="179" fontId="12" fillId="0" borderId="7" xfId="0" applyNumberFormat="1" applyFont="1" applyBorder="1" applyAlignment="1">
      <alignment horizontal="right" vertical="center" wrapText="1"/>
    </xf>
    <xf numFmtId="178" fontId="12" fillId="0" borderId="7" xfId="0" applyNumberFormat="1" applyFont="1" applyBorder="1" applyAlignment="1">
      <alignment horizontal="right" vertical="center" wrapText="1"/>
    </xf>
    <xf numFmtId="0" fontId="16" fillId="0" borderId="0" xfId="0"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pplyProtection="1">
      <alignment horizontal="center" vertical="center"/>
      <protection locked="0"/>
    </xf>
    <xf numFmtId="0" fontId="9"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center" vertical="center" wrapText="1"/>
    </xf>
    <xf numFmtId="0" fontId="3" fillId="0" borderId="7" xfId="0" applyFont="1" applyBorder="1" applyAlignment="1" applyProtection="1">
      <alignment horizontal="center" vertical="center"/>
      <protection locked="0"/>
    </xf>
    <xf numFmtId="0" fontId="18"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Border="1" applyAlignment="1">
      <alignment wrapText="1"/>
    </xf>
    <xf numFmtId="0" fontId="10" fillId="0" borderId="0" xfId="0" applyFont="1" applyBorder="1" applyAlignment="1">
      <alignment horizontal="right" wrapText="1"/>
    </xf>
    <xf numFmtId="0" fontId="10" fillId="0" borderId="0" xfId="0" applyFont="1" applyBorder="1" applyAlignment="1">
      <alignment wrapText="1"/>
    </xf>
    <xf numFmtId="0" fontId="9" fillId="0" borderId="8" xfId="0" applyFont="1" applyBorder="1" applyAlignment="1">
      <alignment horizontal="center" vertical="center"/>
    </xf>
    <xf numFmtId="0" fontId="9" fillId="0" borderId="9" xfId="0" applyFont="1" applyBorder="1" applyAlignment="1">
      <alignment horizontal="center" vertical="center" wrapText="1"/>
    </xf>
    <xf numFmtId="0" fontId="3" fillId="0" borderId="0" xfId="0" applyFont="1" applyBorder="1" applyAlignment="1" applyProtection="1">
      <alignment horizontal="right"/>
      <protection locked="0"/>
    </xf>
    <xf numFmtId="0" fontId="3" fillId="0" borderId="0" xfId="0" applyFont="1" applyBorder="1" applyAlignment="1">
      <alignment horizontal="right" vertical="center" wrapText="1"/>
    </xf>
    <xf numFmtId="0" fontId="19" fillId="0" borderId="0" xfId="0" applyFont="1" applyBorder="1" applyAlignment="1" applyProtection="1">
      <alignment horizontal="right" vertical="center" wrapText="1"/>
      <protection locked="0"/>
    </xf>
    <xf numFmtId="0" fontId="8" fillId="0" borderId="0" xfId="0" applyFont="1" applyBorder="1" applyAlignment="1">
      <alignment horizontal="center" vertical="center" wrapText="1"/>
    </xf>
    <xf numFmtId="0" fontId="8" fillId="0" borderId="0" xfId="0" applyFont="1" applyBorder="1" applyAlignment="1" applyProtection="1">
      <alignment horizontal="center" vertical="center" wrapText="1"/>
      <protection locked="0"/>
    </xf>
    <xf numFmtId="0" fontId="3" fillId="0" borderId="0" xfId="0" applyFont="1" applyBorder="1" applyAlignment="1" applyProtection="1">
      <alignment vertical="top" wrapText="1"/>
      <protection locked="0"/>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19" fillId="0" borderId="0" xfId="0" applyFont="1" applyBorder="1" applyAlignment="1" applyProtection="1">
      <alignment horizontal="right" vertical="center"/>
      <protection locked="0"/>
    </xf>
    <xf numFmtId="0" fontId="19" fillId="0" borderId="0" xfId="0" applyFont="1" applyBorder="1" applyAlignment="1">
      <alignment horizontal="right" vertical="center" wrapText="1"/>
    </xf>
    <xf numFmtId="0" fontId="8" fillId="0" borderId="0" xfId="0" applyFont="1" applyBorder="1" applyAlignment="1" applyProtection="1">
      <alignment horizontal="center" vertical="center"/>
      <protection locked="0"/>
    </xf>
    <xf numFmtId="0" fontId="3" fillId="0" borderId="0" xfId="0" applyFont="1" applyBorder="1" applyAlignment="1" applyProtection="1">
      <alignment horizontal="right" wrapText="1"/>
      <protection locked="0"/>
    </xf>
    <xf numFmtId="0" fontId="3" fillId="0" borderId="0" xfId="0" applyFont="1" applyBorder="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3" fillId="0" borderId="0" xfId="0" applyFont="1" applyBorder="1" applyAlignment="1">
      <alignment horizontal="left" vertical="center"/>
    </xf>
    <xf numFmtId="0" fontId="9" fillId="0" borderId="10"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2" xfId="0" applyFont="1" applyBorder="1" applyAlignment="1">
      <alignment horizontal="center" vertical="center"/>
    </xf>
    <xf numFmtId="0" fontId="9" fillId="0" borderId="12" xfId="0" applyFont="1" applyBorder="1" applyAlignment="1" applyProtection="1">
      <alignment horizontal="center" vertical="center"/>
      <protection locked="0"/>
    </xf>
    <xf numFmtId="0" fontId="3" fillId="0" borderId="12" xfId="0" applyFont="1" applyBorder="1" applyAlignment="1">
      <alignment horizontal="center" vertical="center" wrapText="1"/>
    </xf>
    <xf numFmtId="179" fontId="7" fillId="0" borderId="7" xfId="56" applyNumberFormat="1" applyFont="1" applyBorder="1" applyAlignment="1">
      <alignment horizontal="center" vertical="center" wrapText="1"/>
    </xf>
    <xf numFmtId="0" fontId="3" fillId="0" borderId="12" xfId="0" applyFont="1" applyBorder="1" applyAlignment="1">
      <alignment horizontal="right" vertical="center"/>
    </xf>
    <xf numFmtId="178" fontId="3" fillId="0" borderId="7" xfId="0" applyNumberFormat="1" applyFont="1" applyBorder="1" applyAlignment="1">
      <alignment horizontal="right" vertical="center"/>
    </xf>
    <xf numFmtId="0" fontId="9" fillId="0" borderId="3"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protection locked="0"/>
    </xf>
    <xf numFmtId="0" fontId="9" fillId="0" borderId="11" xfId="0" applyFont="1" applyBorder="1" applyAlignment="1" applyProtection="1">
      <alignment horizontal="center" vertical="center" wrapText="1"/>
      <protection locked="0"/>
    </xf>
    <xf numFmtId="0" fontId="9" fillId="0" borderId="14" xfId="0" applyFont="1" applyBorder="1" applyAlignment="1">
      <alignment horizontal="center" vertical="center" wrapText="1"/>
    </xf>
    <xf numFmtId="0" fontId="9" fillId="0" borderId="14" xfId="0" applyFont="1" applyBorder="1" applyAlignment="1" applyProtection="1">
      <alignment horizontal="center" vertical="center"/>
      <protection locked="0"/>
    </xf>
    <xf numFmtId="0" fontId="9" fillId="0" borderId="14" xfId="0" applyFont="1" applyBorder="1" applyAlignment="1" applyProtection="1">
      <alignment horizontal="center" vertical="center" wrapText="1"/>
      <protection locked="0"/>
    </xf>
    <xf numFmtId="0" fontId="9" fillId="0" borderId="12"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 fillId="0" borderId="0" xfId="0" applyFont="1" applyBorder="1" applyAlignment="1">
      <alignment horizontal="right"/>
    </xf>
    <xf numFmtId="0" fontId="9" fillId="0" borderId="4" xfId="0" applyFont="1" applyBorder="1" applyAlignment="1">
      <alignment horizontal="center" vertical="center" wrapText="1"/>
    </xf>
    <xf numFmtId="0" fontId="20" fillId="0" borderId="0" xfId="0" applyFont="1" applyBorder="1" applyAlignment="1"/>
    <xf numFmtId="0" fontId="10" fillId="0" borderId="0" xfId="0" applyFont="1" applyBorder="1" applyAlignment="1">
      <alignment horizontal="right" vertical="center"/>
    </xf>
    <xf numFmtId="0" fontId="3" fillId="0" borderId="0" xfId="0" applyFont="1" applyBorder="1" applyAlignment="1" applyProtection="1">
      <alignment horizontal="left" vertical="center" wrapText="1"/>
      <protection locked="0"/>
    </xf>
    <xf numFmtId="0" fontId="4" fillId="0" borderId="0" xfId="0" applyFont="1" applyBorder="1" applyAlignment="1">
      <alignment horizontal="left" vertical="center" wrapText="1"/>
    </xf>
    <xf numFmtId="0" fontId="10" fillId="0" borderId="0" xfId="0" applyFont="1" applyBorder="1" applyAlignment="1">
      <alignment horizontal="right"/>
    </xf>
    <xf numFmtId="178" fontId="7" fillId="0" borderId="7" xfId="54" applyNumberFormat="1" applyFont="1" applyBorder="1">
      <alignment horizontal="right" vertical="center"/>
    </xf>
    <xf numFmtId="0" fontId="10" fillId="0" borderId="7" xfId="0" applyFont="1" applyBorder="1" applyAlignment="1" applyProtection="1">
      <alignment horizontal="center" vertical="center" wrapText="1"/>
      <protection locked="0"/>
    </xf>
    <xf numFmtId="0" fontId="10" fillId="0" borderId="7" xfId="0" applyFont="1" applyBorder="1" applyAlignment="1">
      <alignment horizontal="center" vertical="center" wrapText="1"/>
    </xf>
    <xf numFmtId="0" fontId="18" fillId="0" borderId="0" xfId="0" applyFont="1" applyBorder="1" applyAlignment="1">
      <alignment horizontal="center" vertical="center"/>
    </xf>
    <xf numFmtId="49" fontId="7" fillId="0" borderId="7" xfId="53" applyNumberFormat="1" applyFont="1" applyBorder="1" applyAlignment="1">
      <alignment horizontal="left" vertical="center" wrapText="1"/>
    </xf>
    <xf numFmtId="0" fontId="3" fillId="0" borderId="0" xfId="0" applyFont="1" applyBorder="1" applyAlignment="1" applyProtection="1">
      <alignment horizontal="right" vertical="center"/>
      <protection locked="0"/>
    </xf>
    <xf numFmtId="49" fontId="10" fillId="0" borderId="0" xfId="0" applyNumberFormat="1" applyFont="1" applyBorder="1" applyAlignment="1"/>
    <xf numFmtId="0" fontId="7" fillId="0" borderId="0" xfId="0" applyFont="1" applyBorder="1" applyAlignment="1">
      <alignment horizontal="left" vertical="center"/>
    </xf>
    <xf numFmtId="0" fontId="10" fillId="0" borderId="7" xfId="0" applyFont="1" applyBorder="1" applyAlignment="1">
      <alignment horizontal="center" vertical="center"/>
    </xf>
    <xf numFmtId="49" fontId="7" fillId="0" borderId="7" xfId="0" applyNumberFormat="1" applyFont="1" applyBorder="1" applyAlignment="1">
      <alignment horizontal="left" vertical="center" wrapText="1"/>
    </xf>
    <xf numFmtId="0" fontId="1" fillId="0" borderId="7" xfId="0" applyFont="1" applyBorder="1" applyAlignment="1">
      <alignment horizontal="center" vertical="center" wrapText="1"/>
    </xf>
    <xf numFmtId="0" fontId="10" fillId="0" borderId="0" xfId="0" applyFont="1" applyBorder="1">
      <alignment vertical="top"/>
    </xf>
    <xf numFmtId="49" fontId="12" fillId="0" borderId="7" xfId="53" applyNumberFormat="1" applyFont="1" applyBorder="1" applyAlignment="1">
      <alignment horizontal="right" vertical="center" wrapText="1"/>
    </xf>
    <xf numFmtId="49" fontId="13" fillId="0" borderId="7" xfId="53" applyNumberFormat="1" applyFont="1" applyBorder="1" applyAlignment="1">
      <alignment horizontal="center" vertical="center" wrapText="1"/>
    </xf>
    <xf numFmtId="49" fontId="12" fillId="0" borderId="7" xfId="53" applyNumberFormat="1" applyFont="1" applyBorder="1">
      <alignment horizontal="left" vertical="center" wrapText="1"/>
    </xf>
    <xf numFmtId="49" fontId="14" fillId="0" borderId="7" xfId="53" applyNumberFormat="1" applyFont="1" applyBorder="1" applyAlignment="1">
      <alignment horizontal="center" vertical="center" wrapText="1"/>
    </xf>
    <xf numFmtId="49" fontId="12" fillId="0" borderId="15" xfId="53" applyNumberFormat="1" applyFont="1" applyBorder="1" applyAlignment="1">
      <alignment horizontal="center" vertical="center" wrapText="1"/>
    </xf>
    <xf numFmtId="49" fontId="12" fillId="0" borderId="4" xfId="53" applyNumberFormat="1" applyFont="1" applyBorder="1" applyAlignment="1">
      <alignment horizontal="center" vertical="center" wrapText="1"/>
    </xf>
    <xf numFmtId="49" fontId="12" fillId="0" borderId="7" xfId="53" applyNumberFormat="1" applyFont="1" applyBorder="1" applyAlignment="1">
      <alignment horizontal="center" vertical="center" wrapText="1"/>
    </xf>
    <xf numFmtId="178" fontId="12" fillId="0" borderId="7" xfId="53" applyNumberFormat="1" applyFont="1" applyBorder="1" applyAlignment="1">
      <alignment horizontal="right" vertical="center" wrapText="1"/>
    </xf>
    <xf numFmtId="49" fontId="12" fillId="0" borderId="4" xfId="53" applyNumberFormat="1" applyFont="1" applyBorder="1">
      <alignment horizontal="left" vertical="center" wrapText="1"/>
    </xf>
    <xf numFmtId="179" fontId="12" fillId="0" borderId="7" xfId="56" applyNumberFormat="1" applyFont="1" applyBorder="1" applyAlignment="1">
      <alignment horizontal="center" vertical="center" wrapText="1"/>
    </xf>
    <xf numFmtId="49" fontId="12" fillId="0" borderId="7" xfId="0" applyNumberFormat="1" applyFont="1" applyBorder="1" applyAlignment="1">
      <alignment horizontal="right" vertical="center" wrapText="1"/>
    </xf>
    <xf numFmtId="0" fontId="21" fillId="0" borderId="15" xfId="0" applyFont="1" applyBorder="1" applyAlignment="1">
      <alignment vertical="top" wrapText="1"/>
    </xf>
    <xf numFmtId="0" fontId="11" fillId="0" borderId="15" xfId="0" applyFont="1" applyBorder="1" applyAlignment="1">
      <alignment vertical="top" wrapText="1"/>
    </xf>
    <xf numFmtId="49" fontId="22" fillId="0" borderId="7" xfId="53" applyNumberFormat="1" applyFont="1" applyBorder="1" applyAlignment="1">
      <alignment horizontal="right" vertical="center" wrapText="1"/>
    </xf>
    <xf numFmtId="49" fontId="12" fillId="0" borderId="11" xfId="53" applyNumberFormat="1" applyFont="1" applyBorder="1" applyAlignment="1">
      <alignment horizontal="right" vertical="center" wrapText="1"/>
    </xf>
    <xf numFmtId="49" fontId="12" fillId="0" borderId="7" xfId="53" applyNumberFormat="1" applyFont="1" applyBorder="1" applyAlignment="1">
      <alignment horizontal="left" vertical="center" wrapText="1" indent="2"/>
    </xf>
    <xf numFmtId="49" fontId="12" fillId="0" borderId="7" xfId="53" applyNumberFormat="1" applyFont="1" applyBorder="1" applyAlignment="1">
      <alignment horizontal="left" vertical="center" wrapText="1" indent="4"/>
    </xf>
    <xf numFmtId="49" fontId="23" fillId="0" borderId="7" xfId="0" applyNumberFormat="1" applyFont="1" applyBorder="1" applyAlignment="1">
      <alignment horizontal="right" vertical="center" wrapText="1"/>
    </xf>
    <xf numFmtId="49" fontId="13" fillId="0" borderId="7" xfId="0" applyNumberFormat="1" applyFont="1" applyBorder="1" applyAlignment="1">
      <alignment horizontal="center" vertical="center" wrapText="1"/>
    </xf>
    <xf numFmtId="49" fontId="23" fillId="0" borderId="7" xfId="53" applyNumberFormat="1" applyFont="1" applyBorder="1">
      <alignment horizontal="left" vertical="center" wrapText="1"/>
    </xf>
    <xf numFmtId="178" fontId="12" fillId="0" borderId="7" xfId="0" applyNumberFormat="1" applyFont="1" applyBorder="1" applyAlignment="1">
      <alignment horizontal="right" vertical="center"/>
    </xf>
    <xf numFmtId="178" fontId="23" fillId="0" borderId="7" xfId="0" applyNumberFormat="1" applyFont="1" applyBorder="1" applyAlignment="1">
      <alignment horizontal="left" vertical="center"/>
    </xf>
    <xf numFmtId="178" fontId="12" fillId="0" borderId="7" xfId="54" applyNumberFormat="1" applyFont="1" applyBorder="1">
      <alignment horizontal="right" vertical="center"/>
    </xf>
    <xf numFmtId="178" fontId="12" fillId="0" borderId="7" xfId="0" applyNumberFormat="1" applyFont="1" applyBorder="1" applyAlignment="1">
      <alignment horizontal="left" vertical="center"/>
    </xf>
    <xf numFmtId="49" fontId="23" fillId="0" borderId="7" xfId="0" applyNumberFormat="1" applyFont="1" applyBorder="1" applyAlignment="1">
      <alignment horizontal="center" vertical="center" wrapText="1"/>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0"/>
  <sheetViews>
    <sheetView showZeros="0" workbookViewId="0">
      <selection activeCell="K5" sqref="K5"/>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9" t="s">
        <v>0</v>
      </c>
      <c r="B1" s="166"/>
      <c r="C1" s="166"/>
      <c r="D1" s="166"/>
    </row>
    <row r="2" ht="28.5" customHeight="1" spans="1:4">
      <c r="A2" s="167" t="s">
        <v>1</v>
      </c>
      <c r="B2" s="167"/>
      <c r="C2" s="167"/>
      <c r="D2" s="167"/>
    </row>
    <row r="3" ht="18.75" customHeight="1" spans="1:4">
      <c r="A3" s="151" t="s">
        <v>2</v>
      </c>
      <c r="B3" s="151"/>
      <c r="C3" s="151"/>
      <c r="D3" s="149" t="s">
        <v>3</v>
      </c>
    </row>
    <row r="4" ht="18.75" customHeight="1" spans="1:4">
      <c r="A4" s="152" t="s">
        <v>4</v>
      </c>
      <c r="B4" s="152"/>
      <c r="C4" s="152" t="s">
        <v>5</v>
      </c>
      <c r="D4" s="152"/>
    </row>
    <row r="5" ht="18.75" customHeight="1" spans="1:4">
      <c r="A5" s="152" t="s">
        <v>6</v>
      </c>
      <c r="B5" s="152" t="s">
        <v>7</v>
      </c>
      <c r="C5" s="152" t="s">
        <v>8</v>
      </c>
      <c r="D5" s="152" t="s">
        <v>7</v>
      </c>
    </row>
    <row r="6" ht="18.75" customHeight="1" spans="1:4">
      <c r="A6" s="151" t="s">
        <v>9</v>
      </c>
      <c r="B6" s="171">
        <v>28754953.06</v>
      </c>
      <c r="C6" s="172" t="str">
        <f>"一"&amp;"、"&amp;"社会保障和就业支出"</f>
        <v>一、社会保障和就业支出</v>
      </c>
      <c r="D6" s="171">
        <v>3224792.96</v>
      </c>
    </row>
    <row r="7" ht="18.75" customHeight="1" spans="1:4">
      <c r="A7" s="151" t="s">
        <v>10</v>
      </c>
      <c r="B7" s="171"/>
      <c r="C7" s="172" t="str">
        <f>"二"&amp;"、"&amp;"卫生健康支出"</f>
        <v>二、卫生健康支出</v>
      </c>
      <c r="D7" s="171">
        <v>1665040.97</v>
      </c>
    </row>
    <row r="8" ht="18.75" customHeight="1" spans="1:4">
      <c r="A8" s="151" t="s">
        <v>11</v>
      </c>
      <c r="B8" s="171"/>
      <c r="C8" s="172" t="str">
        <f>"三"&amp;"、"&amp;"节能环保支出"</f>
        <v>三、节能环保支出</v>
      </c>
      <c r="D8" s="171">
        <v>47469476.13</v>
      </c>
    </row>
    <row r="9" ht="18.75" customHeight="1" spans="1:4">
      <c r="A9" s="151" t="s">
        <v>12</v>
      </c>
      <c r="B9" s="171"/>
      <c r="C9" s="172" t="str">
        <f>"四"&amp;"、"&amp;"住房保障支出"</f>
        <v>四、住房保障支出</v>
      </c>
      <c r="D9" s="171">
        <v>1669644</v>
      </c>
    </row>
    <row r="10" ht="18.75" customHeight="1" spans="1:4">
      <c r="A10" s="151" t="s">
        <v>13</v>
      </c>
      <c r="B10" s="171">
        <v>324754</v>
      </c>
      <c r="C10" s="151"/>
      <c r="D10" s="151"/>
    </row>
    <row r="11" ht="18.75" customHeight="1" spans="1:4">
      <c r="A11" s="151" t="s">
        <v>14</v>
      </c>
      <c r="B11" s="171"/>
      <c r="C11" s="151"/>
      <c r="D11" s="151"/>
    </row>
    <row r="12" ht="18.75" customHeight="1" spans="1:4">
      <c r="A12" s="151" t="s">
        <v>15</v>
      </c>
      <c r="B12" s="171"/>
      <c r="C12" s="151"/>
      <c r="D12" s="151"/>
    </row>
    <row r="13" ht="18.75" customHeight="1" spans="1:4">
      <c r="A13" s="151" t="s">
        <v>16</v>
      </c>
      <c r="B13" s="171"/>
      <c r="C13" s="151"/>
      <c r="D13" s="151"/>
    </row>
    <row r="14" ht="18.75" customHeight="1" spans="1:4">
      <c r="A14" s="151" t="s">
        <v>17</v>
      </c>
      <c r="B14" s="171"/>
      <c r="C14" s="151"/>
      <c r="D14" s="151"/>
    </row>
    <row r="15" ht="18.75" customHeight="1" spans="1:4">
      <c r="A15" s="151" t="s">
        <v>18</v>
      </c>
      <c r="B15" s="171">
        <v>324754</v>
      </c>
      <c r="C15" s="151"/>
      <c r="D15" s="151"/>
    </row>
    <row r="16" ht="18.75" customHeight="1" spans="1:4">
      <c r="A16" s="173" t="s">
        <v>19</v>
      </c>
      <c r="B16" s="171">
        <v>29079707.06</v>
      </c>
      <c r="C16" s="173" t="s">
        <v>20</v>
      </c>
      <c r="D16" s="171">
        <v>54028954.06</v>
      </c>
    </row>
    <row r="17" ht="18.75" customHeight="1" spans="1:4">
      <c r="A17" s="168" t="s">
        <v>21</v>
      </c>
      <c r="B17" s="151"/>
      <c r="C17" s="168" t="s">
        <v>22</v>
      </c>
      <c r="D17" s="151"/>
    </row>
    <row r="18" ht="18.75" customHeight="1" spans="1:4">
      <c r="A18" s="61" t="s">
        <v>23</v>
      </c>
      <c r="B18" s="171">
        <v>24888000</v>
      </c>
      <c r="C18" s="61" t="s">
        <v>23</v>
      </c>
      <c r="D18" s="171"/>
    </row>
    <row r="19" ht="18.75" customHeight="1" spans="1:4">
      <c r="A19" s="61" t="s">
        <v>24</v>
      </c>
      <c r="B19" s="171">
        <v>61247</v>
      </c>
      <c r="C19" s="61" t="s">
        <v>24</v>
      </c>
      <c r="D19" s="171"/>
    </row>
    <row r="20" ht="18.75" customHeight="1" spans="1:4">
      <c r="A20" s="173" t="s">
        <v>25</v>
      </c>
      <c r="B20" s="171">
        <v>54028954.06</v>
      </c>
      <c r="C20" s="173" t="s">
        <v>26</v>
      </c>
      <c r="D20" s="171">
        <v>54028954.06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selection activeCell="B19" sqref="B19"/>
    </sheetView>
  </sheetViews>
  <sheetFormatPr defaultColWidth="9.14166666666667" defaultRowHeight="14.25" customHeight="1" outlineLevelCol="5"/>
  <cols>
    <col min="1" max="1" width="29.0333333333333" customWidth="1"/>
    <col min="2" max="2" width="28.6" customWidth="1"/>
    <col min="3" max="3" width="31.6" customWidth="1"/>
    <col min="4" max="6" width="33.45" customWidth="1"/>
  </cols>
  <sheetData>
    <row r="1" ht="15.75" customHeight="1" spans="2:6">
      <c r="B1" s="132"/>
      <c r="F1" s="133" t="s">
        <v>456</v>
      </c>
    </row>
    <row r="2" ht="28.5" customHeight="1" spans="1:6">
      <c r="A2" s="32" t="s">
        <v>457</v>
      </c>
      <c r="B2" s="32"/>
      <c r="C2" s="32"/>
      <c r="D2" s="32"/>
      <c r="E2" s="32"/>
      <c r="F2" s="32"/>
    </row>
    <row r="3" ht="15" customHeight="1" spans="1:6">
      <c r="A3" s="134" t="s">
        <v>2</v>
      </c>
      <c r="B3" s="135"/>
      <c r="C3" s="135"/>
      <c r="D3" s="74"/>
      <c r="E3" s="74"/>
      <c r="F3" s="136" t="s">
        <v>458</v>
      </c>
    </row>
    <row r="4" ht="18.75" customHeight="1" spans="1:6">
      <c r="A4" s="34" t="s">
        <v>30</v>
      </c>
      <c r="B4" s="34" t="s">
        <v>68</v>
      </c>
      <c r="C4" s="34" t="s">
        <v>69</v>
      </c>
      <c r="D4" s="35" t="s">
        <v>459</v>
      </c>
      <c r="E4" s="42"/>
      <c r="F4" s="42"/>
    </row>
    <row r="5" ht="30" customHeight="1" spans="1:6">
      <c r="A5" s="41"/>
      <c r="B5" s="41"/>
      <c r="C5" s="41"/>
      <c r="D5" s="35" t="s">
        <v>31</v>
      </c>
      <c r="E5" s="42" t="s">
        <v>72</v>
      </c>
      <c r="F5" s="42" t="s">
        <v>73</v>
      </c>
    </row>
    <row r="6" ht="16.5" customHeight="1" spans="1:6">
      <c r="A6" s="42">
        <v>1</v>
      </c>
      <c r="B6" s="42">
        <v>2</v>
      </c>
      <c r="C6" s="42">
        <v>3</v>
      </c>
      <c r="D6" s="42">
        <v>4</v>
      </c>
      <c r="E6" s="42">
        <v>5</v>
      </c>
      <c r="F6" s="42">
        <v>6</v>
      </c>
    </row>
    <row r="7" ht="20.25" customHeight="1" spans="1:6">
      <c r="A7" s="43"/>
      <c r="B7" s="43"/>
      <c r="C7" s="43"/>
      <c r="D7" s="24"/>
      <c r="E7" s="137"/>
      <c r="F7" s="137"/>
    </row>
    <row r="8" ht="17.25" customHeight="1" spans="1:6">
      <c r="A8" s="138" t="s">
        <v>324</v>
      </c>
      <c r="B8" s="139"/>
      <c r="C8" s="139" t="s">
        <v>324</v>
      </c>
      <c r="D8" s="137"/>
      <c r="E8" s="137"/>
      <c r="F8" s="137"/>
    </row>
    <row r="9" customHeight="1" spans="1:1">
      <c r="A9" s="49" t="s">
        <v>460</v>
      </c>
    </row>
  </sheetData>
  <mergeCells count="7">
    <mergeCell ref="A2:F2"/>
    <mergeCell ref="A3:E3"/>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27"/>
  <sheetViews>
    <sheetView showZeros="0" workbookViewId="0">
      <selection activeCell="A8" sqref="$A8:$XFD8"/>
    </sheetView>
  </sheetViews>
  <sheetFormatPr defaultColWidth="9.14166666666667" defaultRowHeight="14.25" customHeight="1"/>
  <cols>
    <col min="1" max="1" width="29.575" customWidth="1"/>
    <col min="2" max="2" width="21.7083333333333" customWidth="1"/>
    <col min="3" max="3" width="35.2833333333333" customWidth="1"/>
    <col min="4" max="4" width="7.70833333333333" customWidth="1"/>
    <col min="5" max="5" width="10.2833333333333" customWidth="1"/>
    <col min="6" max="6" width="14.8416666666667" customWidth="1"/>
    <col min="7" max="7" width="14.1333333333333" customWidth="1"/>
    <col min="8" max="11" width="14.7416666666667" customWidth="1"/>
    <col min="12" max="16" width="12.575" customWidth="1"/>
    <col min="17" max="17" width="10.425" customWidth="1"/>
  </cols>
  <sheetData>
    <row r="1" ht="13.5" customHeight="1" spans="1:17">
      <c r="A1" s="30" t="s">
        <v>461</v>
      </c>
      <c r="B1" s="30"/>
      <c r="C1" s="30"/>
      <c r="D1" s="30"/>
      <c r="E1" s="30"/>
      <c r="F1" s="30"/>
      <c r="G1" s="30"/>
      <c r="H1" s="30"/>
      <c r="I1" s="30"/>
      <c r="J1" s="30"/>
      <c r="K1" s="30"/>
      <c r="L1" s="30"/>
      <c r="M1" s="30"/>
      <c r="N1" s="30"/>
      <c r="O1" s="50"/>
      <c r="P1" s="50"/>
      <c r="Q1" s="30"/>
    </row>
    <row r="2" ht="27.75" customHeight="1" spans="1:17">
      <c r="A2" s="72" t="s">
        <v>462</v>
      </c>
      <c r="B2" s="32"/>
      <c r="C2" s="32"/>
      <c r="D2" s="32"/>
      <c r="E2" s="32"/>
      <c r="F2" s="32"/>
      <c r="G2" s="32"/>
      <c r="H2" s="32"/>
      <c r="I2" s="32"/>
      <c r="J2" s="32"/>
      <c r="K2" s="102"/>
      <c r="L2" s="32"/>
      <c r="M2" s="32"/>
      <c r="N2" s="32"/>
      <c r="O2" s="102"/>
      <c r="P2" s="102"/>
      <c r="Q2" s="32"/>
    </row>
    <row r="3" ht="18.75" customHeight="1" spans="1:17">
      <c r="A3" s="111" t="s">
        <v>2</v>
      </c>
      <c r="B3" s="7"/>
      <c r="C3" s="7"/>
      <c r="D3" s="7"/>
      <c r="E3" s="7"/>
      <c r="F3" s="7"/>
      <c r="G3" s="7"/>
      <c r="H3" s="7"/>
      <c r="I3" s="7"/>
      <c r="J3" s="7"/>
      <c r="O3" s="79"/>
      <c r="P3" s="79"/>
      <c r="Q3" s="130" t="s">
        <v>3</v>
      </c>
    </row>
    <row r="4" ht="15.75" customHeight="1" spans="1:17">
      <c r="A4" s="34" t="s">
        <v>463</v>
      </c>
      <c r="B4" s="112" t="s">
        <v>464</v>
      </c>
      <c r="C4" s="112" t="s">
        <v>465</v>
      </c>
      <c r="D4" s="112" t="s">
        <v>466</v>
      </c>
      <c r="E4" s="112" t="s">
        <v>467</v>
      </c>
      <c r="F4" s="112" t="s">
        <v>468</v>
      </c>
      <c r="G4" s="113" t="s">
        <v>142</v>
      </c>
      <c r="H4" s="113"/>
      <c r="I4" s="113"/>
      <c r="J4" s="113"/>
      <c r="K4" s="122"/>
      <c r="L4" s="113"/>
      <c r="M4" s="113"/>
      <c r="N4" s="113"/>
      <c r="O4" s="123"/>
      <c r="P4" s="122"/>
      <c r="Q4" s="131"/>
    </row>
    <row r="5" ht="17.25" customHeight="1" spans="1:17">
      <c r="A5" s="37"/>
      <c r="B5" s="114"/>
      <c r="C5" s="114"/>
      <c r="D5" s="114"/>
      <c r="E5" s="114"/>
      <c r="F5" s="114"/>
      <c r="G5" s="114" t="s">
        <v>31</v>
      </c>
      <c r="H5" s="114" t="s">
        <v>34</v>
      </c>
      <c r="I5" s="114" t="s">
        <v>469</v>
      </c>
      <c r="J5" s="114" t="s">
        <v>470</v>
      </c>
      <c r="K5" s="124" t="s">
        <v>471</v>
      </c>
      <c r="L5" s="125" t="s">
        <v>472</v>
      </c>
      <c r="M5" s="125"/>
      <c r="N5" s="125"/>
      <c r="O5" s="126"/>
      <c r="P5" s="127"/>
      <c r="Q5" s="115"/>
    </row>
    <row r="6" ht="54" customHeight="1" spans="1:17">
      <c r="A6" s="40"/>
      <c r="B6" s="115"/>
      <c r="C6" s="115"/>
      <c r="D6" s="115"/>
      <c r="E6" s="115"/>
      <c r="F6" s="115"/>
      <c r="G6" s="115"/>
      <c r="H6" s="115" t="s">
        <v>33</v>
      </c>
      <c r="I6" s="115"/>
      <c r="J6" s="115"/>
      <c r="K6" s="128"/>
      <c r="L6" s="115" t="s">
        <v>33</v>
      </c>
      <c r="M6" s="115" t="s">
        <v>40</v>
      </c>
      <c r="N6" s="115" t="s">
        <v>149</v>
      </c>
      <c r="O6" s="129" t="s">
        <v>42</v>
      </c>
      <c r="P6" s="128" t="s">
        <v>43</v>
      </c>
      <c r="Q6" s="115" t="s">
        <v>44</v>
      </c>
    </row>
    <row r="7" ht="15" customHeight="1" spans="1:17">
      <c r="A7" s="41">
        <v>1</v>
      </c>
      <c r="B7" s="116">
        <v>2</v>
      </c>
      <c r="C7" s="116">
        <v>3</v>
      </c>
      <c r="D7" s="116">
        <v>4</v>
      </c>
      <c r="E7" s="116">
        <v>5</v>
      </c>
      <c r="F7" s="116">
        <v>6</v>
      </c>
      <c r="G7" s="117">
        <v>7</v>
      </c>
      <c r="H7" s="117">
        <v>8</v>
      </c>
      <c r="I7" s="117">
        <v>9</v>
      </c>
      <c r="J7" s="117">
        <v>10</v>
      </c>
      <c r="K7" s="117">
        <v>11</v>
      </c>
      <c r="L7" s="117">
        <v>12</v>
      </c>
      <c r="M7" s="117">
        <v>13</v>
      </c>
      <c r="N7" s="117">
        <v>14</v>
      </c>
      <c r="O7" s="117">
        <v>15</v>
      </c>
      <c r="P7" s="117">
        <v>16</v>
      </c>
      <c r="Q7" s="117">
        <v>17</v>
      </c>
    </row>
    <row r="8" ht="21" customHeight="1" spans="1:17">
      <c r="A8" s="95" t="str">
        <f>"      "&amp;"公车购置及运维费"</f>
        <v>      公车购置及运维费</v>
      </c>
      <c r="B8" s="96" t="s">
        <v>473</v>
      </c>
      <c r="C8" s="96" t="str">
        <f>"C1804010201"&amp;"  "&amp;"机动车保险服务"</f>
        <v>C1804010201  机动车保险服务</v>
      </c>
      <c r="D8" s="118" t="s">
        <v>437</v>
      </c>
      <c r="E8" s="119">
        <v>2</v>
      </c>
      <c r="F8" s="24"/>
      <c r="G8" s="45">
        <v>9000</v>
      </c>
      <c r="H8" s="45">
        <v>9000</v>
      </c>
      <c r="I8" s="45"/>
      <c r="J8" s="45"/>
      <c r="K8" s="45"/>
      <c r="L8" s="45"/>
      <c r="M8" s="45"/>
      <c r="N8" s="45"/>
      <c r="O8" s="45"/>
      <c r="P8" s="45"/>
      <c r="Q8" s="45"/>
    </row>
    <row r="9" ht="21" customHeight="1" spans="1:17">
      <c r="A9" s="95" t="str">
        <f>"      "&amp;"公车购置及运维费"</f>
        <v>      公车购置及运维费</v>
      </c>
      <c r="B9" s="96" t="s">
        <v>473</v>
      </c>
      <c r="C9" s="96" t="str">
        <f>"C1804010201"&amp;"  "&amp;"机动车保险服务"</f>
        <v>C1804010201  机动车保险服务</v>
      </c>
      <c r="D9" s="118" t="s">
        <v>437</v>
      </c>
      <c r="E9" s="119">
        <v>1</v>
      </c>
      <c r="F9" s="24"/>
      <c r="G9" s="45">
        <v>4500</v>
      </c>
      <c r="H9" s="45">
        <v>4500</v>
      </c>
      <c r="I9" s="45"/>
      <c r="J9" s="45"/>
      <c r="K9" s="45"/>
      <c r="L9" s="45"/>
      <c r="M9" s="45"/>
      <c r="N9" s="45"/>
      <c r="O9" s="45"/>
      <c r="P9" s="45"/>
      <c r="Q9" s="45"/>
    </row>
    <row r="10" ht="21" customHeight="1" spans="1:17">
      <c r="A10" s="95" t="str">
        <f>"      "&amp;"公车购置及运维费"</f>
        <v>      公车购置及运维费</v>
      </c>
      <c r="B10" s="96" t="s">
        <v>474</v>
      </c>
      <c r="C10" s="96" t="str">
        <f>"C23120301"&amp;"  "&amp;"车辆维修和保养服务"</f>
        <v>C23120301  车辆维修和保养服务</v>
      </c>
      <c r="D10" s="118" t="s">
        <v>437</v>
      </c>
      <c r="E10" s="119">
        <v>1</v>
      </c>
      <c r="F10" s="24">
        <v>8600</v>
      </c>
      <c r="G10" s="45">
        <v>8600</v>
      </c>
      <c r="H10" s="45">
        <v>8600</v>
      </c>
      <c r="I10" s="45"/>
      <c r="J10" s="45"/>
      <c r="K10" s="45"/>
      <c r="L10" s="45"/>
      <c r="M10" s="45"/>
      <c r="N10" s="45"/>
      <c r="O10" s="45"/>
      <c r="P10" s="45"/>
      <c r="Q10" s="45"/>
    </row>
    <row r="11" ht="21" customHeight="1" spans="1:17">
      <c r="A11" s="95" t="str">
        <f>"      "&amp;"公车购置及运维费"</f>
        <v>      公车购置及运维费</v>
      </c>
      <c r="B11" s="96" t="s">
        <v>474</v>
      </c>
      <c r="C11" s="96" t="str">
        <f>"C23120301"&amp;"  "&amp;"车辆维修和保养服务"</f>
        <v>C23120301  车辆维修和保养服务</v>
      </c>
      <c r="D11" s="118" t="s">
        <v>437</v>
      </c>
      <c r="E11" s="119">
        <v>2</v>
      </c>
      <c r="F11" s="24">
        <v>17200</v>
      </c>
      <c r="G11" s="45">
        <v>17200</v>
      </c>
      <c r="H11" s="45">
        <v>17200</v>
      </c>
      <c r="I11" s="45"/>
      <c r="J11" s="45"/>
      <c r="K11" s="45"/>
      <c r="L11" s="45"/>
      <c r="M11" s="45"/>
      <c r="N11" s="45"/>
      <c r="O11" s="45"/>
      <c r="P11" s="45"/>
      <c r="Q11" s="45"/>
    </row>
    <row r="12" ht="32" customHeight="1" spans="1:17">
      <c r="A12" s="95" t="str">
        <f>"      "&amp;"玉溪市污染源在线监控系统运维与监管服务项目专项资金"</f>
        <v>      玉溪市污染源在线监控系统运维与监管服务项目专项资金</v>
      </c>
      <c r="B12" s="96" t="s">
        <v>475</v>
      </c>
      <c r="C12" s="96" t="str">
        <f>"C19990000"&amp;"  "&amp;"其他专业技术服务"</f>
        <v>C19990000  其他专业技术服务</v>
      </c>
      <c r="D12" s="118" t="s">
        <v>437</v>
      </c>
      <c r="E12" s="119">
        <v>1</v>
      </c>
      <c r="F12" s="24">
        <v>1131000</v>
      </c>
      <c r="G12" s="45">
        <v>1131000</v>
      </c>
      <c r="H12" s="45">
        <v>1131000</v>
      </c>
      <c r="I12" s="45"/>
      <c r="J12" s="45"/>
      <c r="K12" s="45"/>
      <c r="L12" s="45"/>
      <c r="M12" s="45"/>
      <c r="N12" s="45"/>
      <c r="O12" s="45"/>
      <c r="P12" s="45"/>
      <c r="Q12" s="45"/>
    </row>
    <row r="13" ht="21" customHeight="1" spans="1:17">
      <c r="A13" s="95" t="str">
        <f>"      "&amp;"一般公用经费"</f>
        <v>      一般公用经费</v>
      </c>
      <c r="B13" s="96" t="s">
        <v>476</v>
      </c>
      <c r="C13" s="96" t="str">
        <f>"A02430900"&amp;"  "&amp;"无人机"</f>
        <v>A02430900  无人机</v>
      </c>
      <c r="D13" s="118" t="s">
        <v>477</v>
      </c>
      <c r="E13" s="119">
        <v>1</v>
      </c>
      <c r="F13" s="24">
        <v>30000</v>
      </c>
      <c r="G13" s="45">
        <v>30000</v>
      </c>
      <c r="H13" s="45">
        <v>30000</v>
      </c>
      <c r="I13" s="45"/>
      <c r="J13" s="45"/>
      <c r="K13" s="45"/>
      <c r="L13" s="45"/>
      <c r="M13" s="45"/>
      <c r="N13" s="45"/>
      <c r="O13" s="45"/>
      <c r="P13" s="45"/>
      <c r="Q13" s="45"/>
    </row>
    <row r="14" ht="21" customHeight="1" spans="1:17">
      <c r="A14" s="95" t="str">
        <f>"      "&amp;"一般公用经费"</f>
        <v>      一般公用经费</v>
      </c>
      <c r="B14" s="96" t="s">
        <v>478</v>
      </c>
      <c r="C14" s="96" t="str">
        <f>"A05040101"&amp;"  "&amp;"复印纸"</f>
        <v>A05040101  复印纸</v>
      </c>
      <c r="D14" s="118" t="s">
        <v>479</v>
      </c>
      <c r="E14" s="119">
        <v>1</v>
      </c>
      <c r="F14" s="24">
        <v>40000</v>
      </c>
      <c r="G14" s="45">
        <v>40000</v>
      </c>
      <c r="H14" s="45">
        <v>40000</v>
      </c>
      <c r="I14" s="45"/>
      <c r="J14" s="45"/>
      <c r="K14" s="45"/>
      <c r="L14" s="45"/>
      <c r="M14" s="45"/>
      <c r="N14" s="45"/>
      <c r="O14" s="45"/>
      <c r="P14" s="45"/>
      <c r="Q14" s="45"/>
    </row>
    <row r="15" ht="21" customHeight="1" spans="1:17">
      <c r="A15" s="95" t="str">
        <f>"      "&amp;"一般公用经费"</f>
        <v>      一般公用经费</v>
      </c>
      <c r="B15" s="96" t="s">
        <v>480</v>
      </c>
      <c r="C15" s="96" t="str">
        <f>"A05010500"&amp;"  "&amp;"柜类"</f>
        <v>A05010500  柜类</v>
      </c>
      <c r="D15" s="118" t="s">
        <v>481</v>
      </c>
      <c r="E15" s="119">
        <v>6</v>
      </c>
      <c r="F15" s="24">
        <v>4800</v>
      </c>
      <c r="G15" s="45">
        <v>4800</v>
      </c>
      <c r="H15" s="45">
        <v>4800</v>
      </c>
      <c r="I15" s="45"/>
      <c r="J15" s="45"/>
      <c r="K15" s="45"/>
      <c r="L15" s="45"/>
      <c r="M15" s="45"/>
      <c r="N15" s="45"/>
      <c r="O15" s="45"/>
      <c r="P15" s="45"/>
      <c r="Q15" s="45"/>
    </row>
    <row r="16" ht="21" customHeight="1" spans="1:17">
      <c r="A16" s="95" t="str">
        <f>"      "&amp;"一般公用经费"</f>
        <v>      一般公用经费</v>
      </c>
      <c r="B16" s="96" t="s">
        <v>482</v>
      </c>
      <c r="C16" s="96" t="str">
        <f>"A02021203"&amp;"  "&amp;"装订机"</f>
        <v>A02021203  装订机</v>
      </c>
      <c r="D16" s="118" t="s">
        <v>483</v>
      </c>
      <c r="E16" s="119">
        <v>1</v>
      </c>
      <c r="F16" s="24">
        <v>5000</v>
      </c>
      <c r="G16" s="45">
        <v>5000</v>
      </c>
      <c r="H16" s="45">
        <v>5000</v>
      </c>
      <c r="I16" s="45"/>
      <c r="J16" s="45"/>
      <c r="K16" s="45"/>
      <c r="L16" s="45"/>
      <c r="M16" s="45"/>
      <c r="N16" s="45"/>
      <c r="O16" s="45"/>
      <c r="P16" s="45"/>
      <c r="Q16" s="45"/>
    </row>
    <row r="17" ht="21" customHeight="1" spans="1:17">
      <c r="A17" s="95" t="str">
        <f>"      "&amp;"一般公用经费"</f>
        <v>      一般公用经费</v>
      </c>
      <c r="B17" s="96" t="s">
        <v>484</v>
      </c>
      <c r="C17" s="96" t="str">
        <f>"A05010100"&amp;"  "&amp;"床类"</f>
        <v>A05010100  床类</v>
      </c>
      <c r="D17" s="118" t="s">
        <v>485</v>
      </c>
      <c r="E17" s="119">
        <v>1</v>
      </c>
      <c r="F17" s="24">
        <v>2000</v>
      </c>
      <c r="G17" s="45">
        <v>2000</v>
      </c>
      <c r="H17" s="45">
        <v>2000</v>
      </c>
      <c r="I17" s="45"/>
      <c r="J17" s="45"/>
      <c r="K17" s="45"/>
      <c r="L17" s="45"/>
      <c r="M17" s="45"/>
      <c r="N17" s="45"/>
      <c r="O17" s="45"/>
      <c r="P17" s="45"/>
      <c r="Q17" s="45"/>
    </row>
    <row r="18" ht="21" customHeight="1" spans="1:17">
      <c r="A18" s="95" t="str">
        <f>"      "&amp;"执法办案补助经费"</f>
        <v>      执法办案补助经费</v>
      </c>
      <c r="B18" s="96" t="s">
        <v>486</v>
      </c>
      <c r="C18" s="96" t="str">
        <f>"C23120302"&amp;"  "&amp;"车辆加油、添加燃料服务"</f>
        <v>C23120302  车辆加油、添加燃料服务</v>
      </c>
      <c r="D18" s="118" t="s">
        <v>479</v>
      </c>
      <c r="E18" s="119">
        <v>1</v>
      </c>
      <c r="F18" s="24"/>
      <c r="G18" s="45">
        <v>20000</v>
      </c>
      <c r="H18" s="45">
        <v>20000</v>
      </c>
      <c r="I18" s="45"/>
      <c r="J18" s="45"/>
      <c r="K18" s="45"/>
      <c r="L18" s="45"/>
      <c r="M18" s="45"/>
      <c r="N18" s="45"/>
      <c r="O18" s="45"/>
      <c r="P18" s="45"/>
      <c r="Q18" s="45"/>
    </row>
    <row r="19" ht="39" customHeight="1" spans="1:17">
      <c r="A19" s="95" t="str">
        <f>"      "&amp;"执法办案补助经费"</f>
        <v>      执法办案补助经费</v>
      </c>
      <c r="B19" s="96" t="s">
        <v>487</v>
      </c>
      <c r="C19" s="96" t="str">
        <f>"C19990000"&amp;"  "&amp;"其他专业技术服务"</f>
        <v>C19990000  其他专业技术服务</v>
      </c>
      <c r="D19" s="118" t="s">
        <v>437</v>
      </c>
      <c r="E19" s="119">
        <v>1</v>
      </c>
      <c r="F19" s="24"/>
      <c r="G19" s="45">
        <v>600000</v>
      </c>
      <c r="H19" s="45">
        <v>600000</v>
      </c>
      <c r="I19" s="45"/>
      <c r="J19" s="45"/>
      <c r="K19" s="45"/>
      <c r="L19" s="45"/>
      <c r="M19" s="45"/>
      <c r="N19" s="45"/>
      <c r="O19" s="45"/>
      <c r="P19" s="45"/>
      <c r="Q19" s="45"/>
    </row>
    <row r="20" ht="21" customHeight="1" spans="1:17">
      <c r="A20" s="95" t="str">
        <f>"      "&amp;"执法办案补助经费"</f>
        <v>      执法办案补助经费</v>
      </c>
      <c r="B20" s="96" t="s">
        <v>488</v>
      </c>
      <c r="C20" s="96" t="str">
        <f>"A05030301"&amp;"  "&amp;"制服"</f>
        <v>A05030301  制服</v>
      </c>
      <c r="D20" s="118" t="s">
        <v>479</v>
      </c>
      <c r="E20" s="119">
        <v>1</v>
      </c>
      <c r="F20" s="24">
        <v>251600</v>
      </c>
      <c r="G20" s="45">
        <v>251600</v>
      </c>
      <c r="H20" s="45">
        <v>251600</v>
      </c>
      <c r="I20" s="45"/>
      <c r="J20" s="45"/>
      <c r="K20" s="45"/>
      <c r="L20" s="45"/>
      <c r="M20" s="45"/>
      <c r="N20" s="45"/>
      <c r="O20" s="45"/>
      <c r="P20" s="45"/>
      <c r="Q20" s="45"/>
    </row>
    <row r="21" ht="33" customHeight="1" spans="1:17">
      <c r="A21" s="95" t="str">
        <f>"      "&amp;"杞麓湖枯水期有机质特征COD来源定量解析及底质改善技术研究资金"</f>
        <v>      杞麓湖枯水期有机质特征COD来源定量解析及底质改善技术研究资金</v>
      </c>
      <c r="B21" s="96" t="s">
        <v>489</v>
      </c>
      <c r="C21" s="96" t="str">
        <f>"A02360500"&amp;"  "&amp;"环保监测设备"</f>
        <v>A02360500  环保监测设备</v>
      </c>
      <c r="D21" s="118" t="s">
        <v>490</v>
      </c>
      <c r="E21" s="119">
        <v>1</v>
      </c>
      <c r="F21" s="24">
        <v>189579.65</v>
      </c>
      <c r="G21" s="45">
        <v>189579.65</v>
      </c>
      <c r="H21" s="45"/>
      <c r="I21" s="45"/>
      <c r="J21" s="45"/>
      <c r="K21" s="45"/>
      <c r="L21" s="45">
        <v>189579.65</v>
      </c>
      <c r="M21" s="45"/>
      <c r="N21" s="45"/>
      <c r="O21" s="45"/>
      <c r="P21" s="45"/>
      <c r="Q21" s="45">
        <v>189579.65</v>
      </c>
    </row>
    <row r="22" ht="31" customHeight="1" spans="1:17">
      <c r="A22" s="95" t="str">
        <f>"      "&amp;"胡红云专家基层科研工作站人才奖励资金"</f>
        <v>      胡红云专家基层科研工作站人才奖励资金</v>
      </c>
      <c r="B22" s="96" t="s">
        <v>476</v>
      </c>
      <c r="C22" s="96" t="str">
        <f>"A02430900"&amp;"  "&amp;"无人机"</f>
        <v>A02430900  无人机</v>
      </c>
      <c r="D22" s="118" t="s">
        <v>477</v>
      </c>
      <c r="E22" s="119">
        <v>1</v>
      </c>
      <c r="F22" s="24">
        <v>9800</v>
      </c>
      <c r="G22" s="45">
        <v>9800</v>
      </c>
      <c r="H22" s="45"/>
      <c r="I22" s="45"/>
      <c r="J22" s="45"/>
      <c r="K22" s="45"/>
      <c r="L22" s="45">
        <v>9800</v>
      </c>
      <c r="M22" s="45"/>
      <c r="N22" s="45"/>
      <c r="O22" s="45"/>
      <c r="P22" s="45"/>
      <c r="Q22" s="45">
        <v>9800</v>
      </c>
    </row>
    <row r="23" ht="27" customHeight="1" spans="1:17">
      <c r="A23" s="95" t="str">
        <f>"      "&amp;"胡红云专家基层科研工作站人才奖励资金"</f>
        <v>      胡红云专家基层科研工作站人才奖励资金</v>
      </c>
      <c r="B23" s="96" t="s">
        <v>491</v>
      </c>
      <c r="C23" s="96" t="str">
        <f>"A02100301"&amp;"  "&amp;"显微镜"</f>
        <v>A02100301  显微镜</v>
      </c>
      <c r="D23" s="118" t="s">
        <v>483</v>
      </c>
      <c r="E23" s="119">
        <v>1</v>
      </c>
      <c r="F23" s="24">
        <v>23000</v>
      </c>
      <c r="G23" s="45">
        <v>23000</v>
      </c>
      <c r="H23" s="45"/>
      <c r="I23" s="45"/>
      <c r="J23" s="45"/>
      <c r="K23" s="45"/>
      <c r="L23" s="45">
        <v>23000</v>
      </c>
      <c r="M23" s="45"/>
      <c r="N23" s="45"/>
      <c r="O23" s="45"/>
      <c r="P23" s="45"/>
      <c r="Q23" s="45">
        <v>23000</v>
      </c>
    </row>
    <row r="24" ht="21" customHeight="1" spans="1:17">
      <c r="A24" s="95" t="str">
        <f>"      "&amp;"物业管理费"</f>
        <v>      物业管理费</v>
      </c>
      <c r="B24" s="96" t="s">
        <v>492</v>
      </c>
      <c r="C24" s="96" t="str">
        <f>"C21040001"&amp;"  "&amp;"物业管理服务"</f>
        <v>C21040001  物业管理服务</v>
      </c>
      <c r="D24" s="118" t="s">
        <v>437</v>
      </c>
      <c r="E24" s="119">
        <v>1</v>
      </c>
      <c r="F24" s="24">
        <v>14700</v>
      </c>
      <c r="G24" s="45">
        <v>14700</v>
      </c>
      <c r="H24" s="45">
        <v>14700</v>
      </c>
      <c r="I24" s="45"/>
      <c r="J24" s="45"/>
      <c r="K24" s="45"/>
      <c r="L24" s="45"/>
      <c r="M24" s="45"/>
      <c r="N24" s="45"/>
      <c r="O24" s="45"/>
      <c r="P24" s="45"/>
      <c r="Q24" s="45"/>
    </row>
    <row r="25" ht="21" customHeight="1" spans="1:17">
      <c r="A25" s="95" t="str">
        <f>"      "&amp;"物业管理费"</f>
        <v>      物业管理费</v>
      </c>
      <c r="B25" s="96" t="s">
        <v>492</v>
      </c>
      <c r="C25" s="96" t="str">
        <f>"C21040001"&amp;"  "&amp;"物业管理服务"</f>
        <v>C21040001  物业管理服务</v>
      </c>
      <c r="D25" s="118" t="s">
        <v>437</v>
      </c>
      <c r="E25" s="119">
        <v>1</v>
      </c>
      <c r="F25" s="24">
        <v>51240</v>
      </c>
      <c r="G25" s="45">
        <v>51240</v>
      </c>
      <c r="H25" s="45">
        <v>51240</v>
      </c>
      <c r="I25" s="45"/>
      <c r="J25" s="45"/>
      <c r="K25" s="45"/>
      <c r="L25" s="45"/>
      <c r="M25" s="45"/>
      <c r="N25" s="45"/>
      <c r="O25" s="45"/>
      <c r="P25" s="45"/>
      <c r="Q25" s="45"/>
    </row>
    <row r="26" ht="30" customHeight="1" spans="1:17">
      <c r="A26" s="95" t="str">
        <f>"      "&amp;"云南省玉溪市辐射环境自动监测站协助采样及月巡视项目专项资金"</f>
        <v>      云南省玉溪市辐射环境自动监测站协助采样及月巡视项目专项资金</v>
      </c>
      <c r="B26" s="96" t="s">
        <v>493</v>
      </c>
      <c r="C26" s="96" t="str">
        <f>"A02000000"&amp;"  "&amp;"设备"</f>
        <v>A02000000  设备</v>
      </c>
      <c r="D26" s="118" t="s">
        <v>490</v>
      </c>
      <c r="E26" s="119">
        <v>1</v>
      </c>
      <c r="F26" s="24">
        <v>4600</v>
      </c>
      <c r="G26" s="45">
        <v>4600</v>
      </c>
      <c r="H26" s="45"/>
      <c r="I26" s="45"/>
      <c r="J26" s="45"/>
      <c r="K26" s="45"/>
      <c r="L26" s="45">
        <v>4600</v>
      </c>
      <c r="M26" s="45"/>
      <c r="N26" s="45"/>
      <c r="O26" s="45"/>
      <c r="P26" s="45"/>
      <c r="Q26" s="45">
        <v>4600</v>
      </c>
    </row>
    <row r="27" ht="21" customHeight="1" spans="1:17">
      <c r="A27" s="97" t="s">
        <v>324</v>
      </c>
      <c r="B27" s="98"/>
      <c r="C27" s="98"/>
      <c r="D27" s="98"/>
      <c r="E27" s="120"/>
      <c r="F27" s="121">
        <v>1783119.65</v>
      </c>
      <c r="G27" s="45">
        <v>2416619.65</v>
      </c>
      <c r="H27" s="45">
        <v>2189640</v>
      </c>
      <c r="I27" s="45"/>
      <c r="J27" s="45"/>
      <c r="K27" s="45"/>
      <c r="L27" s="45">
        <v>226979.65</v>
      </c>
      <c r="M27" s="45"/>
      <c r="N27" s="45"/>
      <c r="O27" s="45"/>
      <c r="P27" s="45"/>
      <c r="Q27" s="45">
        <v>226979.65</v>
      </c>
    </row>
  </sheetData>
  <mergeCells count="17">
    <mergeCell ref="A1:Q1"/>
    <mergeCell ref="A2:Q2"/>
    <mergeCell ref="A3:E3"/>
    <mergeCell ref="G4:Q4"/>
    <mergeCell ref="L5:Q5"/>
    <mergeCell ref="A27:E27"/>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6"/>
  <sheetViews>
    <sheetView showZeros="0" workbookViewId="0">
      <selection activeCell="C26" sqref="C26"/>
    </sheetView>
  </sheetViews>
  <sheetFormatPr defaultColWidth="9.14166666666667" defaultRowHeight="14.25" customHeight="1"/>
  <cols>
    <col min="1" max="1" width="31.425" customWidth="1"/>
    <col min="2" max="2" width="21.7083333333333" customWidth="1"/>
    <col min="3" max="3" width="26.7083333333333" customWidth="1"/>
    <col min="4" max="14" width="16.6" customWidth="1"/>
  </cols>
  <sheetData>
    <row r="1" ht="13.5" customHeight="1" spans="1:14">
      <c r="A1" s="80" t="s">
        <v>494</v>
      </c>
      <c r="B1" s="80"/>
      <c r="C1" s="80"/>
      <c r="D1" s="80"/>
      <c r="E1" s="80"/>
      <c r="F1" s="80"/>
      <c r="G1" s="80"/>
      <c r="H1" s="81"/>
      <c r="I1" s="80"/>
      <c r="J1" s="80"/>
      <c r="K1" s="80"/>
      <c r="L1" s="100"/>
      <c r="M1" s="81"/>
      <c r="N1" s="101"/>
    </row>
    <row r="2" ht="27.75" customHeight="1" spans="1:14">
      <c r="A2" s="72" t="s">
        <v>495</v>
      </c>
      <c r="B2" s="82"/>
      <c r="C2" s="82"/>
      <c r="D2" s="82"/>
      <c r="E2" s="82"/>
      <c r="F2" s="82"/>
      <c r="G2" s="82"/>
      <c r="H2" s="83"/>
      <c r="I2" s="82"/>
      <c r="J2" s="82"/>
      <c r="K2" s="82"/>
      <c r="L2" s="102"/>
      <c r="M2" s="83"/>
      <c r="N2" s="82"/>
    </row>
    <row r="3" ht="18.75" customHeight="1" spans="1:14">
      <c r="A3" s="73" t="s">
        <v>2</v>
      </c>
      <c r="B3" s="74"/>
      <c r="C3" s="74"/>
      <c r="D3" s="74"/>
      <c r="E3" s="74"/>
      <c r="F3" s="74"/>
      <c r="G3" s="74"/>
      <c r="H3" s="84"/>
      <c r="I3" s="76"/>
      <c r="J3" s="76"/>
      <c r="K3" s="76"/>
      <c r="L3" s="79"/>
      <c r="M3" s="103"/>
      <c r="N3" s="104" t="s">
        <v>3</v>
      </c>
    </row>
    <row r="4" ht="15.75" customHeight="1" spans="1:14">
      <c r="A4" s="85" t="s">
        <v>463</v>
      </c>
      <c r="B4" s="86" t="s">
        <v>496</v>
      </c>
      <c r="C4" s="86" t="s">
        <v>497</v>
      </c>
      <c r="D4" s="87" t="s">
        <v>142</v>
      </c>
      <c r="E4" s="87"/>
      <c r="F4" s="87"/>
      <c r="G4" s="87"/>
      <c r="H4" s="88"/>
      <c r="I4" s="87"/>
      <c r="J4" s="87"/>
      <c r="K4" s="87"/>
      <c r="L4" s="105"/>
      <c r="M4" s="88"/>
      <c r="N4" s="106"/>
    </row>
    <row r="5" ht="17.25" customHeight="1" spans="1:14">
      <c r="A5" s="89"/>
      <c r="B5" s="90"/>
      <c r="C5" s="90"/>
      <c r="D5" s="90" t="s">
        <v>31</v>
      </c>
      <c r="E5" s="90" t="s">
        <v>34</v>
      </c>
      <c r="F5" s="90" t="s">
        <v>469</v>
      </c>
      <c r="G5" s="90" t="s">
        <v>470</v>
      </c>
      <c r="H5" s="91" t="s">
        <v>471</v>
      </c>
      <c r="I5" s="107" t="s">
        <v>472</v>
      </c>
      <c r="J5" s="107"/>
      <c r="K5" s="107"/>
      <c r="L5" s="108"/>
      <c r="M5" s="109"/>
      <c r="N5" s="93"/>
    </row>
    <row r="6" ht="54" customHeight="1" spans="1:14">
      <c r="A6" s="92"/>
      <c r="B6" s="93"/>
      <c r="C6" s="93"/>
      <c r="D6" s="93"/>
      <c r="E6" s="93"/>
      <c r="F6" s="93"/>
      <c r="G6" s="93"/>
      <c r="H6" s="94"/>
      <c r="I6" s="93" t="s">
        <v>33</v>
      </c>
      <c r="J6" s="93" t="s">
        <v>40</v>
      </c>
      <c r="K6" s="93" t="s">
        <v>149</v>
      </c>
      <c r="L6" s="110" t="s">
        <v>42</v>
      </c>
      <c r="M6" s="94" t="s">
        <v>43</v>
      </c>
      <c r="N6" s="93" t="s">
        <v>44</v>
      </c>
    </row>
    <row r="7" ht="15" customHeight="1" spans="1:14">
      <c r="A7" s="92">
        <v>1</v>
      </c>
      <c r="B7" s="93">
        <v>2</v>
      </c>
      <c r="C7" s="93">
        <v>3</v>
      </c>
      <c r="D7" s="94">
        <v>4</v>
      </c>
      <c r="E7" s="94">
        <v>5</v>
      </c>
      <c r="F7" s="94">
        <v>6</v>
      </c>
      <c r="G7" s="94">
        <v>7</v>
      </c>
      <c r="H7" s="94">
        <v>8</v>
      </c>
      <c r="I7" s="94">
        <v>9</v>
      </c>
      <c r="J7" s="94">
        <v>10</v>
      </c>
      <c r="K7" s="94">
        <v>11</v>
      </c>
      <c r="L7" s="94">
        <v>12</v>
      </c>
      <c r="M7" s="94">
        <v>13</v>
      </c>
      <c r="N7" s="94">
        <v>14</v>
      </c>
    </row>
    <row r="8" ht="21" customHeight="1" spans="1:14">
      <c r="A8" s="95" t="str">
        <f>"    "&amp;"公车购置及运维费"</f>
        <v>    公车购置及运维费</v>
      </c>
      <c r="B8" s="96" t="s">
        <v>498</v>
      </c>
      <c r="C8" s="96" t="s">
        <v>499</v>
      </c>
      <c r="D8" s="45">
        <v>17200</v>
      </c>
      <c r="E8" s="45">
        <v>17200</v>
      </c>
      <c r="F8" s="45"/>
      <c r="G8" s="45"/>
      <c r="H8" s="45"/>
      <c r="I8" s="45"/>
      <c r="J8" s="45"/>
      <c r="K8" s="45"/>
      <c r="L8" s="45"/>
      <c r="M8" s="45"/>
      <c r="N8" s="45"/>
    </row>
    <row r="9" ht="21" customHeight="1" spans="1:14">
      <c r="A9" s="95" t="str">
        <f>"    "&amp;"公车购置及运维费"</f>
        <v>    公车购置及运维费</v>
      </c>
      <c r="B9" s="96" t="s">
        <v>498</v>
      </c>
      <c r="C9" s="96" t="s">
        <v>499</v>
      </c>
      <c r="D9" s="45">
        <v>8600</v>
      </c>
      <c r="E9" s="45">
        <v>8600</v>
      </c>
      <c r="F9" s="45"/>
      <c r="G9" s="45"/>
      <c r="H9" s="45"/>
      <c r="I9" s="45"/>
      <c r="J9" s="45"/>
      <c r="K9" s="45"/>
      <c r="L9" s="45"/>
      <c r="M9" s="45"/>
      <c r="N9" s="45"/>
    </row>
    <row r="10" ht="21" customHeight="1" spans="1:14">
      <c r="A10" s="95" t="str">
        <f>"    "&amp;"执法办案补助经费"</f>
        <v>    执法办案补助经费</v>
      </c>
      <c r="B10" s="96" t="s">
        <v>500</v>
      </c>
      <c r="C10" s="96" t="s">
        <v>501</v>
      </c>
      <c r="D10" s="45">
        <v>345000</v>
      </c>
      <c r="E10" s="45">
        <v>345000</v>
      </c>
      <c r="F10" s="45"/>
      <c r="G10" s="45"/>
      <c r="H10" s="45"/>
      <c r="I10" s="45"/>
      <c r="J10" s="45"/>
      <c r="K10" s="45"/>
      <c r="L10" s="45"/>
      <c r="M10" s="45"/>
      <c r="N10" s="45"/>
    </row>
    <row r="11" ht="21" customHeight="1" spans="1:14">
      <c r="A11" s="95" t="str">
        <f>"    "&amp;"物业管理费"</f>
        <v>    物业管理费</v>
      </c>
      <c r="B11" s="96" t="s">
        <v>492</v>
      </c>
      <c r="C11" s="96" t="s">
        <v>502</v>
      </c>
      <c r="D11" s="45">
        <v>65940</v>
      </c>
      <c r="E11" s="45">
        <v>65940</v>
      </c>
      <c r="F11" s="45"/>
      <c r="G11" s="45"/>
      <c r="H11" s="45"/>
      <c r="I11" s="45"/>
      <c r="J11" s="45"/>
      <c r="K11" s="45"/>
      <c r="L11" s="45"/>
      <c r="M11" s="45"/>
      <c r="N11" s="45"/>
    </row>
    <row r="12" ht="21" customHeight="1" spans="1:14">
      <c r="A12" s="95" t="str">
        <f>"    "&amp;"机关后勤购买服务经费"</f>
        <v>    机关后勤购买服务经费</v>
      </c>
      <c r="B12" s="96" t="s">
        <v>503</v>
      </c>
      <c r="C12" s="96" t="s">
        <v>504</v>
      </c>
      <c r="D12" s="45">
        <v>396000</v>
      </c>
      <c r="E12" s="45">
        <v>396000</v>
      </c>
      <c r="F12" s="45"/>
      <c r="G12" s="45"/>
      <c r="H12" s="45"/>
      <c r="I12" s="45"/>
      <c r="J12" s="45"/>
      <c r="K12" s="45"/>
      <c r="L12" s="45"/>
      <c r="M12" s="45"/>
      <c r="N12" s="45"/>
    </row>
    <row r="13" ht="21" customHeight="1" spans="1:14">
      <c r="A13" s="95" t="str">
        <f>"    "&amp;"工作业务经费"</f>
        <v>    工作业务经费</v>
      </c>
      <c r="B13" s="96" t="s">
        <v>505</v>
      </c>
      <c r="C13" s="96" t="s">
        <v>506</v>
      </c>
      <c r="D13" s="45">
        <v>5000</v>
      </c>
      <c r="E13" s="45">
        <v>5000</v>
      </c>
      <c r="F13" s="45"/>
      <c r="G13" s="45"/>
      <c r="H13" s="45"/>
      <c r="I13" s="45"/>
      <c r="J13" s="45"/>
      <c r="K13" s="45"/>
      <c r="L13" s="45"/>
      <c r="M13" s="45"/>
      <c r="N13" s="45"/>
    </row>
    <row r="14" ht="21" customHeight="1" spans="1:14">
      <c r="A14" s="95" t="str">
        <f>"    "&amp;"工作业务经费"</f>
        <v>    工作业务经费</v>
      </c>
      <c r="B14" s="96" t="s">
        <v>507</v>
      </c>
      <c r="C14" s="96" t="s">
        <v>508</v>
      </c>
      <c r="D14" s="45">
        <v>70000</v>
      </c>
      <c r="E14" s="45">
        <v>70000</v>
      </c>
      <c r="F14" s="45"/>
      <c r="G14" s="45"/>
      <c r="H14" s="45"/>
      <c r="I14" s="45"/>
      <c r="J14" s="45"/>
      <c r="K14" s="45"/>
      <c r="L14" s="45"/>
      <c r="M14" s="45"/>
      <c r="N14" s="45"/>
    </row>
    <row r="15" ht="21" customHeight="1" spans="1:14">
      <c r="A15" s="95" t="str">
        <f>"    "&amp;"工作业务经费"</f>
        <v>    工作业务经费</v>
      </c>
      <c r="B15" s="96" t="s">
        <v>509</v>
      </c>
      <c r="C15" s="96" t="s">
        <v>510</v>
      </c>
      <c r="D15" s="45">
        <v>40000</v>
      </c>
      <c r="E15" s="45">
        <v>40000</v>
      </c>
      <c r="F15" s="45"/>
      <c r="G15" s="45"/>
      <c r="H15" s="45"/>
      <c r="I15" s="45"/>
      <c r="J15" s="45"/>
      <c r="K15" s="45"/>
      <c r="L15" s="45"/>
      <c r="M15" s="45"/>
      <c r="N15" s="45"/>
    </row>
    <row r="16" ht="21" customHeight="1" spans="1:14">
      <c r="A16" s="97" t="s">
        <v>324</v>
      </c>
      <c r="B16" s="98"/>
      <c r="C16" s="99"/>
      <c r="D16" s="45">
        <v>947740</v>
      </c>
      <c r="E16" s="45">
        <v>947740</v>
      </c>
      <c r="F16" s="45"/>
      <c r="G16" s="45"/>
      <c r="H16" s="45"/>
      <c r="I16" s="45"/>
      <c r="J16" s="45"/>
      <c r="K16" s="45"/>
      <c r="L16" s="45"/>
      <c r="M16" s="45"/>
      <c r="N16" s="45"/>
    </row>
  </sheetData>
  <mergeCells count="14">
    <mergeCell ref="A1:N1"/>
    <mergeCell ref="A2:N2"/>
    <mergeCell ref="A3:C3"/>
    <mergeCell ref="D4:N4"/>
    <mergeCell ref="I5:N5"/>
    <mergeCell ref="A16:C16"/>
    <mergeCell ref="A4:A6"/>
    <mergeCell ref="B4:B6"/>
    <mergeCell ref="C4:C6"/>
    <mergeCell ref="D5:D6"/>
    <mergeCell ref="E5:E6"/>
    <mergeCell ref="F5:F6"/>
    <mergeCell ref="G5:G6"/>
    <mergeCell ref="H5:H6"/>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0"/>
  <sheetViews>
    <sheetView showZeros="0" workbookViewId="0">
      <selection activeCell="A2" sqref="A2:N2"/>
    </sheetView>
  </sheetViews>
  <sheetFormatPr defaultColWidth="9.14166666666667" defaultRowHeight="14.25" customHeight="1"/>
  <cols>
    <col min="1" max="1" width="55.875" customWidth="1"/>
    <col min="2" max="13" width="17.175" customWidth="1"/>
    <col min="14" max="14" width="17.0333333333333" customWidth="1"/>
  </cols>
  <sheetData>
    <row r="1" ht="13.5" customHeight="1" spans="1:14">
      <c r="A1" s="30" t="s">
        <v>511</v>
      </c>
      <c r="B1" s="30"/>
      <c r="C1" s="30"/>
      <c r="D1" s="30"/>
      <c r="E1" s="30"/>
      <c r="F1" s="30"/>
      <c r="G1" s="30"/>
      <c r="H1" s="30"/>
      <c r="I1" s="30"/>
      <c r="J1" s="30"/>
      <c r="K1" s="30"/>
      <c r="L1" s="30"/>
      <c r="M1" s="30"/>
      <c r="N1" s="50"/>
    </row>
    <row r="2" ht="27.75" customHeight="1" spans="1:14">
      <c r="A2" s="72" t="s">
        <v>512</v>
      </c>
      <c r="B2" s="32"/>
      <c r="C2" s="32"/>
      <c r="D2" s="32"/>
      <c r="E2" s="32"/>
      <c r="F2" s="32"/>
      <c r="G2" s="32"/>
      <c r="H2" s="32"/>
      <c r="I2" s="32"/>
      <c r="J2" s="32"/>
      <c r="K2" s="32"/>
      <c r="L2" s="32"/>
      <c r="M2" s="32"/>
      <c r="N2" s="32"/>
    </row>
    <row r="3" ht="18" customHeight="1" spans="1:14">
      <c r="A3" s="73" t="s">
        <v>2</v>
      </c>
      <c r="B3" s="74"/>
      <c r="C3" s="74"/>
      <c r="D3" s="75"/>
      <c r="E3" s="76"/>
      <c r="F3" s="76"/>
      <c r="G3" s="76"/>
      <c r="H3" s="76"/>
      <c r="I3" s="76"/>
      <c r="N3" s="79" t="s">
        <v>3</v>
      </c>
    </row>
    <row r="4" ht="19.5" customHeight="1" spans="1:14">
      <c r="A4" s="35" t="s">
        <v>513</v>
      </c>
      <c r="B4" s="52" t="s">
        <v>142</v>
      </c>
      <c r="C4" s="53"/>
      <c r="D4" s="53"/>
      <c r="E4" s="77" t="s">
        <v>514</v>
      </c>
      <c r="F4" s="77"/>
      <c r="G4" s="77"/>
      <c r="H4" s="77"/>
      <c r="I4" s="77"/>
      <c r="J4" s="77"/>
      <c r="K4" s="77"/>
      <c r="L4" s="77"/>
      <c r="M4" s="77"/>
      <c r="N4" s="77"/>
    </row>
    <row r="5" ht="40.5" customHeight="1" spans="1:14">
      <c r="A5" s="41"/>
      <c r="B5" s="38" t="s">
        <v>31</v>
      </c>
      <c r="C5" s="34" t="s">
        <v>34</v>
      </c>
      <c r="D5" s="78" t="s">
        <v>515</v>
      </c>
      <c r="E5" s="42" t="s">
        <v>516</v>
      </c>
      <c r="F5" s="42" t="s">
        <v>517</v>
      </c>
      <c r="G5" s="42" t="s">
        <v>518</v>
      </c>
      <c r="H5" s="42" t="s">
        <v>519</v>
      </c>
      <c r="I5" s="42" t="s">
        <v>520</v>
      </c>
      <c r="J5" s="42" t="s">
        <v>521</v>
      </c>
      <c r="K5" s="42" t="s">
        <v>522</v>
      </c>
      <c r="L5" s="42" t="s">
        <v>523</v>
      </c>
      <c r="M5" s="42" t="s">
        <v>524</v>
      </c>
      <c r="N5" s="42" t="s">
        <v>525</v>
      </c>
    </row>
    <row r="6" ht="19.5" customHeight="1" spans="1:14">
      <c r="A6" s="42">
        <v>1</v>
      </c>
      <c r="B6" s="42">
        <v>2</v>
      </c>
      <c r="C6" s="42">
        <v>3</v>
      </c>
      <c r="D6" s="52">
        <v>4</v>
      </c>
      <c r="E6" s="42">
        <v>5</v>
      </c>
      <c r="F6" s="42">
        <v>6</v>
      </c>
      <c r="G6" s="42">
        <v>7</v>
      </c>
      <c r="H6" s="52">
        <v>8</v>
      </c>
      <c r="I6" s="42">
        <v>9</v>
      </c>
      <c r="J6" s="42">
        <v>10</v>
      </c>
      <c r="K6" s="42">
        <v>11</v>
      </c>
      <c r="L6" s="52">
        <v>12</v>
      </c>
      <c r="M6" s="42">
        <v>13</v>
      </c>
      <c r="N6" s="42">
        <v>14</v>
      </c>
    </row>
    <row r="7" ht="20.25" customHeight="1" spans="1:14">
      <c r="A7" s="43"/>
      <c r="B7" s="45"/>
      <c r="C7" s="45"/>
      <c r="D7" s="45"/>
      <c r="E7" s="45"/>
      <c r="F7" s="45"/>
      <c r="G7" s="45"/>
      <c r="H7" s="45"/>
      <c r="I7" s="45"/>
      <c r="J7" s="45"/>
      <c r="K7" s="45"/>
      <c r="L7" s="45"/>
      <c r="M7" s="45"/>
      <c r="N7" s="45"/>
    </row>
    <row r="8" ht="20.25" customHeight="1" spans="1:14">
      <c r="A8" s="43"/>
      <c r="B8" s="45"/>
      <c r="C8" s="45"/>
      <c r="D8" s="45"/>
      <c r="E8" s="45"/>
      <c r="F8" s="45"/>
      <c r="G8" s="45"/>
      <c r="H8" s="45"/>
      <c r="I8" s="45"/>
      <c r="J8" s="45"/>
      <c r="K8" s="45"/>
      <c r="L8" s="45"/>
      <c r="M8" s="45"/>
      <c r="N8" s="45"/>
    </row>
    <row r="9" ht="20.25" customHeight="1" spans="1:14">
      <c r="A9" s="70" t="s">
        <v>31</v>
      </c>
      <c r="B9" s="45"/>
      <c r="C9" s="45"/>
      <c r="D9" s="45"/>
      <c r="E9" s="45"/>
      <c r="F9" s="45"/>
      <c r="G9" s="45"/>
      <c r="H9" s="45"/>
      <c r="I9" s="45"/>
      <c r="J9" s="45"/>
      <c r="K9" s="45"/>
      <c r="L9" s="45"/>
      <c r="M9" s="45"/>
      <c r="N9" s="45"/>
    </row>
    <row r="10" customHeight="1" spans="1:1">
      <c r="A10" s="49" t="s">
        <v>526</v>
      </c>
    </row>
  </sheetData>
  <mergeCells count="6">
    <mergeCell ref="A1:N1"/>
    <mergeCell ref="A2:N2"/>
    <mergeCell ref="A3:I3"/>
    <mergeCell ref="B4:D4"/>
    <mergeCell ref="E4:N4"/>
    <mergeCell ref="A4:A5"/>
  </mergeCells>
  <pageMargins left="0.75" right="0.75" top="1" bottom="1" header="0.5" footer="0.5"/>
  <pageSetup paperSize="9" scale="4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35" sqref="E35"/>
    </sheetView>
  </sheetViews>
  <sheetFormatPr defaultColWidth="9.14166666666667" defaultRowHeight="12" customHeight="1" outlineLevelRow="7"/>
  <cols>
    <col min="1" max="1" width="34.2833333333333" customWidth="1"/>
    <col min="2" max="2" width="29"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27.45" customWidth="1"/>
  </cols>
  <sheetData>
    <row r="1" customHeight="1" spans="1:10">
      <c r="A1" s="30" t="s">
        <v>527</v>
      </c>
      <c r="B1" s="30"/>
      <c r="C1" s="30"/>
      <c r="D1" s="30"/>
      <c r="E1" s="30"/>
      <c r="F1" s="30"/>
      <c r="G1" s="30"/>
      <c r="H1" s="30"/>
      <c r="I1" s="30"/>
      <c r="J1" s="50"/>
    </row>
    <row r="2" ht="28.5" customHeight="1" spans="1:10">
      <c r="A2" s="65" t="s">
        <v>528</v>
      </c>
      <c r="B2" s="66"/>
      <c r="C2" s="66"/>
      <c r="D2" s="66"/>
      <c r="E2" s="66"/>
      <c r="F2" s="67"/>
      <c r="G2" s="66"/>
      <c r="H2" s="67"/>
      <c r="I2" s="67"/>
      <c r="J2" s="66"/>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c r="B6" s="69"/>
      <c r="C6" s="69"/>
      <c r="D6" s="69"/>
      <c r="E6" s="70"/>
      <c r="F6" s="71"/>
      <c r="G6" s="70"/>
      <c r="H6" s="71"/>
      <c r="I6" s="71"/>
      <c r="J6" s="70"/>
    </row>
    <row r="7" ht="33.75" customHeight="1" spans="1:10">
      <c r="A7" s="26"/>
      <c r="B7" s="26"/>
      <c r="C7" s="26"/>
      <c r="D7" s="26"/>
      <c r="E7" s="26"/>
      <c r="F7" s="26"/>
      <c r="G7" s="43"/>
      <c r="H7" s="26"/>
      <c r="I7" s="26"/>
      <c r="J7" s="26"/>
    </row>
    <row r="8" ht="18" customHeight="1" spans="1:1">
      <c r="A8" s="49" t="s">
        <v>529</v>
      </c>
    </row>
  </sheetData>
  <mergeCells count="3">
    <mergeCell ref="A1:J1"/>
    <mergeCell ref="A2:J2"/>
    <mergeCell ref="A3:H3"/>
  </mergeCells>
  <pageMargins left="0.75" right="0.75" top="1" bottom="1" header="0.5" footer="0.5"/>
  <pageSetup paperSize="9" scale="67"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5"/>
  <sheetViews>
    <sheetView showZeros="0" workbookViewId="0">
      <selection activeCell="A23" sqref="A23"/>
    </sheetView>
  </sheetViews>
  <sheetFormatPr defaultColWidth="8.85" defaultRowHeight="15" customHeight="1" outlineLevelCol="7"/>
  <cols>
    <col min="1" max="1" width="36.0333333333333" customWidth="1"/>
    <col min="2" max="2" width="19.7416666666667" customWidth="1"/>
    <col min="3" max="3" width="33.3166666666667" customWidth="1"/>
    <col min="4" max="4" width="34.7416666666667" customWidth="1"/>
    <col min="5" max="6" width="8.98333333333333" customWidth="1"/>
    <col min="7" max="8" width="15.1333333333333" customWidth="1"/>
  </cols>
  <sheetData>
    <row r="1" ht="18.75" customHeight="1" spans="1:8">
      <c r="A1" s="56" t="s">
        <v>530</v>
      </c>
      <c r="B1" s="56"/>
      <c r="C1" s="56"/>
      <c r="D1" s="56"/>
      <c r="E1" s="56"/>
      <c r="F1" s="56"/>
      <c r="G1" s="56"/>
      <c r="H1" s="56" t="s">
        <v>530</v>
      </c>
    </row>
    <row r="2" ht="28.5" customHeight="1" spans="1:8">
      <c r="A2" s="57" t="s">
        <v>531</v>
      </c>
      <c r="B2" s="57"/>
      <c r="C2" s="57"/>
      <c r="D2" s="57"/>
      <c r="E2" s="57"/>
      <c r="F2" s="57"/>
      <c r="G2" s="57"/>
      <c r="H2" s="57"/>
    </row>
    <row r="3" ht="18.75" customHeight="1" spans="1:8">
      <c r="A3" s="58" t="s">
        <v>2</v>
      </c>
      <c r="B3" s="58"/>
      <c r="C3" s="58"/>
      <c r="D3" s="58"/>
      <c r="E3" s="58"/>
      <c r="F3" s="58"/>
      <c r="G3" s="58"/>
      <c r="H3" s="58"/>
    </row>
    <row r="4" ht="18.75" customHeight="1" spans="1:8">
      <c r="A4" s="59" t="s">
        <v>30</v>
      </c>
      <c r="B4" s="59" t="s">
        <v>532</v>
      </c>
      <c r="C4" s="59" t="s">
        <v>533</v>
      </c>
      <c r="D4" s="59" t="s">
        <v>534</v>
      </c>
      <c r="E4" s="59" t="s">
        <v>535</v>
      </c>
      <c r="F4" s="59" t="s">
        <v>536</v>
      </c>
      <c r="G4" s="59"/>
      <c r="H4" s="59"/>
    </row>
    <row r="5" ht="18.75" customHeight="1" spans="1:8">
      <c r="A5" s="59"/>
      <c r="B5" s="59"/>
      <c r="C5" s="59"/>
      <c r="D5" s="59"/>
      <c r="E5" s="59"/>
      <c r="F5" s="59" t="s">
        <v>467</v>
      </c>
      <c r="G5" s="59" t="s">
        <v>537</v>
      </c>
      <c r="H5" s="59" t="s">
        <v>538</v>
      </c>
    </row>
    <row r="6" ht="18.75" customHeight="1" spans="1:8">
      <c r="A6" s="60" t="s">
        <v>45</v>
      </c>
      <c r="B6" s="60" t="s">
        <v>46</v>
      </c>
      <c r="C6" s="60" t="s">
        <v>47</v>
      </c>
      <c r="D6" s="60" t="s">
        <v>48</v>
      </c>
      <c r="E6" s="60" t="s">
        <v>49</v>
      </c>
      <c r="F6" s="60" t="s">
        <v>50</v>
      </c>
      <c r="G6" s="60" t="s">
        <v>51</v>
      </c>
      <c r="H6" s="60" t="s">
        <v>52</v>
      </c>
    </row>
    <row r="7" ht="18" customHeight="1" spans="1:8">
      <c r="A7" s="61" t="s">
        <v>65</v>
      </c>
      <c r="B7" s="61" t="s">
        <v>539</v>
      </c>
      <c r="C7" s="61" t="s">
        <v>540</v>
      </c>
      <c r="D7" s="61" t="s">
        <v>476</v>
      </c>
      <c r="E7" s="62" t="s">
        <v>477</v>
      </c>
      <c r="F7" s="63">
        <v>1</v>
      </c>
      <c r="G7" s="64">
        <v>9800</v>
      </c>
      <c r="H7" s="64">
        <v>9800</v>
      </c>
    </row>
    <row r="8" ht="18" customHeight="1" spans="1:8">
      <c r="A8" s="61" t="s">
        <v>65</v>
      </c>
      <c r="B8" s="61" t="s">
        <v>539</v>
      </c>
      <c r="C8" s="61" t="s">
        <v>540</v>
      </c>
      <c r="D8" s="61" t="s">
        <v>476</v>
      </c>
      <c r="E8" s="62" t="s">
        <v>477</v>
      </c>
      <c r="F8" s="63">
        <v>1</v>
      </c>
      <c r="G8" s="64">
        <v>30000</v>
      </c>
      <c r="H8" s="64">
        <v>30000</v>
      </c>
    </row>
    <row r="9" ht="18" customHeight="1" spans="1:8">
      <c r="A9" s="61" t="s">
        <v>65</v>
      </c>
      <c r="B9" s="61" t="s">
        <v>539</v>
      </c>
      <c r="C9" s="61" t="s">
        <v>541</v>
      </c>
      <c r="D9" s="61" t="s">
        <v>489</v>
      </c>
      <c r="E9" s="62" t="s">
        <v>490</v>
      </c>
      <c r="F9" s="63">
        <v>1</v>
      </c>
      <c r="G9" s="64">
        <v>189579.65</v>
      </c>
      <c r="H9" s="64">
        <v>189579.65</v>
      </c>
    </row>
    <row r="10" ht="18" customHeight="1" spans="1:8">
      <c r="A10" s="61" t="s">
        <v>65</v>
      </c>
      <c r="B10" s="61" t="s">
        <v>539</v>
      </c>
      <c r="C10" s="61" t="s">
        <v>542</v>
      </c>
      <c r="D10" s="61" t="s">
        <v>543</v>
      </c>
      <c r="E10" s="62" t="s">
        <v>544</v>
      </c>
      <c r="F10" s="63">
        <v>1</v>
      </c>
      <c r="G10" s="64">
        <v>4600</v>
      </c>
      <c r="H10" s="64">
        <v>4600</v>
      </c>
    </row>
    <row r="11" ht="18" customHeight="1" spans="1:8">
      <c r="A11" s="61" t="s">
        <v>65</v>
      </c>
      <c r="B11" s="61" t="s">
        <v>539</v>
      </c>
      <c r="C11" s="61" t="s">
        <v>545</v>
      </c>
      <c r="D11" s="61" t="s">
        <v>491</v>
      </c>
      <c r="E11" s="62" t="s">
        <v>483</v>
      </c>
      <c r="F11" s="63">
        <v>1</v>
      </c>
      <c r="G11" s="64">
        <v>23000</v>
      </c>
      <c r="H11" s="64">
        <v>23000</v>
      </c>
    </row>
    <row r="12" ht="18" customHeight="1" spans="1:8">
      <c r="A12" s="61" t="s">
        <v>65</v>
      </c>
      <c r="B12" s="61" t="s">
        <v>539</v>
      </c>
      <c r="C12" s="61" t="s">
        <v>546</v>
      </c>
      <c r="D12" s="61" t="s">
        <v>547</v>
      </c>
      <c r="E12" s="62" t="s">
        <v>483</v>
      </c>
      <c r="F12" s="63">
        <v>1</v>
      </c>
      <c r="G12" s="64">
        <v>5000</v>
      </c>
      <c r="H12" s="64">
        <v>5000</v>
      </c>
    </row>
    <row r="13" ht="18" customHeight="1" spans="1:8">
      <c r="A13" s="61" t="s">
        <v>65</v>
      </c>
      <c r="B13" s="61" t="s">
        <v>548</v>
      </c>
      <c r="C13" s="61" t="s">
        <v>549</v>
      </c>
      <c r="D13" s="61" t="s">
        <v>484</v>
      </c>
      <c r="E13" s="62" t="s">
        <v>485</v>
      </c>
      <c r="F13" s="63">
        <v>1</v>
      </c>
      <c r="G13" s="64">
        <v>2000</v>
      </c>
      <c r="H13" s="64">
        <v>2000</v>
      </c>
    </row>
    <row r="14" ht="18" customHeight="1" spans="1:8">
      <c r="A14" s="61" t="s">
        <v>65</v>
      </c>
      <c r="B14" s="61" t="s">
        <v>548</v>
      </c>
      <c r="C14" s="61" t="s">
        <v>550</v>
      </c>
      <c r="D14" s="61" t="s">
        <v>480</v>
      </c>
      <c r="E14" s="62" t="s">
        <v>481</v>
      </c>
      <c r="F14" s="63">
        <v>6</v>
      </c>
      <c r="G14" s="64">
        <v>800</v>
      </c>
      <c r="H14" s="64">
        <v>4800</v>
      </c>
    </row>
    <row r="15" ht="18" customHeight="1" spans="1:8">
      <c r="A15" s="62" t="s">
        <v>31</v>
      </c>
      <c r="B15" s="62"/>
      <c r="C15" s="62"/>
      <c r="D15" s="62"/>
      <c r="E15" s="62"/>
      <c r="F15" s="63">
        <v>13</v>
      </c>
      <c r="G15" s="64"/>
      <c r="H15" s="64">
        <v>268779.65</v>
      </c>
    </row>
  </sheetData>
  <mergeCells count="10">
    <mergeCell ref="A1:H1"/>
    <mergeCell ref="A2:H2"/>
    <mergeCell ref="A3:H3"/>
    <mergeCell ref="F4:H4"/>
    <mergeCell ref="A15:E15"/>
    <mergeCell ref="A4:A5"/>
    <mergeCell ref="B4:B5"/>
    <mergeCell ref="C4:C5"/>
    <mergeCell ref="D4:D5"/>
    <mergeCell ref="E4:E5"/>
  </mergeCells>
  <pageMargins left="0.75" right="0.75" top="1" bottom="1" header="0.5" footer="0.5"/>
  <pageSetup paperSize="1" scale="71"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selection activeCell="B18" sqref="B18"/>
    </sheetView>
  </sheetViews>
  <sheetFormatPr defaultColWidth="9.14166666666667" defaultRowHeight="14.25" customHeight="1"/>
  <cols>
    <col min="1" max="1" width="16.3166666666667" customWidth="1"/>
    <col min="2" max="2" width="29.0333333333333" customWidth="1"/>
    <col min="3" max="3" width="23.85" customWidth="1"/>
    <col min="4" max="7" width="19.6" customWidth="1"/>
    <col min="8" max="8" width="15.425" customWidth="1"/>
    <col min="9" max="11" width="19.6" customWidth="1"/>
  </cols>
  <sheetData>
    <row r="1" ht="13.5" customHeight="1" spans="1:11">
      <c r="A1" s="30" t="s">
        <v>551</v>
      </c>
      <c r="B1" s="30"/>
      <c r="C1" s="30"/>
      <c r="D1" s="31"/>
      <c r="E1" s="31"/>
      <c r="F1" s="31"/>
      <c r="G1" s="31"/>
      <c r="H1" s="30"/>
      <c r="I1" s="30"/>
      <c r="J1" s="30"/>
      <c r="K1" s="50"/>
    </row>
    <row r="2" ht="28.5" customHeight="1" spans="1:11">
      <c r="A2" s="32" t="s">
        <v>552</v>
      </c>
      <c r="B2" s="32"/>
      <c r="C2" s="32"/>
      <c r="D2" s="32"/>
      <c r="E2" s="32"/>
      <c r="F2" s="32"/>
      <c r="G2" s="32"/>
      <c r="H2" s="32"/>
      <c r="I2" s="32"/>
      <c r="J2" s="32"/>
      <c r="K2" s="32"/>
    </row>
    <row r="3" ht="13.5" customHeight="1" spans="1:11">
      <c r="A3" s="5" t="s">
        <v>2</v>
      </c>
      <c r="B3" s="6"/>
      <c r="C3" s="6"/>
      <c r="D3" s="6"/>
      <c r="E3" s="6"/>
      <c r="F3" s="6"/>
      <c r="G3" s="6"/>
      <c r="H3" s="7"/>
      <c r="I3" s="7"/>
      <c r="J3" s="7"/>
      <c r="K3" s="51" t="s">
        <v>3</v>
      </c>
    </row>
    <row r="4" ht="21.75" customHeight="1" spans="1:11">
      <c r="A4" s="33" t="s">
        <v>273</v>
      </c>
      <c r="B4" s="33" t="s">
        <v>137</v>
      </c>
      <c r="C4" s="33" t="s">
        <v>274</v>
      </c>
      <c r="D4" s="34" t="s">
        <v>138</v>
      </c>
      <c r="E4" s="34" t="s">
        <v>139</v>
      </c>
      <c r="F4" s="34" t="s">
        <v>140</v>
      </c>
      <c r="G4" s="34" t="s">
        <v>141</v>
      </c>
      <c r="H4" s="35" t="s">
        <v>31</v>
      </c>
      <c r="I4" s="52" t="s">
        <v>553</v>
      </c>
      <c r="J4" s="53"/>
      <c r="K4" s="54"/>
    </row>
    <row r="5" ht="21.75" customHeight="1" spans="1:11">
      <c r="A5" s="36"/>
      <c r="B5" s="36"/>
      <c r="C5" s="36"/>
      <c r="D5" s="37"/>
      <c r="E5" s="37"/>
      <c r="F5" s="37"/>
      <c r="G5" s="37"/>
      <c r="H5" s="38"/>
      <c r="I5" s="34" t="s">
        <v>34</v>
      </c>
      <c r="J5" s="34" t="s">
        <v>35</v>
      </c>
      <c r="K5" s="34" t="s">
        <v>36</v>
      </c>
    </row>
    <row r="6" ht="40.5" customHeight="1" spans="1:11">
      <c r="A6" s="39"/>
      <c r="B6" s="39"/>
      <c r="C6" s="39"/>
      <c r="D6" s="40"/>
      <c r="E6" s="40"/>
      <c r="F6" s="40"/>
      <c r="G6" s="40"/>
      <c r="H6" s="41"/>
      <c r="I6" s="40" t="s">
        <v>33</v>
      </c>
      <c r="J6" s="40"/>
      <c r="K6" s="40"/>
    </row>
    <row r="7" ht="15" customHeight="1" spans="1:11">
      <c r="A7" s="42">
        <v>1</v>
      </c>
      <c r="B7" s="42">
        <v>2</v>
      </c>
      <c r="C7" s="42">
        <v>3</v>
      </c>
      <c r="D7" s="42">
        <v>4</v>
      </c>
      <c r="E7" s="42">
        <v>5</v>
      </c>
      <c r="F7" s="42">
        <v>6</v>
      </c>
      <c r="G7" s="42">
        <v>7</v>
      </c>
      <c r="H7" s="42">
        <v>8</v>
      </c>
      <c r="I7" s="42">
        <v>9</v>
      </c>
      <c r="J7" s="55">
        <v>10</v>
      </c>
      <c r="K7" s="55">
        <v>11</v>
      </c>
    </row>
    <row r="8" ht="30.65" customHeight="1" spans="1:11">
      <c r="A8" s="43"/>
      <c r="B8" s="44"/>
      <c r="C8" s="43"/>
      <c r="D8" s="43"/>
      <c r="E8" s="43"/>
      <c r="F8" s="43"/>
      <c r="G8" s="43"/>
      <c r="H8" s="45"/>
      <c r="I8" s="45"/>
      <c r="J8" s="45"/>
      <c r="K8" s="45"/>
    </row>
    <row r="9" ht="30.65" customHeight="1" spans="1:11">
      <c r="A9" s="44"/>
      <c r="B9" s="44"/>
      <c r="C9" s="44"/>
      <c r="D9" s="44"/>
      <c r="E9" s="44"/>
      <c r="F9" s="44"/>
      <c r="G9" s="44"/>
      <c r="H9" s="45"/>
      <c r="I9" s="45"/>
      <c r="J9" s="45"/>
      <c r="K9" s="45"/>
    </row>
    <row r="10" ht="18.75" customHeight="1" spans="1:11">
      <c r="A10" s="46" t="s">
        <v>324</v>
      </c>
      <c r="B10" s="47"/>
      <c r="C10" s="47"/>
      <c r="D10" s="47"/>
      <c r="E10" s="47"/>
      <c r="F10" s="47"/>
      <c r="G10" s="48"/>
      <c r="H10" s="45"/>
      <c r="I10" s="45"/>
      <c r="J10" s="45"/>
      <c r="K10" s="45"/>
    </row>
    <row r="11" customHeight="1" spans="1:1">
      <c r="A11" s="49" t="s">
        <v>554</v>
      </c>
    </row>
  </sheetData>
  <mergeCells count="16">
    <mergeCell ref="A1:K1"/>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workbookViewId="0">
      <selection activeCell="A3" sqref="A3:D3"/>
    </sheetView>
  </sheetViews>
  <sheetFormatPr defaultColWidth="9.14166666666667" defaultRowHeight="14.25" customHeight="1" outlineLevelCol="6"/>
  <cols>
    <col min="1" max="1" width="37.7416666666667" customWidth="1"/>
    <col min="2" max="2" width="15.5666666666667" customWidth="1"/>
    <col min="3" max="3" width="57.4166666666667" customWidth="1"/>
    <col min="4" max="4" width="9.7" customWidth="1"/>
    <col min="5" max="7" width="19.8416666666667" customWidth="1"/>
  </cols>
  <sheetData>
    <row r="1" ht="13.5" customHeight="1" spans="1:7">
      <c r="A1" s="1" t="s">
        <v>555</v>
      </c>
      <c r="B1" s="1"/>
      <c r="C1" s="1"/>
      <c r="D1" s="2"/>
      <c r="E1" s="1"/>
      <c r="F1" s="1"/>
      <c r="G1" s="3"/>
    </row>
    <row r="2" ht="27.75" customHeight="1" spans="1:7">
      <c r="A2" s="4" t="s">
        <v>556</v>
      </c>
      <c r="B2" s="4"/>
      <c r="C2" s="4"/>
      <c r="D2" s="4"/>
      <c r="E2" s="4"/>
      <c r="F2" s="4"/>
      <c r="G2" s="4"/>
    </row>
    <row r="3" ht="13.5" customHeight="1" spans="1:7">
      <c r="A3" s="5" t="s">
        <v>2</v>
      </c>
      <c r="B3" s="6"/>
      <c r="C3" s="6"/>
      <c r="D3" s="6"/>
      <c r="E3" s="7"/>
      <c r="F3" s="7"/>
      <c r="G3" s="8" t="s">
        <v>3</v>
      </c>
    </row>
    <row r="4" ht="21.75" customHeight="1" spans="1:7">
      <c r="A4" s="9" t="s">
        <v>274</v>
      </c>
      <c r="B4" s="9" t="s">
        <v>273</v>
      </c>
      <c r="C4" s="9" t="s">
        <v>137</v>
      </c>
      <c r="D4" s="10" t="s">
        <v>557</v>
      </c>
      <c r="E4" s="11" t="s">
        <v>34</v>
      </c>
      <c r="F4" s="12"/>
      <c r="G4" s="13"/>
    </row>
    <row r="5" ht="21.75" customHeight="1" spans="1:7">
      <c r="A5" s="14"/>
      <c r="B5" s="14"/>
      <c r="C5" s="14"/>
      <c r="D5" s="15"/>
      <c r="E5" s="16" t="s">
        <v>558</v>
      </c>
      <c r="F5" s="10" t="s">
        <v>559</v>
      </c>
      <c r="G5" s="10" t="s">
        <v>560</v>
      </c>
    </row>
    <row r="6" ht="40.5" customHeight="1" spans="1:7">
      <c r="A6" s="17"/>
      <c r="B6" s="17"/>
      <c r="C6" s="17"/>
      <c r="D6" s="18"/>
      <c r="E6" s="19"/>
      <c r="F6" s="18" t="s">
        <v>33</v>
      </c>
      <c r="G6" s="18"/>
    </row>
    <row r="7" ht="15" customHeight="1" spans="1:7">
      <c r="A7" s="20">
        <v>1</v>
      </c>
      <c r="B7" s="20">
        <v>2</v>
      </c>
      <c r="C7" s="20">
        <v>3</v>
      </c>
      <c r="D7" s="20">
        <v>4</v>
      </c>
      <c r="E7" s="20">
        <v>5</v>
      </c>
      <c r="F7" s="20">
        <v>6</v>
      </c>
      <c r="G7" s="20">
        <v>7</v>
      </c>
    </row>
    <row r="8" ht="21" customHeight="1" spans="1:7">
      <c r="A8" s="21" t="s">
        <v>65</v>
      </c>
      <c r="B8" s="22"/>
      <c r="C8" s="22"/>
      <c r="D8" s="23"/>
      <c r="E8" s="24">
        <v>6026300</v>
      </c>
      <c r="F8" s="24">
        <v>5415000</v>
      </c>
      <c r="G8" s="24">
        <v>5415000</v>
      </c>
    </row>
    <row r="9" ht="21" customHeight="1" spans="1:7">
      <c r="A9" s="21"/>
      <c r="B9" s="21" t="s">
        <v>561</v>
      </c>
      <c r="C9" s="21" t="s">
        <v>290</v>
      </c>
      <c r="D9" s="25" t="s">
        <v>562</v>
      </c>
      <c r="E9" s="24">
        <v>1415000</v>
      </c>
      <c r="F9" s="24">
        <v>1415000</v>
      </c>
      <c r="G9" s="24">
        <v>1415000</v>
      </c>
    </row>
    <row r="10" ht="21" customHeight="1" spans="1:7">
      <c r="A10" s="26"/>
      <c r="B10" s="21" t="s">
        <v>561</v>
      </c>
      <c r="C10" s="21" t="s">
        <v>277</v>
      </c>
      <c r="D10" s="25" t="s">
        <v>562</v>
      </c>
      <c r="E10" s="24">
        <v>4611300</v>
      </c>
      <c r="F10" s="24">
        <v>4000000</v>
      </c>
      <c r="G10" s="24">
        <v>4000000</v>
      </c>
    </row>
    <row r="11" ht="21" customHeight="1" spans="1:7">
      <c r="A11" s="27" t="s">
        <v>31</v>
      </c>
      <c r="B11" s="28" t="s">
        <v>563</v>
      </c>
      <c r="C11" s="28"/>
      <c r="D11" s="29"/>
      <c r="E11" s="24">
        <v>6026300</v>
      </c>
      <c r="F11" s="24">
        <v>5415000</v>
      </c>
      <c r="G11" s="24">
        <v>5415000</v>
      </c>
    </row>
  </sheetData>
  <mergeCells count="12">
    <mergeCell ref="A1:G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73"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9"/>
  <sheetViews>
    <sheetView showZeros="0" workbookViewId="0">
      <selection activeCell="B27" sqref="B27"/>
    </sheetView>
  </sheetViews>
  <sheetFormatPr defaultColWidth="8.85" defaultRowHeight="15" customHeight="1"/>
  <cols>
    <col min="1" max="1" width="17.8416666666667" customWidth="1"/>
    <col min="2" max="2" width="53.1333333333333" customWidth="1"/>
    <col min="3" max="3" width="16.2833333333333" customWidth="1"/>
    <col min="4" max="4" width="16.4166666666667" customWidth="1"/>
    <col min="5" max="6" width="16.2833333333333" customWidth="1"/>
    <col min="7" max="11" width="16.4166666666667" customWidth="1"/>
    <col min="12" max="18" width="16.2833333333333" customWidth="1"/>
    <col min="19" max="19" width="16.4166666666667" customWidth="1"/>
  </cols>
  <sheetData>
    <row r="1" customHeight="1" spans="1:19">
      <c r="A1" s="162" t="s">
        <v>27</v>
      </c>
      <c r="B1" s="162"/>
      <c r="C1" s="162"/>
      <c r="D1" s="162"/>
      <c r="E1" s="162"/>
      <c r="F1" s="162"/>
      <c r="G1" s="162"/>
      <c r="H1" s="162"/>
      <c r="I1" s="162"/>
      <c r="J1" s="162"/>
      <c r="K1" s="162"/>
      <c r="L1" s="162"/>
      <c r="M1" s="162"/>
      <c r="N1" s="162"/>
      <c r="O1" s="162"/>
      <c r="P1" s="162"/>
      <c r="Q1" s="162"/>
      <c r="R1" s="162"/>
      <c r="S1" s="162"/>
    </row>
    <row r="2" ht="28.5" customHeight="1" spans="1:19">
      <c r="A2" s="150" t="s">
        <v>28</v>
      </c>
      <c r="B2" s="150"/>
      <c r="C2" s="150"/>
      <c r="D2" s="150"/>
      <c r="E2" s="150"/>
      <c r="F2" s="150"/>
      <c r="G2" s="150"/>
      <c r="H2" s="150"/>
      <c r="I2" s="150"/>
      <c r="J2" s="150"/>
      <c r="K2" s="150"/>
      <c r="L2" s="150"/>
      <c r="M2" s="150"/>
      <c r="N2" s="150"/>
      <c r="O2" s="150"/>
      <c r="P2" s="150"/>
      <c r="Q2" s="150"/>
      <c r="R2" s="150"/>
      <c r="S2" s="150"/>
    </row>
    <row r="3" ht="20.25" customHeight="1" spans="1:19">
      <c r="A3" s="151" t="s">
        <v>2</v>
      </c>
      <c r="B3" s="151"/>
      <c r="C3" s="151"/>
      <c r="D3" s="151"/>
      <c r="E3" s="151"/>
      <c r="F3" s="151"/>
      <c r="G3" s="151"/>
      <c r="H3" s="151"/>
      <c r="I3" s="151"/>
      <c r="J3" s="151"/>
      <c r="K3" s="151"/>
      <c r="L3" s="163"/>
      <c r="M3" s="163"/>
      <c r="N3" s="163"/>
      <c r="O3" s="163"/>
      <c r="P3" s="163"/>
      <c r="Q3" s="163"/>
      <c r="R3" s="163"/>
      <c r="S3" s="163" t="s">
        <v>3</v>
      </c>
    </row>
    <row r="4" ht="27" customHeight="1" spans="1:19">
      <c r="A4" s="152" t="s">
        <v>29</v>
      </c>
      <c r="B4" s="152" t="s">
        <v>30</v>
      </c>
      <c r="C4" s="152" t="s">
        <v>31</v>
      </c>
      <c r="D4" s="152" t="s">
        <v>32</v>
      </c>
      <c r="E4" s="152"/>
      <c r="F4" s="152"/>
      <c r="G4" s="152"/>
      <c r="H4" s="152"/>
      <c r="I4" s="152"/>
      <c r="J4" s="152"/>
      <c r="K4" s="152"/>
      <c r="L4" s="152"/>
      <c r="M4" s="152"/>
      <c r="N4" s="152"/>
      <c r="O4" s="152" t="s">
        <v>21</v>
      </c>
      <c r="P4" s="152"/>
      <c r="Q4" s="152"/>
      <c r="R4" s="152"/>
      <c r="S4" s="152"/>
    </row>
    <row r="5" ht="27" customHeight="1" spans="1:19">
      <c r="A5" s="152"/>
      <c r="B5" s="152"/>
      <c r="C5" s="152"/>
      <c r="D5" s="152" t="s">
        <v>33</v>
      </c>
      <c r="E5" s="152" t="s">
        <v>34</v>
      </c>
      <c r="F5" s="152" t="s">
        <v>35</v>
      </c>
      <c r="G5" s="152" t="s">
        <v>36</v>
      </c>
      <c r="H5" s="152" t="s">
        <v>37</v>
      </c>
      <c r="I5" s="152" t="s">
        <v>38</v>
      </c>
      <c r="J5" s="152"/>
      <c r="K5" s="152"/>
      <c r="L5" s="152"/>
      <c r="M5" s="152"/>
      <c r="N5" s="152"/>
      <c r="O5" s="152" t="s">
        <v>33</v>
      </c>
      <c r="P5" s="152" t="s">
        <v>34</v>
      </c>
      <c r="Q5" s="152" t="s">
        <v>35</v>
      </c>
      <c r="R5" s="152" t="s">
        <v>36</v>
      </c>
      <c r="S5" s="152" t="s">
        <v>39</v>
      </c>
    </row>
    <row r="6" ht="27" customHeight="1" spans="1:19">
      <c r="A6" s="152"/>
      <c r="B6" s="152"/>
      <c r="C6" s="152"/>
      <c r="D6" s="152"/>
      <c r="E6" s="152"/>
      <c r="F6" s="152"/>
      <c r="G6" s="152"/>
      <c r="H6" s="152"/>
      <c r="I6" s="152" t="s">
        <v>33</v>
      </c>
      <c r="J6" s="152" t="s">
        <v>40</v>
      </c>
      <c r="K6" s="152" t="s">
        <v>41</v>
      </c>
      <c r="L6" s="152" t="s">
        <v>42</v>
      </c>
      <c r="M6" s="152" t="s">
        <v>43</v>
      </c>
      <c r="N6" s="152" t="s">
        <v>44</v>
      </c>
      <c r="O6" s="152"/>
      <c r="P6" s="152"/>
      <c r="Q6" s="152"/>
      <c r="R6" s="152"/>
      <c r="S6" s="152"/>
    </row>
    <row r="7" ht="20.25" customHeight="1" spans="1:19">
      <c r="A7" s="158" t="s">
        <v>45</v>
      </c>
      <c r="B7" s="158" t="s">
        <v>46</v>
      </c>
      <c r="C7" s="158" t="s">
        <v>47</v>
      </c>
      <c r="D7" s="158" t="s">
        <v>48</v>
      </c>
      <c r="E7" s="158" t="s">
        <v>49</v>
      </c>
      <c r="F7" s="158" t="s">
        <v>50</v>
      </c>
      <c r="G7" s="158" t="s">
        <v>51</v>
      </c>
      <c r="H7" s="158" t="s">
        <v>52</v>
      </c>
      <c r="I7" s="158" t="s">
        <v>53</v>
      </c>
      <c r="J7" s="158" t="s">
        <v>54</v>
      </c>
      <c r="K7" s="158" t="s">
        <v>55</v>
      </c>
      <c r="L7" s="158" t="s">
        <v>56</v>
      </c>
      <c r="M7" s="158" t="s">
        <v>57</v>
      </c>
      <c r="N7" s="158" t="s">
        <v>58</v>
      </c>
      <c r="O7" s="158" t="s">
        <v>59</v>
      </c>
      <c r="P7" s="158" t="s">
        <v>60</v>
      </c>
      <c r="Q7" s="158" t="s">
        <v>61</v>
      </c>
      <c r="R7" s="158" t="s">
        <v>62</v>
      </c>
      <c r="S7" s="158" t="s">
        <v>63</v>
      </c>
    </row>
    <row r="8" ht="20.25" customHeight="1" spans="1:19">
      <c r="A8" s="151" t="s">
        <v>64</v>
      </c>
      <c r="B8" s="151" t="s">
        <v>65</v>
      </c>
      <c r="C8" s="156">
        <v>54028954.06</v>
      </c>
      <c r="D8" s="156">
        <v>29079707.06</v>
      </c>
      <c r="E8" s="64">
        <v>28754953.06</v>
      </c>
      <c r="F8" s="64"/>
      <c r="G8" s="64"/>
      <c r="H8" s="64"/>
      <c r="I8" s="64">
        <v>324754</v>
      </c>
      <c r="J8" s="64"/>
      <c r="K8" s="64"/>
      <c r="L8" s="64"/>
      <c r="M8" s="64"/>
      <c r="N8" s="64">
        <v>324754</v>
      </c>
      <c r="O8" s="156">
        <v>24949247</v>
      </c>
      <c r="P8" s="156">
        <v>24888000</v>
      </c>
      <c r="Q8" s="156"/>
      <c r="R8" s="156"/>
      <c r="S8" s="156">
        <v>61247</v>
      </c>
    </row>
    <row r="9" ht="20.25" customHeight="1" spans="1:19">
      <c r="A9" s="155" t="s">
        <v>31</v>
      </c>
      <c r="B9" s="151"/>
      <c r="C9" s="156">
        <v>54028954.06</v>
      </c>
      <c r="D9" s="156">
        <v>29079707.06</v>
      </c>
      <c r="E9" s="156">
        <v>28754953.06</v>
      </c>
      <c r="F9" s="156"/>
      <c r="G9" s="156"/>
      <c r="H9" s="156"/>
      <c r="I9" s="156">
        <v>324754</v>
      </c>
      <c r="J9" s="156"/>
      <c r="K9" s="156"/>
      <c r="L9" s="156"/>
      <c r="M9" s="156"/>
      <c r="N9" s="156">
        <v>324754</v>
      </c>
      <c r="O9" s="156">
        <v>24949247</v>
      </c>
      <c r="P9" s="156">
        <v>24888000</v>
      </c>
      <c r="Q9" s="156"/>
      <c r="R9" s="156"/>
      <c r="S9" s="156">
        <v>61247</v>
      </c>
    </row>
  </sheetData>
  <mergeCells count="20">
    <mergeCell ref="A1:S1"/>
    <mergeCell ref="A2:S2"/>
    <mergeCell ref="A3:R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scale="35" pageOrder="overThenDown"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6"/>
  <sheetViews>
    <sheetView showZeros="0" workbookViewId="0">
      <selection activeCell="J4" sqref="J4:O4"/>
    </sheetView>
  </sheetViews>
  <sheetFormatPr defaultColWidth="8.85" defaultRowHeight="15" customHeight="1"/>
  <cols>
    <col min="1" max="1" width="17.8416666666667" customWidth="1"/>
    <col min="2" max="2" width="53.1333333333333" customWidth="1"/>
    <col min="3" max="15" width="15.1333333333333" customWidth="1"/>
  </cols>
  <sheetData>
    <row r="1" customHeight="1" spans="1:15">
      <c r="A1" s="162" t="s">
        <v>66</v>
      </c>
      <c r="B1" s="162"/>
      <c r="C1" s="162"/>
      <c r="D1" s="162"/>
      <c r="E1" s="162"/>
      <c r="F1" s="162"/>
      <c r="G1" s="162"/>
      <c r="H1" s="162"/>
      <c r="I1" s="162"/>
      <c r="J1" s="162"/>
      <c r="K1" s="162"/>
      <c r="L1" s="162"/>
      <c r="M1" s="162"/>
      <c r="N1" s="162"/>
      <c r="O1" s="162"/>
    </row>
    <row r="2" ht="28.5" customHeight="1" spans="1:15">
      <c r="A2" s="150" t="s">
        <v>67</v>
      </c>
      <c r="B2" s="150"/>
      <c r="C2" s="150"/>
      <c r="D2" s="150"/>
      <c r="E2" s="150"/>
      <c r="F2" s="150"/>
      <c r="G2" s="150"/>
      <c r="H2" s="150"/>
      <c r="I2" s="150"/>
      <c r="J2" s="150"/>
      <c r="K2" s="150"/>
      <c r="L2" s="150"/>
      <c r="M2" s="150"/>
      <c r="N2" s="150"/>
      <c r="O2" s="150"/>
    </row>
    <row r="3" ht="20.25" customHeight="1" spans="1:15">
      <c r="A3" s="151" t="s">
        <v>2</v>
      </c>
      <c r="B3" s="151"/>
      <c r="C3" s="151"/>
      <c r="D3" s="151"/>
      <c r="E3" s="151"/>
      <c r="F3" s="151"/>
      <c r="G3" s="151"/>
      <c r="H3" s="151"/>
      <c r="I3" s="151"/>
      <c r="J3" s="163"/>
      <c r="K3" s="163"/>
      <c r="L3" s="163"/>
      <c r="M3" s="163"/>
      <c r="N3" s="163"/>
      <c r="O3" s="163" t="s">
        <v>3</v>
      </c>
    </row>
    <row r="4" ht="27" customHeight="1" spans="1:15">
      <c r="A4" s="152" t="s">
        <v>68</v>
      </c>
      <c r="B4" s="152" t="s">
        <v>69</v>
      </c>
      <c r="C4" s="152" t="s">
        <v>31</v>
      </c>
      <c r="D4" s="152" t="s">
        <v>34</v>
      </c>
      <c r="E4" s="152"/>
      <c r="F4" s="152"/>
      <c r="G4" s="152" t="s">
        <v>35</v>
      </c>
      <c r="H4" s="152" t="s">
        <v>36</v>
      </c>
      <c r="I4" s="152" t="s">
        <v>70</v>
      </c>
      <c r="J4" s="152" t="s">
        <v>71</v>
      </c>
      <c r="K4" s="152"/>
      <c r="L4" s="152"/>
      <c r="M4" s="152"/>
      <c r="N4" s="152"/>
      <c r="O4" s="152"/>
    </row>
    <row r="5" ht="27" customHeight="1" spans="1:15">
      <c r="A5" s="152"/>
      <c r="B5" s="152"/>
      <c r="C5" s="152"/>
      <c r="D5" s="152" t="s">
        <v>33</v>
      </c>
      <c r="E5" s="152" t="s">
        <v>72</v>
      </c>
      <c r="F5" s="152" t="s">
        <v>73</v>
      </c>
      <c r="G5" s="152"/>
      <c r="H5" s="152"/>
      <c r="I5" s="152"/>
      <c r="J5" s="152" t="s">
        <v>33</v>
      </c>
      <c r="K5" s="152" t="s">
        <v>74</v>
      </c>
      <c r="L5" s="152" t="s">
        <v>75</v>
      </c>
      <c r="M5" s="152" t="s">
        <v>76</v>
      </c>
      <c r="N5" s="152" t="s">
        <v>77</v>
      </c>
      <c r="O5" s="152" t="s">
        <v>78</v>
      </c>
    </row>
    <row r="6" ht="20.25" customHeight="1" spans="1:15">
      <c r="A6" s="158" t="s">
        <v>45</v>
      </c>
      <c r="B6" s="158" t="s">
        <v>46</v>
      </c>
      <c r="C6" s="158" t="s">
        <v>47</v>
      </c>
      <c r="D6" s="158" t="s">
        <v>48</v>
      </c>
      <c r="E6" s="158" t="s">
        <v>49</v>
      </c>
      <c r="F6" s="158" t="s">
        <v>50</v>
      </c>
      <c r="G6" s="158" t="s">
        <v>51</v>
      </c>
      <c r="H6" s="158" t="s">
        <v>52</v>
      </c>
      <c r="I6" s="158" t="s">
        <v>53</v>
      </c>
      <c r="J6" s="158" t="s">
        <v>54</v>
      </c>
      <c r="K6" s="158" t="s">
        <v>55</v>
      </c>
      <c r="L6" s="158" t="s">
        <v>56</v>
      </c>
      <c r="M6" s="158" t="s">
        <v>57</v>
      </c>
      <c r="N6" s="158" t="s">
        <v>58</v>
      </c>
      <c r="O6" s="158" t="s">
        <v>59</v>
      </c>
    </row>
    <row r="7" ht="20.25" customHeight="1" spans="1:15">
      <c r="A7" s="151" t="s">
        <v>79</v>
      </c>
      <c r="B7" s="151" t="str">
        <f>"        "&amp;"社会保障和就业支出"</f>
        <v>        社会保障和就业支出</v>
      </c>
      <c r="C7" s="64">
        <v>3224792.96</v>
      </c>
      <c r="D7" s="64">
        <v>3224792.96</v>
      </c>
      <c r="E7" s="64">
        <v>3224792.96</v>
      </c>
      <c r="F7" s="64"/>
      <c r="G7" s="64"/>
      <c r="H7" s="64"/>
      <c r="I7" s="64"/>
      <c r="J7" s="64"/>
      <c r="K7" s="64"/>
      <c r="L7" s="64"/>
      <c r="M7" s="64"/>
      <c r="N7" s="64"/>
      <c r="O7" s="64"/>
    </row>
    <row r="8" ht="20.25" customHeight="1" spans="1:15">
      <c r="A8" s="164" t="s">
        <v>80</v>
      </c>
      <c r="B8" s="164" t="str">
        <f>"        "&amp;"行政事业单位养老支出"</f>
        <v>        行政事业单位养老支出</v>
      </c>
      <c r="C8" s="64">
        <v>3224792.96</v>
      </c>
      <c r="D8" s="64">
        <v>3224792.96</v>
      </c>
      <c r="E8" s="64">
        <v>3224792.96</v>
      </c>
      <c r="F8" s="64"/>
      <c r="G8" s="64"/>
      <c r="H8" s="64"/>
      <c r="I8" s="64"/>
      <c r="J8" s="64"/>
      <c r="K8" s="64"/>
      <c r="L8" s="64"/>
      <c r="M8" s="64"/>
      <c r="N8" s="64"/>
      <c r="O8" s="64"/>
    </row>
    <row r="9" ht="20.25" customHeight="1" spans="1:15">
      <c r="A9" s="165" t="s">
        <v>81</v>
      </c>
      <c r="B9" s="165" t="str">
        <f>"        "&amp;"行政单位离退休"</f>
        <v>        行政单位离退休</v>
      </c>
      <c r="C9" s="64">
        <v>604200</v>
      </c>
      <c r="D9" s="64">
        <v>604200</v>
      </c>
      <c r="E9" s="64">
        <v>604200</v>
      </c>
      <c r="F9" s="64"/>
      <c r="G9" s="64"/>
      <c r="H9" s="64"/>
      <c r="I9" s="64"/>
      <c r="J9" s="64"/>
      <c r="K9" s="64"/>
      <c r="L9" s="64"/>
      <c r="M9" s="64"/>
      <c r="N9" s="64"/>
      <c r="O9" s="64"/>
    </row>
    <row r="10" ht="20.25" customHeight="1" spans="1:15">
      <c r="A10" s="165" t="s">
        <v>82</v>
      </c>
      <c r="B10" s="165" t="str">
        <f>"        "&amp;"事业单位离退休"</f>
        <v>        事业单位离退休</v>
      </c>
      <c r="C10" s="64">
        <v>783000</v>
      </c>
      <c r="D10" s="64">
        <v>783000</v>
      </c>
      <c r="E10" s="64">
        <v>783000</v>
      </c>
      <c r="F10" s="64"/>
      <c r="G10" s="64"/>
      <c r="H10" s="64"/>
      <c r="I10" s="64"/>
      <c r="J10" s="64"/>
      <c r="K10" s="64"/>
      <c r="L10" s="64"/>
      <c r="M10" s="64"/>
      <c r="N10" s="64"/>
      <c r="O10" s="64"/>
    </row>
    <row r="11" ht="20.25" customHeight="1" spans="1:15">
      <c r="A11" s="165" t="s">
        <v>83</v>
      </c>
      <c r="B11" s="165" t="str">
        <f>"        "&amp;"机关事业单位基本养老保险缴费支出"</f>
        <v>        机关事业单位基本养老保险缴费支出</v>
      </c>
      <c r="C11" s="64">
        <v>1737592.96</v>
      </c>
      <c r="D11" s="64">
        <v>1737592.96</v>
      </c>
      <c r="E11" s="64">
        <v>1737592.96</v>
      </c>
      <c r="F11" s="64"/>
      <c r="G11" s="64"/>
      <c r="H11" s="64"/>
      <c r="I11" s="64"/>
      <c r="J11" s="64"/>
      <c r="K11" s="64"/>
      <c r="L11" s="64"/>
      <c r="M11" s="64"/>
      <c r="N11" s="64"/>
      <c r="O11" s="64"/>
    </row>
    <row r="12" ht="20.25" customHeight="1" spans="1:15">
      <c r="A12" s="165" t="s">
        <v>84</v>
      </c>
      <c r="B12" s="165" t="str">
        <f>"        "&amp;"机关事业单位职业年金缴费支出"</f>
        <v>        机关事业单位职业年金缴费支出</v>
      </c>
      <c r="C12" s="64">
        <v>100000</v>
      </c>
      <c r="D12" s="64">
        <v>100000</v>
      </c>
      <c r="E12" s="64">
        <v>100000</v>
      </c>
      <c r="F12" s="64"/>
      <c r="G12" s="64"/>
      <c r="H12" s="64"/>
      <c r="I12" s="64"/>
      <c r="J12" s="64"/>
      <c r="K12" s="64"/>
      <c r="L12" s="64"/>
      <c r="M12" s="64"/>
      <c r="N12" s="64"/>
      <c r="O12" s="64"/>
    </row>
    <row r="13" ht="20.25" customHeight="1" spans="1:15">
      <c r="A13" s="151" t="s">
        <v>85</v>
      </c>
      <c r="B13" s="151" t="str">
        <f>"        "&amp;"卫生健康支出"</f>
        <v>        卫生健康支出</v>
      </c>
      <c r="C13" s="64">
        <v>1665040.97</v>
      </c>
      <c r="D13" s="64">
        <v>1665040.97</v>
      </c>
      <c r="E13" s="64">
        <v>1665040.97</v>
      </c>
      <c r="F13" s="64"/>
      <c r="G13" s="64"/>
      <c r="H13" s="64"/>
      <c r="I13" s="64"/>
      <c r="J13" s="64"/>
      <c r="K13" s="64"/>
      <c r="L13" s="64"/>
      <c r="M13" s="64"/>
      <c r="N13" s="64"/>
      <c r="O13" s="64"/>
    </row>
    <row r="14" ht="20.25" customHeight="1" spans="1:15">
      <c r="A14" s="164" t="s">
        <v>86</v>
      </c>
      <c r="B14" s="164" t="str">
        <f>"        "&amp;"行政事业单位医疗"</f>
        <v>        行政事业单位医疗</v>
      </c>
      <c r="C14" s="64">
        <v>1665040.97</v>
      </c>
      <c r="D14" s="64">
        <v>1665040.97</v>
      </c>
      <c r="E14" s="64">
        <v>1665040.97</v>
      </c>
      <c r="F14" s="64"/>
      <c r="G14" s="64"/>
      <c r="H14" s="64"/>
      <c r="I14" s="64"/>
      <c r="J14" s="64"/>
      <c r="K14" s="64"/>
      <c r="L14" s="64"/>
      <c r="M14" s="64"/>
      <c r="N14" s="64"/>
      <c r="O14" s="64"/>
    </row>
    <row r="15" ht="20.25" customHeight="1" spans="1:15">
      <c r="A15" s="165" t="s">
        <v>87</v>
      </c>
      <c r="B15" s="165" t="str">
        <f>"        "&amp;"行政单位医疗"</f>
        <v>        行政单位医疗</v>
      </c>
      <c r="C15" s="64">
        <v>691408.72</v>
      </c>
      <c r="D15" s="64">
        <v>691408.72</v>
      </c>
      <c r="E15" s="64">
        <v>691408.72</v>
      </c>
      <c r="F15" s="64"/>
      <c r="G15" s="64"/>
      <c r="H15" s="64"/>
      <c r="I15" s="64"/>
      <c r="J15" s="64"/>
      <c r="K15" s="64"/>
      <c r="L15" s="64"/>
      <c r="M15" s="64"/>
      <c r="N15" s="64"/>
      <c r="O15" s="64"/>
    </row>
    <row r="16" ht="20.25" customHeight="1" spans="1:15">
      <c r="A16" s="165" t="s">
        <v>88</v>
      </c>
      <c r="B16" s="165" t="str">
        <f>"        "&amp;"事业单位医疗"</f>
        <v>        事业单位医疗</v>
      </c>
      <c r="C16" s="64">
        <v>233967.63</v>
      </c>
      <c r="D16" s="64">
        <v>233967.63</v>
      </c>
      <c r="E16" s="64">
        <v>233967.63</v>
      </c>
      <c r="F16" s="64"/>
      <c r="G16" s="64"/>
      <c r="H16" s="64"/>
      <c r="I16" s="64"/>
      <c r="J16" s="64"/>
      <c r="K16" s="64"/>
      <c r="L16" s="64"/>
      <c r="M16" s="64"/>
      <c r="N16" s="64"/>
      <c r="O16" s="64"/>
    </row>
    <row r="17" ht="20.25" customHeight="1" spans="1:15">
      <c r="A17" s="165" t="s">
        <v>89</v>
      </c>
      <c r="B17" s="165" t="str">
        <f>"        "&amp;"公务员医疗补助"</f>
        <v>        公务员医疗补助</v>
      </c>
      <c r="C17" s="64">
        <v>647322.8</v>
      </c>
      <c r="D17" s="64">
        <v>647322.8</v>
      </c>
      <c r="E17" s="64">
        <v>647322.8</v>
      </c>
      <c r="F17" s="64"/>
      <c r="G17" s="64"/>
      <c r="H17" s="64"/>
      <c r="I17" s="64"/>
      <c r="J17" s="64"/>
      <c r="K17" s="64"/>
      <c r="L17" s="64"/>
      <c r="M17" s="64"/>
      <c r="N17" s="64"/>
      <c r="O17" s="64"/>
    </row>
    <row r="18" ht="20.25" customHeight="1" spans="1:15">
      <c r="A18" s="165" t="s">
        <v>90</v>
      </c>
      <c r="B18" s="165" t="str">
        <f>"        "&amp;"其他行政事业单位医疗支出"</f>
        <v>        其他行政事业单位医疗支出</v>
      </c>
      <c r="C18" s="64">
        <v>92341.82</v>
      </c>
      <c r="D18" s="64">
        <v>92341.82</v>
      </c>
      <c r="E18" s="64">
        <v>92341.82</v>
      </c>
      <c r="F18" s="64"/>
      <c r="G18" s="64"/>
      <c r="H18" s="64"/>
      <c r="I18" s="64"/>
      <c r="J18" s="64"/>
      <c r="K18" s="64"/>
      <c r="L18" s="64"/>
      <c r="M18" s="64"/>
      <c r="N18" s="64"/>
      <c r="O18" s="64"/>
    </row>
    <row r="19" ht="20.25" customHeight="1" spans="1:15">
      <c r="A19" s="151" t="s">
        <v>91</v>
      </c>
      <c r="B19" s="151" t="str">
        <f>"        "&amp;"节能环保支出"</f>
        <v>        节能环保支出</v>
      </c>
      <c r="C19" s="64">
        <v>47469476.13</v>
      </c>
      <c r="D19" s="64">
        <v>47083475.13</v>
      </c>
      <c r="E19" s="64">
        <v>16169175.13</v>
      </c>
      <c r="F19" s="64">
        <v>30914300</v>
      </c>
      <c r="G19" s="64"/>
      <c r="H19" s="64"/>
      <c r="I19" s="64"/>
      <c r="J19" s="64">
        <v>386001</v>
      </c>
      <c r="K19" s="64"/>
      <c r="L19" s="64"/>
      <c r="M19" s="64"/>
      <c r="N19" s="64"/>
      <c r="O19" s="64">
        <v>386001</v>
      </c>
    </row>
    <row r="20" ht="20.25" customHeight="1" spans="1:15">
      <c r="A20" s="164" t="s">
        <v>92</v>
      </c>
      <c r="B20" s="164" t="str">
        <f>"        "&amp;"环境保护管理事务"</f>
        <v>        环境保护管理事务</v>
      </c>
      <c r="C20" s="64">
        <v>11696217.7</v>
      </c>
      <c r="D20" s="64">
        <v>11696217.7</v>
      </c>
      <c r="E20" s="64">
        <v>11696217.7</v>
      </c>
      <c r="F20" s="64"/>
      <c r="G20" s="64"/>
      <c r="H20" s="64"/>
      <c r="I20" s="64"/>
      <c r="J20" s="64"/>
      <c r="K20" s="64"/>
      <c r="L20" s="64"/>
      <c r="M20" s="64"/>
      <c r="N20" s="64"/>
      <c r="O20" s="64"/>
    </row>
    <row r="21" ht="20.25" customHeight="1" spans="1:15">
      <c r="A21" s="165" t="s">
        <v>93</v>
      </c>
      <c r="B21" s="165" t="str">
        <f>"        "&amp;"行政运行"</f>
        <v>        行政运行</v>
      </c>
      <c r="C21" s="64">
        <v>11201017.7</v>
      </c>
      <c r="D21" s="64">
        <v>11201017.7</v>
      </c>
      <c r="E21" s="64">
        <v>11201017.7</v>
      </c>
      <c r="F21" s="64"/>
      <c r="G21" s="64"/>
      <c r="H21" s="64"/>
      <c r="I21" s="64"/>
      <c r="J21" s="64"/>
      <c r="K21" s="64"/>
      <c r="L21" s="64"/>
      <c r="M21" s="64"/>
      <c r="N21" s="64"/>
      <c r="O21" s="64"/>
    </row>
    <row r="22" ht="20.25" customHeight="1" spans="1:15">
      <c r="A22" s="165" t="s">
        <v>94</v>
      </c>
      <c r="B22" s="165" t="str">
        <f>"        "&amp;"其他环境保护管理事务支出"</f>
        <v>        其他环境保护管理事务支出</v>
      </c>
      <c r="C22" s="64">
        <v>495200</v>
      </c>
      <c r="D22" s="64">
        <v>495200</v>
      </c>
      <c r="E22" s="64">
        <v>495200</v>
      </c>
      <c r="F22" s="64"/>
      <c r="G22" s="64"/>
      <c r="H22" s="64"/>
      <c r="I22" s="64"/>
      <c r="J22" s="64"/>
      <c r="K22" s="64"/>
      <c r="L22" s="64"/>
      <c r="M22" s="64"/>
      <c r="N22" s="64"/>
      <c r="O22" s="64"/>
    </row>
    <row r="23" ht="20.25" customHeight="1" spans="1:15">
      <c r="A23" s="164" t="s">
        <v>95</v>
      </c>
      <c r="B23" s="164" t="str">
        <f>"        "&amp;"环境监测与监察"</f>
        <v>        环境监测与监察</v>
      </c>
      <c r="C23" s="64">
        <v>11640</v>
      </c>
      <c r="D23" s="64"/>
      <c r="E23" s="64"/>
      <c r="F23" s="64"/>
      <c r="G23" s="64"/>
      <c r="H23" s="64"/>
      <c r="I23" s="64"/>
      <c r="J23" s="64">
        <v>11640</v>
      </c>
      <c r="K23" s="64"/>
      <c r="L23" s="64"/>
      <c r="M23" s="64"/>
      <c r="N23" s="64"/>
      <c r="O23" s="64">
        <v>11640</v>
      </c>
    </row>
    <row r="24" ht="20.25" customHeight="1" spans="1:15">
      <c r="A24" s="165" t="s">
        <v>96</v>
      </c>
      <c r="B24" s="165" t="str">
        <f>"        "&amp;"其他环境监测与监察支出"</f>
        <v>        其他环境监测与监察支出</v>
      </c>
      <c r="C24" s="64">
        <v>11640</v>
      </c>
      <c r="D24" s="64"/>
      <c r="E24" s="64"/>
      <c r="F24" s="64"/>
      <c r="G24" s="64"/>
      <c r="H24" s="64"/>
      <c r="I24" s="64"/>
      <c r="J24" s="64">
        <v>11640</v>
      </c>
      <c r="K24" s="64"/>
      <c r="L24" s="64"/>
      <c r="M24" s="64"/>
      <c r="N24" s="64"/>
      <c r="O24" s="64">
        <v>11640</v>
      </c>
    </row>
    <row r="25" ht="20.25" customHeight="1" spans="1:15">
      <c r="A25" s="164" t="s">
        <v>97</v>
      </c>
      <c r="B25" s="164" t="str">
        <f>"        "&amp;"污染防治"</f>
        <v>        污染防治</v>
      </c>
      <c r="C25" s="64">
        <v>26303000</v>
      </c>
      <c r="D25" s="64">
        <v>26303000</v>
      </c>
      <c r="E25" s="64"/>
      <c r="F25" s="64">
        <v>26303000</v>
      </c>
      <c r="G25" s="64"/>
      <c r="H25" s="64"/>
      <c r="I25" s="64"/>
      <c r="J25" s="64"/>
      <c r="K25" s="64"/>
      <c r="L25" s="64"/>
      <c r="M25" s="64"/>
      <c r="N25" s="64"/>
      <c r="O25" s="64"/>
    </row>
    <row r="26" ht="20.25" customHeight="1" spans="1:15">
      <c r="A26" s="165" t="s">
        <v>98</v>
      </c>
      <c r="B26" s="165" t="str">
        <f>"        "&amp;"大气"</f>
        <v>        大气</v>
      </c>
      <c r="C26" s="64">
        <v>18961700</v>
      </c>
      <c r="D26" s="64">
        <v>18961700</v>
      </c>
      <c r="E26" s="64"/>
      <c r="F26" s="64">
        <v>18961700</v>
      </c>
      <c r="G26" s="64"/>
      <c r="H26" s="64"/>
      <c r="I26" s="64"/>
      <c r="J26" s="64"/>
      <c r="K26" s="64"/>
      <c r="L26" s="64"/>
      <c r="M26" s="64"/>
      <c r="N26" s="64"/>
      <c r="O26" s="64"/>
    </row>
    <row r="27" ht="20.25" customHeight="1" spans="1:15">
      <c r="A27" s="165" t="s">
        <v>99</v>
      </c>
      <c r="B27" s="165" t="str">
        <f>"        "&amp;"水体"</f>
        <v>        水体</v>
      </c>
      <c r="C27" s="64">
        <v>5926300</v>
      </c>
      <c r="D27" s="64">
        <v>5926300</v>
      </c>
      <c r="E27" s="64"/>
      <c r="F27" s="64">
        <v>5926300</v>
      </c>
      <c r="G27" s="64"/>
      <c r="H27" s="64"/>
      <c r="I27" s="64"/>
      <c r="J27" s="64"/>
      <c r="K27" s="64"/>
      <c r="L27" s="64"/>
      <c r="M27" s="64"/>
      <c r="N27" s="64"/>
      <c r="O27" s="64"/>
    </row>
    <row r="28" ht="20.25" customHeight="1" spans="1:15">
      <c r="A28" s="165" t="s">
        <v>100</v>
      </c>
      <c r="B28" s="165" t="str">
        <f>"        "&amp;"其他污染防治支出"</f>
        <v>        其他污染防治支出</v>
      </c>
      <c r="C28" s="64">
        <v>1415000</v>
      </c>
      <c r="D28" s="64">
        <v>1415000</v>
      </c>
      <c r="E28" s="64"/>
      <c r="F28" s="64">
        <v>1415000</v>
      </c>
      <c r="G28" s="64"/>
      <c r="H28" s="64"/>
      <c r="I28" s="64"/>
      <c r="J28" s="64"/>
      <c r="K28" s="64"/>
      <c r="L28" s="64"/>
      <c r="M28" s="64"/>
      <c r="N28" s="64"/>
      <c r="O28" s="64"/>
    </row>
    <row r="29" ht="20.25" customHeight="1" spans="1:15">
      <c r="A29" s="164" t="s">
        <v>101</v>
      </c>
      <c r="B29" s="164" t="str">
        <f>"        "&amp;"污染减排"</f>
        <v>        污染减排</v>
      </c>
      <c r="C29" s="64">
        <v>9458618.43</v>
      </c>
      <c r="D29" s="64">
        <v>9084257.43</v>
      </c>
      <c r="E29" s="64">
        <v>4472957.43</v>
      </c>
      <c r="F29" s="64">
        <v>4611300</v>
      </c>
      <c r="G29" s="64"/>
      <c r="H29" s="64"/>
      <c r="I29" s="64"/>
      <c r="J29" s="64">
        <v>374361</v>
      </c>
      <c r="K29" s="64"/>
      <c r="L29" s="64"/>
      <c r="M29" s="64"/>
      <c r="N29" s="64"/>
      <c r="O29" s="64">
        <v>374361</v>
      </c>
    </row>
    <row r="30" ht="20.25" customHeight="1" spans="1:15">
      <c r="A30" s="165" t="s">
        <v>102</v>
      </c>
      <c r="B30" s="165" t="str">
        <f>"        "&amp;"生态环境监测与信息"</f>
        <v>        生态环境监测与信息</v>
      </c>
      <c r="C30" s="64">
        <v>4847318.43</v>
      </c>
      <c r="D30" s="64">
        <v>4472957.43</v>
      </c>
      <c r="E30" s="64">
        <v>4472957.43</v>
      </c>
      <c r="F30" s="64"/>
      <c r="G30" s="64"/>
      <c r="H30" s="64"/>
      <c r="I30" s="64"/>
      <c r="J30" s="64">
        <v>374361</v>
      </c>
      <c r="K30" s="64"/>
      <c r="L30" s="64"/>
      <c r="M30" s="64"/>
      <c r="N30" s="64"/>
      <c r="O30" s="64">
        <v>374361</v>
      </c>
    </row>
    <row r="31" ht="20.25" customHeight="1" spans="1:15">
      <c r="A31" s="165" t="s">
        <v>103</v>
      </c>
      <c r="B31" s="165" t="str">
        <f>"        "&amp;"生态环境执法监察"</f>
        <v>        生态环境执法监察</v>
      </c>
      <c r="C31" s="64">
        <v>4611300</v>
      </c>
      <c r="D31" s="64">
        <v>4611300</v>
      </c>
      <c r="E31" s="64"/>
      <c r="F31" s="64">
        <v>4611300</v>
      </c>
      <c r="G31" s="64"/>
      <c r="H31" s="64"/>
      <c r="I31" s="64"/>
      <c r="J31" s="64"/>
      <c r="K31" s="64"/>
      <c r="L31" s="64"/>
      <c r="M31" s="64"/>
      <c r="N31" s="64"/>
      <c r="O31" s="64"/>
    </row>
    <row r="32" ht="20.25" customHeight="1" spans="1:15">
      <c r="A32" s="151" t="s">
        <v>104</v>
      </c>
      <c r="B32" s="151" t="str">
        <f>"        "&amp;"住房保障支出"</f>
        <v>        住房保障支出</v>
      </c>
      <c r="C32" s="64">
        <v>1669644</v>
      </c>
      <c r="D32" s="64">
        <v>1669644</v>
      </c>
      <c r="E32" s="64">
        <v>1669644</v>
      </c>
      <c r="F32" s="64"/>
      <c r="G32" s="64"/>
      <c r="H32" s="64"/>
      <c r="I32" s="64"/>
      <c r="J32" s="64"/>
      <c r="K32" s="64"/>
      <c r="L32" s="64"/>
      <c r="M32" s="64"/>
      <c r="N32" s="64"/>
      <c r="O32" s="64"/>
    </row>
    <row r="33" ht="20.25" customHeight="1" spans="1:15">
      <c r="A33" s="164" t="s">
        <v>105</v>
      </c>
      <c r="B33" s="164" t="str">
        <f>"        "&amp;"住房改革支出"</f>
        <v>        住房改革支出</v>
      </c>
      <c r="C33" s="64">
        <v>1669644</v>
      </c>
      <c r="D33" s="64">
        <v>1669644</v>
      </c>
      <c r="E33" s="64">
        <v>1669644</v>
      </c>
      <c r="F33" s="64"/>
      <c r="G33" s="64"/>
      <c r="H33" s="64"/>
      <c r="I33" s="64"/>
      <c r="J33" s="64"/>
      <c r="K33" s="64"/>
      <c r="L33" s="64"/>
      <c r="M33" s="64"/>
      <c r="N33" s="64"/>
      <c r="O33" s="64"/>
    </row>
    <row r="34" ht="20.25" customHeight="1" spans="1:15">
      <c r="A34" s="165" t="s">
        <v>106</v>
      </c>
      <c r="B34" s="165" t="str">
        <f>"        "&amp;"住房公积金"</f>
        <v>        住房公积金</v>
      </c>
      <c r="C34" s="64">
        <v>1582104</v>
      </c>
      <c r="D34" s="64">
        <v>1582104</v>
      </c>
      <c r="E34" s="64">
        <v>1582104</v>
      </c>
      <c r="F34" s="64"/>
      <c r="G34" s="64"/>
      <c r="H34" s="64"/>
      <c r="I34" s="64"/>
      <c r="J34" s="64"/>
      <c r="K34" s="64"/>
      <c r="L34" s="64"/>
      <c r="M34" s="64"/>
      <c r="N34" s="64"/>
      <c r="O34" s="64"/>
    </row>
    <row r="35" ht="20.25" customHeight="1" spans="1:15">
      <c r="A35" s="165" t="s">
        <v>107</v>
      </c>
      <c r="B35" s="165" t="str">
        <f>"        "&amp;"购房补贴"</f>
        <v>        购房补贴</v>
      </c>
      <c r="C35" s="64">
        <v>87540</v>
      </c>
      <c r="D35" s="64">
        <v>87540</v>
      </c>
      <c r="E35" s="64">
        <v>87540</v>
      </c>
      <c r="F35" s="64"/>
      <c r="G35" s="64"/>
      <c r="H35" s="64"/>
      <c r="I35" s="64"/>
      <c r="J35" s="64"/>
      <c r="K35" s="64"/>
      <c r="L35" s="64"/>
      <c r="M35" s="64"/>
      <c r="N35" s="64"/>
      <c r="O35" s="64"/>
    </row>
    <row r="36" ht="20.25" customHeight="1" spans="1:15">
      <c r="A36" s="155" t="s">
        <v>31</v>
      </c>
      <c r="B36" s="151"/>
      <c r="C36" s="156">
        <v>54028954.06</v>
      </c>
      <c r="D36" s="156">
        <v>53642953.06</v>
      </c>
      <c r="E36" s="156">
        <v>22728653.06</v>
      </c>
      <c r="F36" s="156">
        <v>30914300</v>
      </c>
      <c r="G36" s="156"/>
      <c r="H36" s="156"/>
      <c r="I36" s="156"/>
      <c r="J36" s="156">
        <v>386001</v>
      </c>
      <c r="K36" s="156"/>
      <c r="L36" s="156"/>
      <c r="M36" s="156"/>
      <c r="N36" s="156"/>
      <c r="O36" s="156">
        <v>386001</v>
      </c>
    </row>
  </sheetData>
  <mergeCells count="12">
    <mergeCell ref="A1:O1"/>
    <mergeCell ref="A2:O2"/>
    <mergeCell ref="A3:N3"/>
    <mergeCell ref="D4:F4"/>
    <mergeCell ref="J4:O4"/>
    <mergeCell ref="A36:B36"/>
    <mergeCell ref="A4:A5"/>
    <mergeCell ref="B4:B5"/>
    <mergeCell ref="C4:C5"/>
    <mergeCell ref="G4:G5"/>
    <mergeCell ref="H4:H5"/>
    <mergeCell ref="I4:I5"/>
  </mergeCells>
  <pageMargins left="0.75" right="0.75" top="1" bottom="1" header="0.5" footer="0.5"/>
  <pageSetup paperSize="1" scale="46"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5"/>
  <sheetViews>
    <sheetView showZeros="0" workbookViewId="0">
      <selection activeCell="A3" sqref="A3:C3"/>
    </sheetView>
  </sheetViews>
  <sheetFormatPr defaultColWidth="8.85" defaultRowHeight="15" customHeight="1" outlineLevelCol="3"/>
  <cols>
    <col min="1" max="2" width="28.575" customWidth="1"/>
    <col min="3" max="3" width="35.7" customWidth="1"/>
    <col min="4" max="4" width="28.575" customWidth="1"/>
  </cols>
  <sheetData>
    <row r="1" ht="18.75" customHeight="1" spans="1:4">
      <c r="A1" s="149" t="s">
        <v>108</v>
      </c>
      <c r="B1" s="166"/>
      <c r="C1" s="166"/>
      <c r="D1" s="166"/>
    </row>
    <row r="2" ht="28.5" customHeight="1" spans="1:4">
      <c r="A2" s="167" t="s">
        <v>109</v>
      </c>
      <c r="B2" s="167"/>
      <c r="C2" s="167"/>
      <c r="D2" s="167"/>
    </row>
    <row r="3" ht="18.75" customHeight="1" spans="1:4">
      <c r="A3" s="151" t="s">
        <v>2</v>
      </c>
      <c r="B3" s="151"/>
      <c r="C3" s="151"/>
      <c r="D3" s="149" t="s">
        <v>3</v>
      </c>
    </row>
    <row r="4" ht="18.75" customHeight="1" spans="1:4">
      <c r="A4" s="59" t="s">
        <v>4</v>
      </c>
      <c r="B4" s="59"/>
      <c r="C4" s="59" t="s">
        <v>5</v>
      </c>
      <c r="D4" s="59"/>
    </row>
    <row r="5" ht="18.75" customHeight="1" spans="1:4">
      <c r="A5" s="59" t="s">
        <v>6</v>
      </c>
      <c r="B5" s="59" t="s">
        <v>7</v>
      </c>
      <c r="C5" s="59" t="s">
        <v>110</v>
      </c>
      <c r="D5" s="59" t="s">
        <v>7</v>
      </c>
    </row>
    <row r="6" ht="18.75" customHeight="1" spans="1:4">
      <c r="A6" s="168" t="s">
        <v>111</v>
      </c>
      <c r="B6" s="169"/>
      <c r="C6" s="170" t="s">
        <v>112</v>
      </c>
      <c r="D6" s="169"/>
    </row>
    <row r="7" ht="18.75" customHeight="1" spans="1:4">
      <c r="A7" s="151" t="s">
        <v>113</v>
      </c>
      <c r="B7" s="171">
        <v>28754953.06</v>
      </c>
      <c r="C7" s="172" t="str">
        <f>"（一）"&amp;"社会保障和就业支出"</f>
        <v>（一）社会保障和就业支出</v>
      </c>
      <c r="D7" s="171">
        <v>3224792.96</v>
      </c>
    </row>
    <row r="8" ht="18.75" customHeight="1" spans="1:4">
      <c r="A8" s="151" t="s">
        <v>114</v>
      </c>
      <c r="B8" s="171"/>
      <c r="C8" s="172" t="str">
        <f>"（二）"&amp;"卫生健康支出"</f>
        <v>（二）卫生健康支出</v>
      </c>
      <c r="D8" s="171">
        <v>1665040.97</v>
      </c>
    </row>
    <row r="9" ht="18.75" customHeight="1" spans="1:4">
      <c r="A9" s="151" t="s">
        <v>115</v>
      </c>
      <c r="B9" s="171"/>
      <c r="C9" s="172" t="str">
        <f>"（三）"&amp;"节能环保支出"</f>
        <v>（三）节能环保支出</v>
      </c>
      <c r="D9" s="171">
        <v>47083475.13</v>
      </c>
    </row>
    <row r="10" ht="18.75" customHeight="1" spans="1:4">
      <c r="A10" s="151" t="s">
        <v>116</v>
      </c>
      <c r="B10" s="171"/>
      <c r="C10" s="172" t="str">
        <f>"（四）"&amp;"住房保障支出"</f>
        <v>（四）住房保障支出</v>
      </c>
      <c r="D10" s="171">
        <v>1669644</v>
      </c>
    </row>
    <row r="11" ht="18.75" customHeight="1" spans="1:4">
      <c r="A11" s="61" t="s">
        <v>113</v>
      </c>
      <c r="B11" s="171">
        <v>24888000</v>
      </c>
      <c r="C11" s="151"/>
      <c r="D11" s="151"/>
    </row>
    <row r="12" ht="18.75" customHeight="1" spans="1:4">
      <c r="A12" s="61" t="s">
        <v>114</v>
      </c>
      <c r="B12" s="171"/>
      <c r="C12" s="151"/>
      <c r="D12" s="151"/>
    </row>
    <row r="13" ht="18.75" customHeight="1" spans="1:4">
      <c r="A13" s="61" t="s">
        <v>115</v>
      </c>
      <c r="B13" s="171"/>
      <c r="C13" s="151"/>
      <c r="D13" s="151"/>
    </row>
    <row r="14" ht="18.75" customHeight="1" spans="1:4">
      <c r="A14" s="151"/>
      <c r="B14" s="151"/>
      <c r="C14" s="151" t="s">
        <v>117</v>
      </c>
      <c r="D14" s="151"/>
    </row>
    <row r="15" ht="18.75" customHeight="1" spans="1:4">
      <c r="A15" s="173" t="s">
        <v>25</v>
      </c>
      <c r="B15" s="171">
        <v>53642953.06</v>
      </c>
      <c r="C15" s="173" t="s">
        <v>26</v>
      </c>
      <c r="D15" s="171">
        <v>53642953.06</v>
      </c>
    </row>
  </sheetData>
  <mergeCells count="5">
    <mergeCell ref="A1:D1"/>
    <mergeCell ref="A2:D2"/>
    <mergeCell ref="A3:C3"/>
    <mergeCell ref="A4:B4"/>
    <mergeCell ref="C4:D4"/>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34"/>
  <sheetViews>
    <sheetView showZeros="0" workbookViewId="0">
      <selection activeCell="B22" sqref="B22"/>
    </sheetView>
  </sheetViews>
  <sheetFormatPr defaultColWidth="8.85" defaultRowHeight="15" customHeight="1" outlineLevelCol="6"/>
  <cols>
    <col min="1" max="1" width="17.8416666666667" customWidth="1"/>
    <col min="2" max="2" width="53.1333333333333" customWidth="1"/>
    <col min="3" max="7" width="21.75" customWidth="1"/>
  </cols>
  <sheetData>
    <row r="1" customHeight="1" spans="1:7">
      <c r="A1" s="162" t="s">
        <v>118</v>
      </c>
      <c r="B1" s="162"/>
      <c r="C1" s="162"/>
      <c r="D1" s="162"/>
      <c r="E1" s="162"/>
      <c r="F1" s="162"/>
      <c r="G1" s="162"/>
    </row>
    <row r="2" ht="28.5" customHeight="1" spans="1:7">
      <c r="A2" s="150" t="s">
        <v>119</v>
      </c>
      <c r="B2" s="150"/>
      <c r="C2" s="150"/>
      <c r="D2" s="150"/>
      <c r="E2" s="150"/>
      <c r="F2" s="150"/>
      <c r="G2" s="150"/>
    </row>
    <row r="3" ht="20.25" customHeight="1" spans="1:7">
      <c r="A3" s="151" t="s">
        <v>2</v>
      </c>
      <c r="B3" s="151"/>
      <c r="C3" s="151"/>
      <c r="D3" s="151"/>
      <c r="E3" s="151"/>
      <c r="F3" s="151"/>
      <c r="G3" s="163" t="s">
        <v>3</v>
      </c>
    </row>
    <row r="4" ht="27" customHeight="1" spans="1:7">
      <c r="A4" s="152" t="s">
        <v>120</v>
      </c>
      <c r="B4" s="152"/>
      <c r="C4" s="152" t="s">
        <v>31</v>
      </c>
      <c r="D4" s="152" t="s">
        <v>72</v>
      </c>
      <c r="E4" s="152"/>
      <c r="F4" s="152"/>
      <c r="G4" s="152" t="s">
        <v>73</v>
      </c>
    </row>
    <row r="5" ht="27" customHeight="1" spans="1:7">
      <c r="A5" s="152" t="s">
        <v>68</v>
      </c>
      <c r="B5" s="152" t="s">
        <v>69</v>
      </c>
      <c r="C5" s="152"/>
      <c r="D5" s="152" t="s">
        <v>33</v>
      </c>
      <c r="E5" s="152" t="s">
        <v>121</v>
      </c>
      <c r="F5" s="152" t="s">
        <v>122</v>
      </c>
      <c r="G5" s="152"/>
    </row>
    <row r="6" ht="20.25" customHeight="1" spans="1:7">
      <c r="A6" s="158" t="s">
        <v>45</v>
      </c>
      <c r="B6" s="158" t="s">
        <v>46</v>
      </c>
      <c r="C6" s="158" t="s">
        <v>47</v>
      </c>
      <c r="D6" s="158" t="s">
        <v>48</v>
      </c>
      <c r="E6" s="158" t="s">
        <v>49</v>
      </c>
      <c r="F6" s="158" t="s">
        <v>50</v>
      </c>
      <c r="G6" s="158">
        <v>7</v>
      </c>
    </row>
    <row r="7" ht="20.25" customHeight="1" spans="1:7">
      <c r="A7" s="151" t="s">
        <v>79</v>
      </c>
      <c r="B7" s="151" t="str">
        <f>"        "&amp;"社会保障和就业支出"</f>
        <v>        社会保障和就业支出</v>
      </c>
      <c r="C7" s="64">
        <v>3224792.96</v>
      </c>
      <c r="D7" s="156">
        <v>3224792.96</v>
      </c>
      <c r="E7" s="64">
        <v>3195992.96</v>
      </c>
      <c r="F7" s="64">
        <v>28800</v>
      </c>
      <c r="G7" s="64"/>
    </row>
    <row r="8" ht="20.25" customHeight="1" spans="1:7">
      <c r="A8" s="164" t="s">
        <v>80</v>
      </c>
      <c r="B8" s="164" t="str">
        <f>"        "&amp;"行政事业单位养老支出"</f>
        <v>        行政事业单位养老支出</v>
      </c>
      <c r="C8" s="64">
        <v>3224792.96</v>
      </c>
      <c r="D8" s="156">
        <v>3224792.96</v>
      </c>
      <c r="E8" s="64">
        <v>3195992.96</v>
      </c>
      <c r="F8" s="64">
        <v>28800</v>
      </c>
      <c r="G8" s="64"/>
    </row>
    <row r="9" ht="20.25" customHeight="1" spans="1:7">
      <c r="A9" s="165" t="s">
        <v>81</v>
      </c>
      <c r="B9" s="165" t="str">
        <f>"        "&amp;"行政单位离退休"</f>
        <v>        行政单位离退休</v>
      </c>
      <c r="C9" s="64">
        <v>604200</v>
      </c>
      <c r="D9" s="156">
        <v>604200</v>
      </c>
      <c r="E9" s="64">
        <v>592800</v>
      </c>
      <c r="F9" s="64">
        <v>11400</v>
      </c>
      <c r="G9" s="64"/>
    </row>
    <row r="10" ht="20.25" customHeight="1" spans="1:7">
      <c r="A10" s="165" t="s">
        <v>82</v>
      </c>
      <c r="B10" s="165" t="str">
        <f>"        "&amp;"事业单位离退休"</f>
        <v>        事业单位离退休</v>
      </c>
      <c r="C10" s="64">
        <v>783000</v>
      </c>
      <c r="D10" s="156">
        <v>783000</v>
      </c>
      <c r="E10" s="64">
        <v>765600</v>
      </c>
      <c r="F10" s="64">
        <v>17400</v>
      </c>
      <c r="G10" s="64"/>
    </row>
    <row r="11" ht="20.25" customHeight="1" spans="1:7">
      <c r="A11" s="165" t="s">
        <v>83</v>
      </c>
      <c r="B11" s="165" t="str">
        <f>"        "&amp;"机关事业单位基本养老保险缴费支出"</f>
        <v>        机关事业单位基本养老保险缴费支出</v>
      </c>
      <c r="C11" s="64">
        <v>1737592.96</v>
      </c>
      <c r="D11" s="156">
        <v>1737592.96</v>
      </c>
      <c r="E11" s="64">
        <v>1737592.96</v>
      </c>
      <c r="F11" s="64"/>
      <c r="G11" s="64"/>
    </row>
    <row r="12" ht="20.25" customHeight="1" spans="1:7">
      <c r="A12" s="165" t="s">
        <v>84</v>
      </c>
      <c r="B12" s="165" t="str">
        <f>"        "&amp;"机关事业单位职业年金缴费支出"</f>
        <v>        机关事业单位职业年金缴费支出</v>
      </c>
      <c r="C12" s="64">
        <v>100000</v>
      </c>
      <c r="D12" s="156">
        <v>100000</v>
      </c>
      <c r="E12" s="64">
        <v>100000</v>
      </c>
      <c r="F12" s="64"/>
      <c r="G12" s="64"/>
    </row>
    <row r="13" ht="20.25" customHeight="1" spans="1:7">
      <c r="A13" s="151" t="s">
        <v>85</v>
      </c>
      <c r="B13" s="151" t="str">
        <f>"        "&amp;"卫生健康支出"</f>
        <v>        卫生健康支出</v>
      </c>
      <c r="C13" s="64">
        <v>1665040.97</v>
      </c>
      <c r="D13" s="156">
        <v>1665040.97</v>
      </c>
      <c r="E13" s="64">
        <v>1665040.97</v>
      </c>
      <c r="F13" s="64"/>
      <c r="G13" s="64"/>
    </row>
    <row r="14" ht="20.25" customHeight="1" spans="1:7">
      <c r="A14" s="164" t="s">
        <v>86</v>
      </c>
      <c r="B14" s="164" t="str">
        <f>"        "&amp;"行政事业单位医疗"</f>
        <v>        行政事业单位医疗</v>
      </c>
      <c r="C14" s="64">
        <v>1665040.97</v>
      </c>
      <c r="D14" s="156">
        <v>1665040.97</v>
      </c>
      <c r="E14" s="64">
        <v>1665040.97</v>
      </c>
      <c r="F14" s="64"/>
      <c r="G14" s="64"/>
    </row>
    <row r="15" ht="20.25" customHeight="1" spans="1:7">
      <c r="A15" s="165" t="s">
        <v>87</v>
      </c>
      <c r="B15" s="165" t="str">
        <f>"        "&amp;"行政单位医疗"</f>
        <v>        行政单位医疗</v>
      </c>
      <c r="C15" s="64">
        <v>691408.72</v>
      </c>
      <c r="D15" s="156">
        <v>691408.72</v>
      </c>
      <c r="E15" s="64">
        <v>691408.72</v>
      </c>
      <c r="F15" s="64"/>
      <c r="G15" s="64"/>
    </row>
    <row r="16" ht="20.25" customHeight="1" spans="1:7">
      <c r="A16" s="165" t="s">
        <v>88</v>
      </c>
      <c r="B16" s="165" t="str">
        <f>"        "&amp;"事业单位医疗"</f>
        <v>        事业单位医疗</v>
      </c>
      <c r="C16" s="64">
        <v>233967.63</v>
      </c>
      <c r="D16" s="156">
        <v>233967.63</v>
      </c>
      <c r="E16" s="64">
        <v>233967.63</v>
      </c>
      <c r="F16" s="64"/>
      <c r="G16" s="64"/>
    </row>
    <row r="17" ht="20.25" customHeight="1" spans="1:7">
      <c r="A17" s="165" t="s">
        <v>89</v>
      </c>
      <c r="B17" s="165" t="str">
        <f>"        "&amp;"公务员医疗补助"</f>
        <v>        公务员医疗补助</v>
      </c>
      <c r="C17" s="64">
        <v>647322.8</v>
      </c>
      <c r="D17" s="156">
        <v>647322.8</v>
      </c>
      <c r="E17" s="64">
        <v>647322.8</v>
      </c>
      <c r="F17" s="64"/>
      <c r="G17" s="64"/>
    </row>
    <row r="18" ht="20.25" customHeight="1" spans="1:7">
      <c r="A18" s="165" t="s">
        <v>90</v>
      </c>
      <c r="B18" s="165" t="str">
        <f>"        "&amp;"其他行政事业单位医疗支出"</f>
        <v>        其他行政事业单位医疗支出</v>
      </c>
      <c r="C18" s="64">
        <v>92341.82</v>
      </c>
      <c r="D18" s="156">
        <v>92341.82</v>
      </c>
      <c r="E18" s="64">
        <v>92341.82</v>
      </c>
      <c r="F18" s="64"/>
      <c r="G18" s="64"/>
    </row>
    <row r="19" ht="20.25" customHeight="1" spans="1:7">
      <c r="A19" s="151" t="s">
        <v>91</v>
      </c>
      <c r="B19" s="151" t="str">
        <f>"        "&amp;"节能环保支出"</f>
        <v>        节能环保支出</v>
      </c>
      <c r="C19" s="64">
        <v>47083475.13</v>
      </c>
      <c r="D19" s="156">
        <v>16169175.13</v>
      </c>
      <c r="E19" s="64">
        <v>13114474.01</v>
      </c>
      <c r="F19" s="64">
        <v>3054701.12</v>
      </c>
      <c r="G19" s="64">
        <v>30914300</v>
      </c>
    </row>
    <row r="20" ht="20.25" customHeight="1" spans="1:7">
      <c r="A20" s="164" t="s">
        <v>92</v>
      </c>
      <c r="B20" s="164" t="str">
        <f>"        "&amp;"环境保护管理事务"</f>
        <v>        环境保护管理事务</v>
      </c>
      <c r="C20" s="64">
        <v>11696217.7</v>
      </c>
      <c r="D20" s="156">
        <v>11696217.7</v>
      </c>
      <c r="E20" s="64">
        <v>9069902.98</v>
      </c>
      <c r="F20" s="64">
        <v>2626314.72</v>
      </c>
      <c r="G20" s="64"/>
    </row>
    <row r="21" ht="20.25" customHeight="1" spans="1:7">
      <c r="A21" s="165" t="s">
        <v>93</v>
      </c>
      <c r="B21" s="165" t="str">
        <f>"        "&amp;"行政运行"</f>
        <v>        行政运行</v>
      </c>
      <c r="C21" s="64">
        <v>11201017.7</v>
      </c>
      <c r="D21" s="156">
        <v>11201017.7</v>
      </c>
      <c r="E21" s="64">
        <v>9069902.98</v>
      </c>
      <c r="F21" s="64">
        <v>2131114.72</v>
      </c>
      <c r="G21" s="64"/>
    </row>
    <row r="22" ht="20.25" customHeight="1" spans="1:7">
      <c r="A22" s="165" t="s">
        <v>94</v>
      </c>
      <c r="B22" s="165" t="str">
        <f>"        "&amp;"其他环境保护管理事务支出"</f>
        <v>        其他环境保护管理事务支出</v>
      </c>
      <c r="C22" s="64">
        <v>495200</v>
      </c>
      <c r="D22" s="156">
        <v>495200</v>
      </c>
      <c r="E22" s="64"/>
      <c r="F22" s="64">
        <v>495200</v>
      </c>
      <c r="G22" s="64"/>
    </row>
    <row r="23" ht="20.25" customHeight="1" spans="1:7">
      <c r="A23" s="164" t="s">
        <v>97</v>
      </c>
      <c r="B23" s="164" t="str">
        <f>"        "&amp;"污染防治"</f>
        <v>        污染防治</v>
      </c>
      <c r="C23" s="64">
        <v>26303000</v>
      </c>
      <c r="D23" s="156"/>
      <c r="E23" s="64"/>
      <c r="F23" s="64"/>
      <c r="G23" s="64">
        <v>26303000</v>
      </c>
    </row>
    <row r="24" ht="20.25" customHeight="1" spans="1:7">
      <c r="A24" s="165" t="s">
        <v>98</v>
      </c>
      <c r="B24" s="165" t="str">
        <f>"        "&amp;"大气"</f>
        <v>        大气</v>
      </c>
      <c r="C24" s="64">
        <v>18961700</v>
      </c>
      <c r="D24" s="156"/>
      <c r="E24" s="64"/>
      <c r="F24" s="64"/>
      <c r="G24" s="64">
        <v>18961700</v>
      </c>
    </row>
    <row r="25" ht="20.25" customHeight="1" spans="1:7">
      <c r="A25" s="165" t="s">
        <v>99</v>
      </c>
      <c r="B25" s="165" t="str">
        <f>"        "&amp;"水体"</f>
        <v>        水体</v>
      </c>
      <c r="C25" s="64">
        <v>5926300</v>
      </c>
      <c r="D25" s="156"/>
      <c r="E25" s="64"/>
      <c r="F25" s="64"/>
      <c r="G25" s="64">
        <v>5926300</v>
      </c>
    </row>
    <row r="26" ht="20.25" customHeight="1" spans="1:7">
      <c r="A26" s="165" t="s">
        <v>100</v>
      </c>
      <c r="B26" s="165" t="str">
        <f>"        "&amp;"其他污染防治支出"</f>
        <v>        其他污染防治支出</v>
      </c>
      <c r="C26" s="64">
        <v>1415000</v>
      </c>
      <c r="D26" s="156"/>
      <c r="E26" s="64"/>
      <c r="F26" s="64"/>
      <c r="G26" s="64">
        <v>1415000</v>
      </c>
    </row>
    <row r="27" ht="20.25" customHeight="1" spans="1:7">
      <c r="A27" s="164" t="s">
        <v>101</v>
      </c>
      <c r="B27" s="164" t="str">
        <f>"        "&amp;"污染减排"</f>
        <v>        污染减排</v>
      </c>
      <c r="C27" s="64">
        <v>9084257.43</v>
      </c>
      <c r="D27" s="156">
        <v>4472957.43</v>
      </c>
      <c r="E27" s="64">
        <v>4044571.03</v>
      </c>
      <c r="F27" s="64">
        <v>428386.4</v>
      </c>
      <c r="G27" s="64">
        <v>4611300</v>
      </c>
    </row>
    <row r="28" ht="20.25" customHeight="1" spans="1:7">
      <c r="A28" s="165" t="s">
        <v>102</v>
      </c>
      <c r="B28" s="165" t="str">
        <f>"        "&amp;"生态环境监测与信息"</f>
        <v>        生态环境监测与信息</v>
      </c>
      <c r="C28" s="64">
        <v>4472957.43</v>
      </c>
      <c r="D28" s="156">
        <v>4472957.43</v>
      </c>
      <c r="E28" s="64">
        <v>4044571.03</v>
      </c>
      <c r="F28" s="64">
        <v>428386.4</v>
      </c>
      <c r="G28" s="64"/>
    </row>
    <row r="29" ht="20.25" customHeight="1" spans="1:7">
      <c r="A29" s="165" t="s">
        <v>103</v>
      </c>
      <c r="B29" s="165" t="str">
        <f>"        "&amp;"生态环境执法监察"</f>
        <v>        生态环境执法监察</v>
      </c>
      <c r="C29" s="64">
        <v>4611300</v>
      </c>
      <c r="D29" s="156"/>
      <c r="E29" s="64"/>
      <c r="F29" s="64"/>
      <c r="G29" s="64">
        <v>4611300</v>
      </c>
    </row>
    <row r="30" ht="20.25" customHeight="1" spans="1:7">
      <c r="A30" s="151" t="s">
        <v>104</v>
      </c>
      <c r="B30" s="151" t="str">
        <f>"        "&amp;"住房保障支出"</f>
        <v>        住房保障支出</v>
      </c>
      <c r="C30" s="64">
        <v>1669644</v>
      </c>
      <c r="D30" s="156">
        <v>1669644</v>
      </c>
      <c r="E30" s="64">
        <v>1669644</v>
      </c>
      <c r="F30" s="64"/>
      <c r="G30" s="64"/>
    </row>
    <row r="31" ht="20.25" customHeight="1" spans="1:7">
      <c r="A31" s="164" t="s">
        <v>105</v>
      </c>
      <c r="B31" s="164" t="str">
        <f>"        "&amp;"住房改革支出"</f>
        <v>        住房改革支出</v>
      </c>
      <c r="C31" s="64">
        <v>1669644</v>
      </c>
      <c r="D31" s="156">
        <v>1669644</v>
      </c>
      <c r="E31" s="64">
        <v>1669644</v>
      </c>
      <c r="F31" s="64"/>
      <c r="G31" s="64"/>
    </row>
    <row r="32" ht="20.25" customHeight="1" spans="1:7">
      <c r="A32" s="165" t="s">
        <v>106</v>
      </c>
      <c r="B32" s="165" t="str">
        <f>"        "&amp;"住房公积金"</f>
        <v>        住房公积金</v>
      </c>
      <c r="C32" s="64">
        <v>1582104</v>
      </c>
      <c r="D32" s="156">
        <v>1582104</v>
      </c>
      <c r="E32" s="64">
        <v>1582104</v>
      </c>
      <c r="F32" s="64"/>
      <c r="G32" s="64"/>
    </row>
    <row r="33" ht="20.25" customHeight="1" spans="1:7">
      <c r="A33" s="165" t="s">
        <v>107</v>
      </c>
      <c r="B33" s="165" t="str">
        <f>"        "&amp;"购房补贴"</f>
        <v>        购房补贴</v>
      </c>
      <c r="C33" s="64">
        <v>87540</v>
      </c>
      <c r="D33" s="156">
        <v>87540</v>
      </c>
      <c r="E33" s="64">
        <v>87540</v>
      </c>
      <c r="F33" s="64"/>
      <c r="G33" s="64"/>
    </row>
    <row r="34" ht="20.25" customHeight="1" spans="1:7">
      <c r="A34" s="155" t="s">
        <v>31</v>
      </c>
      <c r="B34" s="151"/>
      <c r="C34" s="156">
        <v>53642953.06</v>
      </c>
      <c r="D34" s="156">
        <v>22728653.06</v>
      </c>
      <c r="E34" s="156">
        <v>19645151.94</v>
      </c>
      <c r="F34" s="156">
        <v>3083501.12</v>
      </c>
      <c r="G34" s="156">
        <v>30914300</v>
      </c>
    </row>
  </sheetData>
  <mergeCells count="8">
    <mergeCell ref="A1:G1"/>
    <mergeCell ref="A2:G2"/>
    <mergeCell ref="A3:F3"/>
    <mergeCell ref="A4:B4"/>
    <mergeCell ref="D4:F4"/>
    <mergeCell ref="A34:B34"/>
    <mergeCell ref="C4:C5"/>
    <mergeCell ref="G4:G5"/>
  </mergeCells>
  <pageMargins left="0.75" right="0.75" top="1" bottom="1" header="0.5" footer="0.5"/>
  <pageSetup paperSize="1" scale="66" pageOrder="overThenDown"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D13" sqref="D13"/>
    </sheetView>
  </sheetViews>
  <sheetFormatPr defaultColWidth="8.85" defaultRowHeight="15" customHeight="1" outlineLevelRow="7" outlineLevelCol="5"/>
  <cols>
    <col min="1" max="6" width="25.1333333333333" customWidth="1"/>
  </cols>
  <sheetData>
    <row r="1" customHeight="1" spans="1:6">
      <c r="A1" s="149" t="s">
        <v>123</v>
      </c>
      <c r="B1" s="149"/>
      <c r="C1" s="149"/>
      <c r="D1" s="149"/>
      <c r="E1" s="149"/>
      <c r="F1" s="149"/>
    </row>
    <row r="2" ht="28.5" customHeight="1" spans="1:6">
      <c r="A2" s="150" t="s">
        <v>124</v>
      </c>
      <c r="B2" s="150"/>
      <c r="C2" s="150"/>
      <c r="D2" s="150"/>
      <c r="E2" s="150"/>
      <c r="F2" s="150"/>
    </row>
    <row r="3" ht="20.25" customHeight="1" spans="1:6">
      <c r="A3" s="151" t="s">
        <v>2</v>
      </c>
      <c r="B3" s="151"/>
      <c r="C3" s="151"/>
      <c r="D3" s="151"/>
      <c r="E3" s="151"/>
      <c r="F3" s="149" t="s">
        <v>3</v>
      </c>
    </row>
    <row r="4" ht="20.25" customHeight="1" spans="1:6">
      <c r="A4" s="152" t="s">
        <v>125</v>
      </c>
      <c r="B4" s="152" t="s">
        <v>126</v>
      </c>
      <c r="C4" s="152" t="s">
        <v>127</v>
      </c>
      <c r="D4" s="152"/>
      <c r="E4" s="152"/>
      <c r="F4" s="152"/>
    </row>
    <row r="5" ht="35.25" customHeight="1" spans="1:6">
      <c r="A5" s="152"/>
      <c r="B5" s="152"/>
      <c r="C5" s="152" t="s">
        <v>33</v>
      </c>
      <c r="D5" s="152" t="s">
        <v>128</v>
      </c>
      <c r="E5" s="152" t="s">
        <v>129</v>
      </c>
      <c r="F5" s="152" t="s">
        <v>130</v>
      </c>
    </row>
    <row r="6" ht="20.25" customHeight="1" spans="1:6">
      <c r="A6" s="158" t="s">
        <v>45</v>
      </c>
      <c r="B6" s="158">
        <v>2</v>
      </c>
      <c r="C6" s="158">
        <v>3</v>
      </c>
      <c r="D6" s="158">
        <v>4</v>
      </c>
      <c r="E6" s="158">
        <v>5</v>
      </c>
      <c r="F6" s="158">
        <v>6</v>
      </c>
    </row>
    <row r="7" ht="20.25" customHeight="1" spans="1:6">
      <c r="A7" s="64">
        <v>151600</v>
      </c>
      <c r="B7" s="159" t="s">
        <v>131</v>
      </c>
      <c r="C7" s="64">
        <v>76600</v>
      </c>
      <c r="D7" s="159" t="s">
        <v>131</v>
      </c>
      <c r="E7" s="156">
        <v>76600</v>
      </c>
      <c r="F7" s="64">
        <v>75000</v>
      </c>
    </row>
    <row r="8" ht="42" customHeight="1" spans="1:6">
      <c r="A8" s="160" t="s">
        <v>132</v>
      </c>
      <c r="B8" s="161"/>
      <c r="C8" s="161"/>
      <c r="D8" s="161"/>
      <c r="E8" s="161"/>
      <c r="F8" s="161"/>
    </row>
  </sheetData>
  <mergeCells count="7">
    <mergeCell ref="A1:F1"/>
    <mergeCell ref="A2:F2"/>
    <mergeCell ref="A3:E3"/>
    <mergeCell ref="C4:E4"/>
    <mergeCell ref="A8:F8"/>
    <mergeCell ref="A4:A5"/>
    <mergeCell ref="B4:B5"/>
  </mergeCells>
  <pageMargins left="0.75" right="0.75" top="1" bottom="1" header="0.5" footer="0.5"/>
  <pageSetup paperSize="1" scale="82"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67"/>
  <sheetViews>
    <sheetView showZeros="0" workbookViewId="0">
      <selection activeCell="A9" sqref="A8:A9"/>
    </sheetView>
  </sheetViews>
  <sheetFormatPr defaultColWidth="8.85" defaultRowHeight="15" customHeight="1"/>
  <cols>
    <col min="1" max="1" width="27.275" customWidth="1"/>
    <col min="2" max="2" width="20.8416666666667" customWidth="1"/>
    <col min="3" max="3" width="22.7" customWidth="1"/>
    <col min="4" max="4" width="11.1333333333333" customWidth="1"/>
    <col min="5" max="5" width="22.7" customWidth="1"/>
    <col min="6" max="6" width="11.1333333333333" customWidth="1"/>
    <col min="7" max="7" width="22.7" customWidth="1"/>
    <col min="8" max="8" width="16.2833333333333" customWidth="1"/>
    <col min="9" max="9" width="16.4166666666667" customWidth="1"/>
    <col min="10" max="13" width="16.2833333333333" customWidth="1"/>
    <col min="14" max="16" width="16.4166666666667" customWidth="1"/>
    <col min="17" max="22" width="16.2833333333333" customWidth="1"/>
    <col min="23" max="23" width="16.4166666666667" customWidth="1"/>
  </cols>
  <sheetData>
    <row r="1" customHeight="1" spans="1:23">
      <c r="A1" s="149" t="s">
        <v>133</v>
      </c>
      <c r="B1" s="149"/>
      <c r="C1" s="149"/>
      <c r="D1" s="149"/>
      <c r="E1" s="149"/>
      <c r="F1" s="149"/>
      <c r="G1" s="149"/>
      <c r="H1" s="149"/>
      <c r="I1" s="149"/>
      <c r="J1" s="149"/>
      <c r="K1" s="149"/>
      <c r="L1" s="149"/>
      <c r="M1" s="149"/>
      <c r="N1" s="149"/>
      <c r="O1" s="149"/>
      <c r="P1" s="149"/>
      <c r="Q1" s="149"/>
      <c r="R1" s="149"/>
      <c r="S1" s="149"/>
      <c r="T1" s="149"/>
      <c r="U1" s="149"/>
      <c r="V1" s="149"/>
      <c r="W1" s="149"/>
    </row>
    <row r="2" ht="28.5" customHeight="1" spans="1:23">
      <c r="A2" s="150" t="s">
        <v>134</v>
      </c>
      <c r="B2" s="150"/>
      <c r="C2" s="150" t="s">
        <v>135</v>
      </c>
      <c r="D2" s="150"/>
      <c r="E2" s="150"/>
      <c r="F2" s="150"/>
      <c r="G2" s="150"/>
      <c r="H2" s="150"/>
      <c r="I2" s="150"/>
      <c r="J2" s="150"/>
      <c r="K2" s="150"/>
      <c r="L2" s="150"/>
      <c r="M2" s="150"/>
      <c r="N2" s="150"/>
      <c r="O2" s="150"/>
      <c r="P2" s="150"/>
      <c r="Q2" s="150"/>
      <c r="R2" s="150"/>
      <c r="S2" s="150"/>
      <c r="T2" s="150"/>
      <c r="U2" s="150"/>
      <c r="V2" s="150"/>
      <c r="W2" s="150"/>
    </row>
    <row r="3" ht="19.5" customHeight="1" spans="1:23">
      <c r="A3" s="151" t="s">
        <v>2</v>
      </c>
      <c r="B3" s="151"/>
      <c r="C3" s="151"/>
      <c r="D3" s="151"/>
      <c r="E3" s="151"/>
      <c r="F3" s="151"/>
      <c r="G3" s="151"/>
      <c r="H3" s="151"/>
      <c r="I3" s="151"/>
      <c r="J3" s="151"/>
      <c r="K3" s="151"/>
      <c r="L3" s="151"/>
      <c r="M3" s="151"/>
      <c r="N3" s="151"/>
      <c r="O3" s="151"/>
      <c r="P3" s="151"/>
      <c r="Q3" s="151"/>
      <c r="R3" s="149"/>
      <c r="S3" s="149"/>
      <c r="T3" s="149"/>
      <c r="U3" s="149"/>
      <c r="V3" s="149"/>
      <c r="W3" s="149" t="s">
        <v>3</v>
      </c>
    </row>
    <row r="4" ht="19.5" customHeight="1" spans="1:23">
      <c r="A4" s="152" t="s">
        <v>30</v>
      </c>
      <c r="B4" s="152" t="s">
        <v>136</v>
      </c>
      <c r="C4" s="152" t="s">
        <v>137</v>
      </c>
      <c r="D4" s="152" t="s">
        <v>138</v>
      </c>
      <c r="E4" s="152" t="s">
        <v>139</v>
      </c>
      <c r="F4" s="152" t="s">
        <v>140</v>
      </c>
      <c r="G4" s="152" t="s">
        <v>141</v>
      </c>
      <c r="H4" s="152" t="s">
        <v>142</v>
      </c>
      <c r="I4" s="152"/>
      <c r="J4" s="152"/>
      <c r="K4" s="152"/>
      <c r="L4" s="152"/>
      <c r="M4" s="152"/>
      <c r="N4" s="152"/>
      <c r="O4" s="152"/>
      <c r="P4" s="152"/>
      <c r="Q4" s="152"/>
      <c r="R4" s="152"/>
      <c r="S4" s="152"/>
      <c r="T4" s="152"/>
      <c r="U4" s="152"/>
      <c r="V4" s="152"/>
      <c r="W4" s="152"/>
    </row>
    <row r="5" ht="19.5" customHeight="1" spans="1:23">
      <c r="A5" s="152"/>
      <c r="B5" s="152"/>
      <c r="C5" s="152"/>
      <c r="D5" s="152"/>
      <c r="E5" s="152"/>
      <c r="F5" s="152"/>
      <c r="G5" s="152"/>
      <c r="H5" s="152" t="s">
        <v>31</v>
      </c>
      <c r="I5" s="152" t="s">
        <v>34</v>
      </c>
      <c r="J5" s="152"/>
      <c r="K5" s="152"/>
      <c r="L5" s="152"/>
      <c r="M5" s="152"/>
      <c r="N5" s="152" t="s">
        <v>143</v>
      </c>
      <c r="O5" s="152"/>
      <c r="P5" s="152"/>
      <c r="Q5" s="152" t="s">
        <v>37</v>
      </c>
      <c r="R5" s="152" t="s">
        <v>71</v>
      </c>
      <c r="S5" s="152"/>
      <c r="T5" s="152"/>
      <c r="U5" s="152"/>
      <c r="V5" s="152"/>
      <c r="W5" s="152"/>
    </row>
    <row r="6" ht="41.25" customHeight="1" spans="1:23">
      <c r="A6" s="152"/>
      <c r="B6" s="152"/>
      <c r="C6" s="152"/>
      <c r="D6" s="152"/>
      <c r="E6" s="152"/>
      <c r="F6" s="152"/>
      <c r="G6" s="152"/>
      <c r="H6" s="152"/>
      <c r="I6" s="152" t="s">
        <v>144</v>
      </c>
      <c r="J6" s="152" t="s">
        <v>145</v>
      </c>
      <c r="K6" s="152" t="s">
        <v>146</v>
      </c>
      <c r="L6" s="152" t="s">
        <v>147</v>
      </c>
      <c r="M6" s="152" t="s">
        <v>148</v>
      </c>
      <c r="N6" s="152" t="s">
        <v>34</v>
      </c>
      <c r="O6" s="152" t="s">
        <v>35</v>
      </c>
      <c r="P6" s="152" t="s">
        <v>36</v>
      </c>
      <c r="Q6" s="152"/>
      <c r="R6" s="152" t="s">
        <v>33</v>
      </c>
      <c r="S6" s="152" t="s">
        <v>40</v>
      </c>
      <c r="T6" s="152" t="s">
        <v>149</v>
      </c>
      <c r="U6" s="152" t="s">
        <v>42</v>
      </c>
      <c r="V6" s="152" t="s">
        <v>43</v>
      </c>
      <c r="W6" s="152" t="s">
        <v>44</v>
      </c>
    </row>
    <row r="7" ht="20.25" customHeight="1" spans="1:23">
      <c r="A7" s="153" t="s">
        <v>45</v>
      </c>
      <c r="B7" s="154" t="s">
        <v>46</v>
      </c>
      <c r="C7" s="155" t="s">
        <v>47</v>
      </c>
      <c r="D7" s="155" t="s">
        <v>48</v>
      </c>
      <c r="E7" s="155" t="s">
        <v>49</v>
      </c>
      <c r="F7" s="155" t="s">
        <v>50</v>
      </c>
      <c r="G7" s="155" t="s">
        <v>51</v>
      </c>
      <c r="H7" s="155" t="s">
        <v>52</v>
      </c>
      <c r="I7" s="155" t="s">
        <v>53</v>
      </c>
      <c r="J7" s="155" t="s">
        <v>54</v>
      </c>
      <c r="K7" s="155" t="s">
        <v>55</v>
      </c>
      <c r="L7" s="155" t="s">
        <v>56</v>
      </c>
      <c r="M7" s="155" t="s">
        <v>57</v>
      </c>
      <c r="N7" s="155" t="s">
        <v>58</v>
      </c>
      <c r="O7" s="155" t="s">
        <v>59</v>
      </c>
      <c r="P7" s="155" t="s">
        <v>60</v>
      </c>
      <c r="Q7" s="155" t="s">
        <v>61</v>
      </c>
      <c r="R7" s="155" t="s">
        <v>62</v>
      </c>
      <c r="S7" s="155" t="s">
        <v>63</v>
      </c>
      <c r="T7" s="155" t="s">
        <v>150</v>
      </c>
      <c r="U7" s="155" t="s">
        <v>151</v>
      </c>
      <c r="V7" s="155" t="s">
        <v>152</v>
      </c>
      <c r="W7" s="155" t="s">
        <v>153</v>
      </c>
    </row>
    <row r="8" ht="20.25" customHeight="1" spans="1:23">
      <c r="A8" s="151" t="str">
        <f>"       "&amp;"玉溪市生态环境局"</f>
        <v>       玉溪市生态环境局</v>
      </c>
      <c r="C8" s="151"/>
      <c r="D8" s="151"/>
      <c r="E8" s="151"/>
      <c r="G8" s="151"/>
      <c r="H8" s="156">
        <v>22728653.06</v>
      </c>
      <c r="I8" s="64">
        <v>22728653.06</v>
      </c>
      <c r="J8" s="64">
        <v>8996303</v>
      </c>
      <c r="K8" s="64"/>
      <c r="L8" s="64">
        <v>13732350.06</v>
      </c>
      <c r="M8" s="64"/>
      <c r="N8" s="64"/>
      <c r="O8" s="64"/>
      <c r="P8" s="64"/>
      <c r="Q8" s="64"/>
      <c r="R8" s="64"/>
      <c r="S8" s="64"/>
      <c r="T8" s="64"/>
      <c r="U8" s="64"/>
      <c r="V8" s="64"/>
      <c r="W8" s="64"/>
    </row>
    <row r="9" ht="20.25" customHeight="1" spans="1:23">
      <c r="A9" s="151" t="str">
        <f>"       "&amp;"玉溪市生态环境局"</f>
        <v>       玉溪市生态环境局</v>
      </c>
      <c r="B9" s="157" t="s">
        <v>154</v>
      </c>
      <c r="C9" s="151" t="s">
        <v>155</v>
      </c>
      <c r="D9" s="151" t="s">
        <v>93</v>
      </c>
      <c r="E9" s="151" t="s">
        <v>156</v>
      </c>
      <c r="F9" s="151" t="s">
        <v>157</v>
      </c>
      <c r="G9" s="151" t="s">
        <v>158</v>
      </c>
      <c r="H9" s="156">
        <v>2916192</v>
      </c>
      <c r="I9" s="64">
        <v>2916192</v>
      </c>
      <c r="J9" s="64">
        <v>1275834</v>
      </c>
      <c r="K9" s="64"/>
      <c r="L9" s="64">
        <v>1640358</v>
      </c>
      <c r="M9" s="64"/>
      <c r="N9" s="64"/>
      <c r="O9" s="64"/>
      <c r="P9" s="64"/>
      <c r="Q9" s="64"/>
      <c r="R9" s="64"/>
      <c r="S9" s="64"/>
      <c r="T9" s="64"/>
      <c r="U9" s="64"/>
      <c r="V9" s="64"/>
      <c r="W9" s="64"/>
    </row>
    <row r="10" ht="20.25" customHeight="1" spans="1:23">
      <c r="A10" s="151" t="str">
        <f t="shared" ref="A9:A66" si="0">"       "&amp;"玉溪市生态环境局"</f>
        <v>       玉溪市生态环境局</v>
      </c>
      <c r="B10" s="151" t="s">
        <v>154</v>
      </c>
      <c r="C10" s="151" t="s">
        <v>155</v>
      </c>
      <c r="D10" s="151" t="s">
        <v>93</v>
      </c>
      <c r="E10" s="151" t="s">
        <v>156</v>
      </c>
      <c r="F10" s="151" t="s">
        <v>159</v>
      </c>
      <c r="G10" s="151" t="s">
        <v>160</v>
      </c>
      <c r="H10" s="156">
        <v>3705720</v>
      </c>
      <c r="I10" s="64">
        <v>3705720</v>
      </c>
      <c r="J10" s="64">
        <v>1621252.5</v>
      </c>
      <c r="K10" s="151"/>
      <c r="L10" s="64">
        <v>2084467.5</v>
      </c>
      <c r="M10" s="151"/>
      <c r="N10" s="64"/>
      <c r="O10" s="64"/>
      <c r="P10" s="151"/>
      <c r="Q10" s="64"/>
      <c r="R10" s="64"/>
      <c r="S10" s="64"/>
      <c r="T10" s="64"/>
      <c r="U10" s="64"/>
      <c r="V10" s="64"/>
      <c r="W10" s="64"/>
    </row>
    <row r="11" ht="20.25" customHeight="1" spans="1:23">
      <c r="A11" s="151" t="str">
        <f t="shared" si="0"/>
        <v>       玉溪市生态环境局</v>
      </c>
      <c r="B11" s="151" t="s">
        <v>154</v>
      </c>
      <c r="C11" s="151" t="s">
        <v>155</v>
      </c>
      <c r="D11" s="151" t="s">
        <v>107</v>
      </c>
      <c r="E11" s="151" t="s">
        <v>161</v>
      </c>
      <c r="F11" s="151" t="s">
        <v>159</v>
      </c>
      <c r="G11" s="151" t="s">
        <v>160</v>
      </c>
      <c r="H11" s="156">
        <v>43824</v>
      </c>
      <c r="I11" s="64">
        <v>43824</v>
      </c>
      <c r="J11" s="64"/>
      <c r="K11" s="151"/>
      <c r="L11" s="64">
        <v>43824</v>
      </c>
      <c r="M11" s="151"/>
      <c r="N11" s="64"/>
      <c r="O11" s="64"/>
      <c r="P11" s="151"/>
      <c r="Q11" s="64"/>
      <c r="R11" s="64"/>
      <c r="S11" s="64"/>
      <c r="T11" s="64"/>
      <c r="U11" s="64"/>
      <c r="V11" s="64"/>
      <c r="W11" s="64"/>
    </row>
    <row r="12" ht="20.25" customHeight="1" spans="1:23">
      <c r="A12" s="151" t="str">
        <f t="shared" si="0"/>
        <v>       玉溪市生态环境局</v>
      </c>
      <c r="B12" s="151" t="s">
        <v>162</v>
      </c>
      <c r="C12" s="151" t="s">
        <v>163</v>
      </c>
      <c r="D12" s="151" t="s">
        <v>83</v>
      </c>
      <c r="E12" s="151" t="s">
        <v>164</v>
      </c>
      <c r="F12" s="151" t="s">
        <v>165</v>
      </c>
      <c r="G12" s="151" t="s">
        <v>166</v>
      </c>
      <c r="H12" s="156">
        <v>1737592.96</v>
      </c>
      <c r="I12" s="64">
        <v>1737592.96</v>
      </c>
      <c r="J12" s="64">
        <v>434398.24</v>
      </c>
      <c r="K12" s="151"/>
      <c r="L12" s="64">
        <v>1303194.72</v>
      </c>
      <c r="M12" s="151"/>
      <c r="N12" s="64"/>
      <c r="O12" s="64"/>
      <c r="P12" s="151"/>
      <c r="Q12" s="64"/>
      <c r="R12" s="64"/>
      <c r="S12" s="64"/>
      <c r="T12" s="64"/>
      <c r="U12" s="64"/>
      <c r="V12" s="64"/>
      <c r="W12" s="64"/>
    </row>
    <row r="13" ht="20.25" customHeight="1" spans="1:23">
      <c r="A13" s="151" t="str">
        <f t="shared" si="0"/>
        <v>       玉溪市生态环境局</v>
      </c>
      <c r="B13" s="151" t="s">
        <v>162</v>
      </c>
      <c r="C13" s="151" t="s">
        <v>163</v>
      </c>
      <c r="D13" s="151" t="s">
        <v>87</v>
      </c>
      <c r="E13" s="151" t="s">
        <v>167</v>
      </c>
      <c r="F13" s="151" t="s">
        <v>168</v>
      </c>
      <c r="G13" s="151" t="s">
        <v>169</v>
      </c>
      <c r="H13" s="156">
        <v>683408.72</v>
      </c>
      <c r="I13" s="64">
        <v>683408.72</v>
      </c>
      <c r="J13" s="64">
        <v>170852.18</v>
      </c>
      <c r="K13" s="151"/>
      <c r="L13" s="64">
        <v>512556.54</v>
      </c>
      <c r="M13" s="151"/>
      <c r="N13" s="64"/>
      <c r="O13" s="64"/>
      <c r="P13" s="151"/>
      <c r="Q13" s="64"/>
      <c r="R13" s="64"/>
      <c r="S13" s="64"/>
      <c r="T13" s="64"/>
      <c r="U13" s="64"/>
      <c r="V13" s="64"/>
      <c r="W13" s="64"/>
    </row>
    <row r="14" ht="20.25" customHeight="1" spans="1:23">
      <c r="A14" s="151" t="str">
        <f t="shared" si="0"/>
        <v>       玉溪市生态环境局</v>
      </c>
      <c r="B14" s="151" t="s">
        <v>162</v>
      </c>
      <c r="C14" s="151" t="s">
        <v>163</v>
      </c>
      <c r="D14" s="151" t="s">
        <v>88</v>
      </c>
      <c r="E14" s="151" t="s">
        <v>170</v>
      </c>
      <c r="F14" s="151" t="s">
        <v>168</v>
      </c>
      <c r="G14" s="151" t="s">
        <v>169</v>
      </c>
      <c r="H14" s="156">
        <v>217967.63</v>
      </c>
      <c r="I14" s="64">
        <v>217967.63</v>
      </c>
      <c r="J14" s="64">
        <v>54491.91</v>
      </c>
      <c r="K14" s="151"/>
      <c r="L14" s="64">
        <v>163475.72</v>
      </c>
      <c r="M14" s="151"/>
      <c r="N14" s="64"/>
      <c r="O14" s="64"/>
      <c r="P14" s="151"/>
      <c r="Q14" s="64"/>
      <c r="R14" s="64"/>
      <c r="S14" s="64"/>
      <c r="T14" s="64"/>
      <c r="U14" s="64"/>
      <c r="V14" s="64"/>
      <c r="W14" s="64"/>
    </row>
    <row r="15" ht="20.25" customHeight="1" spans="1:23">
      <c r="A15" s="151" t="str">
        <f t="shared" si="0"/>
        <v>       玉溪市生态环境局</v>
      </c>
      <c r="B15" s="151" t="s">
        <v>162</v>
      </c>
      <c r="C15" s="151" t="s">
        <v>163</v>
      </c>
      <c r="D15" s="151" t="s">
        <v>89</v>
      </c>
      <c r="E15" s="151" t="s">
        <v>171</v>
      </c>
      <c r="F15" s="151" t="s">
        <v>172</v>
      </c>
      <c r="G15" s="151" t="s">
        <v>173</v>
      </c>
      <c r="H15" s="156">
        <v>647322.8</v>
      </c>
      <c r="I15" s="64">
        <v>647322.8</v>
      </c>
      <c r="J15" s="64">
        <v>161830.7</v>
      </c>
      <c r="K15" s="151"/>
      <c r="L15" s="64">
        <v>485492.1</v>
      </c>
      <c r="M15" s="151"/>
      <c r="N15" s="64"/>
      <c r="O15" s="64"/>
      <c r="P15" s="151"/>
      <c r="Q15" s="64"/>
      <c r="R15" s="64"/>
      <c r="S15" s="64"/>
      <c r="T15" s="64"/>
      <c r="U15" s="64"/>
      <c r="V15" s="64"/>
      <c r="W15" s="64"/>
    </row>
    <row r="16" ht="20.25" customHeight="1" spans="1:23">
      <c r="A16" s="151" t="str">
        <f t="shared" si="0"/>
        <v>       玉溪市生态环境局</v>
      </c>
      <c r="B16" s="151" t="s">
        <v>162</v>
      </c>
      <c r="C16" s="151" t="s">
        <v>163</v>
      </c>
      <c r="D16" s="151" t="s">
        <v>90</v>
      </c>
      <c r="E16" s="151" t="s">
        <v>174</v>
      </c>
      <c r="F16" s="151" t="s">
        <v>175</v>
      </c>
      <c r="G16" s="151" t="s">
        <v>176</v>
      </c>
      <c r="H16" s="156">
        <v>92341.82</v>
      </c>
      <c r="I16" s="64">
        <v>92341.82</v>
      </c>
      <c r="J16" s="64">
        <v>58947.46</v>
      </c>
      <c r="K16" s="151"/>
      <c r="L16" s="64">
        <v>33394.36</v>
      </c>
      <c r="M16" s="151"/>
      <c r="N16" s="64"/>
      <c r="O16" s="64"/>
      <c r="P16" s="151"/>
      <c r="Q16" s="64"/>
      <c r="R16" s="64"/>
      <c r="S16" s="64"/>
      <c r="T16" s="64"/>
      <c r="U16" s="64"/>
      <c r="V16" s="64"/>
      <c r="W16" s="64"/>
    </row>
    <row r="17" ht="20.25" customHeight="1" spans="1:23">
      <c r="A17" s="151" t="str">
        <f t="shared" si="0"/>
        <v>       玉溪市生态环境局</v>
      </c>
      <c r="B17" s="151" t="s">
        <v>162</v>
      </c>
      <c r="C17" s="151" t="s">
        <v>163</v>
      </c>
      <c r="D17" s="151" t="s">
        <v>93</v>
      </c>
      <c r="E17" s="151" t="s">
        <v>156</v>
      </c>
      <c r="F17" s="151" t="s">
        <v>175</v>
      </c>
      <c r="G17" s="151" t="s">
        <v>176</v>
      </c>
      <c r="H17" s="156">
        <v>2894.98</v>
      </c>
      <c r="I17" s="64">
        <v>2894.98</v>
      </c>
      <c r="J17" s="64">
        <v>723.75</v>
      </c>
      <c r="K17" s="151"/>
      <c r="L17" s="64">
        <v>2171.23</v>
      </c>
      <c r="M17" s="151"/>
      <c r="N17" s="64"/>
      <c r="O17" s="64"/>
      <c r="P17" s="151"/>
      <c r="Q17" s="64"/>
      <c r="R17" s="64"/>
      <c r="S17" s="64"/>
      <c r="T17" s="64"/>
      <c r="U17" s="64"/>
      <c r="V17" s="64"/>
      <c r="W17" s="64"/>
    </row>
    <row r="18" ht="20.25" customHeight="1" spans="1:23">
      <c r="A18" s="151" t="str">
        <f t="shared" si="0"/>
        <v>       玉溪市生态环境局</v>
      </c>
      <c r="B18" s="151" t="s">
        <v>162</v>
      </c>
      <c r="C18" s="151" t="s">
        <v>163</v>
      </c>
      <c r="D18" s="151" t="s">
        <v>102</v>
      </c>
      <c r="E18" s="151" t="s">
        <v>177</v>
      </c>
      <c r="F18" s="151" t="s">
        <v>175</v>
      </c>
      <c r="G18" s="151" t="s">
        <v>176</v>
      </c>
      <c r="H18" s="156">
        <v>19087.03</v>
      </c>
      <c r="I18" s="64">
        <v>19087.03</v>
      </c>
      <c r="J18" s="64">
        <v>4771.76</v>
      </c>
      <c r="K18" s="151"/>
      <c r="L18" s="64">
        <v>14315.27</v>
      </c>
      <c r="M18" s="151"/>
      <c r="N18" s="64"/>
      <c r="O18" s="64"/>
      <c r="P18" s="151"/>
      <c r="Q18" s="64"/>
      <c r="R18" s="64"/>
      <c r="S18" s="64"/>
      <c r="T18" s="64"/>
      <c r="U18" s="64"/>
      <c r="V18" s="64"/>
      <c r="W18" s="64"/>
    </row>
    <row r="19" ht="20.25" customHeight="1" spans="1:23">
      <c r="A19" s="151" t="str">
        <f t="shared" si="0"/>
        <v>       玉溪市生态环境局</v>
      </c>
      <c r="B19" s="151" t="s">
        <v>178</v>
      </c>
      <c r="C19" s="151" t="s">
        <v>179</v>
      </c>
      <c r="D19" s="151" t="s">
        <v>106</v>
      </c>
      <c r="E19" s="151" t="s">
        <v>179</v>
      </c>
      <c r="F19" s="151" t="s">
        <v>180</v>
      </c>
      <c r="G19" s="151" t="s">
        <v>179</v>
      </c>
      <c r="H19" s="156">
        <v>1582104</v>
      </c>
      <c r="I19" s="64">
        <v>1582104</v>
      </c>
      <c r="J19" s="64">
        <v>395526</v>
      </c>
      <c r="K19" s="151"/>
      <c r="L19" s="64">
        <v>1186578</v>
      </c>
      <c r="M19" s="151"/>
      <c r="N19" s="64"/>
      <c r="O19" s="64"/>
      <c r="P19" s="151"/>
      <c r="Q19" s="64"/>
      <c r="R19" s="64"/>
      <c r="S19" s="64"/>
      <c r="T19" s="64"/>
      <c r="U19" s="64"/>
      <c r="V19" s="64"/>
      <c r="W19" s="64"/>
    </row>
    <row r="20" ht="20.25" customHeight="1" spans="1:23">
      <c r="A20" s="151" t="str">
        <f t="shared" si="0"/>
        <v>       玉溪市生态环境局</v>
      </c>
      <c r="B20" s="151" t="s">
        <v>181</v>
      </c>
      <c r="C20" s="151" t="s">
        <v>182</v>
      </c>
      <c r="D20" s="151" t="s">
        <v>81</v>
      </c>
      <c r="E20" s="151" t="s">
        <v>183</v>
      </c>
      <c r="F20" s="151" t="s">
        <v>184</v>
      </c>
      <c r="G20" s="151" t="s">
        <v>185</v>
      </c>
      <c r="H20" s="156">
        <v>592800</v>
      </c>
      <c r="I20" s="64">
        <v>592800</v>
      </c>
      <c r="J20" s="64">
        <v>592800</v>
      </c>
      <c r="K20" s="151"/>
      <c r="L20" s="64"/>
      <c r="M20" s="151"/>
      <c r="N20" s="64"/>
      <c r="O20" s="64"/>
      <c r="P20" s="151"/>
      <c r="Q20" s="64"/>
      <c r="R20" s="64"/>
      <c r="S20" s="64"/>
      <c r="T20" s="64"/>
      <c r="U20" s="64"/>
      <c r="V20" s="64"/>
      <c r="W20" s="64"/>
    </row>
    <row r="21" ht="20.25" customHeight="1" spans="1:23">
      <c r="A21" s="151" t="str">
        <f t="shared" si="0"/>
        <v>       玉溪市生态环境局</v>
      </c>
      <c r="B21" s="151" t="s">
        <v>181</v>
      </c>
      <c r="C21" s="151" t="s">
        <v>182</v>
      </c>
      <c r="D21" s="151" t="s">
        <v>82</v>
      </c>
      <c r="E21" s="151" t="s">
        <v>186</v>
      </c>
      <c r="F21" s="151" t="s">
        <v>184</v>
      </c>
      <c r="G21" s="151" t="s">
        <v>185</v>
      </c>
      <c r="H21" s="156">
        <v>765600</v>
      </c>
      <c r="I21" s="64">
        <v>765600</v>
      </c>
      <c r="J21" s="64">
        <v>765600</v>
      </c>
      <c r="K21" s="151"/>
      <c r="L21" s="64"/>
      <c r="M21" s="151"/>
      <c r="N21" s="64"/>
      <c r="O21" s="64"/>
      <c r="P21" s="151"/>
      <c r="Q21" s="64"/>
      <c r="R21" s="64"/>
      <c r="S21" s="64"/>
      <c r="T21" s="64"/>
      <c r="U21" s="64"/>
      <c r="V21" s="64"/>
      <c r="W21" s="64"/>
    </row>
    <row r="22" ht="20.25" customHeight="1" spans="1:23">
      <c r="A22" s="151" t="str">
        <f t="shared" si="0"/>
        <v>       玉溪市生态环境局</v>
      </c>
      <c r="B22" s="151" t="s">
        <v>187</v>
      </c>
      <c r="C22" s="151" t="s">
        <v>188</v>
      </c>
      <c r="D22" s="151" t="s">
        <v>93</v>
      </c>
      <c r="E22" s="151" t="s">
        <v>156</v>
      </c>
      <c r="F22" s="151" t="s">
        <v>189</v>
      </c>
      <c r="G22" s="151" t="s">
        <v>190</v>
      </c>
      <c r="H22" s="156">
        <v>2088080</v>
      </c>
      <c r="I22" s="64">
        <v>2088080</v>
      </c>
      <c r="J22" s="64">
        <v>599156.25</v>
      </c>
      <c r="K22" s="151"/>
      <c r="L22" s="64">
        <v>1488923.75</v>
      </c>
      <c r="M22" s="151"/>
      <c r="N22" s="64"/>
      <c r="O22" s="64"/>
      <c r="P22" s="151"/>
      <c r="Q22" s="64"/>
      <c r="R22" s="64"/>
      <c r="S22" s="64"/>
      <c r="T22" s="64"/>
      <c r="U22" s="64"/>
      <c r="V22" s="64"/>
      <c r="W22" s="64"/>
    </row>
    <row r="23" ht="20.25" customHeight="1" spans="1:23">
      <c r="A23" s="151" t="str">
        <f t="shared" si="0"/>
        <v>       玉溪市生态环境局</v>
      </c>
      <c r="B23" s="151" t="s">
        <v>191</v>
      </c>
      <c r="C23" s="151" t="s">
        <v>192</v>
      </c>
      <c r="D23" s="151" t="s">
        <v>93</v>
      </c>
      <c r="E23" s="151" t="s">
        <v>156</v>
      </c>
      <c r="F23" s="151" t="s">
        <v>193</v>
      </c>
      <c r="G23" s="151" t="s">
        <v>194</v>
      </c>
      <c r="H23" s="156">
        <v>43500</v>
      </c>
      <c r="I23" s="64">
        <v>43500</v>
      </c>
      <c r="J23" s="64"/>
      <c r="K23" s="151"/>
      <c r="L23" s="64">
        <v>43500</v>
      </c>
      <c r="M23" s="151"/>
      <c r="N23" s="64"/>
      <c r="O23" s="64"/>
      <c r="P23" s="151"/>
      <c r="Q23" s="64"/>
      <c r="R23" s="64"/>
      <c r="S23" s="64"/>
      <c r="T23" s="64"/>
      <c r="U23" s="64"/>
      <c r="V23" s="64"/>
      <c r="W23" s="64"/>
    </row>
    <row r="24" ht="20.25" customHeight="1" spans="1:23">
      <c r="A24" s="151" t="str">
        <f t="shared" si="0"/>
        <v>       玉溪市生态环境局</v>
      </c>
      <c r="B24" s="151" t="s">
        <v>191</v>
      </c>
      <c r="C24" s="151" t="s">
        <v>192</v>
      </c>
      <c r="D24" s="151" t="s">
        <v>102</v>
      </c>
      <c r="E24" s="151" t="s">
        <v>177</v>
      </c>
      <c r="F24" s="151" t="s">
        <v>193</v>
      </c>
      <c r="G24" s="151" t="s">
        <v>194</v>
      </c>
      <c r="H24" s="156">
        <v>13100</v>
      </c>
      <c r="I24" s="64">
        <v>13100</v>
      </c>
      <c r="J24" s="64"/>
      <c r="K24" s="151"/>
      <c r="L24" s="64">
        <v>13100</v>
      </c>
      <c r="M24" s="151"/>
      <c r="N24" s="64"/>
      <c r="O24" s="64"/>
      <c r="P24" s="151"/>
      <c r="Q24" s="64"/>
      <c r="R24" s="64"/>
      <c r="S24" s="64"/>
      <c r="T24" s="64"/>
      <c r="U24" s="64"/>
      <c r="V24" s="64"/>
      <c r="W24" s="64"/>
    </row>
    <row r="25" ht="20.25" customHeight="1" spans="1:23">
      <c r="A25" s="151" t="str">
        <f t="shared" si="0"/>
        <v>       玉溪市生态环境局</v>
      </c>
      <c r="B25" s="151" t="s">
        <v>195</v>
      </c>
      <c r="C25" s="151" t="s">
        <v>196</v>
      </c>
      <c r="D25" s="151" t="s">
        <v>93</v>
      </c>
      <c r="E25" s="151" t="s">
        <v>156</v>
      </c>
      <c r="F25" s="151" t="s">
        <v>197</v>
      </c>
      <c r="G25" s="151" t="s">
        <v>198</v>
      </c>
      <c r="H25" s="156">
        <v>603600</v>
      </c>
      <c r="I25" s="64">
        <v>603600</v>
      </c>
      <c r="J25" s="64">
        <v>264075</v>
      </c>
      <c r="K25" s="151"/>
      <c r="L25" s="64">
        <v>339525</v>
      </c>
      <c r="M25" s="151"/>
      <c r="N25" s="64"/>
      <c r="O25" s="64"/>
      <c r="P25" s="151"/>
      <c r="Q25" s="64"/>
      <c r="R25" s="64"/>
      <c r="S25" s="64"/>
      <c r="T25" s="64"/>
      <c r="U25" s="64"/>
      <c r="V25" s="64"/>
      <c r="W25" s="64"/>
    </row>
    <row r="26" ht="20.25" customHeight="1" spans="1:23">
      <c r="A26" s="151" t="str">
        <f t="shared" si="0"/>
        <v>       玉溪市生态环境局</v>
      </c>
      <c r="B26" s="151" t="s">
        <v>199</v>
      </c>
      <c r="C26" s="151" t="s">
        <v>200</v>
      </c>
      <c r="D26" s="151" t="s">
        <v>93</v>
      </c>
      <c r="E26" s="151" t="s">
        <v>156</v>
      </c>
      <c r="F26" s="151" t="s">
        <v>201</v>
      </c>
      <c r="G26" s="151" t="s">
        <v>200</v>
      </c>
      <c r="H26" s="156">
        <v>133314.72</v>
      </c>
      <c r="I26" s="64">
        <v>133314.72</v>
      </c>
      <c r="J26" s="64"/>
      <c r="K26" s="151"/>
      <c r="L26" s="64">
        <v>133314.72</v>
      </c>
      <c r="M26" s="151"/>
      <c r="N26" s="64"/>
      <c r="O26" s="64"/>
      <c r="P26" s="151"/>
      <c r="Q26" s="64"/>
      <c r="R26" s="64"/>
      <c r="S26" s="64"/>
      <c r="T26" s="64"/>
      <c r="U26" s="64"/>
      <c r="V26" s="64"/>
      <c r="W26" s="64"/>
    </row>
    <row r="27" ht="20.25" customHeight="1" spans="1:23">
      <c r="A27" s="151" t="str">
        <f t="shared" si="0"/>
        <v>       玉溪市生态环境局</v>
      </c>
      <c r="B27" s="151" t="s">
        <v>199</v>
      </c>
      <c r="C27" s="151" t="s">
        <v>200</v>
      </c>
      <c r="D27" s="151" t="s">
        <v>102</v>
      </c>
      <c r="E27" s="151" t="s">
        <v>177</v>
      </c>
      <c r="F27" s="151" t="s">
        <v>201</v>
      </c>
      <c r="G27" s="151" t="s">
        <v>200</v>
      </c>
      <c r="H27" s="156">
        <v>55586.4</v>
      </c>
      <c r="I27" s="64">
        <v>55586.4</v>
      </c>
      <c r="J27" s="64"/>
      <c r="K27" s="151"/>
      <c r="L27" s="64">
        <v>55586.4</v>
      </c>
      <c r="M27" s="151"/>
      <c r="N27" s="64"/>
      <c r="O27" s="64"/>
      <c r="P27" s="151"/>
      <c r="Q27" s="64"/>
      <c r="R27" s="64"/>
      <c r="S27" s="64"/>
      <c r="T27" s="64"/>
      <c r="U27" s="64"/>
      <c r="V27" s="64"/>
      <c r="W27" s="64"/>
    </row>
    <row r="28" ht="20.25" customHeight="1" spans="1:23">
      <c r="A28" s="151" t="str">
        <f t="shared" si="0"/>
        <v>       玉溪市生态环境局</v>
      </c>
      <c r="B28" s="151" t="s">
        <v>202</v>
      </c>
      <c r="C28" s="151" t="s">
        <v>203</v>
      </c>
      <c r="D28" s="151" t="s">
        <v>81</v>
      </c>
      <c r="E28" s="151" t="s">
        <v>183</v>
      </c>
      <c r="F28" s="151" t="s">
        <v>204</v>
      </c>
      <c r="G28" s="151" t="s">
        <v>205</v>
      </c>
      <c r="H28" s="156">
        <v>11400</v>
      </c>
      <c r="I28" s="64">
        <v>11400</v>
      </c>
      <c r="J28" s="64">
        <v>11400</v>
      </c>
      <c r="K28" s="151"/>
      <c r="L28" s="64"/>
      <c r="M28" s="151"/>
      <c r="N28" s="64"/>
      <c r="O28" s="64"/>
      <c r="P28" s="151"/>
      <c r="Q28" s="64"/>
      <c r="R28" s="64"/>
      <c r="S28" s="64"/>
      <c r="T28" s="64"/>
      <c r="U28" s="64"/>
      <c r="V28" s="64"/>
      <c r="W28" s="64"/>
    </row>
    <row r="29" ht="20.25" customHeight="1" spans="1:23">
      <c r="A29" s="151" t="str">
        <f t="shared" si="0"/>
        <v>       玉溪市生态环境局</v>
      </c>
      <c r="B29" s="151" t="s">
        <v>202</v>
      </c>
      <c r="C29" s="151" t="s">
        <v>203</v>
      </c>
      <c r="D29" s="151" t="s">
        <v>82</v>
      </c>
      <c r="E29" s="151" t="s">
        <v>186</v>
      </c>
      <c r="F29" s="151" t="s">
        <v>204</v>
      </c>
      <c r="G29" s="151" t="s">
        <v>205</v>
      </c>
      <c r="H29" s="156">
        <v>17400</v>
      </c>
      <c r="I29" s="64">
        <v>17400</v>
      </c>
      <c r="J29" s="64">
        <v>17400</v>
      </c>
      <c r="K29" s="151"/>
      <c r="L29" s="64"/>
      <c r="M29" s="151"/>
      <c r="N29" s="64"/>
      <c r="O29" s="64"/>
      <c r="P29" s="151"/>
      <c r="Q29" s="64"/>
      <c r="R29" s="64"/>
      <c r="S29" s="64"/>
      <c r="T29" s="64"/>
      <c r="U29" s="64"/>
      <c r="V29" s="64"/>
      <c r="W29" s="64"/>
    </row>
    <row r="30" ht="20.25" customHeight="1" spans="1:23">
      <c r="A30" s="151" t="str">
        <f t="shared" si="0"/>
        <v>       玉溪市生态环境局</v>
      </c>
      <c r="B30" s="151" t="s">
        <v>202</v>
      </c>
      <c r="C30" s="151" t="s">
        <v>203</v>
      </c>
      <c r="D30" s="151" t="s">
        <v>93</v>
      </c>
      <c r="E30" s="151" t="s">
        <v>156</v>
      </c>
      <c r="F30" s="151" t="s">
        <v>206</v>
      </c>
      <c r="G30" s="151" t="s">
        <v>207</v>
      </c>
      <c r="H30" s="156">
        <v>309700</v>
      </c>
      <c r="I30" s="64">
        <v>309700</v>
      </c>
      <c r="J30" s="64">
        <v>66087.5</v>
      </c>
      <c r="K30" s="151"/>
      <c r="L30" s="64">
        <v>243612.5</v>
      </c>
      <c r="M30" s="151"/>
      <c r="N30" s="64"/>
      <c r="O30" s="64"/>
      <c r="P30" s="151"/>
      <c r="Q30" s="64"/>
      <c r="R30" s="64"/>
      <c r="S30" s="64"/>
      <c r="T30" s="64"/>
      <c r="U30" s="64"/>
      <c r="V30" s="64"/>
      <c r="W30" s="64"/>
    </row>
    <row r="31" ht="20.25" customHeight="1" spans="1:23">
      <c r="A31" s="151" t="str">
        <f t="shared" si="0"/>
        <v>       玉溪市生态环境局</v>
      </c>
      <c r="B31" s="151" t="s">
        <v>202</v>
      </c>
      <c r="C31" s="151" t="s">
        <v>203</v>
      </c>
      <c r="D31" s="151" t="s">
        <v>93</v>
      </c>
      <c r="E31" s="151" t="s">
        <v>156</v>
      </c>
      <c r="F31" s="151" t="s">
        <v>208</v>
      </c>
      <c r="G31" s="151" t="s">
        <v>209</v>
      </c>
      <c r="H31" s="156">
        <v>13000</v>
      </c>
      <c r="I31" s="64">
        <v>13000</v>
      </c>
      <c r="J31" s="64">
        <v>3250</v>
      </c>
      <c r="K31" s="151"/>
      <c r="L31" s="64">
        <v>9750</v>
      </c>
      <c r="M31" s="151"/>
      <c r="N31" s="64"/>
      <c r="O31" s="64"/>
      <c r="P31" s="151"/>
      <c r="Q31" s="64"/>
      <c r="R31" s="64"/>
      <c r="S31" s="64"/>
      <c r="T31" s="64"/>
      <c r="U31" s="64"/>
      <c r="V31" s="64"/>
      <c r="W31" s="64"/>
    </row>
    <row r="32" ht="20.25" customHeight="1" spans="1:23">
      <c r="A32" s="151" t="str">
        <f t="shared" si="0"/>
        <v>       玉溪市生态环境局</v>
      </c>
      <c r="B32" s="151" t="s">
        <v>202</v>
      </c>
      <c r="C32" s="151" t="s">
        <v>203</v>
      </c>
      <c r="D32" s="151" t="s">
        <v>93</v>
      </c>
      <c r="E32" s="151" t="s">
        <v>156</v>
      </c>
      <c r="F32" s="151" t="s">
        <v>210</v>
      </c>
      <c r="G32" s="151" t="s">
        <v>211</v>
      </c>
      <c r="H32" s="156">
        <v>85000</v>
      </c>
      <c r="I32" s="64">
        <v>85000</v>
      </c>
      <c r="J32" s="64">
        <v>21250</v>
      </c>
      <c r="K32" s="151"/>
      <c r="L32" s="64">
        <v>63750</v>
      </c>
      <c r="M32" s="151"/>
      <c r="N32" s="64"/>
      <c r="O32" s="64"/>
      <c r="P32" s="151"/>
      <c r="Q32" s="64"/>
      <c r="R32" s="64"/>
      <c r="S32" s="64"/>
      <c r="T32" s="64"/>
      <c r="U32" s="64"/>
      <c r="V32" s="64"/>
      <c r="W32" s="64"/>
    </row>
    <row r="33" ht="20.25" customHeight="1" spans="1:23">
      <c r="A33" s="151" t="str">
        <f t="shared" si="0"/>
        <v>       玉溪市生态环境局</v>
      </c>
      <c r="B33" s="151" t="s">
        <v>202</v>
      </c>
      <c r="C33" s="151" t="s">
        <v>203</v>
      </c>
      <c r="D33" s="151" t="s">
        <v>93</v>
      </c>
      <c r="E33" s="151" t="s">
        <v>156</v>
      </c>
      <c r="F33" s="151" t="s">
        <v>212</v>
      </c>
      <c r="G33" s="151" t="s">
        <v>213</v>
      </c>
      <c r="H33" s="156">
        <v>26000</v>
      </c>
      <c r="I33" s="64">
        <v>26000</v>
      </c>
      <c r="J33" s="64">
        <v>6500</v>
      </c>
      <c r="K33" s="151"/>
      <c r="L33" s="64">
        <v>19500</v>
      </c>
      <c r="M33" s="151"/>
      <c r="N33" s="64"/>
      <c r="O33" s="64"/>
      <c r="P33" s="151"/>
      <c r="Q33" s="64"/>
      <c r="R33" s="64"/>
      <c r="S33" s="64"/>
      <c r="T33" s="64"/>
      <c r="U33" s="64"/>
      <c r="V33" s="64"/>
      <c r="W33" s="64"/>
    </row>
    <row r="34" ht="20.25" customHeight="1" spans="1:23">
      <c r="A34" s="151" t="str">
        <f t="shared" si="0"/>
        <v>       玉溪市生态环境局</v>
      </c>
      <c r="B34" s="151" t="s">
        <v>202</v>
      </c>
      <c r="C34" s="151" t="s">
        <v>203</v>
      </c>
      <c r="D34" s="151" t="s">
        <v>93</v>
      </c>
      <c r="E34" s="151" t="s">
        <v>156</v>
      </c>
      <c r="F34" s="151" t="s">
        <v>214</v>
      </c>
      <c r="G34" s="151" t="s">
        <v>215</v>
      </c>
      <c r="H34" s="156">
        <v>313400</v>
      </c>
      <c r="I34" s="64">
        <v>313400</v>
      </c>
      <c r="J34" s="64">
        <v>78350</v>
      </c>
      <c r="K34" s="151"/>
      <c r="L34" s="64">
        <v>235050</v>
      </c>
      <c r="M34" s="151"/>
      <c r="N34" s="64"/>
      <c r="O34" s="64"/>
      <c r="P34" s="151"/>
      <c r="Q34" s="64"/>
      <c r="R34" s="64"/>
      <c r="S34" s="64"/>
      <c r="T34" s="64"/>
      <c r="U34" s="64"/>
      <c r="V34" s="64"/>
      <c r="W34" s="64"/>
    </row>
    <row r="35" ht="20.25" customHeight="1" spans="1:23">
      <c r="A35" s="151" t="str">
        <f t="shared" si="0"/>
        <v>       玉溪市生态环境局</v>
      </c>
      <c r="B35" s="151" t="s">
        <v>202</v>
      </c>
      <c r="C35" s="151" t="s">
        <v>203</v>
      </c>
      <c r="D35" s="151" t="s">
        <v>93</v>
      </c>
      <c r="E35" s="151" t="s">
        <v>156</v>
      </c>
      <c r="F35" s="151" t="s">
        <v>216</v>
      </c>
      <c r="G35" s="151" t="s">
        <v>217</v>
      </c>
      <c r="H35" s="156">
        <v>30000</v>
      </c>
      <c r="I35" s="64">
        <v>30000</v>
      </c>
      <c r="J35" s="64">
        <v>7500</v>
      </c>
      <c r="K35" s="151"/>
      <c r="L35" s="64">
        <v>22500</v>
      </c>
      <c r="M35" s="151"/>
      <c r="N35" s="64"/>
      <c r="O35" s="64"/>
      <c r="P35" s="151"/>
      <c r="Q35" s="64"/>
      <c r="R35" s="64"/>
      <c r="S35" s="64"/>
      <c r="T35" s="64"/>
      <c r="U35" s="64"/>
      <c r="V35" s="64"/>
      <c r="W35" s="64"/>
    </row>
    <row r="36" ht="20.25" customHeight="1" spans="1:23">
      <c r="A36" s="151" t="str">
        <f t="shared" si="0"/>
        <v>       玉溪市生态环境局</v>
      </c>
      <c r="B36" s="151" t="s">
        <v>202</v>
      </c>
      <c r="C36" s="151" t="s">
        <v>203</v>
      </c>
      <c r="D36" s="151" t="s">
        <v>93</v>
      </c>
      <c r="E36" s="151" t="s">
        <v>156</v>
      </c>
      <c r="F36" s="151" t="s">
        <v>218</v>
      </c>
      <c r="G36" s="151" t="s">
        <v>219</v>
      </c>
      <c r="H36" s="156">
        <v>61000</v>
      </c>
      <c r="I36" s="64">
        <v>61000</v>
      </c>
      <c r="J36" s="64">
        <v>15250</v>
      </c>
      <c r="K36" s="151"/>
      <c r="L36" s="64">
        <v>45750</v>
      </c>
      <c r="M36" s="151"/>
      <c r="N36" s="64"/>
      <c r="O36" s="64"/>
      <c r="P36" s="151"/>
      <c r="Q36" s="64"/>
      <c r="R36" s="64"/>
      <c r="S36" s="64"/>
      <c r="T36" s="64"/>
      <c r="U36" s="64"/>
      <c r="V36" s="64"/>
      <c r="W36" s="64"/>
    </row>
    <row r="37" ht="20.25" customHeight="1" spans="1:23">
      <c r="A37" s="151" t="str">
        <f t="shared" si="0"/>
        <v>       玉溪市生态环境局</v>
      </c>
      <c r="B37" s="151" t="s">
        <v>202</v>
      </c>
      <c r="C37" s="151" t="s">
        <v>203</v>
      </c>
      <c r="D37" s="151" t="s">
        <v>93</v>
      </c>
      <c r="E37" s="151" t="s">
        <v>156</v>
      </c>
      <c r="F37" s="151" t="s">
        <v>197</v>
      </c>
      <c r="G37" s="151" t="s">
        <v>198</v>
      </c>
      <c r="H37" s="156">
        <v>60360</v>
      </c>
      <c r="I37" s="64">
        <v>60360</v>
      </c>
      <c r="J37" s="64">
        <v>15090</v>
      </c>
      <c r="K37" s="151"/>
      <c r="L37" s="64">
        <v>45270</v>
      </c>
      <c r="M37" s="151"/>
      <c r="N37" s="64"/>
      <c r="O37" s="64"/>
      <c r="P37" s="151"/>
      <c r="Q37" s="64"/>
      <c r="R37" s="64"/>
      <c r="S37" s="64"/>
      <c r="T37" s="64"/>
      <c r="U37" s="64"/>
      <c r="V37" s="64"/>
      <c r="W37" s="64"/>
    </row>
    <row r="38" ht="20.25" customHeight="1" spans="1:23">
      <c r="A38" s="151" t="str">
        <f t="shared" si="0"/>
        <v>       玉溪市生态环境局</v>
      </c>
      <c r="B38" s="151" t="s">
        <v>202</v>
      </c>
      <c r="C38" s="151" t="s">
        <v>203</v>
      </c>
      <c r="D38" s="151" t="s">
        <v>93</v>
      </c>
      <c r="E38" s="151" t="s">
        <v>156</v>
      </c>
      <c r="F38" s="151" t="s">
        <v>220</v>
      </c>
      <c r="G38" s="151" t="s">
        <v>221</v>
      </c>
      <c r="H38" s="156">
        <v>5000</v>
      </c>
      <c r="I38" s="64">
        <v>5000</v>
      </c>
      <c r="J38" s="64">
        <v>1250</v>
      </c>
      <c r="K38" s="151"/>
      <c r="L38" s="64">
        <v>3750</v>
      </c>
      <c r="M38" s="151"/>
      <c r="N38" s="64"/>
      <c r="O38" s="64"/>
      <c r="P38" s="151"/>
      <c r="Q38" s="64"/>
      <c r="R38" s="64"/>
      <c r="S38" s="64"/>
      <c r="T38" s="64"/>
      <c r="U38" s="64"/>
      <c r="V38" s="64"/>
      <c r="W38" s="64"/>
    </row>
    <row r="39" ht="20.25" customHeight="1" spans="1:23">
      <c r="A39" s="151" t="str">
        <f t="shared" si="0"/>
        <v>       玉溪市生态环境局</v>
      </c>
      <c r="B39" s="151" t="s">
        <v>202</v>
      </c>
      <c r="C39" s="151" t="s">
        <v>203</v>
      </c>
      <c r="D39" s="151" t="s">
        <v>102</v>
      </c>
      <c r="E39" s="151" t="s">
        <v>177</v>
      </c>
      <c r="F39" s="151" t="s">
        <v>206</v>
      </c>
      <c r="G39" s="151" t="s">
        <v>207</v>
      </c>
      <c r="H39" s="156">
        <v>54934</v>
      </c>
      <c r="I39" s="64">
        <v>54934</v>
      </c>
      <c r="J39" s="64"/>
      <c r="K39" s="151"/>
      <c r="L39" s="64">
        <v>54934</v>
      </c>
      <c r="M39" s="151"/>
      <c r="N39" s="64"/>
      <c r="O39" s="64"/>
      <c r="P39" s="151"/>
      <c r="Q39" s="64"/>
      <c r="R39" s="64"/>
      <c r="S39" s="64"/>
      <c r="T39" s="64"/>
      <c r="U39" s="64"/>
      <c r="V39" s="64"/>
      <c r="W39" s="64"/>
    </row>
    <row r="40" ht="20.25" customHeight="1" spans="1:23">
      <c r="A40" s="151" t="str">
        <f t="shared" si="0"/>
        <v>       玉溪市生态环境局</v>
      </c>
      <c r="B40" s="151" t="s">
        <v>202</v>
      </c>
      <c r="C40" s="151" t="s">
        <v>203</v>
      </c>
      <c r="D40" s="151" t="s">
        <v>102</v>
      </c>
      <c r="E40" s="151" t="s">
        <v>177</v>
      </c>
      <c r="F40" s="151" t="s">
        <v>218</v>
      </c>
      <c r="G40" s="151" t="s">
        <v>219</v>
      </c>
      <c r="H40" s="156">
        <v>30000</v>
      </c>
      <c r="I40" s="64">
        <v>30000</v>
      </c>
      <c r="J40" s="64">
        <v>7500</v>
      </c>
      <c r="K40" s="151"/>
      <c r="L40" s="64">
        <v>22500</v>
      </c>
      <c r="M40" s="151"/>
      <c r="N40" s="64"/>
      <c r="O40" s="64"/>
      <c r="P40" s="151"/>
      <c r="Q40" s="64"/>
      <c r="R40" s="64"/>
      <c r="S40" s="64"/>
      <c r="T40" s="64"/>
      <c r="U40" s="64"/>
      <c r="V40" s="64"/>
      <c r="W40" s="64"/>
    </row>
    <row r="41" ht="20.25" customHeight="1" spans="1:23">
      <c r="A41" s="151" t="str">
        <f t="shared" si="0"/>
        <v>       玉溪市生态环境局</v>
      </c>
      <c r="B41" s="151" t="s">
        <v>202</v>
      </c>
      <c r="C41" s="151" t="s">
        <v>203</v>
      </c>
      <c r="D41" s="151" t="s">
        <v>102</v>
      </c>
      <c r="E41" s="151" t="s">
        <v>177</v>
      </c>
      <c r="F41" s="151" t="s">
        <v>197</v>
      </c>
      <c r="G41" s="151" t="s">
        <v>198</v>
      </c>
      <c r="H41" s="156">
        <v>152266</v>
      </c>
      <c r="I41" s="64">
        <v>152266</v>
      </c>
      <c r="J41" s="64">
        <v>38066.5</v>
      </c>
      <c r="K41" s="151"/>
      <c r="L41" s="64">
        <v>114199.5</v>
      </c>
      <c r="M41" s="151"/>
      <c r="N41" s="64"/>
      <c r="O41" s="64"/>
      <c r="P41" s="151"/>
      <c r="Q41" s="64"/>
      <c r="R41" s="64"/>
      <c r="S41" s="64"/>
      <c r="T41" s="64"/>
      <c r="U41" s="64"/>
      <c r="V41" s="64"/>
      <c r="W41" s="64"/>
    </row>
    <row r="42" ht="20.25" customHeight="1" spans="1:23">
      <c r="A42" s="151" t="str">
        <f t="shared" si="0"/>
        <v>       玉溪市生态环境局</v>
      </c>
      <c r="B42" s="151" t="s">
        <v>202</v>
      </c>
      <c r="C42" s="151" t="s">
        <v>203</v>
      </c>
      <c r="D42" s="151" t="s">
        <v>102</v>
      </c>
      <c r="E42" s="151" t="s">
        <v>177</v>
      </c>
      <c r="F42" s="151" t="s">
        <v>204</v>
      </c>
      <c r="G42" s="151" t="s">
        <v>205</v>
      </c>
      <c r="H42" s="156">
        <v>66000</v>
      </c>
      <c r="I42" s="64">
        <v>66000</v>
      </c>
      <c r="J42" s="64">
        <v>16500</v>
      </c>
      <c r="K42" s="151"/>
      <c r="L42" s="64">
        <v>49500</v>
      </c>
      <c r="M42" s="151"/>
      <c r="N42" s="64"/>
      <c r="O42" s="64"/>
      <c r="P42" s="151"/>
      <c r="Q42" s="64"/>
      <c r="R42" s="64"/>
      <c r="S42" s="64"/>
      <c r="T42" s="64"/>
      <c r="U42" s="64"/>
      <c r="V42" s="64"/>
      <c r="W42" s="64"/>
    </row>
    <row r="43" ht="20.25" customHeight="1" spans="1:23">
      <c r="A43" s="151" t="str">
        <f t="shared" si="0"/>
        <v>       玉溪市生态环境局</v>
      </c>
      <c r="B43" s="151" t="s">
        <v>202</v>
      </c>
      <c r="C43" s="151" t="s">
        <v>203</v>
      </c>
      <c r="D43" s="151" t="s">
        <v>102</v>
      </c>
      <c r="E43" s="151" t="s">
        <v>177</v>
      </c>
      <c r="F43" s="151" t="s">
        <v>222</v>
      </c>
      <c r="G43" s="151" t="s">
        <v>223</v>
      </c>
      <c r="H43" s="156">
        <v>11800</v>
      </c>
      <c r="I43" s="64">
        <v>11800</v>
      </c>
      <c r="J43" s="64"/>
      <c r="K43" s="151"/>
      <c r="L43" s="64">
        <v>11800</v>
      </c>
      <c r="M43" s="151"/>
      <c r="N43" s="64"/>
      <c r="O43" s="64"/>
      <c r="P43" s="151"/>
      <c r="Q43" s="64"/>
      <c r="R43" s="64"/>
      <c r="S43" s="64"/>
      <c r="T43" s="64"/>
      <c r="U43" s="64"/>
      <c r="V43" s="64"/>
      <c r="W43" s="64"/>
    </row>
    <row r="44" ht="20.25" customHeight="1" spans="1:23">
      <c r="A44" s="151" t="str">
        <f t="shared" si="0"/>
        <v>       玉溪市生态环境局</v>
      </c>
      <c r="B44" s="151" t="s">
        <v>202</v>
      </c>
      <c r="C44" s="151" t="s">
        <v>203</v>
      </c>
      <c r="D44" s="151" t="s">
        <v>102</v>
      </c>
      <c r="E44" s="151" t="s">
        <v>177</v>
      </c>
      <c r="F44" s="151" t="s">
        <v>224</v>
      </c>
      <c r="G44" s="151" t="s">
        <v>225</v>
      </c>
      <c r="H44" s="156">
        <v>30000</v>
      </c>
      <c r="I44" s="64">
        <v>30000</v>
      </c>
      <c r="J44" s="64"/>
      <c r="K44" s="151"/>
      <c r="L44" s="64">
        <v>30000</v>
      </c>
      <c r="M44" s="151"/>
      <c r="N44" s="64"/>
      <c r="O44" s="64"/>
      <c r="P44" s="151"/>
      <c r="Q44" s="64"/>
      <c r="R44" s="64"/>
      <c r="S44" s="64"/>
      <c r="T44" s="64"/>
      <c r="U44" s="64"/>
      <c r="V44" s="64"/>
      <c r="W44" s="64"/>
    </row>
    <row r="45" ht="20.25" customHeight="1" spans="1:23">
      <c r="A45" s="151" t="str">
        <f t="shared" si="0"/>
        <v>       玉溪市生态环境局</v>
      </c>
      <c r="B45" s="151" t="s">
        <v>226</v>
      </c>
      <c r="C45" s="151" t="s">
        <v>227</v>
      </c>
      <c r="D45" s="151" t="s">
        <v>102</v>
      </c>
      <c r="E45" s="151" t="s">
        <v>177</v>
      </c>
      <c r="F45" s="151" t="s">
        <v>157</v>
      </c>
      <c r="G45" s="151" t="s">
        <v>158</v>
      </c>
      <c r="H45" s="156">
        <v>1207236</v>
      </c>
      <c r="I45" s="64">
        <v>1207236</v>
      </c>
      <c r="J45" s="64">
        <v>528165.75</v>
      </c>
      <c r="K45" s="151"/>
      <c r="L45" s="64">
        <v>679070.25</v>
      </c>
      <c r="M45" s="151"/>
      <c r="N45" s="64"/>
      <c r="O45" s="64"/>
      <c r="P45" s="151"/>
      <c r="Q45" s="64"/>
      <c r="R45" s="64"/>
      <c r="S45" s="64"/>
      <c r="T45" s="64"/>
      <c r="U45" s="64"/>
      <c r="V45" s="64"/>
      <c r="W45" s="64"/>
    </row>
    <row r="46" ht="20.25" customHeight="1" spans="1:23">
      <c r="A46" s="151" t="str">
        <f t="shared" si="0"/>
        <v>       玉溪市生态环境局</v>
      </c>
      <c r="B46" s="151" t="s">
        <v>226</v>
      </c>
      <c r="C46" s="151" t="s">
        <v>227</v>
      </c>
      <c r="D46" s="151" t="s">
        <v>102</v>
      </c>
      <c r="E46" s="151" t="s">
        <v>177</v>
      </c>
      <c r="F46" s="151" t="s">
        <v>159</v>
      </c>
      <c r="G46" s="151" t="s">
        <v>160</v>
      </c>
      <c r="H46" s="156">
        <v>109488</v>
      </c>
      <c r="I46" s="64">
        <v>109488</v>
      </c>
      <c r="J46" s="64">
        <v>47901</v>
      </c>
      <c r="K46" s="151"/>
      <c r="L46" s="64">
        <v>61587</v>
      </c>
      <c r="M46" s="151"/>
      <c r="N46" s="64"/>
      <c r="O46" s="64"/>
      <c r="P46" s="151"/>
      <c r="Q46" s="64"/>
      <c r="R46" s="64"/>
      <c r="S46" s="64"/>
      <c r="T46" s="64"/>
      <c r="U46" s="64"/>
      <c r="V46" s="64"/>
      <c r="W46" s="64"/>
    </row>
    <row r="47" ht="20.25" customHeight="1" spans="1:23">
      <c r="A47" s="151" t="str">
        <f t="shared" si="0"/>
        <v>       玉溪市生态环境局</v>
      </c>
      <c r="B47" s="151" t="s">
        <v>226</v>
      </c>
      <c r="C47" s="151" t="s">
        <v>227</v>
      </c>
      <c r="D47" s="151" t="s">
        <v>102</v>
      </c>
      <c r="E47" s="151" t="s">
        <v>177</v>
      </c>
      <c r="F47" s="151" t="s">
        <v>228</v>
      </c>
      <c r="G47" s="151" t="s">
        <v>229</v>
      </c>
      <c r="H47" s="156">
        <v>476760</v>
      </c>
      <c r="I47" s="64">
        <v>476760</v>
      </c>
      <c r="J47" s="64">
        <v>208582.5</v>
      </c>
      <c r="K47" s="151"/>
      <c r="L47" s="64">
        <v>268177.5</v>
      </c>
      <c r="M47" s="151"/>
      <c r="N47" s="64"/>
      <c r="O47" s="64"/>
      <c r="P47" s="151"/>
      <c r="Q47" s="64"/>
      <c r="R47" s="64"/>
      <c r="S47" s="64"/>
      <c r="T47" s="64"/>
      <c r="U47" s="64"/>
      <c r="V47" s="64"/>
      <c r="W47" s="64"/>
    </row>
    <row r="48" ht="20.25" customHeight="1" spans="1:23">
      <c r="A48" s="151" t="str">
        <f t="shared" si="0"/>
        <v>       玉溪市生态环境局</v>
      </c>
      <c r="B48" s="151" t="s">
        <v>226</v>
      </c>
      <c r="C48" s="151" t="s">
        <v>227</v>
      </c>
      <c r="D48" s="151" t="s">
        <v>107</v>
      </c>
      <c r="E48" s="151" t="s">
        <v>161</v>
      </c>
      <c r="F48" s="151" t="s">
        <v>159</v>
      </c>
      <c r="G48" s="151" t="s">
        <v>160</v>
      </c>
      <c r="H48" s="156">
        <v>43716</v>
      </c>
      <c r="I48" s="64">
        <v>43716</v>
      </c>
      <c r="J48" s="64"/>
      <c r="K48" s="151"/>
      <c r="L48" s="64">
        <v>43716</v>
      </c>
      <c r="M48" s="151"/>
      <c r="N48" s="64"/>
      <c r="O48" s="64"/>
      <c r="P48" s="151"/>
      <c r="Q48" s="64"/>
      <c r="R48" s="64"/>
      <c r="S48" s="64"/>
      <c r="T48" s="64"/>
      <c r="U48" s="64"/>
      <c r="V48" s="64"/>
      <c r="W48" s="64"/>
    </row>
    <row r="49" ht="20.25" customHeight="1" spans="1:23">
      <c r="A49" s="151" t="str">
        <f t="shared" si="0"/>
        <v>       玉溪市生态环境局</v>
      </c>
      <c r="B49" s="151" t="s">
        <v>230</v>
      </c>
      <c r="C49" s="151" t="s">
        <v>231</v>
      </c>
      <c r="D49" s="151" t="s">
        <v>93</v>
      </c>
      <c r="E49" s="151" t="s">
        <v>156</v>
      </c>
      <c r="F49" s="151" t="s">
        <v>175</v>
      </c>
      <c r="G49" s="151" t="s">
        <v>176</v>
      </c>
      <c r="H49" s="156">
        <v>18000</v>
      </c>
      <c r="I49" s="64">
        <v>18000</v>
      </c>
      <c r="J49" s="64"/>
      <c r="K49" s="151"/>
      <c r="L49" s="64">
        <v>18000</v>
      </c>
      <c r="M49" s="151"/>
      <c r="N49" s="64"/>
      <c r="O49" s="64"/>
      <c r="P49" s="151"/>
      <c r="Q49" s="64"/>
      <c r="R49" s="64"/>
      <c r="S49" s="64"/>
      <c r="T49" s="64"/>
      <c r="U49" s="64"/>
      <c r="V49" s="64"/>
      <c r="W49" s="64"/>
    </row>
    <row r="50" ht="20.25" customHeight="1" spans="1:23">
      <c r="A50" s="151" t="str">
        <f t="shared" si="0"/>
        <v>       玉溪市生态环境局</v>
      </c>
      <c r="B50" s="151" t="s">
        <v>232</v>
      </c>
      <c r="C50" s="151" t="s">
        <v>233</v>
      </c>
      <c r="D50" s="151" t="s">
        <v>93</v>
      </c>
      <c r="E50" s="151" t="s">
        <v>156</v>
      </c>
      <c r="F50" s="151" t="s">
        <v>234</v>
      </c>
      <c r="G50" s="151" t="s">
        <v>188</v>
      </c>
      <c r="H50" s="156">
        <v>96000</v>
      </c>
      <c r="I50" s="64">
        <v>96000</v>
      </c>
      <c r="J50" s="64">
        <v>24000</v>
      </c>
      <c r="K50" s="151"/>
      <c r="L50" s="64">
        <v>72000</v>
      </c>
      <c r="M50" s="151"/>
      <c r="N50" s="64"/>
      <c r="O50" s="64"/>
      <c r="P50" s="151"/>
      <c r="Q50" s="64"/>
      <c r="R50" s="64"/>
      <c r="S50" s="64"/>
      <c r="T50" s="64"/>
      <c r="U50" s="64"/>
      <c r="V50" s="64"/>
      <c r="W50" s="64"/>
    </row>
    <row r="51" ht="20.25" customHeight="1" spans="1:23">
      <c r="A51" s="151" t="str">
        <f t="shared" si="0"/>
        <v>       玉溪市生态环境局</v>
      </c>
      <c r="B51" s="151" t="s">
        <v>235</v>
      </c>
      <c r="C51" s="151" t="s">
        <v>236</v>
      </c>
      <c r="D51" s="151" t="s">
        <v>94</v>
      </c>
      <c r="E51" s="151" t="s">
        <v>237</v>
      </c>
      <c r="F51" s="151" t="s">
        <v>206</v>
      </c>
      <c r="G51" s="151" t="s">
        <v>207</v>
      </c>
      <c r="H51" s="156">
        <v>160200</v>
      </c>
      <c r="I51" s="64">
        <v>160200</v>
      </c>
      <c r="J51" s="64"/>
      <c r="K51" s="151"/>
      <c r="L51" s="64">
        <v>160200</v>
      </c>
      <c r="M51" s="151"/>
      <c r="N51" s="64"/>
      <c r="O51" s="64"/>
      <c r="P51" s="151"/>
      <c r="Q51" s="64"/>
      <c r="R51" s="64"/>
      <c r="S51" s="64"/>
      <c r="T51" s="64"/>
      <c r="U51" s="64"/>
      <c r="V51" s="64"/>
      <c r="W51" s="64"/>
    </row>
    <row r="52" ht="20.25" customHeight="1" spans="1:23">
      <c r="A52" s="151" t="str">
        <f t="shared" si="0"/>
        <v>       玉溪市生态环境局</v>
      </c>
      <c r="B52" s="151" t="s">
        <v>235</v>
      </c>
      <c r="C52" s="151" t="s">
        <v>236</v>
      </c>
      <c r="D52" s="151" t="s">
        <v>94</v>
      </c>
      <c r="E52" s="151" t="s">
        <v>237</v>
      </c>
      <c r="F52" s="151" t="s">
        <v>238</v>
      </c>
      <c r="G52" s="151" t="s">
        <v>239</v>
      </c>
      <c r="H52" s="156">
        <v>40000</v>
      </c>
      <c r="I52" s="64">
        <v>40000</v>
      </c>
      <c r="J52" s="64"/>
      <c r="K52" s="151"/>
      <c r="L52" s="64">
        <v>40000</v>
      </c>
      <c r="M52" s="151"/>
      <c r="N52" s="64"/>
      <c r="O52" s="64"/>
      <c r="P52" s="151"/>
      <c r="Q52" s="64"/>
      <c r="R52" s="64"/>
      <c r="S52" s="64"/>
      <c r="T52" s="64"/>
      <c r="U52" s="64"/>
      <c r="V52" s="64"/>
      <c r="W52" s="64"/>
    </row>
    <row r="53" ht="20.25" customHeight="1" spans="1:23">
      <c r="A53" s="151" t="str">
        <f t="shared" si="0"/>
        <v>       玉溪市生态环境局</v>
      </c>
      <c r="B53" s="151" t="s">
        <v>235</v>
      </c>
      <c r="C53" s="151" t="s">
        <v>236</v>
      </c>
      <c r="D53" s="151" t="s">
        <v>94</v>
      </c>
      <c r="E53" s="151" t="s">
        <v>237</v>
      </c>
      <c r="F53" s="151" t="s">
        <v>240</v>
      </c>
      <c r="G53" s="151" t="s">
        <v>241</v>
      </c>
      <c r="H53" s="156">
        <v>40000</v>
      </c>
      <c r="I53" s="64">
        <v>40000</v>
      </c>
      <c r="J53" s="64"/>
      <c r="K53" s="151"/>
      <c r="L53" s="64">
        <v>40000</v>
      </c>
      <c r="M53" s="151"/>
      <c r="N53" s="64"/>
      <c r="O53" s="64"/>
      <c r="P53" s="151"/>
      <c r="Q53" s="64"/>
      <c r="R53" s="64"/>
      <c r="S53" s="64"/>
      <c r="T53" s="64"/>
      <c r="U53" s="64"/>
      <c r="V53" s="64"/>
      <c r="W53" s="64"/>
    </row>
    <row r="54" ht="20.25" customHeight="1" spans="1:23">
      <c r="A54" s="151" t="str">
        <f t="shared" si="0"/>
        <v>       玉溪市生态环境局</v>
      </c>
      <c r="B54" s="151" t="s">
        <v>235</v>
      </c>
      <c r="C54" s="151" t="s">
        <v>236</v>
      </c>
      <c r="D54" s="151" t="s">
        <v>94</v>
      </c>
      <c r="E54" s="151" t="s">
        <v>237</v>
      </c>
      <c r="F54" s="151" t="s">
        <v>242</v>
      </c>
      <c r="G54" s="151" t="s">
        <v>243</v>
      </c>
      <c r="H54" s="156">
        <v>80000</v>
      </c>
      <c r="I54" s="64">
        <v>80000</v>
      </c>
      <c r="J54" s="64"/>
      <c r="K54" s="151"/>
      <c r="L54" s="64">
        <v>80000</v>
      </c>
      <c r="M54" s="151"/>
      <c r="N54" s="64"/>
      <c r="O54" s="64"/>
      <c r="P54" s="151"/>
      <c r="Q54" s="64"/>
      <c r="R54" s="64"/>
      <c r="S54" s="64"/>
      <c r="T54" s="64"/>
      <c r="U54" s="64"/>
      <c r="V54" s="64"/>
      <c r="W54" s="64"/>
    </row>
    <row r="55" ht="20.25" customHeight="1" spans="1:23">
      <c r="A55" s="151" t="str">
        <f t="shared" si="0"/>
        <v>       玉溪市生态环境局</v>
      </c>
      <c r="B55" s="151" t="s">
        <v>235</v>
      </c>
      <c r="C55" s="151" t="s">
        <v>236</v>
      </c>
      <c r="D55" s="151" t="s">
        <v>94</v>
      </c>
      <c r="E55" s="151" t="s">
        <v>237</v>
      </c>
      <c r="F55" s="151" t="s">
        <v>244</v>
      </c>
      <c r="G55" s="151" t="s">
        <v>245</v>
      </c>
      <c r="H55" s="156">
        <v>5000</v>
      </c>
      <c r="I55" s="64">
        <v>5000</v>
      </c>
      <c r="J55" s="64"/>
      <c r="K55" s="151"/>
      <c r="L55" s="64">
        <v>5000</v>
      </c>
      <c r="M55" s="151"/>
      <c r="N55" s="64"/>
      <c r="O55" s="64"/>
      <c r="P55" s="151"/>
      <c r="Q55" s="64"/>
      <c r="R55" s="64"/>
      <c r="S55" s="64"/>
      <c r="T55" s="64"/>
      <c r="U55" s="64"/>
      <c r="V55" s="64"/>
      <c r="W55" s="64"/>
    </row>
    <row r="56" ht="20.25" customHeight="1" spans="1:23">
      <c r="A56" s="151" t="str">
        <f t="shared" si="0"/>
        <v>       玉溪市生态环境局</v>
      </c>
      <c r="B56" s="151" t="s">
        <v>235</v>
      </c>
      <c r="C56" s="151" t="s">
        <v>236</v>
      </c>
      <c r="D56" s="151" t="s">
        <v>94</v>
      </c>
      <c r="E56" s="151" t="s">
        <v>237</v>
      </c>
      <c r="F56" s="151" t="s">
        <v>246</v>
      </c>
      <c r="G56" s="151" t="s">
        <v>247</v>
      </c>
      <c r="H56" s="156">
        <v>95000</v>
      </c>
      <c r="I56" s="64">
        <v>95000</v>
      </c>
      <c r="J56" s="64"/>
      <c r="K56" s="151"/>
      <c r="L56" s="64">
        <v>95000</v>
      </c>
      <c r="M56" s="151"/>
      <c r="N56" s="64"/>
      <c r="O56" s="64"/>
      <c r="P56" s="151"/>
      <c r="Q56" s="64"/>
      <c r="R56" s="64"/>
      <c r="S56" s="64"/>
      <c r="T56" s="64"/>
      <c r="U56" s="64"/>
      <c r="V56" s="64"/>
      <c r="W56" s="64"/>
    </row>
    <row r="57" ht="20.25" customHeight="1" spans="1:23">
      <c r="A57" s="151" t="str">
        <f t="shared" si="0"/>
        <v>       玉溪市生态环境局</v>
      </c>
      <c r="B57" s="151" t="s">
        <v>248</v>
      </c>
      <c r="C57" s="151" t="s">
        <v>249</v>
      </c>
      <c r="D57" s="151" t="s">
        <v>94</v>
      </c>
      <c r="E57" s="151" t="s">
        <v>237</v>
      </c>
      <c r="F57" s="151" t="s">
        <v>250</v>
      </c>
      <c r="G57" s="151" t="s">
        <v>130</v>
      </c>
      <c r="H57" s="156">
        <v>75000</v>
      </c>
      <c r="I57" s="64">
        <v>75000</v>
      </c>
      <c r="J57" s="64"/>
      <c r="K57" s="151"/>
      <c r="L57" s="64">
        <v>75000</v>
      </c>
      <c r="M57" s="151"/>
      <c r="N57" s="64"/>
      <c r="O57" s="64"/>
      <c r="P57" s="151"/>
      <c r="Q57" s="64"/>
      <c r="R57" s="64"/>
      <c r="S57" s="64"/>
      <c r="T57" s="64"/>
      <c r="U57" s="64"/>
      <c r="V57" s="64"/>
      <c r="W57" s="64"/>
    </row>
    <row r="58" ht="20.25" customHeight="1" spans="1:23">
      <c r="A58" s="151" t="str">
        <f t="shared" si="0"/>
        <v>       玉溪市生态环境局</v>
      </c>
      <c r="B58" s="151" t="s">
        <v>251</v>
      </c>
      <c r="C58" s="151" t="s">
        <v>252</v>
      </c>
      <c r="D58" s="151" t="s">
        <v>102</v>
      </c>
      <c r="E58" s="151" t="s">
        <v>177</v>
      </c>
      <c r="F58" s="151" t="s">
        <v>228</v>
      </c>
      <c r="G58" s="151" t="s">
        <v>229</v>
      </c>
      <c r="H58" s="156">
        <v>1482000</v>
      </c>
      <c r="I58" s="64">
        <v>1482000</v>
      </c>
      <c r="J58" s="64">
        <v>1482000</v>
      </c>
      <c r="K58" s="151"/>
      <c r="L58" s="64"/>
      <c r="M58" s="151"/>
      <c r="N58" s="64"/>
      <c r="O58" s="64"/>
      <c r="P58" s="151"/>
      <c r="Q58" s="64"/>
      <c r="R58" s="64"/>
      <c r="S58" s="64"/>
      <c r="T58" s="64"/>
      <c r="U58" s="64"/>
      <c r="V58" s="64"/>
      <c r="W58" s="64"/>
    </row>
    <row r="59" ht="20.25" customHeight="1" spans="1:23">
      <c r="A59" s="151" t="str">
        <f t="shared" si="0"/>
        <v>       玉溪市生态环境局</v>
      </c>
      <c r="B59" s="151" t="s">
        <v>253</v>
      </c>
      <c r="C59" s="151" t="s">
        <v>254</v>
      </c>
      <c r="D59" s="151" t="s">
        <v>102</v>
      </c>
      <c r="E59" s="151" t="s">
        <v>177</v>
      </c>
      <c r="F59" s="151" t="s">
        <v>228</v>
      </c>
      <c r="G59" s="151" t="s">
        <v>229</v>
      </c>
      <c r="H59" s="156">
        <v>750000</v>
      </c>
      <c r="I59" s="64">
        <v>750000</v>
      </c>
      <c r="J59" s="64"/>
      <c r="K59" s="151"/>
      <c r="L59" s="64">
        <v>750000</v>
      </c>
      <c r="M59" s="151"/>
      <c r="N59" s="64"/>
      <c r="O59" s="64"/>
      <c r="P59" s="151"/>
      <c r="Q59" s="64"/>
      <c r="R59" s="64"/>
      <c r="S59" s="64"/>
      <c r="T59" s="64"/>
      <c r="U59" s="64"/>
      <c r="V59" s="64"/>
      <c r="W59" s="64"/>
    </row>
    <row r="60" ht="20.25" customHeight="1" spans="1:23">
      <c r="A60" s="151" t="str">
        <f t="shared" si="0"/>
        <v>       玉溪市生态环境局</v>
      </c>
      <c r="B60" s="151" t="s">
        <v>255</v>
      </c>
      <c r="C60" s="151" t="s">
        <v>256</v>
      </c>
      <c r="D60" s="151" t="s">
        <v>93</v>
      </c>
      <c r="E60" s="151" t="s">
        <v>156</v>
      </c>
      <c r="F60" s="151" t="s">
        <v>189</v>
      </c>
      <c r="G60" s="151" t="s">
        <v>190</v>
      </c>
      <c r="H60" s="156">
        <v>243016</v>
      </c>
      <c r="I60" s="64">
        <v>243016</v>
      </c>
      <c r="J60" s="64"/>
      <c r="K60" s="151"/>
      <c r="L60" s="64">
        <v>243016</v>
      </c>
      <c r="M60" s="151"/>
      <c r="N60" s="64"/>
      <c r="O60" s="64"/>
      <c r="P60" s="151"/>
      <c r="Q60" s="64"/>
      <c r="R60" s="64"/>
      <c r="S60" s="64"/>
      <c r="T60" s="64"/>
      <c r="U60" s="64"/>
      <c r="V60" s="64"/>
      <c r="W60" s="64"/>
    </row>
    <row r="61" ht="20.25" customHeight="1" spans="1:23">
      <c r="A61" s="151" t="str">
        <f t="shared" si="0"/>
        <v>       玉溪市生态环境局</v>
      </c>
      <c r="B61" s="151" t="s">
        <v>257</v>
      </c>
      <c r="C61" s="151" t="s">
        <v>258</v>
      </c>
      <c r="D61" s="151" t="s">
        <v>93</v>
      </c>
      <c r="E61" s="151" t="s">
        <v>156</v>
      </c>
      <c r="F61" s="151" t="s">
        <v>246</v>
      </c>
      <c r="G61" s="151" t="s">
        <v>247</v>
      </c>
      <c r="H61" s="156">
        <v>396000</v>
      </c>
      <c r="I61" s="64">
        <v>396000</v>
      </c>
      <c r="J61" s="64"/>
      <c r="K61" s="151"/>
      <c r="L61" s="64">
        <v>396000</v>
      </c>
      <c r="M61" s="151"/>
      <c r="N61" s="64"/>
      <c r="O61" s="64"/>
      <c r="P61" s="151"/>
      <c r="Q61" s="64"/>
      <c r="R61" s="64"/>
      <c r="S61" s="64"/>
      <c r="T61" s="64"/>
      <c r="U61" s="64"/>
      <c r="V61" s="64"/>
      <c r="W61" s="64"/>
    </row>
    <row r="62" ht="20.25" customHeight="1" spans="1:23">
      <c r="A62" s="151" t="str">
        <f t="shared" si="0"/>
        <v>       玉溪市生态环境局</v>
      </c>
      <c r="B62" s="151" t="s">
        <v>259</v>
      </c>
      <c r="C62" s="151" t="s">
        <v>260</v>
      </c>
      <c r="D62" s="151" t="s">
        <v>87</v>
      </c>
      <c r="E62" s="151" t="s">
        <v>167</v>
      </c>
      <c r="F62" s="151" t="s">
        <v>261</v>
      </c>
      <c r="G62" s="151" t="s">
        <v>262</v>
      </c>
      <c r="H62" s="156">
        <v>8000</v>
      </c>
      <c r="I62" s="64">
        <v>8000</v>
      </c>
      <c r="J62" s="64"/>
      <c r="K62" s="151"/>
      <c r="L62" s="64">
        <v>8000</v>
      </c>
      <c r="M62" s="151"/>
      <c r="N62" s="64"/>
      <c r="O62" s="64"/>
      <c r="P62" s="151"/>
      <c r="Q62" s="64"/>
      <c r="R62" s="64"/>
      <c r="S62" s="64"/>
      <c r="T62" s="64"/>
      <c r="U62" s="64"/>
      <c r="V62" s="64"/>
      <c r="W62" s="64"/>
    </row>
    <row r="63" ht="20.25" customHeight="1" spans="1:23">
      <c r="A63" s="151" t="str">
        <f t="shared" si="0"/>
        <v>       玉溪市生态环境局</v>
      </c>
      <c r="B63" s="151" t="s">
        <v>259</v>
      </c>
      <c r="C63" s="151" t="s">
        <v>260</v>
      </c>
      <c r="D63" s="151" t="s">
        <v>88</v>
      </c>
      <c r="E63" s="151" t="s">
        <v>170</v>
      </c>
      <c r="F63" s="151" t="s">
        <v>261</v>
      </c>
      <c r="G63" s="151" t="s">
        <v>262</v>
      </c>
      <c r="H63" s="156">
        <v>16000</v>
      </c>
      <c r="I63" s="64">
        <v>16000</v>
      </c>
      <c r="J63" s="64"/>
      <c r="K63" s="151"/>
      <c r="L63" s="64">
        <v>16000</v>
      </c>
      <c r="M63" s="151"/>
      <c r="N63" s="64"/>
      <c r="O63" s="64"/>
      <c r="P63" s="151"/>
      <c r="Q63" s="64"/>
      <c r="R63" s="64"/>
      <c r="S63" s="64"/>
      <c r="T63" s="64"/>
      <c r="U63" s="64"/>
      <c r="V63" s="64"/>
      <c r="W63" s="64"/>
    </row>
    <row r="64" ht="20.25" customHeight="1" spans="1:23">
      <c r="A64" s="151" t="str">
        <f t="shared" si="0"/>
        <v>       玉溪市生态环境局</v>
      </c>
      <c r="B64" s="151" t="s">
        <v>263</v>
      </c>
      <c r="C64" s="151" t="s">
        <v>264</v>
      </c>
      <c r="D64" s="151" t="s">
        <v>84</v>
      </c>
      <c r="E64" s="151" t="s">
        <v>265</v>
      </c>
      <c r="F64" s="151" t="s">
        <v>266</v>
      </c>
      <c r="G64" s="151" t="s">
        <v>267</v>
      </c>
      <c r="H64" s="156">
        <v>100000</v>
      </c>
      <c r="I64" s="64">
        <v>100000</v>
      </c>
      <c r="J64" s="64"/>
      <c r="K64" s="151"/>
      <c r="L64" s="64">
        <v>100000</v>
      </c>
      <c r="M64" s="151"/>
      <c r="N64" s="64"/>
      <c r="O64" s="64"/>
      <c r="P64" s="151"/>
      <c r="Q64" s="64"/>
      <c r="R64" s="64"/>
      <c r="S64" s="64"/>
      <c r="T64" s="64"/>
      <c r="U64" s="64"/>
      <c r="V64" s="64"/>
      <c r="W64" s="64"/>
    </row>
    <row r="65" ht="20.25" customHeight="1" spans="1:23">
      <c r="A65" s="151" t="str">
        <f t="shared" si="0"/>
        <v>       玉溪市生态环境局</v>
      </c>
      <c r="B65" s="151" t="s">
        <v>268</v>
      </c>
      <c r="C65" s="151" t="s">
        <v>269</v>
      </c>
      <c r="D65" s="151" t="s">
        <v>93</v>
      </c>
      <c r="E65" s="151" t="s">
        <v>156</v>
      </c>
      <c r="F65" s="151" t="s">
        <v>270</v>
      </c>
      <c r="G65" s="151" t="s">
        <v>269</v>
      </c>
      <c r="H65" s="156">
        <v>51240</v>
      </c>
      <c r="I65" s="64">
        <v>51240</v>
      </c>
      <c r="J65" s="64"/>
      <c r="K65" s="151"/>
      <c r="L65" s="64">
        <v>51240</v>
      </c>
      <c r="M65" s="151"/>
      <c r="N65" s="64"/>
      <c r="O65" s="64"/>
      <c r="P65" s="151"/>
      <c r="Q65" s="64"/>
      <c r="R65" s="64"/>
      <c r="S65" s="64"/>
      <c r="T65" s="64"/>
      <c r="U65" s="64"/>
      <c r="V65" s="64"/>
      <c r="W65" s="64"/>
    </row>
    <row r="66" ht="20.25" customHeight="1" spans="1:23">
      <c r="A66" s="151" t="str">
        <f t="shared" si="0"/>
        <v>       玉溪市生态环境局</v>
      </c>
      <c r="B66" s="151" t="s">
        <v>268</v>
      </c>
      <c r="C66" s="151" t="s">
        <v>269</v>
      </c>
      <c r="D66" s="151" t="s">
        <v>102</v>
      </c>
      <c r="E66" s="151" t="s">
        <v>177</v>
      </c>
      <c r="F66" s="151" t="s">
        <v>270</v>
      </c>
      <c r="G66" s="151" t="s">
        <v>269</v>
      </c>
      <c r="H66" s="156">
        <v>14700</v>
      </c>
      <c r="I66" s="64">
        <v>14700</v>
      </c>
      <c r="J66" s="64"/>
      <c r="K66" s="151"/>
      <c r="L66" s="64">
        <v>14700</v>
      </c>
      <c r="M66" s="151"/>
      <c r="N66" s="64"/>
      <c r="O66" s="64"/>
      <c r="P66" s="151"/>
      <c r="Q66" s="64"/>
      <c r="R66" s="64"/>
      <c r="S66" s="64"/>
      <c r="T66" s="64"/>
      <c r="U66" s="64"/>
      <c r="V66" s="64"/>
      <c r="W66" s="64"/>
    </row>
    <row r="67" ht="20.25" customHeight="1" spans="1:23">
      <c r="A67" s="155" t="s">
        <v>31</v>
      </c>
      <c r="B67" s="155"/>
      <c r="C67" s="155"/>
      <c r="D67" s="155"/>
      <c r="E67" s="155"/>
      <c r="F67" s="155"/>
      <c r="G67" s="155"/>
      <c r="H67" s="64">
        <v>22728653.06</v>
      </c>
      <c r="I67" s="64">
        <v>22728653.06</v>
      </c>
      <c r="J67" s="64">
        <v>8996303</v>
      </c>
      <c r="K67" s="64"/>
      <c r="L67" s="64">
        <v>13732350.06</v>
      </c>
      <c r="M67" s="64"/>
      <c r="N67" s="64"/>
      <c r="O67" s="64"/>
      <c r="P67" s="64"/>
      <c r="Q67" s="64"/>
      <c r="R67" s="64"/>
      <c r="S67" s="64"/>
      <c r="T67" s="64"/>
      <c r="U67" s="64"/>
      <c r="V67" s="64"/>
      <c r="W67" s="64"/>
    </row>
  </sheetData>
  <mergeCells count="17">
    <mergeCell ref="A1:W1"/>
    <mergeCell ref="A2:W2"/>
    <mergeCell ref="A3:V3"/>
    <mergeCell ref="H4:W4"/>
    <mergeCell ref="I5:M5"/>
    <mergeCell ref="N5:P5"/>
    <mergeCell ref="R5:W5"/>
    <mergeCell ref="A67:G67"/>
    <mergeCell ref="A4:A6"/>
    <mergeCell ref="B4:B6"/>
    <mergeCell ref="C4:C6"/>
    <mergeCell ref="D4:D6"/>
    <mergeCell ref="E4:E6"/>
    <mergeCell ref="F4:F6"/>
    <mergeCell ref="G4:G6"/>
    <mergeCell ref="H5:H6"/>
    <mergeCell ref="Q5:Q6"/>
  </mergeCells>
  <pageMargins left="0.75" right="0.75" top="1" bottom="1" header="0.5" footer="0.5"/>
  <pageSetup paperSize="1" scale="30" pageOrder="overThenDown"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6"/>
  <sheetViews>
    <sheetView showZeros="0" workbookViewId="0">
      <selection activeCell="A3" sqref="A3:I3"/>
    </sheetView>
  </sheetViews>
  <sheetFormatPr defaultColWidth="9.14166666666667" defaultRowHeight="14.25" customHeight="1"/>
  <cols>
    <col min="1" max="1" width="14.575" customWidth="1"/>
    <col min="2" max="2" width="21.0333333333333" customWidth="1"/>
    <col min="3" max="3" width="31.3166666666667" customWidth="1"/>
    <col min="4" max="4" width="23.85" customWidth="1"/>
    <col min="5" max="5" width="15.6" customWidth="1"/>
    <col min="6" max="6" width="19.7416666666667" customWidth="1"/>
    <col min="7" max="7" width="14.8833333333333" customWidth="1"/>
    <col min="8" max="8" width="19.7416666666667" customWidth="1"/>
    <col min="9" max="16" width="14.175" customWidth="1"/>
    <col min="17" max="17" width="13.6" customWidth="1"/>
    <col min="18" max="23" width="15.175" customWidth="1"/>
  </cols>
  <sheetData>
    <row r="1" ht="13.5" customHeight="1" spans="2:23">
      <c r="B1" s="132"/>
      <c r="E1" s="143"/>
      <c r="F1" s="143"/>
      <c r="G1" s="143"/>
      <c r="H1" s="143"/>
      <c r="K1" s="132"/>
      <c r="N1" s="132"/>
      <c r="O1" s="132"/>
      <c r="P1" s="132"/>
      <c r="U1" s="148"/>
      <c r="W1" s="133" t="s">
        <v>271</v>
      </c>
    </row>
    <row r="2" ht="27.75" customHeight="1" spans="1:23">
      <c r="A2" s="32" t="s">
        <v>272</v>
      </c>
      <c r="B2" s="32"/>
      <c r="C2" s="32"/>
      <c r="D2" s="32"/>
      <c r="E2" s="32"/>
      <c r="F2" s="32"/>
      <c r="G2" s="32"/>
      <c r="H2" s="32"/>
      <c r="I2" s="32"/>
      <c r="J2" s="32"/>
      <c r="K2" s="32"/>
      <c r="L2" s="32"/>
      <c r="M2" s="32"/>
      <c r="N2" s="32"/>
      <c r="O2" s="32"/>
      <c r="P2" s="32"/>
      <c r="Q2" s="32"/>
      <c r="R2" s="32"/>
      <c r="S2" s="32"/>
      <c r="T2" s="32"/>
      <c r="U2" s="32"/>
      <c r="V2" s="32"/>
      <c r="W2" s="32"/>
    </row>
    <row r="3" ht="13.5" customHeight="1" spans="1:23">
      <c r="A3" s="5" t="s">
        <v>2</v>
      </c>
      <c r="B3" s="144" t="str">
        <f>"单位名称："&amp;"玉溪市生态环境局"</f>
        <v>单位名称：玉溪市生态环境局</v>
      </c>
      <c r="C3" s="144"/>
      <c r="D3" s="144"/>
      <c r="E3" s="144"/>
      <c r="F3" s="144"/>
      <c r="G3" s="144"/>
      <c r="H3" s="144"/>
      <c r="I3" s="144"/>
      <c r="J3" s="7"/>
      <c r="K3" s="7"/>
      <c r="L3" s="7"/>
      <c r="M3" s="7"/>
      <c r="N3" s="7"/>
      <c r="O3" s="7"/>
      <c r="P3" s="7"/>
      <c r="Q3" s="7"/>
      <c r="U3" s="148"/>
      <c r="W3" s="136" t="s">
        <v>3</v>
      </c>
    </row>
    <row r="4" ht="21.75" customHeight="1" spans="1:23">
      <c r="A4" s="9" t="s">
        <v>273</v>
      </c>
      <c r="B4" s="9" t="s">
        <v>136</v>
      </c>
      <c r="C4" s="9" t="s">
        <v>137</v>
      </c>
      <c r="D4" s="9" t="s">
        <v>274</v>
      </c>
      <c r="E4" s="10" t="s">
        <v>138</v>
      </c>
      <c r="F4" s="10" t="s">
        <v>139</v>
      </c>
      <c r="G4" s="10" t="s">
        <v>140</v>
      </c>
      <c r="H4" s="10" t="s">
        <v>141</v>
      </c>
      <c r="I4" s="20" t="s">
        <v>31</v>
      </c>
      <c r="J4" s="20" t="s">
        <v>275</v>
      </c>
      <c r="K4" s="20"/>
      <c r="L4" s="20"/>
      <c r="M4" s="20"/>
      <c r="N4" s="20" t="s">
        <v>143</v>
      </c>
      <c r="O4" s="20"/>
      <c r="P4" s="20"/>
      <c r="Q4" s="10" t="s">
        <v>37</v>
      </c>
      <c r="R4" s="11" t="s">
        <v>71</v>
      </c>
      <c r="S4" s="12"/>
      <c r="T4" s="12"/>
      <c r="U4" s="12"/>
      <c r="V4" s="12"/>
      <c r="W4" s="13"/>
    </row>
    <row r="5" ht="21.75" customHeight="1" spans="1:23">
      <c r="A5" s="14"/>
      <c r="B5" s="14"/>
      <c r="C5" s="14"/>
      <c r="D5" s="14"/>
      <c r="E5" s="15"/>
      <c r="F5" s="15"/>
      <c r="G5" s="15"/>
      <c r="H5" s="15"/>
      <c r="I5" s="20"/>
      <c r="J5" s="147" t="s">
        <v>34</v>
      </c>
      <c r="K5" s="147"/>
      <c r="L5" s="147" t="s">
        <v>35</v>
      </c>
      <c r="M5" s="147" t="s">
        <v>36</v>
      </c>
      <c r="N5" s="10" t="s">
        <v>34</v>
      </c>
      <c r="O5" s="10" t="s">
        <v>35</v>
      </c>
      <c r="P5" s="10" t="s">
        <v>36</v>
      </c>
      <c r="Q5" s="15"/>
      <c r="R5" s="10" t="s">
        <v>33</v>
      </c>
      <c r="S5" s="10" t="s">
        <v>40</v>
      </c>
      <c r="T5" s="10" t="s">
        <v>149</v>
      </c>
      <c r="U5" s="10" t="s">
        <v>42</v>
      </c>
      <c r="V5" s="10" t="s">
        <v>43</v>
      </c>
      <c r="W5" s="10" t="s">
        <v>44</v>
      </c>
    </row>
    <row r="6" ht="40.5" customHeight="1" spans="1:23">
      <c r="A6" s="17"/>
      <c r="B6" s="17"/>
      <c r="C6" s="17"/>
      <c r="D6" s="17"/>
      <c r="E6" s="18"/>
      <c r="F6" s="18"/>
      <c r="G6" s="18"/>
      <c r="H6" s="18"/>
      <c r="I6" s="20"/>
      <c r="J6" s="147" t="s">
        <v>33</v>
      </c>
      <c r="K6" s="147" t="s">
        <v>276</v>
      </c>
      <c r="L6" s="147"/>
      <c r="M6" s="147"/>
      <c r="N6" s="18"/>
      <c r="O6" s="18"/>
      <c r="P6" s="18"/>
      <c r="Q6" s="18"/>
      <c r="R6" s="18"/>
      <c r="S6" s="18"/>
      <c r="T6" s="18"/>
      <c r="U6" s="19"/>
      <c r="V6" s="18"/>
      <c r="W6" s="18"/>
    </row>
    <row r="7" ht="15" customHeight="1" spans="1:23">
      <c r="A7" s="145">
        <v>1</v>
      </c>
      <c r="B7" s="145">
        <v>2</v>
      </c>
      <c r="C7" s="145">
        <v>3</v>
      </c>
      <c r="D7" s="145">
        <v>4</v>
      </c>
      <c r="E7" s="145">
        <v>5</v>
      </c>
      <c r="F7" s="145">
        <v>6</v>
      </c>
      <c r="G7" s="145">
        <v>7</v>
      </c>
      <c r="H7" s="145">
        <v>8</v>
      </c>
      <c r="I7" s="145">
        <v>9</v>
      </c>
      <c r="J7" s="145">
        <v>10</v>
      </c>
      <c r="K7" s="145">
        <v>11</v>
      </c>
      <c r="L7" s="145">
        <v>12</v>
      </c>
      <c r="M7" s="145">
        <v>13</v>
      </c>
      <c r="N7" s="145">
        <v>14</v>
      </c>
      <c r="O7" s="145">
        <v>15</v>
      </c>
      <c r="P7" s="145">
        <v>16</v>
      </c>
      <c r="Q7" s="145">
        <v>17</v>
      </c>
      <c r="R7" s="145">
        <v>18</v>
      </c>
      <c r="S7" s="145">
        <v>19</v>
      </c>
      <c r="T7" s="145">
        <v>20</v>
      </c>
      <c r="U7" s="145">
        <v>21</v>
      </c>
      <c r="V7" s="145">
        <v>22</v>
      </c>
      <c r="W7" s="145">
        <v>23</v>
      </c>
    </row>
    <row r="8" ht="32.9" customHeight="1" spans="1:23">
      <c r="A8" s="26"/>
      <c r="B8" s="146"/>
      <c r="C8" s="26" t="s">
        <v>277</v>
      </c>
      <c r="D8" s="26"/>
      <c r="E8" s="26"/>
      <c r="F8" s="26"/>
      <c r="G8" s="26"/>
      <c r="H8" s="26"/>
      <c r="I8" s="45">
        <v>4611300</v>
      </c>
      <c r="J8" s="45">
        <v>4611300</v>
      </c>
      <c r="K8" s="45">
        <v>4611300</v>
      </c>
      <c r="L8" s="45"/>
      <c r="M8" s="45"/>
      <c r="N8" s="45"/>
      <c r="O8" s="45"/>
      <c r="P8" s="45"/>
      <c r="Q8" s="45"/>
      <c r="R8" s="45"/>
      <c r="S8" s="45"/>
      <c r="T8" s="45"/>
      <c r="U8" s="45"/>
      <c r="V8" s="45"/>
      <c r="W8" s="45"/>
    </row>
    <row r="9" ht="32.9" customHeight="1" spans="1:23">
      <c r="A9" s="26" t="s">
        <v>278</v>
      </c>
      <c r="B9" s="146" t="s">
        <v>279</v>
      </c>
      <c r="C9" s="26" t="s">
        <v>277</v>
      </c>
      <c r="D9" s="26" t="s">
        <v>65</v>
      </c>
      <c r="E9" s="26" t="s">
        <v>103</v>
      </c>
      <c r="F9" s="26" t="s">
        <v>280</v>
      </c>
      <c r="G9" s="26" t="s">
        <v>206</v>
      </c>
      <c r="H9" s="26" t="s">
        <v>207</v>
      </c>
      <c r="I9" s="45">
        <v>50000</v>
      </c>
      <c r="J9" s="45">
        <v>50000</v>
      </c>
      <c r="K9" s="45">
        <v>50000</v>
      </c>
      <c r="L9" s="45"/>
      <c r="M9" s="45"/>
      <c r="N9" s="45"/>
      <c r="O9" s="45"/>
      <c r="P9" s="45"/>
      <c r="Q9" s="45"/>
      <c r="R9" s="45"/>
      <c r="S9" s="45"/>
      <c r="T9" s="45"/>
      <c r="U9" s="45"/>
      <c r="V9" s="45"/>
      <c r="W9" s="45"/>
    </row>
    <row r="10" ht="32.9" customHeight="1" spans="1:23">
      <c r="A10" s="26" t="s">
        <v>278</v>
      </c>
      <c r="B10" s="146" t="s">
        <v>279</v>
      </c>
      <c r="C10" s="26" t="s">
        <v>277</v>
      </c>
      <c r="D10" s="26" t="s">
        <v>65</v>
      </c>
      <c r="E10" s="26" t="s">
        <v>103</v>
      </c>
      <c r="F10" s="26" t="s">
        <v>280</v>
      </c>
      <c r="G10" s="26" t="s">
        <v>212</v>
      </c>
      <c r="H10" s="26" t="s">
        <v>213</v>
      </c>
      <c r="I10" s="45">
        <v>28500</v>
      </c>
      <c r="J10" s="45">
        <v>28500</v>
      </c>
      <c r="K10" s="45">
        <v>28500</v>
      </c>
      <c r="L10" s="45"/>
      <c r="M10" s="45"/>
      <c r="N10" s="45"/>
      <c r="O10" s="45"/>
      <c r="P10" s="45"/>
      <c r="Q10" s="45"/>
      <c r="R10" s="45"/>
      <c r="S10" s="45"/>
      <c r="T10" s="45"/>
      <c r="U10" s="45"/>
      <c r="V10" s="45"/>
      <c r="W10" s="45"/>
    </row>
    <row r="11" ht="32.9" customHeight="1" spans="1:23">
      <c r="A11" s="26" t="s">
        <v>278</v>
      </c>
      <c r="B11" s="146" t="s">
        <v>279</v>
      </c>
      <c r="C11" s="26" t="s">
        <v>277</v>
      </c>
      <c r="D11" s="26" t="s">
        <v>65</v>
      </c>
      <c r="E11" s="26" t="s">
        <v>103</v>
      </c>
      <c r="F11" s="26" t="s">
        <v>280</v>
      </c>
      <c r="G11" s="26" t="s">
        <v>214</v>
      </c>
      <c r="H11" s="26" t="s">
        <v>215</v>
      </c>
      <c r="I11" s="45">
        <v>337600</v>
      </c>
      <c r="J11" s="45">
        <v>337600</v>
      </c>
      <c r="K11" s="45">
        <v>337600</v>
      </c>
      <c r="L11" s="45"/>
      <c r="M11" s="45"/>
      <c r="N11" s="45"/>
      <c r="O11" s="45"/>
      <c r="P11" s="45"/>
      <c r="Q11" s="45"/>
      <c r="R11" s="45"/>
      <c r="S11" s="45"/>
      <c r="T11" s="45"/>
      <c r="U11" s="45"/>
      <c r="V11" s="45"/>
      <c r="W11" s="45"/>
    </row>
    <row r="12" ht="32.9" customHeight="1" spans="1:23">
      <c r="A12" s="26" t="s">
        <v>278</v>
      </c>
      <c r="B12" s="146" t="s">
        <v>279</v>
      </c>
      <c r="C12" s="26" t="s">
        <v>277</v>
      </c>
      <c r="D12" s="26" t="s">
        <v>65</v>
      </c>
      <c r="E12" s="26" t="s">
        <v>103</v>
      </c>
      <c r="F12" s="26" t="s">
        <v>280</v>
      </c>
      <c r="G12" s="26" t="s">
        <v>281</v>
      </c>
      <c r="H12" s="26" t="s">
        <v>282</v>
      </c>
      <c r="I12" s="45">
        <v>200000</v>
      </c>
      <c r="J12" s="45">
        <v>200000</v>
      </c>
      <c r="K12" s="45">
        <v>200000</v>
      </c>
      <c r="L12" s="45"/>
      <c r="M12" s="45"/>
      <c r="N12" s="45"/>
      <c r="O12" s="45"/>
      <c r="P12" s="45"/>
      <c r="Q12" s="45"/>
      <c r="R12" s="45"/>
      <c r="S12" s="45"/>
      <c r="T12" s="45"/>
      <c r="U12" s="45"/>
      <c r="V12" s="45"/>
      <c r="W12" s="45"/>
    </row>
    <row r="13" ht="32.9" customHeight="1" spans="1:23">
      <c r="A13" s="26" t="s">
        <v>278</v>
      </c>
      <c r="B13" s="146" t="s">
        <v>279</v>
      </c>
      <c r="C13" s="26" t="s">
        <v>277</v>
      </c>
      <c r="D13" s="26" t="s">
        <v>65</v>
      </c>
      <c r="E13" s="26" t="s">
        <v>103</v>
      </c>
      <c r="F13" s="26" t="s">
        <v>280</v>
      </c>
      <c r="G13" s="26" t="s">
        <v>283</v>
      </c>
      <c r="H13" s="26" t="s">
        <v>284</v>
      </c>
      <c r="I13" s="45">
        <v>251600</v>
      </c>
      <c r="J13" s="45">
        <v>251600</v>
      </c>
      <c r="K13" s="45">
        <v>251600</v>
      </c>
      <c r="L13" s="45"/>
      <c r="M13" s="45"/>
      <c r="N13" s="45"/>
      <c r="O13" s="45"/>
      <c r="P13" s="45"/>
      <c r="Q13" s="45"/>
      <c r="R13" s="45"/>
      <c r="S13" s="45"/>
      <c r="T13" s="45"/>
      <c r="U13" s="45"/>
      <c r="V13" s="45"/>
      <c r="W13" s="45"/>
    </row>
    <row r="14" ht="32.9" customHeight="1" spans="1:23">
      <c r="A14" s="26" t="s">
        <v>278</v>
      </c>
      <c r="B14" s="146" t="s">
        <v>279</v>
      </c>
      <c r="C14" s="26" t="s">
        <v>277</v>
      </c>
      <c r="D14" s="26" t="s">
        <v>65</v>
      </c>
      <c r="E14" s="26" t="s">
        <v>103</v>
      </c>
      <c r="F14" s="26" t="s">
        <v>280</v>
      </c>
      <c r="G14" s="26" t="s">
        <v>246</v>
      </c>
      <c r="H14" s="26" t="s">
        <v>247</v>
      </c>
      <c r="I14" s="45">
        <v>2875000</v>
      </c>
      <c r="J14" s="45">
        <v>2875000</v>
      </c>
      <c r="K14" s="45">
        <v>2875000</v>
      </c>
      <c r="L14" s="45"/>
      <c r="M14" s="45"/>
      <c r="N14" s="45"/>
      <c r="O14" s="45"/>
      <c r="P14" s="45"/>
      <c r="Q14" s="45"/>
      <c r="R14" s="45"/>
      <c r="S14" s="45"/>
      <c r="T14" s="45"/>
      <c r="U14" s="45"/>
      <c r="V14" s="45"/>
      <c r="W14" s="45"/>
    </row>
    <row r="15" ht="32.9" customHeight="1" spans="1:23">
      <c r="A15" s="26" t="s">
        <v>278</v>
      </c>
      <c r="B15" s="146" t="s">
        <v>279</v>
      </c>
      <c r="C15" s="26" t="s">
        <v>277</v>
      </c>
      <c r="D15" s="26" t="s">
        <v>65</v>
      </c>
      <c r="E15" s="26" t="s">
        <v>103</v>
      </c>
      <c r="F15" s="26" t="s">
        <v>280</v>
      </c>
      <c r="G15" s="26" t="s">
        <v>193</v>
      </c>
      <c r="H15" s="26" t="s">
        <v>194</v>
      </c>
      <c r="I15" s="45">
        <v>20000</v>
      </c>
      <c r="J15" s="45">
        <v>20000</v>
      </c>
      <c r="K15" s="45">
        <v>20000</v>
      </c>
      <c r="L15" s="45"/>
      <c r="M15" s="45"/>
      <c r="N15" s="45"/>
      <c r="O15" s="45"/>
      <c r="P15" s="45"/>
      <c r="Q15" s="45"/>
      <c r="R15" s="45"/>
      <c r="S15" s="45"/>
      <c r="T15" s="45"/>
      <c r="U15" s="45"/>
      <c r="V15" s="45"/>
      <c r="W15" s="45"/>
    </row>
    <row r="16" ht="32.9" customHeight="1" spans="1:23">
      <c r="A16" s="26" t="s">
        <v>278</v>
      </c>
      <c r="B16" s="146" t="s">
        <v>279</v>
      </c>
      <c r="C16" s="26" t="s">
        <v>277</v>
      </c>
      <c r="D16" s="26" t="s">
        <v>65</v>
      </c>
      <c r="E16" s="26" t="s">
        <v>103</v>
      </c>
      <c r="F16" s="26" t="s">
        <v>280</v>
      </c>
      <c r="G16" s="26" t="s">
        <v>197</v>
      </c>
      <c r="H16" s="26" t="s">
        <v>198</v>
      </c>
      <c r="I16" s="45">
        <v>838600</v>
      </c>
      <c r="J16" s="45">
        <v>838600</v>
      </c>
      <c r="K16" s="45">
        <v>838600</v>
      </c>
      <c r="L16" s="45"/>
      <c r="M16" s="45"/>
      <c r="N16" s="45"/>
      <c r="O16" s="45"/>
      <c r="P16" s="45"/>
      <c r="Q16" s="45"/>
      <c r="R16" s="45"/>
      <c r="S16" s="45"/>
      <c r="T16" s="45"/>
      <c r="U16" s="45"/>
      <c r="V16" s="45"/>
      <c r="W16" s="45"/>
    </row>
    <row r="17" ht="32.9" customHeight="1" spans="1:23">
      <c r="A17" s="26" t="s">
        <v>278</v>
      </c>
      <c r="B17" s="146" t="s">
        <v>279</v>
      </c>
      <c r="C17" s="26" t="s">
        <v>277</v>
      </c>
      <c r="D17" s="26" t="s">
        <v>65</v>
      </c>
      <c r="E17" s="26" t="s">
        <v>103</v>
      </c>
      <c r="F17" s="26" t="s">
        <v>280</v>
      </c>
      <c r="G17" s="26" t="s">
        <v>285</v>
      </c>
      <c r="H17" s="26" t="s">
        <v>286</v>
      </c>
      <c r="I17" s="45">
        <v>10000</v>
      </c>
      <c r="J17" s="45">
        <v>10000</v>
      </c>
      <c r="K17" s="45">
        <v>10000</v>
      </c>
      <c r="L17" s="45"/>
      <c r="M17" s="45"/>
      <c r="N17" s="45"/>
      <c r="O17" s="45"/>
      <c r="P17" s="45"/>
      <c r="Q17" s="45"/>
      <c r="R17" s="45"/>
      <c r="S17" s="45"/>
      <c r="T17" s="45"/>
      <c r="U17" s="45"/>
      <c r="V17" s="45"/>
      <c r="W17" s="45"/>
    </row>
    <row r="18" ht="32.9" customHeight="1" spans="1:23">
      <c r="A18" s="26"/>
      <c r="B18" s="26"/>
      <c r="C18" s="26" t="s">
        <v>287</v>
      </c>
      <c r="D18" s="26"/>
      <c r="E18" s="26"/>
      <c r="F18" s="26"/>
      <c r="G18" s="26"/>
      <c r="H18" s="26"/>
      <c r="I18" s="45">
        <v>49200</v>
      </c>
      <c r="J18" s="45"/>
      <c r="K18" s="45"/>
      <c r="L18" s="45"/>
      <c r="M18" s="45"/>
      <c r="N18" s="45">
        <v>49200</v>
      </c>
      <c r="O18" s="45"/>
      <c r="P18" s="45"/>
      <c r="Q18" s="45"/>
      <c r="R18" s="45"/>
      <c r="S18" s="45"/>
      <c r="T18" s="45"/>
      <c r="U18" s="45"/>
      <c r="V18" s="45"/>
      <c r="W18" s="45"/>
    </row>
    <row r="19" ht="32.9" customHeight="1" spans="1:23">
      <c r="A19" s="26" t="s">
        <v>278</v>
      </c>
      <c r="B19" s="146" t="s">
        <v>288</v>
      </c>
      <c r="C19" s="26" t="s">
        <v>287</v>
      </c>
      <c r="D19" s="26" t="s">
        <v>65</v>
      </c>
      <c r="E19" s="26" t="s">
        <v>98</v>
      </c>
      <c r="F19" s="26" t="s">
        <v>289</v>
      </c>
      <c r="G19" s="26" t="s">
        <v>246</v>
      </c>
      <c r="H19" s="26" t="s">
        <v>247</v>
      </c>
      <c r="I19" s="45">
        <v>49200</v>
      </c>
      <c r="J19" s="45"/>
      <c r="K19" s="45"/>
      <c r="L19" s="45"/>
      <c r="M19" s="45"/>
      <c r="N19" s="45">
        <v>49200</v>
      </c>
      <c r="O19" s="45"/>
      <c r="P19" s="45"/>
      <c r="Q19" s="45"/>
      <c r="R19" s="45"/>
      <c r="S19" s="45"/>
      <c r="T19" s="45"/>
      <c r="U19" s="45"/>
      <c r="V19" s="45"/>
      <c r="W19" s="45"/>
    </row>
    <row r="20" ht="32.9" customHeight="1" spans="1:23">
      <c r="A20" s="26"/>
      <c r="B20" s="26"/>
      <c r="C20" s="26" t="s">
        <v>290</v>
      </c>
      <c r="D20" s="26"/>
      <c r="E20" s="26"/>
      <c r="F20" s="26"/>
      <c r="G20" s="26"/>
      <c r="H20" s="26"/>
      <c r="I20" s="45">
        <v>1415000</v>
      </c>
      <c r="J20" s="45">
        <v>1415000</v>
      </c>
      <c r="K20" s="45">
        <v>1415000</v>
      </c>
      <c r="L20" s="45"/>
      <c r="M20" s="45"/>
      <c r="N20" s="45"/>
      <c r="O20" s="45"/>
      <c r="P20" s="45"/>
      <c r="Q20" s="45"/>
      <c r="R20" s="45"/>
      <c r="S20" s="45"/>
      <c r="T20" s="45"/>
      <c r="U20" s="45"/>
      <c r="V20" s="45"/>
      <c r="W20" s="45"/>
    </row>
    <row r="21" ht="32.9" customHeight="1" spans="1:23">
      <c r="A21" s="26" t="s">
        <v>278</v>
      </c>
      <c r="B21" s="146" t="s">
        <v>291</v>
      </c>
      <c r="C21" s="26" t="s">
        <v>290</v>
      </c>
      <c r="D21" s="26" t="s">
        <v>65</v>
      </c>
      <c r="E21" s="26" t="s">
        <v>100</v>
      </c>
      <c r="F21" s="26" t="s">
        <v>292</v>
      </c>
      <c r="G21" s="26" t="s">
        <v>281</v>
      </c>
      <c r="H21" s="26" t="s">
        <v>282</v>
      </c>
      <c r="I21" s="45">
        <v>84000</v>
      </c>
      <c r="J21" s="45">
        <v>84000</v>
      </c>
      <c r="K21" s="45">
        <v>84000</v>
      </c>
      <c r="L21" s="45"/>
      <c r="M21" s="45"/>
      <c r="N21" s="45"/>
      <c r="O21" s="45"/>
      <c r="P21" s="45"/>
      <c r="Q21" s="45"/>
      <c r="R21" s="45"/>
      <c r="S21" s="45"/>
      <c r="T21" s="45"/>
      <c r="U21" s="45"/>
      <c r="V21" s="45"/>
      <c r="W21" s="45"/>
    </row>
    <row r="22" ht="32.9" customHeight="1" spans="1:23">
      <c r="A22" s="26" t="s">
        <v>278</v>
      </c>
      <c r="B22" s="146" t="s">
        <v>291</v>
      </c>
      <c r="C22" s="26" t="s">
        <v>290</v>
      </c>
      <c r="D22" s="26" t="s">
        <v>65</v>
      </c>
      <c r="E22" s="26" t="s">
        <v>100</v>
      </c>
      <c r="F22" s="26" t="s">
        <v>292</v>
      </c>
      <c r="G22" s="26" t="s">
        <v>246</v>
      </c>
      <c r="H22" s="26" t="s">
        <v>247</v>
      </c>
      <c r="I22" s="45">
        <v>1331000</v>
      </c>
      <c r="J22" s="45">
        <v>1331000</v>
      </c>
      <c r="K22" s="45">
        <v>1331000</v>
      </c>
      <c r="L22" s="45"/>
      <c r="M22" s="45"/>
      <c r="N22" s="45"/>
      <c r="O22" s="45"/>
      <c r="P22" s="45"/>
      <c r="Q22" s="45"/>
      <c r="R22" s="45"/>
      <c r="S22" s="45"/>
      <c r="T22" s="45"/>
      <c r="U22" s="45"/>
      <c r="V22" s="45"/>
      <c r="W22" s="45"/>
    </row>
    <row r="23" ht="32.9" customHeight="1" spans="1:23">
      <c r="A23" s="26"/>
      <c r="B23" s="26"/>
      <c r="C23" s="26" t="s">
        <v>293</v>
      </c>
      <c r="D23" s="26"/>
      <c r="E23" s="26"/>
      <c r="F23" s="26"/>
      <c r="G23" s="26"/>
      <c r="H23" s="26"/>
      <c r="I23" s="45">
        <v>17654090</v>
      </c>
      <c r="J23" s="45"/>
      <c r="K23" s="45"/>
      <c r="L23" s="45"/>
      <c r="M23" s="45"/>
      <c r="N23" s="45">
        <v>17654090</v>
      </c>
      <c r="O23" s="45"/>
      <c r="P23" s="45"/>
      <c r="Q23" s="45"/>
      <c r="R23" s="45"/>
      <c r="S23" s="45"/>
      <c r="T23" s="45"/>
      <c r="U23" s="45"/>
      <c r="V23" s="45"/>
      <c r="W23" s="45"/>
    </row>
    <row r="24" ht="32.9" customHeight="1" spans="1:23">
      <c r="A24" s="26" t="s">
        <v>278</v>
      </c>
      <c r="B24" s="146" t="s">
        <v>294</v>
      </c>
      <c r="C24" s="26" t="s">
        <v>293</v>
      </c>
      <c r="D24" s="26" t="s">
        <v>65</v>
      </c>
      <c r="E24" s="26" t="s">
        <v>98</v>
      </c>
      <c r="F24" s="26" t="s">
        <v>289</v>
      </c>
      <c r="G24" s="26" t="s">
        <v>295</v>
      </c>
      <c r="H24" s="26" t="s">
        <v>225</v>
      </c>
      <c r="I24" s="45">
        <v>3800000</v>
      </c>
      <c r="J24" s="45"/>
      <c r="K24" s="45"/>
      <c r="L24" s="45"/>
      <c r="M24" s="45"/>
      <c r="N24" s="45">
        <v>3800000</v>
      </c>
      <c r="O24" s="45"/>
      <c r="P24" s="45"/>
      <c r="Q24" s="45"/>
      <c r="R24" s="45"/>
      <c r="S24" s="45"/>
      <c r="T24" s="45"/>
      <c r="U24" s="45"/>
      <c r="V24" s="45"/>
      <c r="W24" s="45"/>
    </row>
    <row r="25" ht="32.9" customHeight="1" spans="1:23">
      <c r="A25" s="26" t="s">
        <v>278</v>
      </c>
      <c r="B25" s="146" t="s">
        <v>294</v>
      </c>
      <c r="C25" s="26" t="s">
        <v>293</v>
      </c>
      <c r="D25" s="26" t="s">
        <v>65</v>
      </c>
      <c r="E25" s="26" t="s">
        <v>98</v>
      </c>
      <c r="F25" s="26" t="s">
        <v>289</v>
      </c>
      <c r="G25" s="26" t="s">
        <v>296</v>
      </c>
      <c r="H25" s="26" t="s">
        <v>297</v>
      </c>
      <c r="I25" s="45">
        <v>13854090</v>
      </c>
      <c r="J25" s="45"/>
      <c r="K25" s="45"/>
      <c r="L25" s="45"/>
      <c r="M25" s="45"/>
      <c r="N25" s="45">
        <v>13854090</v>
      </c>
      <c r="O25" s="45"/>
      <c r="P25" s="45"/>
      <c r="Q25" s="45"/>
      <c r="R25" s="45"/>
      <c r="S25" s="45"/>
      <c r="T25" s="45"/>
      <c r="U25" s="45"/>
      <c r="V25" s="45"/>
      <c r="W25" s="45"/>
    </row>
    <row r="26" ht="32.9" customHeight="1" spans="1:23">
      <c r="A26" s="26"/>
      <c r="B26" s="26"/>
      <c r="C26" s="26" t="s">
        <v>298</v>
      </c>
      <c r="D26" s="26"/>
      <c r="E26" s="26"/>
      <c r="F26" s="26"/>
      <c r="G26" s="26"/>
      <c r="H26" s="26"/>
      <c r="I26" s="45">
        <v>1146000</v>
      </c>
      <c r="J26" s="45"/>
      <c r="K26" s="45"/>
      <c r="L26" s="45"/>
      <c r="M26" s="45"/>
      <c r="N26" s="45">
        <v>1146000</v>
      </c>
      <c r="O26" s="45"/>
      <c r="P26" s="45"/>
      <c r="Q26" s="45"/>
      <c r="R26" s="45"/>
      <c r="S26" s="45"/>
      <c r="T26" s="45"/>
      <c r="U26" s="45"/>
      <c r="V26" s="45"/>
      <c r="W26" s="45"/>
    </row>
    <row r="27" ht="32.9" customHeight="1" spans="1:23">
      <c r="A27" s="26" t="s">
        <v>278</v>
      </c>
      <c r="B27" s="146" t="s">
        <v>299</v>
      </c>
      <c r="C27" s="26" t="s">
        <v>298</v>
      </c>
      <c r="D27" s="26" t="s">
        <v>65</v>
      </c>
      <c r="E27" s="26" t="s">
        <v>98</v>
      </c>
      <c r="F27" s="26" t="s">
        <v>289</v>
      </c>
      <c r="G27" s="26" t="s">
        <v>300</v>
      </c>
      <c r="H27" s="26" t="s">
        <v>297</v>
      </c>
      <c r="I27" s="45">
        <v>1146000</v>
      </c>
      <c r="J27" s="45"/>
      <c r="K27" s="45"/>
      <c r="L27" s="45"/>
      <c r="M27" s="45"/>
      <c r="N27" s="45">
        <v>1146000</v>
      </c>
      <c r="O27" s="45"/>
      <c r="P27" s="45"/>
      <c r="Q27" s="45"/>
      <c r="R27" s="45"/>
      <c r="S27" s="45"/>
      <c r="T27" s="45"/>
      <c r="U27" s="45"/>
      <c r="V27" s="45"/>
      <c r="W27" s="45"/>
    </row>
    <row r="28" ht="32.9" customHeight="1" spans="1:23">
      <c r="A28" s="26"/>
      <c r="B28" s="26"/>
      <c r="C28" s="26" t="s">
        <v>301</v>
      </c>
      <c r="D28" s="26"/>
      <c r="E28" s="26"/>
      <c r="F28" s="26"/>
      <c r="G28" s="26"/>
      <c r="H28" s="26"/>
      <c r="I28" s="45">
        <v>724000</v>
      </c>
      <c r="J28" s="45"/>
      <c r="K28" s="45"/>
      <c r="L28" s="45"/>
      <c r="M28" s="45"/>
      <c r="N28" s="45">
        <v>724000</v>
      </c>
      <c r="O28" s="45"/>
      <c r="P28" s="45"/>
      <c r="Q28" s="45"/>
      <c r="R28" s="45"/>
      <c r="S28" s="45"/>
      <c r="T28" s="45"/>
      <c r="U28" s="45"/>
      <c r="V28" s="45"/>
      <c r="W28" s="45"/>
    </row>
    <row r="29" ht="32.9" customHeight="1" spans="1:23">
      <c r="A29" s="26" t="s">
        <v>278</v>
      </c>
      <c r="B29" s="146" t="s">
        <v>302</v>
      </c>
      <c r="C29" s="26" t="s">
        <v>301</v>
      </c>
      <c r="D29" s="26" t="s">
        <v>65</v>
      </c>
      <c r="E29" s="26" t="s">
        <v>99</v>
      </c>
      <c r="F29" s="26" t="s">
        <v>303</v>
      </c>
      <c r="G29" s="26" t="s">
        <v>246</v>
      </c>
      <c r="H29" s="26" t="s">
        <v>247</v>
      </c>
      <c r="I29" s="45">
        <v>724000</v>
      </c>
      <c r="J29" s="45"/>
      <c r="K29" s="45"/>
      <c r="L29" s="45"/>
      <c r="M29" s="45"/>
      <c r="N29" s="45">
        <v>724000</v>
      </c>
      <c r="O29" s="45"/>
      <c r="P29" s="45"/>
      <c r="Q29" s="45"/>
      <c r="R29" s="45"/>
      <c r="S29" s="45"/>
      <c r="T29" s="45"/>
      <c r="U29" s="45"/>
      <c r="V29" s="45"/>
      <c r="W29" s="45"/>
    </row>
    <row r="30" ht="32.9" customHeight="1" spans="1:23">
      <c r="A30" s="26"/>
      <c r="B30" s="26"/>
      <c r="C30" s="26" t="s">
        <v>304</v>
      </c>
      <c r="D30" s="26"/>
      <c r="E30" s="26"/>
      <c r="F30" s="26"/>
      <c r="G30" s="26"/>
      <c r="H30" s="26"/>
      <c r="I30" s="45">
        <v>112410</v>
      </c>
      <c r="J30" s="45"/>
      <c r="K30" s="45"/>
      <c r="L30" s="45"/>
      <c r="M30" s="45"/>
      <c r="N30" s="45">
        <v>112410</v>
      </c>
      <c r="O30" s="45"/>
      <c r="P30" s="45"/>
      <c r="Q30" s="45"/>
      <c r="R30" s="45"/>
      <c r="S30" s="45"/>
      <c r="T30" s="45"/>
      <c r="U30" s="45"/>
      <c r="V30" s="45"/>
      <c r="W30" s="45"/>
    </row>
    <row r="31" ht="32.9" customHeight="1" spans="1:23">
      <c r="A31" s="26" t="s">
        <v>278</v>
      </c>
      <c r="B31" s="146" t="s">
        <v>305</v>
      </c>
      <c r="C31" s="26" t="s">
        <v>304</v>
      </c>
      <c r="D31" s="26" t="s">
        <v>65</v>
      </c>
      <c r="E31" s="26" t="s">
        <v>98</v>
      </c>
      <c r="F31" s="26" t="s">
        <v>289</v>
      </c>
      <c r="G31" s="26" t="s">
        <v>246</v>
      </c>
      <c r="H31" s="26" t="s">
        <v>247</v>
      </c>
      <c r="I31" s="45">
        <v>80000</v>
      </c>
      <c r="J31" s="45"/>
      <c r="K31" s="45"/>
      <c r="L31" s="45"/>
      <c r="M31" s="45"/>
      <c r="N31" s="45">
        <v>80000</v>
      </c>
      <c r="O31" s="45"/>
      <c r="P31" s="45"/>
      <c r="Q31" s="45"/>
      <c r="R31" s="45"/>
      <c r="S31" s="45"/>
      <c r="T31" s="45"/>
      <c r="U31" s="45"/>
      <c r="V31" s="45"/>
      <c r="W31" s="45"/>
    </row>
    <row r="32" ht="32.9" customHeight="1" spans="1:23">
      <c r="A32" s="26" t="s">
        <v>278</v>
      </c>
      <c r="B32" s="146" t="s">
        <v>305</v>
      </c>
      <c r="C32" s="26" t="s">
        <v>304</v>
      </c>
      <c r="D32" s="26" t="s">
        <v>65</v>
      </c>
      <c r="E32" s="26" t="s">
        <v>98</v>
      </c>
      <c r="F32" s="26" t="s">
        <v>289</v>
      </c>
      <c r="G32" s="26" t="s">
        <v>306</v>
      </c>
      <c r="H32" s="26" t="s">
        <v>307</v>
      </c>
      <c r="I32" s="45">
        <v>32410</v>
      </c>
      <c r="J32" s="45"/>
      <c r="K32" s="45"/>
      <c r="L32" s="45"/>
      <c r="M32" s="45"/>
      <c r="N32" s="45">
        <v>32410</v>
      </c>
      <c r="O32" s="45"/>
      <c r="P32" s="45"/>
      <c r="Q32" s="45"/>
      <c r="R32" s="45"/>
      <c r="S32" s="45"/>
      <c r="T32" s="45"/>
      <c r="U32" s="45"/>
      <c r="V32" s="45"/>
      <c r="W32" s="45"/>
    </row>
    <row r="33" ht="32.9" customHeight="1" spans="1:23">
      <c r="A33" s="26"/>
      <c r="B33" s="26"/>
      <c r="C33" s="26" t="s">
        <v>308</v>
      </c>
      <c r="D33" s="26"/>
      <c r="E33" s="26"/>
      <c r="F33" s="26"/>
      <c r="G33" s="26"/>
      <c r="H33" s="26"/>
      <c r="I33" s="45">
        <v>18754</v>
      </c>
      <c r="J33" s="45"/>
      <c r="K33" s="45"/>
      <c r="L33" s="45"/>
      <c r="M33" s="45"/>
      <c r="N33" s="45"/>
      <c r="O33" s="45"/>
      <c r="P33" s="45"/>
      <c r="Q33" s="45"/>
      <c r="R33" s="45">
        <v>18754</v>
      </c>
      <c r="S33" s="45"/>
      <c r="T33" s="45"/>
      <c r="U33" s="45"/>
      <c r="V33" s="45"/>
      <c r="W33" s="45">
        <v>18754</v>
      </c>
    </row>
    <row r="34" ht="32.9" customHeight="1" spans="1:23">
      <c r="A34" s="26" t="s">
        <v>278</v>
      </c>
      <c r="B34" s="146" t="s">
        <v>309</v>
      </c>
      <c r="C34" s="26" t="s">
        <v>308</v>
      </c>
      <c r="D34" s="26" t="s">
        <v>65</v>
      </c>
      <c r="E34" s="26" t="s">
        <v>102</v>
      </c>
      <c r="F34" s="26" t="s">
        <v>177</v>
      </c>
      <c r="G34" s="26" t="s">
        <v>206</v>
      </c>
      <c r="H34" s="26" t="s">
        <v>207</v>
      </c>
      <c r="I34" s="45">
        <v>3784</v>
      </c>
      <c r="J34" s="45"/>
      <c r="K34" s="45"/>
      <c r="L34" s="45"/>
      <c r="M34" s="45"/>
      <c r="N34" s="45"/>
      <c r="O34" s="45"/>
      <c r="P34" s="45"/>
      <c r="Q34" s="45"/>
      <c r="R34" s="45">
        <v>3784</v>
      </c>
      <c r="S34" s="45"/>
      <c r="T34" s="45"/>
      <c r="U34" s="45"/>
      <c r="V34" s="45"/>
      <c r="W34" s="45">
        <v>3784</v>
      </c>
    </row>
    <row r="35" ht="32.9" customHeight="1" spans="1:23">
      <c r="A35" s="26" t="s">
        <v>278</v>
      </c>
      <c r="B35" s="146" t="s">
        <v>309</v>
      </c>
      <c r="C35" s="26" t="s">
        <v>308</v>
      </c>
      <c r="D35" s="26" t="s">
        <v>65</v>
      </c>
      <c r="E35" s="26" t="s">
        <v>102</v>
      </c>
      <c r="F35" s="26" t="s">
        <v>177</v>
      </c>
      <c r="G35" s="26" t="s">
        <v>210</v>
      </c>
      <c r="H35" s="26" t="s">
        <v>211</v>
      </c>
      <c r="I35" s="45">
        <v>4600</v>
      </c>
      <c r="J35" s="45"/>
      <c r="K35" s="45"/>
      <c r="L35" s="45"/>
      <c r="M35" s="45"/>
      <c r="N35" s="45"/>
      <c r="O35" s="45"/>
      <c r="P35" s="45"/>
      <c r="Q35" s="45"/>
      <c r="R35" s="45">
        <v>4600</v>
      </c>
      <c r="S35" s="45"/>
      <c r="T35" s="45"/>
      <c r="U35" s="45"/>
      <c r="V35" s="45"/>
      <c r="W35" s="45">
        <v>4600</v>
      </c>
    </row>
    <row r="36" ht="32.9" customHeight="1" spans="1:23">
      <c r="A36" s="26" t="s">
        <v>278</v>
      </c>
      <c r="B36" s="146" t="s">
        <v>309</v>
      </c>
      <c r="C36" s="26" t="s">
        <v>308</v>
      </c>
      <c r="D36" s="26" t="s">
        <v>65</v>
      </c>
      <c r="E36" s="26" t="s">
        <v>102</v>
      </c>
      <c r="F36" s="26" t="s">
        <v>177</v>
      </c>
      <c r="G36" s="26" t="s">
        <v>212</v>
      </c>
      <c r="H36" s="26" t="s">
        <v>213</v>
      </c>
      <c r="I36" s="45">
        <v>770</v>
      </c>
      <c r="J36" s="45"/>
      <c r="K36" s="45"/>
      <c r="L36" s="45"/>
      <c r="M36" s="45"/>
      <c r="N36" s="45"/>
      <c r="O36" s="45"/>
      <c r="P36" s="45"/>
      <c r="Q36" s="45"/>
      <c r="R36" s="45">
        <v>770</v>
      </c>
      <c r="S36" s="45"/>
      <c r="T36" s="45"/>
      <c r="U36" s="45"/>
      <c r="V36" s="45"/>
      <c r="W36" s="45">
        <v>770</v>
      </c>
    </row>
    <row r="37" ht="32.9" customHeight="1" spans="1:23">
      <c r="A37" s="26" t="s">
        <v>278</v>
      </c>
      <c r="B37" s="146" t="s">
        <v>309</v>
      </c>
      <c r="C37" s="26" t="s">
        <v>308</v>
      </c>
      <c r="D37" s="26" t="s">
        <v>65</v>
      </c>
      <c r="E37" s="26" t="s">
        <v>102</v>
      </c>
      <c r="F37" s="26" t="s">
        <v>177</v>
      </c>
      <c r="G37" s="26" t="s">
        <v>214</v>
      </c>
      <c r="H37" s="26" t="s">
        <v>215</v>
      </c>
      <c r="I37" s="45">
        <v>2500</v>
      </c>
      <c r="J37" s="45"/>
      <c r="K37" s="45"/>
      <c r="L37" s="45"/>
      <c r="M37" s="45"/>
      <c r="N37" s="45"/>
      <c r="O37" s="45"/>
      <c r="P37" s="45"/>
      <c r="Q37" s="45"/>
      <c r="R37" s="45">
        <v>2500</v>
      </c>
      <c r="S37" s="45"/>
      <c r="T37" s="45"/>
      <c r="U37" s="45"/>
      <c r="V37" s="45"/>
      <c r="W37" s="45">
        <v>2500</v>
      </c>
    </row>
    <row r="38" ht="32.9" customHeight="1" spans="1:23">
      <c r="A38" s="26" t="s">
        <v>278</v>
      </c>
      <c r="B38" s="146" t="s">
        <v>309</v>
      </c>
      <c r="C38" s="26" t="s">
        <v>308</v>
      </c>
      <c r="D38" s="26" t="s">
        <v>65</v>
      </c>
      <c r="E38" s="26" t="s">
        <v>102</v>
      </c>
      <c r="F38" s="26" t="s">
        <v>177</v>
      </c>
      <c r="G38" s="26" t="s">
        <v>197</v>
      </c>
      <c r="H38" s="26" t="s">
        <v>198</v>
      </c>
      <c r="I38" s="45">
        <v>2500</v>
      </c>
      <c r="J38" s="45"/>
      <c r="K38" s="45"/>
      <c r="L38" s="45"/>
      <c r="M38" s="45"/>
      <c r="N38" s="45"/>
      <c r="O38" s="45"/>
      <c r="P38" s="45"/>
      <c r="Q38" s="45"/>
      <c r="R38" s="45">
        <v>2500</v>
      </c>
      <c r="S38" s="45"/>
      <c r="T38" s="45"/>
      <c r="U38" s="45"/>
      <c r="V38" s="45"/>
      <c r="W38" s="45">
        <v>2500</v>
      </c>
    </row>
    <row r="39" ht="32.9" customHeight="1" spans="1:23">
      <c r="A39" s="26" t="s">
        <v>278</v>
      </c>
      <c r="B39" s="146" t="s">
        <v>309</v>
      </c>
      <c r="C39" s="26" t="s">
        <v>308</v>
      </c>
      <c r="D39" s="26" t="s">
        <v>65</v>
      </c>
      <c r="E39" s="26" t="s">
        <v>102</v>
      </c>
      <c r="F39" s="26" t="s">
        <v>177</v>
      </c>
      <c r="G39" s="26" t="s">
        <v>224</v>
      </c>
      <c r="H39" s="26" t="s">
        <v>225</v>
      </c>
      <c r="I39" s="45">
        <v>4600</v>
      </c>
      <c r="J39" s="45"/>
      <c r="K39" s="45"/>
      <c r="L39" s="45"/>
      <c r="M39" s="45"/>
      <c r="N39" s="45"/>
      <c r="O39" s="45"/>
      <c r="P39" s="45"/>
      <c r="Q39" s="45"/>
      <c r="R39" s="45">
        <v>4600</v>
      </c>
      <c r="S39" s="45"/>
      <c r="T39" s="45"/>
      <c r="U39" s="45"/>
      <c r="V39" s="45"/>
      <c r="W39" s="45">
        <v>4600</v>
      </c>
    </row>
    <row r="40" ht="32.9" customHeight="1" spans="1:23">
      <c r="A40" s="26"/>
      <c r="B40" s="26"/>
      <c r="C40" s="26" t="s">
        <v>310</v>
      </c>
      <c r="D40" s="26"/>
      <c r="E40" s="26"/>
      <c r="F40" s="26"/>
      <c r="G40" s="26"/>
      <c r="H40" s="26"/>
      <c r="I40" s="45">
        <v>1002300</v>
      </c>
      <c r="J40" s="45"/>
      <c r="K40" s="45"/>
      <c r="L40" s="45"/>
      <c r="M40" s="45"/>
      <c r="N40" s="45">
        <v>1002300</v>
      </c>
      <c r="O40" s="45"/>
      <c r="P40" s="45"/>
      <c r="Q40" s="45"/>
      <c r="R40" s="45"/>
      <c r="S40" s="45"/>
      <c r="T40" s="45"/>
      <c r="U40" s="45"/>
      <c r="V40" s="45"/>
      <c r="W40" s="45"/>
    </row>
    <row r="41" ht="32.9" customHeight="1" spans="1:23">
      <c r="A41" s="26" t="s">
        <v>278</v>
      </c>
      <c r="B41" s="146" t="s">
        <v>311</v>
      </c>
      <c r="C41" s="26" t="s">
        <v>310</v>
      </c>
      <c r="D41" s="26" t="s">
        <v>65</v>
      </c>
      <c r="E41" s="26" t="s">
        <v>99</v>
      </c>
      <c r="F41" s="26" t="s">
        <v>303</v>
      </c>
      <c r="G41" s="26" t="s">
        <v>246</v>
      </c>
      <c r="H41" s="26" t="s">
        <v>247</v>
      </c>
      <c r="I41" s="45">
        <v>1002300</v>
      </c>
      <c r="J41" s="45"/>
      <c r="K41" s="45"/>
      <c r="L41" s="45"/>
      <c r="M41" s="45"/>
      <c r="N41" s="45">
        <v>1002300</v>
      </c>
      <c r="O41" s="45"/>
      <c r="P41" s="45"/>
      <c r="Q41" s="45"/>
      <c r="R41" s="45"/>
      <c r="S41" s="45"/>
      <c r="T41" s="45"/>
      <c r="U41" s="45"/>
      <c r="V41" s="45"/>
      <c r="W41" s="45"/>
    </row>
    <row r="42" ht="32.9" customHeight="1" spans="1:23">
      <c r="A42" s="26"/>
      <c r="B42" s="26"/>
      <c r="C42" s="26" t="s">
        <v>312</v>
      </c>
      <c r="D42" s="26"/>
      <c r="E42" s="26"/>
      <c r="F42" s="26"/>
      <c r="G42" s="26"/>
      <c r="H42" s="26"/>
      <c r="I42" s="45">
        <v>100000</v>
      </c>
      <c r="J42" s="45"/>
      <c r="K42" s="45"/>
      <c r="L42" s="45"/>
      <c r="M42" s="45"/>
      <c r="N42" s="45"/>
      <c r="O42" s="45"/>
      <c r="P42" s="45"/>
      <c r="Q42" s="45"/>
      <c r="R42" s="45">
        <v>100000</v>
      </c>
      <c r="S42" s="45"/>
      <c r="T42" s="45"/>
      <c r="U42" s="45"/>
      <c r="V42" s="45"/>
      <c r="W42" s="45">
        <v>100000</v>
      </c>
    </row>
    <row r="43" ht="32.9" customHeight="1" spans="1:23">
      <c r="A43" s="26" t="s">
        <v>278</v>
      </c>
      <c r="B43" s="146" t="s">
        <v>313</v>
      </c>
      <c r="C43" s="26" t="s">
        <v>312</v>
      </c>
      <c r="D43" s="26" t="s">
        <v>65</v>
      </c>
      <c r="E43" s="26" t="s">
        <v>102</v>
      </c>
      <c r="F43" s="26" t="s">
        <v>177</v>
      </c>
      <c r="G43" s="26" t="s">
        <v>242</v>
      </c>
      <c r="H43" s="26" t="s">
        <v>243</v>
      </c>
      <c r="I43" s="45">
        <v>34800</v>
      </c>
      <c r="J43" s="45"/>
      <c r="K43" s="45"/>
      <c r="L43" s="45"/>
      <c r="M43" s="45"/>
      <c r="N43" s="45"/>
      <c r="O43" s="45"/>
      <c r="P43" s="45"/>
      <c r="Q43" s="45"/>
      <c r="R43" s="45">
        <v>34800</v>
      </c>
      <c r="S43" s="45"/>
      <c r="T43" s="45"/>
      <c r="U43" s="45"/>
      <c r="V43" s="45"/>
      <c r="W43" s="45">
        <v>34800</v>
      </c>
    </row>
    <row r="44" ht="32.9" customHeight="1" spans="1:23">
      <c r="A44" s="26" t="s">
        <v>278</v>
      </c>
      <c r="B44" s="146" t="s">
        <v>313</v>
      </c>
      <c r="C44" s="26" t="s">
        <v>312</v>
      </c>
      <c r="D44" s="26" t="s">
        <v>65</v>
      </c>
      <c r="E44" s="26" t="s">
        <v>102</v>
      </c>
      <c r="F44" s="26" t="s">
        <v>177</v>
      </c>
      <c r="G44" s="26" t="s">
        <v>314</v>
      </c>
      <c r="H44" s="26" t="s">
        <v>315</v>
      </c>
      <c r="I44" s="45">
        <v>5710</v>
      </c>
      <c r="J44" s="45"/>
      <c r="K44" s="45"/>
      <c r="L44" s="45"/>
      <c r="M44" s="45"/>
      <c r="N44" s="45"/>
      <c r="O44" s="45"/>
      <c r="P44" s="45"/>
      <c r="Q44" s="45"/>
      <c r="R44" s="45">
        <v>5710</v>
      </c>
      <c r="S44" s="45"/>
      <c r="T44" s="45"/>
      <c r="U44" s="45"/>
      <c r="V44" s="45"/>
      <c r="W44" s="45">
        <v>5710</v>
      </c>
    </row>
    <row r="45" ht="32.9" customHeight="1" spans="1:23">
      <c r="A45" s="26" t="s">
        <v>278</v>
      </c>
      <c r="B45" s="146" t="s">
        <v>313</v>
      </c>
      <c r="C45" s="26" t="s">
        <v>312</v>
      </c>
      <c r="D45" s="26" t="s">
        <v>65</v>
      </c>
      <c r="E45" s="26" t="s">
        <v>102</v>
      </c>
      <c r="F45" s="26" t="s">
        <v>177</v>
      </c>
      <c r="G45" s="26" t="s">
        <v>244</v>
      </c>
      <c r="H45" s="26" t="s">
        <v>245</v>
      </c>
      <c r="I45" s="45">
        <v>9000</v>
      </c>
      <c r="J45" s="45"/>
      <c r="K45" s="45"/>
      <c r="L45" s="45"/>
      <c r="M45" s="45"/>
      <c r="N45" s="45"/>
      <c r="O45" s="45"/>
      <c r="P45" s="45"/>
      <c r="Q45" s="45"/>
      <c r="R45" s="45">
        <v>9000</v>
      </c>
      <c r="S45" s="45"/>
      <c r="T45" s="45"/>
      <c r="U45" s="45"/>
      <c r="V45" s="45"/>
      <c r="W45" s="45">
        <v>9000</v>
      </c>
    </row>
    <row r="46" ht="32.9" customHeight="1" spans="1:23">
      <c r="A46" s="26" t="s">
        <v>278</v>
      </c>
      <c r="B46" s="146" t="s">
        <v>313</v>
      </c>
      <c r="C46" s="26" t="s">
        <v>312</v>
      </c>
      <c r="D46" s="26" t="s">
        <v>65</v>
      </c>
      <c r="E46" s="26" t="s">
        <v>102</v>
      </c>
      <c r="F46" s="26" t="s">
        <v>177</v>
      </c>
      <c r="G46" s="26" t="s">
        <v>197</v>
      </c>
      <c r="H46" s="26" t="s">
        <v>198</v>
      </c>
      <c r="I46" s="45">
        <v>7690</v>
      </c>
      <c r="J46" s="45"/>
      <c r="K46" s="45"/>
      <c r="L46" s="45"/>
      <c r="M46" s="45"/>
      <c r="N46" s="45"/>
      <c r="O46" s="45"/>
      <c r="P46" s="45"/>
      <c r="Q46" s="45"/>
      <c r="R46" s="45">
        <v>7690</v>
      </c>
      <c r="S46" s="45"/>
      <c r="T46" s="45"/>
      <c r="U46" s="45"/>
      <c r="V46" s="45"/>
      <c r="W46" s="45">
        <v>7690</v>
      </c>
    </row>
    <row r="47" ht="32.9" customHeight="1" spans="1:23">
      <c r="A47" s="26" t="s">
        <v>278</v>
      </c>
      <c r="B47" s="146" t="s">
        <v>313</v>
      </c>
      <c r="C47" s="26" t="s">
        <v>312</v>
      </c>
      <c r="D47" s="26" t="s">
        <v>65</v>
      </c>
      <c r="E47" s="26" t="s">
        <v>102</v>
      </c>
      <c r="F47" s="26" t="s">
        <v>177</v>
      </c>
      <c r="G47" s="26" t="s">
        <v>204</v>
      </c>
      <c r="H47" s="26" t="s">
        <v>205</v>
      </c>
      <c r="I47" s="45">
        <v>10000</v>
      </c>
      <c r="J47" s="45"/>
      <c r="K47" s="45"/>
      <c r="L47" s="45"/>
      <c r="M47" s="45"/>
      <c r="N47" s="45"/>
      <c r="O47" s="45"/>
      <c r="P47" s="45"/>
      <c r="Q47" s="45"/>
      <c r="R47" s="45">
        <v>10000</v>
      </c>
      <c r="S47" s="45"/>
      <c r="T47" s="45"/>
      <c r="U47" s="45"/>
      <c r="V47" s="45"/>
      <c r="W47" s="45">
        <v>10000</v>
      </c>
    </row>
    <row r="48" ht="32.9" customHeight="1" spans="1:23">
      <c r="A48" s="26" t="s">
        <v>278</v>
      </c>
      <c r="B48" s="146" t="s">
        <v>313</v>
      </c>
      <c r="C48" s="26" t="s">
        <v>312</v>
      </c>
      <c r="D48" s="26" t="s">
        <v>65</v>
      </c>
      <c r="E48" s="26" t="s">
        <v>102</v>
      </c>
      <c r="F48" s="26" t="s">
        <v>177</v>
      </c>
      <c r="G48" s="26" t="s">
        <v>224</v>
      </c>
      <c r="H48" s="26" t="s">
        <v>225</v>
      </c>
      <c r="I48" s="45">
        <v>32800</v>
      </c>
      <c r="J48" s="45"/>
      <c r="K48" s="45"/>
      <c r="L48" s="45"/>
      <c r="M48" s="45"/>
      <c r="N48" s="45"/>
      <c r="O48" s="45"/>
      <c r="P48" s="45"/>
      <c r="Q48" s="45"/>
      <c r="R48" s="45">
        <v>32800</v>
      </c>
      <c r="S48" s="45"/>
      <c r="T48" s="45"/>
      <c r="U48" s="45"/>
      <c r="V48" s="45"/>
      <c r="W48" s="45">
        <v>32800</v>
      </c>
    </row>
    <row r="49" ht="32.9" customHeight="1" spans="1:23">
      <c r="A49" s="26"/>
      <c r="B49" s="26"/>
      <c r="C49" s="26" t="s">
        <v>316</v>
      </c>
      <c r="D49" s="26"/>
      <c r="E49" s="26"/>
      <c r="F49" s="26"/>
      <c r="G49" s="26"/>
      <c r="H49" s="26"/>
      <c r="I49" s="45">
        <v>4200000</v>
      </c>
      <c r="J49" s="45"/>
      <c r="K49" s="45"/>
      <c r="L49" s="45"/>
      <c r="M49" s="45"/>
      <c r="N49" s="45">
        <v>4200000</v>
      </c>
      <c r="O49" s="45"/>
      <c r="P49" s="45"/>
      <c r="Q49" s="45"/>
      <c r="R49" s="45"/>
      <c r="S49" s="45"/>
      <c r="T49" s="45"/>
      <c r="U49" s="45"/>
      <c r="V49" s="45"/>
      <c r="W49" s="45"/>
    </row>
    <row r="50" ht="32.9" customHeight="1" spans="1:23">
      <c r="A50" s="26" t="s">
        <v>317</v>
      </c>
      <c r="B50" s="146" t="s">
        <v>318</v>
      </c>
      <c r="C50" s="26" t="s">
        <v>316</v>
      </c>
      <c r="D50" s="26" t="s">
        <v>65</v>
      </c>
      <c r="E50" s="26" t="s">
        <v>99</v>
      </c>
      <c r="F50" s="26" t="s">
        <v>303</v>
      </c>
      <c r="G50" s="26" t="s">
        <v>246</v>
      </c>
      <c r="H50" s="26" t="s">
        <v>247</v>
      </c>
      <c r="I50" s="45">
        <v>4200000</v>
      </c>
      <c r="J50" s="45"/>
      <c r="K50" s="45"/>
      <c r="L50" s="45"/>
      <c r="M50" s="45"/>
      <c r="N50" s="45">
        <v>4200000</v>
      </c>
      <c r="O50" s="45"/>
      <c r="P50" s="45"/>
      <c r="Q50" s="45"/>
      <c r="R50" s="45"/>
      <c r="S50" s="45"/>
      <c r="T50" s="45"/>
      <c r="U50" s="45"/>
      <c r="V50" s="45"/>
      <c r="W50" s="45"/>
    </row>
    <row r="51" ht="32.9" customHeight="1" spans="1:23">
      <c r="A51" s="26"/>
      <c r="B51" s="26"/>
      <c r="C51" s="26" t="s">
        <v>319</v>
      </c>
      <c r="D51" s="26"/>
      <c r="E51" s="26"/>
      <c r="F51" s="26"/>
      <c r="G51" s="26"/>
      <c r="H51" s="26"/>
      <c r="I51" s="45">
        <v>6000</v>
      </c>
      <c r="J51" s="45"/>
      <c r="K51" s="45"/>
      <c r="L51" s="45"/>
      <c r="M51" s="45"/>
      <c r="N51" s="45"/>
      <c r="O51" s="45"/>
      <c r="P51" s="45"/>
      <c r="Q51" s="45"/>
      <c r="R51" s="45">
        <v>6000</v>
      </c>
      <c r="S51" s="45"/>
      <c r="T51" s="45"/>
      <c r="U51" s="45"/>
      <c r="V51" s="45"/>
      <c r="W51" s="45">
        <v>6000</v>
      </c>
    </row>
    <row r="52" ht="32.9" customHeight="1" spans="1:23">
      <c r="A52" s="26" t="s">
        <v>317</v>
      </c>
      <c r="B52" s="146" t="s">
        <v>320</v>
      </c>
      <c r="C52" s="26" t="s">
        <v>319</v>
      </c>
      <c r="D52" s="26" t="s">
        <v>65</v>
      </c>
      <c r="E52" s="26" t="s">
        <v>96</v>
      </c>
      <c r="F52" s="26" t="s">
        <v>321</v>
      </c>
      <c r="G52" s="26" t="s">
        <v>246</v>
      </c>
      <c r="H52" s="26" t="s">
        <v>247</v>
      </c>
      <c r="I52" s="45">
        <v>6000</v>
      </c>
      <c r="J52" s="45"/>
      <c r="K52" s="45"/>
      <c r="L52" s="45"/>
      <c r="M52" s="45"/>
      <c r="N52" s="45"/>
      <c r="O52" s="45"/>
      <c r="P52" s="45"/>
      <c r="Q52" s="45"/>
      <c r="R52" s="45">
        <v>6000</v>
      </c>
      <c r="S52" s="45"/>
      <c r="T52" s="45"/>
      <c r="U52" s="45"/>
      <c r="V52" s="45"/>
      <c r="W52" s="45">
        <v>6000</v>
      </c>
    </row>
    <row r="53" ht="32.9" customHeight="1" spans="1:23">
      <c r="A53" s="26"/>
      <c r="B53" s="26"/>
      <c r="C53" s="26" t="s">
        <v>322</v>
      </c>
      <c r="D53" s="26"/>
      <c r="E53" s="26"/>
      <c r="F53" s="26"/>
      <c r="G53" s="26"/>
      <c r="H53" s="26"/>
      <c r="I53" s="45">
        <v>200000</v>
      </c>
      <c r="J53" s="45"/>
      <c r="K53" s="45"/>
      <c r="L53" s="45"/>
      <c r="M53" s="45"/>
      <c r="N53" s="45"/>
      <c r="O53" s="45"/>
      <c r="P53" s="45"/>
      <c r="Q53" s="45"/>
      <c r="R53" s="45">
        <v>200000</v>
      </c>
      <c r="S53" s="45"/>
      <c r="T53" s="45"/>
      <c r="U53" s="45"/>
      <c r="V53" s="45"/>
      <c r="W53" s="45">
        <v>200000</v>
      </c>
    </row>
    <row r="54" ht="32.9" customHeight="1" spans="1:23">
      <c r="A54" s="26" t="s">
        <v>278</v>
      </c>
      <c r="B54" s="146" t="s">
        <v>323</v>
      </c>
      <c r="C54" s="26" t="s">
        <v>322</v>
      </c>
      <c r="D54" s="26" t="s">
        <v>65</v>
      </c>
      <c r="E54" s="26" t="s">
        <v>102</v>
      </c>
      <c r="F54" s="26" t="s">
        <v>177</v>
      </c>
      <c r="G54" s="26" t="s">
        <v>314</v>
      </c>
      <c r="H54" s="26" t="s">
        <v>315</v>
      </c>
      <c r="I54" s="45">
        <v>10420.35</v>
      </c>
      <c r="J54" s="45"/>
      <c r="K54" s="45"/>
      <c r="L54" s="45"/>
      <c r="M54" s="45"/>
      <c r="N54" s="45"/>
      <c r="O54" s="45"/>
      <c r="P54" s="45"/>
      <c r="Q54" s="45"/>
      <c r="R54" s="45">
        <v>10420.35</v>
      </c>
      <c r="S54" s="45"/>
      <c r="T54" s="45"/>
      <c r="U54" s="45"/>
      <c r="V54" s="45"/>
      <c r="W54" s="45">
        <v>10420.35</v>
      </c>
    </row>
    <row r="55" ht="32.9" customHeight="1" spans="1:23">
      <c r="A55" s="26" t="s">
        <v>278</v>
      </c>
      <c r="B55" s="146" t="s">
        <v>323</v>
      </c>
      <c r="C55" s="26" t="s">
        <v>322</v>
      </c>
      <c r="D55" s="26" t="s">
        <v>65</v>
      </c>
      <c r="E55" s="26" t="s">
        <v>102</v>
      </c>
      <c r="F55" s="26" t="s">
        <v>177</v>
      </c>
      <c r="G55" s="26" t="s">
        <v>224</v>
      </c>
      <c r="H55" s="26" t="s">
        <v>225</v>
      </c>
      <c r="I55" s="45">
        <v>189579.65</v>
      </c>
      <c r="J55" s="45"/>
      <c r="K55" s="45"/>
      <c r="L55" s="45"/>
      <c r="M55" s="45"/>
      <c r="N55" s="45"/>
      <c r="O55" s="45"/>
      <c r="P55" s="45"/>
      <c r="Q55" s="45"/>
      <c r="R55" s="45">
        <v>189579.65</v>
      </c>
      <c r="S55" s="45"/>
      <c r="T55" s="45"/>
      <c r="U55" s="45"/>
      <c r="V55" s="45"/>
      <c r="W55" s="45">
        <v>189579.65</v>
      </c>
    </row>
    <row r="56" ht="18.75" customHeight="1" spans="1:23">
      <c r="A56" s="46" t="s">
        <v>324</v>
      </c>
      <c r="B56" s="47"/>
      <c r="C56" s="47"/>
      <c r="D56" s="47"/>
      <c r="E56" s="47"/>
      <c r="F56" s="47"/>
      <c r="G56" s="47"/>
      <c r="H56" s="48"/>
      <c r="I56" s="45">
        <v>31239054</v>
      </c>
      <c r="J56" s="45">
        <v>6026300</v>
      </c>
      <c r="K56" s="45">
        <v>6026300</v>
      </c>
      <c r="L56" s="45"/>
      <c r="M56" s="45"/>
      <c r="N56" s="45">
        <v>24888000</v>
      </c>
      <c r="O56" s="45"/>
      <c r="P56" s="45"/>
      <c r="Q56" s="45"/>
      <c r="R56" s="45">
        <v>324754</v>
      </c>
      <c r="S56" s="45"/>
      <c r="T56" s="45"/>
      <c r="U56" s="45"/>
      <c r="V56" s="45"/>
      <c r="W56" s="45">
        <v>324754</v>
      </c>
    </row>
  </sheetData>
  <mergeCells count="28">
    <mergeCell ref="A2:W2"/>
    <mergeCell ref="A3:I3"/>
    <mergeCell ref="J4:M4"/>
    <mergeCell ref="N4:P4"/>
    <mergeCell ref="R4:W4"/>
    <mergeCell ref="J5:K5"/>
    <mergeCell ref="A56:H56"/>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2"/>
  <sheetViews>
    <sheetView showZeros="0" tabSelected="1" topLeftCell="A26" workbookViewId="0">
      <selection activeCell="L35" sqref="L35"/>
    </sheetView>
  </sheetViews>
  <sheetFormatPr defaultColWidth="9.14166666666667" defaultRowHeight="12" customHeight="1"/>
  <cols>
    <col min="1" max="1" width="34.2833333333333" customWidth="1"/>
    <col min="2" max="2" width="38.5" customWidth="1"/>
    <col min="3" max="3" width="17.175" customWidth="1"/>
    <col min="4" max="4" width="21.0333333333333" customWidth="1"/>
    <col min="5" max="5" width="23.575" customWidth="1"/>
    <col min="6" max="6" width="11.2833333333333" customWidth="1"/>
    <col min="7" max="7" width="10.3166666666667" customWidth="1"/>
    <col min="8" max="8" width="9.31666666666667" customWidth="1"/>
    <col min="9" max="9" width="13.425" customWidth="1"/>
    <col min="10" max="10" width="36.25" customWidth="1"/>
  </cols>
  <sheetData>
    <row r="1" customHeight="1" spans="10:10">
      <c r="J1" s="142" t="s">
        <v>325</v>
      </c>
    </row>
    <row r="2" ht="28.5" customHeight="1" spans="1:10">
      <c r="A2" s="140" t="s">
        <v>326</v>
      </c>
      <c r="B2" s="32"/>
      <c r="C2" s="32"/>
      <c r="D2" s="32"/>
      <c r="E2" s="32"/>
      <c r="F2" s="102"/>
      <c r="G2" s="32"/>
      <c r="H2" s="102"/>
      <c r="I2" s="102"/>
      <c r="J2" s="32"/>
    </row>
    <row r="3" ht="15" customHeight="1" spans="1:1">
      <c r="A3" s="5" t="s">
        <v>2</v>
      </c>
    </row>
    <row r="4" ht="14.25" customHeight="1" spans="1:10">
      <c r="A4" s="68" t="s">
        <v>327</v>
      </c>
      <c r="B4" s="68" t="s">
        <v>328</v>
      </c>
      <c r="C4" s="68" t="s">
        <v>329</v>
      </c>
      <c r="D4" s="68" t="s">
        <v>330</v>
      </c>
      <c r="E4" s="68" t="s">
        <v>331</v>
      </c>
      <c r="F4" s="55" t="s">
        <v>332</v>
      </c>
      <c r="G4" s="68" t="s">
        <v>333</v>
      </c>
      <c r="H4" s="55" t="s">
        <v>334</v>
      </c>
      <c r="I4" s="55" t="s">
        <v>335</v>
      </c>
      <c r="J4" s="68" t="s">
        <v>336</v>
      </c>
    </row>
    <row r="5" ht="14.25" customHeight="1" spans="1:10">
      <c r="A5" s="68">
        <v>1</v>
      </c>
      <c r="B5" s="68">
        <v>2</v>
      </c>
      <c r="C5" s="68">
        <v>3</v>
      </c>
      <c r="D5" s="68">
        <v>4</v>
      </c>
      <c r="E5" s="68">
        <v>5</v>
      </c>
      <c r="F5" s="55">
        <v>6</v>
      </c>
      <c r="G5" s="68">
        <v>7</v>
      </c>
      <c r="H5" s="55">
        <v>8</v>
      </c>
      <c r="I5" s="55">
        <v>9</v>
      </c>
      <c r="J5" s="68">
        <v>10</v>
      </c>
    </row>
    <row r="6" ht="15" customHeight="1" spans="1:10">
      <c r="A6" s="26" t="s">
        <v>65</v>
      </c>
      <c r="B6" s="69"/>
      <c r="C6" s="69"/>
      <c r="D6" s="69"/>
      <c r="E6" s="70"/>
      <c r="F6" s="71"/>
      <c r="G6" s="70"/>
      <c r="H6" s="71"/>
      <c r="I6" s="71"/>
      <c r="J6" s="70"/>
    </row>
    <row r="7" ht="69" customHeight="1" spans="1:10">
      <c r="A7" s="26" t="s">
        <v>290</v>
      </c>
      <c r="B7" s="26" t="s">
        <v>337</v>
      </c>
      <c r="C7" s="26" t="s">
        <v>338</v>
      </c>
      <c r="D7" s="26" t="s">
        <v>339</v>
      </c>
      <c r="E7" s="26" t="s">
        <v>340</v>
      </c>
      <c r="F7" s="26" t="s">
        <v>341</v>
      </c>
      <c r="G7" s="43" t="s">
        <v>342</v>
      </c>
      <c r="H7" s="26" t="s">
        <v>343</v>
      </c>
      <c r="I7" s="26" t="s">
        <v>344</v>
      </c>
      <c r="J7" s="26" t="s">
        <v>345</v>
      </c>
    </row>
    <row r="8" ht="69" customHeight="1" spans="1:10">
      <c r="A8" s="26" t="s">
        <v>290</v>
      </c>
      <c r="B8" s="26" t="s">
        <v>337</v>
      </c>
      <c r="C8" s="26" t="s">
        <v>338</v>
      </c>
      <c r="D8" s="26" t="s">
        <v>346</v>
      </c>
      <c r="E8" s="26" t="s">
        <v>347</v>
      </c>
      <c r="F8" s="26" t="s">
        <v>341</v>
      </c>
      <c r="G8" s="43" t="s">
        <v>348</v>
      </c>
      <c r="H8" s="26" t="s">
        <v>349</v>
      </c>
      <c r="I8" s="26" t="s">
        <v>344</v>
      </c>
      <c r="J8" s="26" t="s">
        <v>350</v>
      </c>
    </row>
    <row r="9" ht="33.75" customHeight="1" spans="1:10">
      <c r="A9" s="26" t="s">
        <v>290</v>
      </c>
      <c r="B9" s="26" t="s">
        <v>337</v>
      </c>
      <c r="C9" s="26" t="s">
        <v>338</v>
      </c>
      <c r="D9" s="26" t="s">
        <v>346</v>
      </c>
      <c r="E9" s="26" t="s">
        <v>351</v>
      </c>
      <c r="F9" s="26" t="s">
        <v>341</v>
      </c>
      <c r="G9" s="43" t="s">
        <v>348</v>
      </c>
      <c r="H9" s="26" t="s">
        <v>349</v>
      </c>
      <c r="I9" s="26" t="s">
        <v>344</v>
      </c>
      <c r="J9" s="26" t="s">
        <v>352</v>
      </c>
    </row>
    <row r="10" ht="52" customHeight="1" spans="1:10">
      <c r="A10" s="26" t="s">
        <v>290</v>
      </c>
      <c r="B10" s="26" t="s">
        <v>337</v>
      </c>
      <c r="C10" s="26" t="s">
        <v>353</v>
      </c>
      <c r="D10" s="26" t="s">
        <v>354</v>
      </c>
      <c r="E10" s="26" t="s">
        <v>355</v>
      </c>
      <c r="F10" s="26" t="s">
        <v>356</v>
      </c>
      <c r="G10" s="43" t="s">
        <v>151</v>
      </c>
      <c r="H10" s="26" t="s">
        <v>357</v>
      </c>
      <c r="I10" s="26" t="s">
        <v>344</v>
      </c>
      <c r="J10" s="26" t="s">
        <v>358</v>
      </c>
    </row>
    <row r="11" ht="24" customHeight="1" spans="1:10">
      <c r="A11" s="26" t="s">
        <v>290</v>
      </c>
      <c r="B11" s="26" t="s">
        <v>337</v>
      </c>
      <c r="C11" s="26" t="s">
        <v>359</v>
      </c>
      <c r="D11" s="26" t="s">
        <v>360</v>
      </c>
      <c r="E11" s="26" t="s">
        <v>360</v>
      </c>
      <c r="F11" s="26" t="s">
        <v>341</v>
      </c>
      <c r="G11" s="43" t="s">
        <v>361</v>
      </c>
      <c r="H11" s="26" t="s">
        <v>349</v>
      </c>
      <c r="I11" s="26" t="s">
        <v>362</v>
      </c>
      <c r="J11" s="26" t="s">
        <v>363</v>
      </c>
    </row>
    <row r="12" ht="33.75" customHeight="1" spans="1:10">
      <c r="A12" s="26" t="s">
        <v>277</v>
      </c>
      <c r="B12" s="26" t="s">
        <v>364</v>
      </c>
      <c r="C12" s="26" t="s">
        <v>338</v>
      </c>
      <c r="D12" s="26" t="s">
        <v>339</v>
      </c>
      <c r="E12" s="26" t="s">
        <v>365</v>
      </c>
      <c r="F12" s="26" t="s">
        <v>341</v>
      </c>
      <c r="G12" s="43" t="s">
        <v>366</v>
      </c>
      <c r="H12" s="26" t="s">
        <v>367</v>
      </c>
      <c r="I12" s="26" t="s">
        <v>344</v>
      </c>
      <c r="J12" s="26" t="s">
        <v>368</v>
      </c>
    </row>
    <row r="13" ht="33.75" customHeight="1" spans="1:10">
      <c r="A13" s="26" t="s">
        <v>277</v>
      </c>
      <c r="B13" s="26" t="s">
        <v>369</v>
      </c>
      <c r="C13" s="26" t="s">
        <v>338</v>
      </c>
      <c r="D13" s="26" t="s">
        <v>346</v>
      </c>
      <c r="E13" s="26" t="s">
        <v>370</v>
      </c>
      <c r="F13" s="26" t="s">
        <v>371</v>
      </c>
      <c r="G13" s="43" t="s">
        <v>372</v>
      </c>
      <c r="H13" s="26" t="s">
        <v>349</v>
      </c>
      <c r="I13" s="26" t="s">
        <v>344</v>
      </c>
      <c r="J13" s="26" t="s">
        <v>373</v>
      </c>
    </row>
    <row r="14" ht="33.75" customHeight="1" spans="1:10">
      <c r="A14" s="26" t="s">
        <v>277</v>
      </c>
      <c r="B14" s="26" t="s">
        <v>369</v>
      </c>
      <c r="C14" s="26" t="s">
        <v>338</v>
      </c>
      <c r="D14" s="26" t="s">
        <v>346</v>
      </c>
      <c r="E14" s="26" t="s">
        <v>374</v>
      </c>
      <c r="F14" s="26" t="s">
        <v>371</v>
      </c>
      <c r="G14" s="43" t="s">
        <v>372</v>
      </c>
      <c r="H14" s="26" t="s">
        <v>349</v>
      </c>
      <c r="I14" s="26" t="s">
        <v>344</v>
      </c>
      <c r="J14" s="26" t="s">
        <v>375</v>
      </c>
    </row>
    <row r="15" ht="33.75" customHeight="1" spans="1:10">
      <c r="A15" s="26" t="s">
        <v>277</v>
      </c>
      <c r="B15" s="26" t="s">
        <v>369</v>
      </c>
      <c r="C15" s="26" t="s">
        <v>338</v>
      </c>
      <c r="D15" s="26" t="s">
        <v>376</v>
      </c>
      <c r="E15" s="26" t="s">
        <v>377</v>
      </c>
      <c r="F15" s="26" t="s">
        <v>371</v>
      </c>
      <c r="G15" s="43" t="s">
        <v>56</v>
      </c>
      <c r="H15" s="26" t="s">
        <v>378</v>
      </c>
      <c r="I15" s="26" t="s">
        <v>344</v>
      </c>
      <c r="J15" s="26" t="s">
        <v>379</v>
      </c>
    </row>
    <row r="16" ht="33.75" customHeight="1" spans="1:10">
      <c r="A16" s="26" t="s">
        <v>277</v>
      </c>
      <c r="B16" s="26" t="s">
        <v>369</v>
      </c>
      <c r="C16" s="26" t="s">
        <v>353</v>
      </c>
      <c r="D16" s="26" t="s">
        <v>380</v>
      </c>
      <c r="E16" s="26" t="s">
        <v>381</v>
      </c>
      <c r="F16" s="26" t="s">
        <v>371</v>
      </c>
      <c r="G16" s="43" t="s">
        <v>372</v>
      </c>
      <c r="H16" s="26" t="s">
        <v>349</v>
      </c>
      <c r="I16" s="26" t="s">
        <v>344</v>
      </c>
      <c r="J16" s="26" t="s">
        <v>382</v>
      </c>
    </row>
    <row r="17" ht="33.75" customHeight="1" spans="1:10">
      <c r="A17" s="26" t="s">
        <v>277</v>
      </c>
      <c r="B17" s="26" t="s">
        <v>369</v>
      </c>
      <c r="C17" s="26" t="s">
        <v>359</v>
      </c>
      <c r="D17" s="26" t="s">
        <v>360</v>
      </c>
      <c r="E17" s="26" t="s">
        <v>383</v>
      </c>
      <c r="F17" s="26" t="s">
        <v>341</v>
      </c>
      <c r="G17" s="43" t="s">
        <v>384</v>
      </c>
      <c r="H17" s="26" t="s">
        <v>349</v>
      </c>
      <c r="I17" s="26" t="s">
        <v>344</v>
      </c>
      <c r="J17" s="26" t="s">
        <v>385</v>
      </c>
    </row>
    <row r="18" ht="33.75" customHeight="1" spans="1:10">
      <c r="A18" s="26" t="s">
        <v>322</v>
      </c>
      <c r="B18" s="26" t="s">
        <v>386</v>
      </c>
      <c r="C18" s="26" t="s">
        <v>338</v>
      </c>
      <c r="D18" s="26" t="s">
        <v>339</v>
      </c>
      <c r="E18" s="26" t="s">
        <v>387</v>
      </c>
      <c r="F18" s="26" t="s">
        <v>341</v>
      </c>
      <c r="G18" s="43" t="s">
        <v>388</v>
      </c>
      <c r="H18" s="26" t="s">
        <v>389</v>
      </c>
      <c r="I18" s="26" t="s">
        <v>344</v>
      </c>
      <c r="J18" s="26" t="s">
        <v>390</v>
      </c>
    </row>
    <row r="19" ht="33.75" customHeight="1" spans="1:10">
      <c r="A19" s="26" t="s">
        <v>322</v>
      </c>
      <c r="B19" s="26" t="s">
        <v>386</v>
      </c>
      <c r="C19" s="26" t="s">
        <v>338</v>
      </c>
      <c r="D19" s="26" t="s">
        <v>346</v>
      </c>
      <c r="E19" s="26" t="s">
        <v>391</v>
      </c>
      <c r="F19" s="26" t="s">
        <v>341</v>
      </c>
      <c r="G19" s="43" t="s">
        <v>372</v>
      </c>
      <c r="H19" s="26" t="s">
        <v>349</v>
      </c>
      <c r="I19" s="26" t="s">
        <v>344</v>
      </c>
      <c r="J19" s="26" t="s">
        <v>392</v>
      </c>
    </row>
    <row r="20" ht="33.75" customHeight="1" spans="1:10">
      <c r="A20" s="26" t="s">
        <v>322</v>
      </c>
      <c r="B20" s="26" t="s">
        <v>386</v>
      </c>
      <c r="C20" s="26" t="s">
        <v>338</v>
      </c>
      <c r="D20" s="26" t="s">
        <v>376</v>
      </c>
      <c r="E20" s="26" t="s">
        <v>393</v>
      </c>
      <c r="F20" s="26" t="s">
        <v>371</v>
      </c>
      <c r="G20" s="43" t="s">
        <v>372</v>
      </c>
      <c r="H20" s="26" t="s">
        <v>349</v>
      </c>
      <c r="I20" s="26" t="s">
        <v>344</v>
      </c>
      <c r="J20" s="26" t="s">
        <v>394</v>
      </c>
    </row>
    <row r="21" ht="33.75" customHeight="1" spans="1:10">
      <c r="A21" s="26" t="s">
        <v>322</v>
      </c>
      <c r="B21" s="26" t="s">
        <v>386</v>
      </c>
      <c r="C21" s="26" t="s">
        <v>353</v>
      </c>
      <c r="D21" s="26" t="s">
        <v>395</v>
      </c>
      <c r="E21" s="26" t="s">
        <v>396</v>
      </c>
      <c r="F21" s="26" t="s">
        <v>356</v>
      </c>
      <c r="G21" s="43" t="s">
        <v>150</v>
      </c>
      <c r="H21" s="26" t="s">
        <v>397</v>
      </c>
      <c r="I21" s="26" t="s">
        <v>344</v>
      </c>
      <c r="J21" s="26" t="s">
        <v>398</v>
      </c>
    </row>
    <row r="22" ht="33.75" customHeight="1" spans="1:10">
      <c r="A22" s="26" t="s">
        <v>322</v>
      </c>
      <c r="B22" s="26" t="s">
        <v>386</v>
      </c>
      <c r="C22" s="26" t="s">
        <v>359</v>
      </c>
      <c r="D22" s="26" t="s">
        <v>360</v>
      </c>
      <c r="E22" s="26" t="s">
        <v>399</v>
      </c>
      <c r="F22" s="26" t="s">
        <v>341</v>
      </c>
      <c r="G22" s="43" t="s">
        <v>361</v>
      </c>
      <c r="H22" s="26" t="s">
        <v>349</v>
      </c>
      <c r="I22" s="26" t="s">
        <v>344</v>
      </c>
      <c r="J22" s="26" t="s">
        <v>400</v>
      </c>
    </row>
    <row r="23" ht="33.75" customHeight="1" spans="1:10">
      <c r="A23" s="26" t="s">
        <v>312</v>
      </c>
      <c r="B23" s="26" t="s">
        <v>401</v>
      </c>
      <c r="C23" s="26" t="s">
        <v>338</v>
      </c>
      <c r="D23" s="26" t="s">
        <v>339</v>
      </c>
      <c r="E23" s="26" t="s">
        <v>402</v>
      </c>
      <c r="F23" s="26" t="s">
        <v>341</v>
      </c>
      <c r="G23" s="43" t="s">
        <v>403</v>
      </c>
      <c r="H23" s="26" t="s">
        <v>404</v>
      </c>
      <c r="I23" s="26" t="s">
        <v>344</v>
      </c>
      <c r="J23" s="26" t="s">
        <v>405</v>
      </c>
    </row>
    <row r="24" ht="33.75" customHeight="1" spans="1:10">
      <c r="A24" s="26" t="s">
        <v>312</v>
      </c>
      <c r="B24" s="26" t="s">
        <v>401</v>
      </c>
      <c r="C24" s="26" t="s">
        <v>338</v>
      </c>
      <c r="D24" s="26" t="s">
        <v>339</v>
      </c>
      <c r="E24" s="26" t="s">
        <v>406</v>
      </c>
      <c r="F24" s="26" t="s">
        <v>341</v>
      </c>
      <c r="G24" s="43" t="s">
        <v>59</v>
      </c>
      <c r="H24" s="26" t="s">
        <v>407</v>
      </c>
      <c r="I24" s="26" t="s">
        <v>344</v>
      </c>
      <c r="J24" s="26" t="s">
        <v>405</v>
      </c>
    </row>
    <row r="25" ht="33.75" customHeight="1" spans="1:10">
      <c r="A25" s="26" t="s">
        <v>312</v>
      </c>
      <c r="B25" s="26" t="s">
        <v>401</v>
      </c>
      <c r="C25" s="26" t="s">
        <v>338</v>
      </c>
      <c r="D25" s="26" t="s">
        <v>346</v>
      </c>
      <c r="E25" s="26" t="s">
        <v>408</v>
      </c>
      <c r="F25" s="26" t="s">
        <v>341</v>
      </c>
      <c r="G25" s="43" t="s">
        <v>409</v>
      </c>
      <c r="H25" s="26" t="s">
        <v>349</v>
      </c>
      <c r="I25" s="26" t="s">
        <v>344</v>
      </c>
      <c r="J25" s="26" t="s">
        <v>405</v>
      </c>
    </row>
    <row r="26" ht="33.75" customHeight="1" spans="1:10">
      <c r="A26" s="26" t="s">
        <v>312</v>
      </c>
      <c r="B26" s="26" t="s">
        <v>401</v>
      </c>
      <c r="C26" s="26" t="s">
        <v>353</v>
      </c>
      <c r="D26" s="26" t="s">
        <v>354</v>
      </c>
      <c r="E26" s="26" t="s">
        <v>410</v>
      </c>
      <c r="F26" s="26" t="s">
        <v>341</v>
      </c>
      <c r="G26" s="43" t="s">
        <v>388</v>
      </c>
      <c r="H26" s="26" t="s">
        <v>411</v>
      </c>
      <c r="I26" s="26" t="s">
        <v>344</v>
      </c>
      <c r="J26" s="26" t="s">
        <v>405</v>
      </c>
    </row>
    <row r="27" ht="39" customHeight="1" spans="1:10">
      <c r="A27" s="26" t="s">
        <v>312</v>
      </c>
      <c r="B27" s="26" t="s">
        <v>401</v>
      </c>
      <c r="C27" s="26" t="s">
        <v>359</v>
      </c>
      <c r="D27" s="26" t="s">
        <v>360</v>
      </c>
      <c r="E27" s="26" t="s">
        <v>412</v>
      </c>
      <c r="F27" s="26" t="s">
        <v>341</v>
      </c>
      <c r="G27" s="43" t="s">
        <v>384</v>
      </c>
      <c r="H27" s="26" t="s">
        <v>349</v>
      </c>
      <c r="I27" s="26" t="s">
        <v>344</v>
      </c>
      <c r="J27" s="26" t="s">
        <v>413</v>
      </c>
    </row>
    <row r="28" ht="33.75" customHeight="1" spans="1:10">
      <c r="A28" s="26" t="s">
        <v>319</v>
      </c>
      <c r="B28" s="26" t="s">
        <v>414</v>
      </c>
      <c r="C28" s="26" t="s">
        <v>338</v>
      </c>
      <c r="D28" s="26" t="s">
        <v>339</v>
      </c>
      <c r="E28" s="26" t="s">
        <v>415</v>
      </c>
      <c r="F28" s="26" t="s">
        <v>371</v>
      </c>
      <c r="G28" s="43" t="s">
        <v>388</v>
      </c>
      <c r="H28" s="26" t="s">
        <v>416</v>
      </c>
      <c r="I28" s="26" t="s">
        <v>344</v>
      </c>
      <c r="J28" s="26" t="s">
        <v>417</v>
      </c>
    </row>
    <row r="29" ht="33.75" customHeight="1" spans="1:10">
      <c r="A29" s="26" t="s">
        <v>319</v>
      </c>
      <c r="B29" s="26" t="s">
        <v>414</v>
      </c>
      <c r="C29" s="26" t="s">
        <v>338</v>
      </c>
      <c r="D29" s="26" t="s">
        <v>346</v>
      </c>
      <c r="E29" s="26" t="s">
        <v>418</v>
      </c>
      <c r="F29" s="26" t="s">
        <v>371</v>
      </c>
      <c r="G29" s="43" t="s">
        <v>46</v>
      </c>
      <c r="H29" s="26" t="s">
        <v>419</v>
      </c>
      <c r="I29" s="26" t="s">
        <v>344</v>
      </c>
      <c r="J29" s="26" t="s">
        <v>420</v>
      </c>
    </row>
    <row r="30" ht="33.75" customHeight="1" spans="1:10">
      <c r="A30" s="26" t="s">
        <v>319</v>
      </c>
      <c r="B30" s="26" t="s">
        <v>414</v>
      </c>
      <c r="C30" s="26" t="s">
        <v>338</v>
      </c>
      <c r="D30" s="26" t="s">
        <v>421</v>
      </c>
      <c r="E30" s="26" t="s">
        <v>422</v>
      </c>
      <c r="F30" s="26" t="s">
        <v>356</v>
      </c>
      <c r="G30" s="43" t="s">
        <v>423</v>
      </c>
      <c r="H30" s="26" t="s">
        <v>424</v>
      </c>
      <c r="I30" s="26" t="s">
        <v>344</v>
      </c>
      <c r="J30" s="26" t="s">
        <v>425</v>
      </c>
    </row>
    <row r="31" ht="33.75" customHeight="1" spans="1:10">
      <c r="A31" s="26" t="s">
        <v>319</v>
      </c>
      <c r="B31" s="26" t="s">
        <v>414</v>
      </c>
      <c r="C31" s="26" t="s">
        <v>353</v>
      </c>
      <c r="D31" s="26" t="s">
        <v>380</v>
      </c>
      <c r="E31" s="26" t="s">
        <v>426</v>
      </c>
      <c r="F31" s="26" t="s">
        <v>371</v>
      </c>
      <c r="G31" s="43" t="s">
        <v>427</v>
      </c>
      <c r="H31" s="26"/>
      <c r="I31" s="26" t="s">
        <v>362</v>
      </c>
      <c r="J31" s="26" t="s">
        <v>428</v>
      </c>
    </row>
    <row r="32" ht="33.75" customHeight="1" spans="1:10">
      <c r="A32" s="26" t="s">
        <v>319</v>
      </c>
      <c r="B32" s="26" t="s">
        <v>414</v>
      </c>
      <c r="C32" s="26" t="s">
        <v>359</v>
      </c>
      <c r="D32" s="26" t="s">
        <v>360</v>
      </c>
      <c r="E32" s="26" t="s">
        <v>426</v>
      </c>
      <c r="F32" s="26" t="s">
        <v>341</v>
      </c>
      <c r="G32" s="43" t="s">
        <v>384</v>
      </c>
      <c r="H32" s="26" t="s">
        <v>349</v>
      </c>
      <c r="I32" s="26" t="s">
        <v>344</v>
      </c>
      <c r="J32" s="26" t="s">
        <v>429</v>
      </c>
    </row>
    <row r="33" ht="33.75" customHeight="1" spans="1:10">
      <c r="A33" s="26" t="s">
        <v>308</v>
      </c>
      <c r="B33" s="141" t="s">
        <v>430</v>
      </c>
      <c r="C33" s="26" t="s">
        <v>338</v>
      </c>
      <c r="D33" s="26" t="s">
        <v>339</v>
      </c>
      <c r="E33" s="26" t="s">
        <v>431</v>
      </c>
      <c r="F33" s="26" t="s">
        <v>371</v>
      </c>
      <c r="G33" s="43" t="s">
        <v>432</v>
      </c>
      <c r="H33" s="26" t="s">
        <v>433</v>
      </c>
      <c r="I33" s="26" t="s">
        <v>344</v>
      </c>
      <c r="J33" s="26" t="s">
        <v>434</v>
      </c>
    </row>
    <row r="34" ht="33.75" customHeight="1" spans="1:10">
      <c r="A34" s="26" t="s">
        <v>308</v>
      </c>
      <c r="B34" s="26" t="s">
        <v>435</v>
      </c>
      <c r="C34" s="26" t="s">
        <v>338</v>
      </c>
      <c r="D34" s="26" t="s">
        <v>339</v>
      </c>
      <c r="E34" s="26" t="s">
        <v>436</v>
      </c>
      <c r="F34" s="26" t="s">
        <v>371</v>
      </c>
      <c r="G34" s="43" t="s">
        <v>46</v>
      </c>
      <c r="H34" s="26" t="s">
        <v>437</v>
      </c>
      <c r="I34" s="26" t="s">
        <v>344</v>
      </c>
      <c r="J34" s="26" t="s">
        <v>438</v>
      </c>
    </row>
    <row r="35" ht="33.75" customHeight="1" spans="1:10">
      <c r="A35" s="26" t="s">
        <v>308</v>
      </c>
      <c r="B35" s="26" t="s">
        <v>435</v>
      </c>
      <c r="C35" s="26" t="s">
        <v>338</v>
      </c>
      <c r="D35" s="26" t="s">
        <v>339</v>
      </c>
      <c r="E35" s="26" t="s">
        <v>439</v>
      </c>
      <c r="F35" s="26" t="s">
        <v>371</v>
      </c>
      <c r="G35" s="43" t="s">
        <v>56</v>
      </c>
      <c r="H35" s="26" t="s">
        <v>440</v>
      </c>
      <c r="I35" s="26" t="s">
        <v>344</v>
      </c>
      <c r="J35" s="26" t="s">
        <v>441</v>
      </c>
    </row>
    <row r="36" ht="33.75" customHeight="1" spans="1:10">
      <c r="A36" s="26" t="s">
        <v>308</v>
      </c>
      <c r="B36" s="26" t="s">
        <v>435</v>
      </c>
      <c r="C36" s="26" t="s">
        <v>338</v>
      </c>
      <c r="D36" s="26" t="s">
        <v>339</v>
      </c>
      <c r="E36" s="26" t="s">
        <v>442</v>
      </c>
      <c r="F36" s="26" t="s">
        <v>371</v>
      </c>
      <c r="G36" s="43" t="s">
        <v>48</v>
      </c>
      <c r="H36" s="26" t="s">
        <v>440</v>
      </c>
      <c r="I36" s="26" t="s">
        <v>344</v>
      </c>
      <c r="J36" s="26" t="s">
        <v>443</v>
      </c>
    </row>
    <row r="37" ht="33.75" customHeight="1" spans="1:10">
      <c r="A37" s="26" t="s">
        <v>308</v>
      </c>
      <c r="B37" s="26" t="s">
        <v>435</v>
      </c>
      <c r="C37" s="26" t="s">
        <v>338</v>
      </c>
      <c r="D37" s="26" t="s">
        <v>346</v>
      </c>
      <c r="E37" s="26" t="s">
        <v>444</v>
      </c>
      <c r="F37" s="26" t="s">
        <v>341</v>
      </c>
      <c r="G37" s="43" t="s">
        <v>361</v>
      </c>
      <c r="H37" s="26" t="s">
        <v>349</v>
      </c>
      <c r="I37" s="26" t="s">
        <v>344</v>
      </c>
      <c r="J37" s="26" t="s">
        <v>445</v>
      </c>
    </row>
    <row r="38" ht="33.75" customHeight="1" spans="1:10">
      <c r="A38" s="26" t="s">
        <v>308</v>
      </c>
      <c r="B38" s="26" t="s">
        <v>435</v>
      </c>
      <c r="C38" s="26" t="s">
        <v>338</v>
      </c>
      <c r="D38" s="26" t="s">
        <v>346</v>
      </c>
      <c r="E38" s="26" t="s">
        <v>446</v>
      </c>
      <c r="F38" s="26" t="s">
        <v>341</v>
      </c>
      <c r="G38" s="43" t="s">
        <v>384</v>
      </c>
      <c r="H38" s="26" t="s">
        <v>447</v>
      </c>
      <c r="I38" s="26" t="s">
        <v>344</v>
      </c>
      <c r="J38" s="26" t="s">
        <v>448</v>
      </c>
    </row>
    <row r="39" ht="33.75" customHeight="1" spans="1:10">
      <c r="A39" s="26" t="s">
        <v>308</v>
      </c>
      <c r="B39" s="26" t="s">
        <v>435</v>
      </c>
      <c r="C39" s="26" t="s">
        <v>338</v>
      </c>
      <c r="D39" s="26" t="s">
        <v>376</v>
      </c>
      <c r="E39" s="26" t="s">
        <v>449</v>
      </c>
      <c r="F39" s="26" t="s">
        <v>341</v>
      </c>
      <c r="G39" s="43" t="s">
        <v>361</v>
      </c>
      <c r="H39" s="26" t="s">
        <v>349</v>
      </c>
      <c r="I39" s="26" t="s">
        <v>344</v>
      </c>
      <c r="J39" s="26" t="s">
        <v>450</v>
      </c>
    </row>
    <row r="40" ht="33.75" customHeight="1" spans="1:10">
      <c r="A40" s="26" t="s">
        <v>308</v>
      </c>
      <c r="B40" s="26" t="s">
        <v>435</v>
      </c>
      <c r="C40" s="26" t="s">
        <v>338</v>
      </c>
      <c r="D40" s="26" t="s">
        <v>376</v>
      </c>
      <c r="E40" s="26" t="s">
        <v>451</v>
      </c>
      <c r="F40" s="26" t="s">
        <v>356</v>
      </c>
      <c r="G40" s="43" t="s">
        <v>47</v>
      </c>
      <c r="H40" s="26" t="s">
        <v>407</v>
      </c>
      <c r="I40" s="26" t="s">
        <v>344</v>
      </c>
      <c r="J40" s="26" t="s">
        <v>452</v>
      </c>
    </row>
    <row r="41" ht="39" customHeight="1" spans="1:10">
      <c r="A41" s="26" t="s">
        <v>308</v>
      </c>
      <c r="B41" s="26" t="s">
        <v>435</v>
      </c>
      <c r="C41" s="26" t="s">
        <v>353</v>
      </c>
      <c r="D41" s="26" t="s">
        <v>380</v>
      </c>
      <c r="E41" s="26" t="s">
        <v>453</v>
      </c>
      <c r="F41" s="26" t="s">
        <v>341</v>
      </c>
      <c r="G41" s="43" t="s">
        <v>384</v>
      </c>
      <c r="H41" s="26" t="s">
        <v>349</v>
      </c>
      <c r="I41" s="26" t="s">
        <v>344</v>
      </c>
      <c r="J41" s="26" t="s">
        <v>454</v>
      </c>
    </row>
    <row r="42" ht="39" customHeight="1" spans="1:10">
      <c r="A42" s="26" t="s">
        <v>308</v>
      </c>
      <c r="B42" s="26" t="s">
        <v>435</v>
      </c>
      <c r="C42" s="26" t="s">
        <v>359</v>
      </c>
      <c r="D42" s="26" t="s">
        <v>360</v>
      </c>
      <c r="E42" s="26" t="s">
        <v>399</v>
      </c>
      <c r="F42" s="26" t="s">
        <v>341</v>
      </c>
      <c r="G42" s="43" t="s">
        <v>409</v>
      </c>
      <c r="H42" s="26" t="s">
        <v>349</v>
      </c>
      <c r="I42" s="26" t="s">
        <v>344</v>
      </c>
      <c r="J42" s="26" t="s">
        <v>455</v>
      </c>
    </row>
  </sheetData>
  <mergeCells count="14">
    <mergeCell ref="A2:J2"/>
    <mergeCell ref="A3:H3"/>
    <mergeCell ref="A7:A11"/>
    <mergeCell ref="A12:A17"/>
    <mergeCell ref="A18:A22"/>
    <mergeCell ref="A23:A27"/>
    <mergeCell ref="A28:A32"/>
    <mergeCell ref="A33:A42"/>
    <mergeCell ref="B7:B11"/>
    <mergeCell ref="B12:B17"/>
    <mergeCell ref="B18:B22"/>
    <mergeCell ref="B23:B27"/>
    <mergeCell ref="B28:B32"/>
    <mergeCell ref="B33:B42"/>
  </mergeCells>
  <pageMargins left="0.75" right="0.75" top="1" bottom="1" header="0.5" footer="0.5"/>
  <pageSetup paperSize="9" scale="61"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一般公共预算支出预算表（按功能科目分类）02-2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DELL</cp:lastModifiedBy>
  <dcterms:created xsi:type="dcterms:W3CDTF">2025-02-17T09:32:00Z</dcterms:created>
  <dcterms:modified xsi:type="dcterms:W3CDTF">2025-03-18T07:17:48Z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DE54B7448A514E99BD3623B00C39D572</vt:lpwstr>
  </property>
  <property fmtid="{D5CDD505-2E9C-101B-9397-08002B2CF9AE}" pid="3" name="KSOProductBuildVer">
    <vt:lpwstr>2052-11.8.2.12309</vt:lpwstr>
  </property>
</Properties>
</file>