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<sst xmlns="http://schemas.openxmlformats.org/spreadsheetml/2006/main" count="7017" uniqueCount="1195">
  <si>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</si>
  <si>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</si>
  <si>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</si>
  <si>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</si>
  <si>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</si>
  <si>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</si>
  <si>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</si>
  <si>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</si>
  <si>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</si>
  <si>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</si>
  <si>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</si>
  <si>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</si>
  <si>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</si>
  <si>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</si>
  <si>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</si>
  <si>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</si>
  <si>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</si>
  <si>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</si>
  <si>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</si>
  <si>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</si>
  <si>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</si>
  <si>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</si>
  <si>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</si>
  <si>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</si>
  <si>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</si>
  <si>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</si>
  <si>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</si>
  <si>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</si>
  <si>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</si>
  <si>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</si>
  <si>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</si>
  <si>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</si>
  <si>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</si>
  <si>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</si>
  <si>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</si>
  <si>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</si>
  <si>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</si>
  <si>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</si>
  <si>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</si>
  <si>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</si>
  <si>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</si>
  <si>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</si>
  <si>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</si>
  <si>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</si>
  <si>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</si>
  <si>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</si>
  <si>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</si>
  <si>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</si>
  <si>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</si>
  <si>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</si>
  <si>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</si>
  <si>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</si>
  <si>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</si>
  <si>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</si>
  <si>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</si>
  <si>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</si>
  <si>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</si>
  <si>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</si>
  <si>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</si>
  <si>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</si>
  <si>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</si>
  <si>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</si>
  <si>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</si>
  <si>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125</t>
  </si>
  <si>
    <t>玉溪市农业农村局</t>
  </si>
  <si>
    <t>125001</t>
  </si>
  <si>
    <t>125006</t>
  </si>
  <si>
    <t>玉溪市农田建设与耕地质量保护中心</t>
  </si>
  <si>
    <t>125007</t>
  </si>
  <si>
    <t>玉溪市农村经济经营管理中心</t>
  </si>
  <si>
    <t>125009</t>
  </si>
  <si>
    <t>玉溪市农村能源与农业环境保护中心</t>
  </si>
  <si>
    <t>125011</t>
  </si>
  <si>
    <t>玉溪市农业技术推广中心</t>
  </si>
  <si>
    <t>125012</t>
  </si>
  <si>
    <t>玉溪市农业科学院</t>
  </si>
  <si>
    <t>125010</t>
  </si>
  <si>
    <t>玉溪市乡村建设与社会事业发展中心</t>
  </si>
  <si>
    <t>125019</t>
  </si>
  <si>
    <t>玉溪市畜牧渔业发展服务中心</t>
  </si>
  <si>
    <t>125014</t>
  </si>
  <si>
    <t>玉溪市农业机械安全服务中心</t>
  </si>
  <si>
    <t>125015</t>
  </si>
  <si>
    <t>玉溪市农业机械推广中心</t>
  </si>
  <si>
    <t>125016</t>
  </si>
  <si>
    <t>玉溪市乡村振兴信息中心</t>
  </si>
  <si>
    <t>125018</t>
  </si>
  <si>
    <t>玉溪市乡村产业发展中心</t>
  </si>
  <si>
    <t>125013</t>
  </si>
  <si>
    <t>玉溪市动物卫生监督与疫病预防控制中心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</si>
  <si>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</si>
  <si>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</si>
  <si>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</si>
  <si>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</si>
  <si>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</si>
  <si>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</si>
  <si>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</si>
  <si>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</si>
  <si>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</si>
  <si>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</si>
  <si>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</si>
  <si>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</si>
  <si>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</si>
  <si>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</si>
  <si>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20199</t>
  </si>
  <si>
    <t>2019999</t>
  </si>
  <si>
    <t>206</t>
  </si>
  <si>
    <t>20603</t>
  </si>
  <si>
    <t>2060302</t>
  </si>
  <si>
    <t>20607</t>
  </si>
  <si>
    <t>2060702</t>
  </si>
  <si>
    <t>20609</t>
  </si>
  <si>
    <t>2060902</t>
  </si>
  <si>
    <t>208</t>
  </si>
  <si>
    <t>20801</t>
  </si>
  <si>
    <t>2080102</t>
  </si>
  <si>
    <t>20802</t>
  </si>
  <si>
    <t>2080202</t>
  </si>
  <si>
    <t>20805</t>
  </si>
  <si>
    <t>2080501</t>
  </si>
  <si>
    <t>2080502</t>
  </si>
  <si>
    <t>2080505</t>
  </si>
  <si>
    <t>2080506</t>
  </si>
  <si>
    <t>20808</t>
  </si>
  <si>
    <t>2080801</t>
  </si>
  <si>
    <t>210</t>
  </si>
  <si>
    <t>21011</t>
  </si>
  <si>
    <t>2101101</t>
  </si>
  <si>
    <t>2101102</t>
  </si>
  <si>
    <t>2101103</t>
  </si>
  <si>
    <t>2101199</t>
  </si>
  <si>
    <t>212</t>
  </si>
  <si>
    <t>21208</t>
  </si>
  <si>
    <t>2120815</t>
  </si>
  <si>
    <t>213</t>
  </si>
  <si>
    <t>21301</t>
  </si>
  <si>
    <t>2130101</t>
  </si>
  <si>
    <t>2130104</t>
  </si>
  <si>
    <t>2130106</t>
  </si>
  <si>
    <t>2130108</t>
  </si>
  <si>
    <t>2130109</t>
  </si>
  <si>
    <t>2130110</t>
  </si>
  <si>
    <t>2130111</t>
  </si>
  <si>
    <t>2130120</t>
  </si>
  <si>
    <t>2130122</t>
  </si>
  <si>
    <t>2130124</t>
  </si>
  <si>
    <t>2130135</t>
  </si>
  <si>
    <t>2130153</t>
  </si>
  <si>
    <t>2130199</t>
  </si>
  <si>
    <t>21302</t>
  </si>
  <si>
    <t>2130206</t>
  </si>
  <si>
    <t>21305</t>
  </si>
  <si>
    <t>2130506</t>
  </si>
  <si>
    <t>2130599</t>
  </si>
  <si>
    <t>21308</t>
  </si>
  <si>
    <t>2130803</t>
  </si>
  <si>
    <t>21399</t>
  </si>
  <si>
    <t>2139999</t>
  </si>
  <si>
    <t>215</t>
  </si>
  <si>
    <t>21598</t>
  </si>
  <si>
    <t>2159802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</si>
  <si>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</si>
  <si>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</si>
  <si>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</si>
  <si>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</si>
  <si>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</si>
  <si>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</si>
  <si>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</si>
  <si>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</si>
  <si>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</si>
  <si>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</si>
  <si>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</si>
  <si>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</si>
  <si>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</si>
  <si>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</si>
  <si>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</si>
  <si>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</si>
  <si>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</si>
  <si>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</si>
  <si>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</si>
  <si>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</si>
  <si>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</si>
  <si>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</si>
  <si>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</si>
  <si>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</si>
  <si>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</si>
  <si>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</si>
  <si>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</si>
  <si>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</si>
  <si>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</si>
  <si>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</si>
  <si>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</si>
  <si>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</si>
  <si>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</si>
  <si>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</si>
  <si>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</si>
  <si>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</si>
  <si>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</si>
  <si>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</si>
  <si>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</si>
  <si>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</si>
  <si>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</si>
  <si>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</si>
  <si>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</si>
  <si>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</si>
  <si>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</si>
  <si>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</si>
  <si>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</si>
  <si>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</si>
  <si>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</si>
  <si>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530400210000000630726</t>
  </si>
  <si>
    <t>行政人员工资支出</t>
  </si>
  <si>
    <t>行政运行</t>
  </si>
  <si>
    <t>30101</t>
  </si>
  <si>
    <t>基本工资</t>
  </si>
  <si>
    <t>30102</t>
  </si>
  <si>
    <t>津贴补贴</t>
  </si>
  <si>
    <t>购房补贴</t>
  </si>
  <si>
    <t>530400210000000630728</t>
  </si>
  <si>
    <t>社会保障缴费</t>
  </si>
  <si>
    <t>机关事业单位基本养老保险缴费支出</t>
  </si>
  <si>
    <t>30108</t>
  </si>
  <si>
    <t>机关事业单位基本养老保险缴费</t>
  </si>
  <si>
    <t>行政单位医疗</t>
  </si>
  <si>
    <t>30110</t>
  </si>
  <si>
    <t>职工基本医疗保险缴费</t>
  </si>
  <si>
    <t>30307</t>
  </si>
  <si>
    <t>医疗费补助</t>
  </si>
  <si>
    <t>公务员医疗补助</t>
  </si>
  <si>
    <t>30111</t>
  </si>
  <si>
    <t>公务员医疗补助缴费</t>
  </si>
  <si>
    <t>其他行政事业单位医疗支出</t>
  </si>
  <si>
    <t>30112</t>
  </si>
  <si>
    <t>其他社会保障缴费</t>
  </si>
  <si>
    <t>530400210000000630729</t>
  </si>
  <si>
    <t>住房公积金</t>
  </si>
  <si>
    <t>30113</t>
  </si>
  <si>
    <t>530400210000000630730</t>
  </si>
  <si>
    <t>对个人和家庭的补助</t>
  </si>
  <si>
    <t>行政单位离退休</t>
  </si>
  <si>
    <t>30301</t>
  </si>
  <si>
    <t>离休费</t>
  </si>
  <si>
    <t>30305</t>
  </si>
  <si>
    <t>生活补助</t>
  </si>
  <si>
    <t>530400210000000630731</t>
  </si>
  <si>
    <t>其他工资福利支出</t>
  </si>
  <si>
    <t>30103</t>
  </si>
  <si>
    <t>奖金</t>
  </si>
  <si>
    <t>530400210000000630733</t>
  </si>
  <si>
    <t>公车购置及运维费</t>
  </si>
  <si>
    <t>30231</t>
  </si>
  <si>
    <t>公务用车运行维护费</t>
  </si>
  <si>
    <t>530400210000000630734</t>
  </si>
  <si>
    <t>行政人员公务交通补贴</t>
  </si>
  <si>
    <t>30239</t>
  </si>
  <si>
    <t>其他交通费用</t>
  </si>
  <si>
    <t>530400210000000630735</t>
  </si>
  <si>
    <t>工会经费</t>
  </si>
  <si>
    <t>30228</t>
  </si>
  <si>
    <t>530400210000000630737</t>
  </si>
  <si>
    <t>一般公用经费</t>
  </si>
  <si>
    <t>30299</t>
  </si>
  <si>
    <t>其他商品和服务支出</t>
  </si>
  <si>
    <t>30201</t>
  </si>
  <si>
    <t>办公费</t>
  </si>
  <si>
    <t>30205</t>
  </si>
  <si>
    <t>水费</t>
  </si>
  <si>
    <t>30206</t>
  </si>
  <si>
    <t>电费</t>
  </si>
  <si>
    <t>30213</t>
  </si>
  <si>
    <t>维修（护）费</t>
  </si>
  <si>
    <t>30215</t>
  </si>
  <si>
    <t>会议费</t>
  </si>
  <si>
    <t>30226</t>
  </si>
  <si>
    <t>劳务费</t>
  </si>
  <si>
    <t>30229</t>
  </si>
  <si>
    <t>福利费</t>
  </si>
  <si>
    <t>530400221100000619216</t>
  </si>
  <si>
    <t>30217</t>
  </si>
  <si>
    <t>530400241100002112852</t>
  </si>
  <si>
    <t>编外临聘人员经费</t>
  </si>
  <si>
    <t>30199</t>
  </si>
  <si>
    <t>530400241100002113076</t>
  </si>
  <si>
    <t>工作业务经费</t>
  </si>
  <si>
    <t>30202</t>
  </si>
  <si>
    <t>印刷费</t>
  </si>
  <si>
    <t>30211</t>
  </si>
  <si>
    <t>差旅费</t>
  </si>
  <si>
    <t>30227</t>
  </si>
  <si>
    <t>委托业务费</t>
  </si>
  <si>
    <t>31002</t>
  </si>
  <si>
    <t>办公设备购置</t>
  </si>
  <si>
    <t>科技转化与推广服务</t>
  </si>
  <si>
    <t>30216</t>
  </si>
  <si>
    <t>培训费</t>
  </si>
  <si>
    <t>执法监管</t>
  </si>
  <si>
    <t>统计监测与信息服务</t>
  </si>
  <si>
    <t>30214</t>
  </si>
  <si>
    <t>租赁费</t>
  </si>
  <si>
    <t>530400241100002116158</t>
  </si>
  <si>
    <t>年终一次性奖金</t>
  </si>
  <si>
    <t>530400241100002142219</t>
  </si>
  <si>
    <t>职业年金补助经费</t>
  </si>
  <si>
    <t>机关事业单位职业年金缴费支出</t>
  </si>
  <si>
    <t>30109</t>
  </si>
  <si>
    <t>职业年金缴费</t>
  </si>
  <si>
    <t>530400241100002380460</t>
  </si>
  <si>
    <t>公益性岗位人员工资补助经费</t>
  </si>
  <si>
    <t>530400251100003578222</t>
  </si>
  <si>
    <t>机关后勤服务经费</t>
  </si>
  <si>
    <t>530400251100003844943</t>
  </si>
  <si>
    <t>物业管理费</t>
  </si>
  <si>
    <t>30209</t>
  </si>
  <si>
    <t>530400210000000629443</t>
  </si>
  <si>
    <t>事业人员工资支出</t>
  </si>
  <si>
    <t>事业运行</t>
  </si>
  <si>
    <t>30107</t>
  </si>
  <si>
    <t>绩效工资</t>
  </si>
  <si>
    <t>530400210000000629444</t>
  </si>
  <si>
    <t>事业单位医疗</t>
  </si>
  <si>
    <t>530400210000000629445</t>
  </si>
  <si>
    <t>530400210000000629446</t>
  </si>
  <si>
    <t>事业单位离退休</t>
  </si>
  <si>
    <t>530400210000000629448</t>
  </si>
  <si>
    <t>530400210000000629449</t>
  </si>
  <si>
    <t>30207</t>
  </si>
  <si>
    <t>邮电费</t>
  </si>
  <si>
    <t>530400221100000619567</t>
  </si>
  <si>
    <t>530400241100002180914</t>
  </si>
  <si>
    <t>职业年金经费</t>
  </si>
  <si>
    <t>530400241100002382802</t>
  </si>
  <si>
    <t>奖励性绩工资经费</t>
  </si>
  <si>
    <t>530400251100003579969</t>
  </si>
  <si>
    <t>正高级退休人员医疗经费</t>
  </si>
  <si>
    <t>530400251100003776536</t>
  </si>
  <si>
    <t>530400210000000630487</t>
  </si>
  <si>
    <t>530400210000000630488</t>
  </si>
  <si>
    <t>530400210000000630489</t>
  </si>
  <si>
    <t>530400210000000630490</t>
  </si>
  <si>
    <t>530400210000000630492</t>
  </si>
  <si>
    <t>530400210000000630493</t>
  </si>
  <si>
    <t>530400221100000619867</t>
  </si>
  <si>
    <t>530400241100002173773</t>
  </si>
  <si>
    <t>职业年金资金</t>
  </si>
  <si>
    <t>530400241100002383953</t>
  </si>
  <si>
    <t>奖励性绩效工资资金</t>
  </si>
  <si>
    <t>530400241100002384410</t>
  </si>
  <si>
    <t>530400210000000630521</t>
  </si>
  <si>
    <t>530400210000000630522</t>
  </si>
  <si>
    <t>530400210000000630523</t>
  </si>
  <si>
    <t>530400210000000630524</t>
  </si>
  <si>
    <t>530400210000000630526</t>
  </si>
  <si>
    <t>530400210000000630527</t>
  </si>
  <si>
    <t>530400210000000630528</t>
  </si>
  <si>
    <t>530400221100000619217</t>
  </si>
  <si>
    <t>530400241100002384893</t>
  </si>
  <si>
    <t>530400251100003795991</t>
  </si>
  <si>
    <t>住房补贴资金</t>
  </si>
  <si>
    <t>530400210000000630512</t>
  </si>
  <si>
    <t>530400210000000630513</t>
  </si>
  <si>
    <t>530400210000000630514</t>
  </si>
  <si>
    <t>530400210000000630515</t>
  </si>
  <si>
    <t>530400210000000630517</t>
  </si>
  <si>
    <t>530400210000000630518</t>
  </si>
  <si>
    <t>530400210000000630519</t>
  </si>
  <si>
    <t>530400221100000619166</t>
  </si>
  <si>
    <t>530400241100002382655</t>
  </si>
  <si>
    <t>奖励性绩效工资经费</t>
  </si>
  <si>
    <t>530400210000000629467</t>
  </si>
  <si>
    <t>530400210000000629468</t>
  </si>
  <si>
    <t>530400210000000629469</t>
  </si>
  <si>
    <t>530400210000000629470</t>
  </si>
  <si>
    <t>530400210000000629472</t>
  </si>
  <si>
    <t>530400210000000629473</t>
  </si>
  <si>
    <t>530400210000000629474</t>
  </si>
  <si>
    <t>530400241100002181129</t>
  </si>
  <si>
    <t>530400241100002382785</t>
  </si>
  <si>
    <t>530400251100003579976</t>
  </si>
  <si>
    <t>530400251100003639900</t>
  </si>
  <si>
    <t>530400210000000630529</t>
  </si>
  <si>
    <t>社会公益研究</t>
  </si>
  <si>
    <t>530400210000000630530</t>
  </si>
  <si>
    <t>530400210000000630531</t>
  </si>
  <si>
    <t>530400210000000630532</t>
  </si>
  <si>
    <t>530400210000000630534</t>
  </si>
  <si>
    <t>530400210000000630535</t>
  </si>
  <si>
    <t>530400210000000630536</t>
  </si>
  <si>
    <t>30204</t>
  </si>
  <si>
    <t>手续费</t>
  </si>
  <si>
    <t>530400221100000618330</t>
  </si>
  <si>
    <t>530400231100001392406</t>
  </si>
  <si>
    <t>残疾人就业保障金</t>
  </si>
  <si>
    <t>530400251100003642107</t>
  </si>
  <si>
    <t>530400251100003642233</t>
  </si>
  <si>
    <t>玉溪市农业科学院2025年度退休医疗照顾人员门诊医疗统筹资金</t>
  </si>
  <si>
    <t>530400251100003643673</t>
  </si>
  <si>
    <t>530400210000000630559</t>
  </si>
  <si>
    <t>530400210000000630560</t>
  </si>
  <si>
    <t>530400210000000630561</t>
  </si>
  <si>
    <t>530400210000000630562</t>
  </si>
  <si>
    <t>530400210000000630564</t>
  </si>
  <si>
    <t>530400210000000630565</t>
  </si>
  <si>
    <t>530400210000000630567</t>
  </si>
  <si>
    <t>530400221100000618548</t>
  </si>
  <si>
    <t>530400241100002180814</t>
  </si>
  <si>
    <t>530400241100002382642</t>
  </si>
  <si>
    <t>530400251100003579972</t>
  </si>
  <si>
    <t>正高级职退休人员医疗经费</t>
  </si>
  <si>
    <t>530400210000000630569</t>
  </si>
  <si>
    <t>530400210000000630571</t>
  </si>
  <si>
    <t>530400210000000630572</t>
  </si>
  <si>
    <t>530400210000000630573</t>
  </si>
  <si>
    <t>530400210000000630574</t>
  </si>
  <si>
    <t>530400210000000630575</t>
  </si>
  <si>
    <t>530400210000000630576</t>
  </si>
  <si>
    <t>530400210000000630577</t>
  </si>
  <si>
    <t>530400221100000619220</t>
  </si>
  <si>
    <t>530400241100002175854</t>
  </si>
  <si>
    <t>530400241100002386808</t>
  </si>
  <si>
    <t>530400210000000630595</t>
  </si>
  <si>
    <t>530400210000000630596</t>
  </si>
  <si>
    <t>530400210000000630597</t>
  </si>
  <si>
    <t>530400210000000630598</t>
  </si>
  <si>
    <t>530400210000000630600</t>
  </si>
  <si>
    <t>530400210000000630601</t>
  </si>
  <si>
    <t>530400210000000630602</t>
  </si>
  <si>
    <t>530400221100000619367</t>
  </si>
  <si>
    <t>530400241100002176995</t>
  </si>
  <si>
    <t>530400241100002387419</t>
  </si>
  <si>
    <t>530400210000000630502</t>
  </si>
  <si>
    <t>530400210000000630503</t>
  </si>
  <si>
    <t>530400210000000630504</t>
  </si>
  <si>
    <t>530400210000000630507</t>
  </si>
  <si>
    <t>530400210000000630508</t>
  </si>
  <si>
    <t>530400221100000619075</t>
  </si>
  <si>
    <t>530400241100002382664</t>
  </si>
  <si>
    <t>530400251100003637544</t>
  </si>
  <si>
    <t>530400210000000629171</t>
  </si>
  <si>
    <t>530400210000000629172</t>
  </si>
  <si>
    <t>530400210000000629173</t>
  </si>
  <si>
    <t>530400210000000629174</t>
  </si>
  <si>
    <t>530400210000000629176</t>
  </si>
  <si>
    <t>530400210000000629177</t>
  </si>
  <si>
    <t>530400221100000619751</t>
  </si>
  <si>
    <t>530400241100002382808</t>
  </si>
  <si>
    <t>530400251100003645005</t>
  </si>
  <si>
    <t>530400251100003645006</t>
  </si>
  <si>
    <t>530400251100003645007</t>
  </si>
  <si>
    <t>530400251100003645009</t>
  </si>
  <si>
    <t>530400251100003645018</t>
  </si>
  <si>
    <t>530400251100003645021</t>
  </si>
  <si>
    <t>530400251100003645417</t>
  </si>
  <si>
    <t>530400251100003645434</t>
  </si>
  <si>
    <t>预算05-1表</t>
  </si>
  <si>
    <t>2025年部门项目支出预算表</t>
  </si>
  <si>
    <t>项目分类</t>
  </si>
  <si>
    <t>项目单位</t>
  </si>
  <si>
    <t>本年拨款</t>
  </si>
  <si>
    <t>单位资金</t>
  </si>
  <si>
    <t>其中：本次下达</t>
  </si>
  <si>
    <t>村级防疫员及动物协检员工资补助资金</t>
  </si>
  <si>
    <t>民生类</t>
  </si>
  <si>
    <t>530400200000000000546</t>
  </si>
  <si>
    <t>稳定农民收入补贴</t>
  </si>
  <si>
    <t>39999</t>
  </si>
  <si>
    <t>生猪屠宰监管及屠宰环节无害化处理补助资金</t>
  </si>
  <si>
    <t>530400200000000001198</t>
  </si>
  <si>
    <t>农产品质量安全</t>
  </si>
  <si>
    <t>政策性农业（种植业）保险补助资金</t>
  </si>
  <si>
    <t>530400200000000001444</t>
  </si>
  <si>
    <t>农业保险保费补贴</t>
  </si>
  <si>
    <t>政策性农业（养殖业）保险补助专项经费</t>
  </si>
  <si>
    <t>530400200000000001520</t>
  </si>
  <si>
    <t>畜禽监测阳性扑杀和免疫反应死亡补助经费</t>
  </si>
  <si>
    <t>530400210000000627255</t>
  </si>
  <si>
    <t>病虫害控制</t>
  </si>
  <si>
    <t>玉溪市城乡畜禽产品安全预警能力建设专项资金</t>
  </si>
  <si>
    <t>事业发展类</t>
  </si>
  <si>
    <t>530400221100000671925</t>
  </si>
  <si>
    <t>30903</t>
  </si>
  <si>
    <t>专用设备购置</t>
  </si>
  <si>
    <t>农业科技教育补助资金</t>
  </si>
  <si>
    <t>530400221100001022146</t>
  </si>
  <si>
    <t>农业生产发展</t>
  </si>
  <si>
    <t>遗属生活补助经费</t>
  </si>
  <si>
    <t>530400231100001177858</t>
  </si>
  <si>
    <t>死亡抚恤</t>
  </si>
  <si>
    <t>玉财农〔2023〕47号肉牛试验示范专项经费</t>
  </si>
  <si>
    <t>专项业务类</t>
  </si>
  <si>
    <t>530400231100001883868</t>
  </si>
  <si>
    <t>省级糖料蔗良种良法技术推广补贴资金</t>
  </si>
  <si>
    <t>530400241100002063715</t>
  </si>
  <si>
    <t>重大动物疫病防控疫苗采购经费</t>
  </si>
  <si>
    <t>530400241100002126118</t>
  </si>
  <si>
    <t>30218</t>
  </si>
  <si>
    <t>专用材料费</t>
  </si>
  <si>
    <t>玉农财〔2024〕3号畜牧业生产发展专项资金</t>
  </si>
  <si>
    <t>530400241100002967696</t>
  </si>
  <si>
    <t>农产品质量安全监管2024年省级农业发展专项资金</t>
  </si>
  <si>
    <t>530400241100003011111</t>
  </si>
  <si>
    <t>玉财农〔2024〕100号强制免疫补助资金</t>
  </si>
  <si>
    <t>530400241100003025826</t>
  </si>
  <si>
    <t>玉财农〔2024〕102号撂荒地复耕复种项目资金</t>
  </si>
  <si>
    <t>530400241100003067484</t>
  </si>
  <si>
    <t>云财农[2024]58号撂荒地复耕复种项目（轮作）资金</t>
  </si>
  <si>
    <t>530400241100003092483</t>
  </si>
  <si>
    <t>云财农〔2024〕118号农机报废更新补贴超长期特别国债资金及省级配套资金</t>
  </si>
  <si>
    <t>530400241100003206417</t>
  </si>
  <si>
    <t>制造业</t>
  </si>
  <si>
    <t>云财农〔2024〕134号2024年第二批支持农业机械报废更新补贴超长期特别国债资金</t>
  </si>
  <si>
    <t>530400241100003244557</t>
  </si>
  <si>
    <t>云财农〔2024〕118号农机报废更新补贴超长期特别国债省级配套资金</t>
  </si>
  <si>
    <t>530400241100003267087</t>
  </si>
  <si>
    <t>玉溪市城乡畜禽产品安全预警能力建设资金</t>
  </si>
  <si>
    <t>530400251100003520716</t>
  </si>
  <si>
    <t>五个人才专项资金</t>
  </si>
  <si>
    <t>530400251100003557091</t>
  </si>
  <si>
    <t>一般行政管理事务</t>
  </si>
  <si>
    <t>30309</t>
  </si>
  <si>
    <t>奖励金</t>
  </si>
  <si>
    <t>玉溪市贫困地区农村饮水安全巩固提升和人居环境整治示范村项目经费</t>
  </si>
  <si>
    <t>530400251100003567213</t>
  </si>
  <si>
    <t>农村社会事业支出</t>
  </si>
  <si>
    <t>玉溪市驻村工作队员意外伤害保险经费</t>
  </si>
  <si>
    <t>530400251100003569407</t>
  </si>
  <si>
    <t>社会发展</t>
  </si>
  <si>
    <t>2025年沪滇东西部协作项目经费</t>
  </si>
  <si>
    <t>530400251100003569560</t>
  </si>
  <si>
    <t>其他巩固脱贫攻坚成果衔接乡村振兴支出</t>
  </si>
  <si>
    <t>杞麓湖农田退水监测资金</t>
  </si>
  <si>
    <t>530400251100003576645</t>
  </si>
  <si>
    <t>玉溪市农业农村局2025年创文经费</t>
  </si>
  <si>
    <t>530400251100003790656</t>
  </si>
  <si>
    <t>其他一般公共服务支出</t>
  </si>
  <si>
    <t>玉溪市农村产权交易中心建设项目运营补贴资金</t>
  </si>
  <si>
    <t>530400251100003792899</t>
  </si>
  <si>
    <t>农村合作经济</t>
  </si>
  <si>
    <t>31204</t>
  </si>
  <si>
    <t>费用补贴</t>
  </si>
  <si>
    <t>市委联系专家工作经费</t>
  </si>
  <si>
    <t>530400251100003844819</t>
  </si>
  <si>
    <t>云财农〔2024〕164号提前下达2025年中央财政衔接推进乡村振兴补助资金</t>
  </si>
  <si>
    <t>530400251100003869546</t>
  </si>
  <si>
    <t>巩固脱贫攻坚成果衔接乡村振兴</t>
  </si>
  <si>
    <t>2022年中央农业资源及生态保护补助资金</t>
  </si>
  <si>
    <t>530400221100001012897</t>
  </si>
  <si>
    <t>农业生态资源保护</t>
  </si>
  <si>
    <t>玉溪市2023年中央耕地建设与利用（土壤三普）资金</t>
  </si>
  <si>
    <t>530400231100002303896</t>
  </si>
  <si>
    <t>2023年星云湖、杞麓湖化肥减量增效示范区建设项目资金</t>
  </si>
  <si>
    <t>530400231100002382725</t>
  </si>
  <si>
    <t>玉溪市2024年省级农业发展专项资金</t>
  </si>
  <si>
    <t>530400241100002942060</t>
  </si>
  <si>
    <t>（云财农〔2024〕58号）2024年中央耕地建设与利用资金</t>
  </si>
  <si>
    <t>530400241100003032003</t>
  </si>
  <si>
    <t>玉溪市2025年第三次全国土壤普查专项资金</t>
  </si>
  <si>
    <t>530400251100003558753</t>
  </si>
  <si>
    <t>耕地建设与利用</t>
  </si>
  <si>
    <t>玉溪市农村集体“三资”监管平台运行维护经费</t>
  </si>
  <si>
    <t>530400231100001120159</t>
  </si>
  <si>
    <t>云财农【2023】203号—2024年中央农业相关转移支付资金新型主体培育（家庭农场）项目经费</t>
  </si>
  <si>
    <t>530400241100002617666</t>
  </si>
  <si>
    <t>玉农财【2024】3号农民合作社与农经统计（含宅基地）工作经费</t>
  </si>
  <si>
    <t>530400241100002974010</t>
  </si>
  <si>
    <t>玉农财【2024】3号农村集体产权制度改革和土地延包试点项目经费</t>
  </si>
  <si>
    <t>530400241100002980899</t>
  </si>
  <si>
    <t>云财农【2024】56号—2024年中央农业经营主体能力提升资金项目经费</t>
  </si>
  <si>
    <t>530400241100003115394</t>
  </si>
  <si>
    <t>遗属补助资金</t>
  </si>
  <si>
    <t>530400231100001181650</t>
  </si>
  <si>
    <t>玉溪市生产障碍耕地治理项目资金</t>
  </si>
  <si>
    <t>530400241100003031120</t>
  </si>
  <si>
    <t>其他农业农村支出</t>
  </si>
  <si>
    <t>其他农林水支出</t>
  </si>
  <si>
    <t>玉溪市农村“厕所革命”项目补助资金</t>
  </si>
  <si>
    <t>530400210000000626112</t>
  </si>
  <si>
    <t>玉财农〔2023〕47号水稻旱作绿色高质高效示范经费</t>
  </si>
  <si>
    <t>530400231100001876012</t>
  </si>
  <si>
    <t>粮食生产项目资金</t>
  </si>
  <si>
    <t>530400241100002969802</t>
  </si>
  <si>
    <t>玉溪市农科院科研基地建设与管理补助资金</t>
  </si>
  <si>
    <t>530400210000000625979</t>
  </si>
  <si>
    <t>杂交稻旱种绿色高质高效示范项目专项资金</t>
  </si>
  <si>
    <t>530400221100000966401</t>
  </si>
  <si>
    <t>玉财农〔2023〕47号云南省省级农作物种质资源玉溪库建设专项经费</t>
  </si>
  <si>
    <t>530400231100001885954</t>
  </si>
  <si>
    <t>2022/2023年市农科院优质冬油菜绿色高质高效示范项目补助资金</t>
  </si>
  <si>
    <t>530400231100001955249</t>
  </si>
  <si>
    <t>玉溪市2023年优质油菜单产提升技术示范专项经费</t>
  </si>
  <si>
    <t>530400231100002197751</t>
  </si>
  <si>
    <t>玉溪市2023年小麦单产提升技术示范专项经费</t>
  </si>
  <si>
    <t>530400231100002213947</t>
  </si>
  <si>
    <t>玉溪市烤烟主栽品种田间比较试验及综合品质验证补助资金</t>
  </si>
  <si>
    <t>530400231100002453908</t>
  </si>
  <si>
    <t>玉溪烟区粮烟协同发展研究与应用补助经费</t>
  </si>
  <si>
    <t>530400231100002453944</t>
  </si>
  <si>
    <t>玉溪2024年烟区粮烟协同发展研究与应用补助经费</t>
  </si>
  <si>
    <t>530400231100002485090</t>
  </si>
  <si>
    <t>2024年玉溪市基于土壤功能调控提升烟叶品质技术试验示范推广项目补助资金</t>
  </si>
  <si>
    <t>530400231100002489164</t>
  </si>
  <si>
    <t>玉溪市农科院协作项目专项经费</t>
  </si>
  <si>
    <t>530400241100002090497</t>
  </si>
  <si>
    <t>云财农【2023】203号玉溪市豌豆绿色高质高效示范补助资金</t>
  </si>
  <si>
    <t>530400241100002680990</t>
  </si>
  <si>
    <t>云财农[2023]203号省级油菜高产示范样板创建补助资金</t>
  </si>
  <si>
    <t>530400241100002683774</t>
  </si>
  <si>
    <t>云财农【2024】25号玉溪市水稻绿色高质高效示范项目专项资金</t>
  </si>
  <si>
    <t>530400241100002976433</t>
  </si>
  <si>
    <t>云财农〔2024〕25号云南省省级农作物种质资源玉溪库建设专项资金</t>
  </si>
  <si>
    <t>530400241100003026890</t>
  </si>
  <si>
    <t>山地食粒豌豆绿色高效技术示范基地建设专项经费</t>
  </si>
  <si>
    <t>530400241100003145714</t>
  </si>
  <si>
    <t>科普活动</t>
  </si>
  <si>
    <t>2024/2025年度优质油菜绿色高产高效示范样板创建项目补助资金</t>
  </si>
  <si>
    <t>530400241100003237472</t>
  </si>
  <si>
    <t>玉溪市秋豌豆单产提升技术示范项目补助资金</t>
  </si>
  <si>
    <t>530400241100003267346</t>
  </si>
  <si>
    <t>玉溪市特色小杂粮荞麦单产提升示范补助资金</t>
  </si>
  <si>
    <t>530400241100003270002</t>
  </si>
  <si>
    <t>蓝莓辣椒高效栽培技术示范基地建设补助资金</t>
  </si>
  <si>
    <t>530400241100003336566</t>
  </si>
  <si>
    <t>2025年玉溪烟区粮烟协同发展研究与应用补助资金</t>
  </si>
  <si>
    <t>530400241100003345591</t>
  </si>
  <si>
    <t>烤烟特需特色品种定制化生产模式研究与应用补助资金</t>
  </si>
  <si>
    <t>530400241100003346921</t>
  </si>
  <si>
    <t>遗嘱补助经费</t>
  </si>
  <si>
    <t>530400251100003582589</t>
  </si>
  <si>
    <t>遗属补助经费</t>
  </si>
  <si>
    <t>530400231100001195257</t>
  </si>
  <si>
    <t>云财农〔2023〕200号提前下达2024年中央农业防灾减灾和水利救灾（动物防疫补助）资金</t>
  </si>
  <si>
    <t>530400241100002530952</t>
  </si>
  <si>
    <t>基层动物检疫申报点标准化建设经费</t>
  </si>
  <si>
    <t>530400241100002968954</t>
  </si>
  <si>
    <t>31003</t>
  </si>
  <si>
    <t>2024年动物耳标及动物检疫申报点物资采购经费</t>
  </si>
  <si>
    <t>530400241100003016183</t>
  </si>
  <si>
    <t>（7万）2024年重大动物疫病防控省级配套资金</t>
  </si>
  <si>
    <t>530400241100003028165</t>
  </si>
  <si>
    <t>玉财农〔2024〕100号30万2024年第二批中央动物防疫补助资金</t>
  </si>
  <si>
    <t>530400241100003091401</t>
  </si>
  <si>
    <t>（10万）2025年度市级重大动物疫病防控与监管专项资金</t>
  </si>
  <si>
    <t>530400251100003826683</t>
  </si>
  <si>
    <t>530400231100001186767</t>
  </si>
  <si>
    <t>530400231100001178940</t>
  </si>
  <si>
    <t>云财农〔2024〕25号2024年玉溪市农机购置与应用补贴专项资金</t>
  </si>
  <si>
    <t>530400241100002969371</t>
  </si>
  <si>
    <t>统计监测资金</t>
  </si>
  <si>
    <t>530400241100002975384</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</si>
  <si>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</si>
  <si>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</si>
  <si>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</si>
  <si>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</si>
  <si>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</si>
  <si>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</si>
  <si>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</si>
  <si>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</si>
  <si>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</si>
  <si>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</si>
  <si>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</si>
  <si>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</si>
  <si>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</si>
  <si>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玉溪市沪滇东西部协作对接协作项目的实施，能够构建沪玉双方全方位、多层次、宽领域协作体系，深化沪玉协作，促进玉溪产业、劳务、消费、社会、人才、开放协同、乡村建设等高质里发展，助力玉溪市巩固脱贫攻坚成果、全面推进乡村振兴。加强与省东西部协作和对口支援工作领导小组对接:明确将玉溪纳入沪滇协作帮扶后县体帮扶联系的区或者部门。聚焦产业、劳务、消费等重点工作任务，开展全方位、深层次、多领域的帮扶和协作。加强与省东西部协作和对口支援工作领导小组对接，明确将玉溪纳入沪滇协作帮扶后具体帮扶联系的区或者部门。结合与上海市历史合作经验、基础，围绕产业、劳务、消费等重点工作任务，开展全方位、深层次、多领域的帮扶和协作。计划于2025年1月开始，12月底结束。</t>
  </si>
  <si>
    <t>产出指标</t>
  </si>
  <si>
    <t>数量指标</t>
  </si>
  <si>
    <t>举办天数</t>
  </si>
  <si>
    <t>&gt;=</t>
  </si>
  <si>
    <t>天</t>
  </si>
  <si>
    <t>定量指标</t>
  </si>
  <si>
    <t>反映年度举办（参加）展览、展会的天数情况。</t>
  </si>
  <si>
    <t>举办展览（展会）次数</t>
  </si>
  <si>
    <t>次</t>
  </si>
  <si>
    <t>反映年度举办（参加）展览、展会的次数情况。</t>
  </si>
  <si>
    <t>质量指标</t>
  </si>
  <si>
    <t>展示品目种类</t>
  </si>
  <si>
    <t>类</t>
  </si>
  <si>
    <t>反映展览、展会展示品目种类情况。</t>
  </si>
  <si>
    <t>效益指标</t>
  </si>
  <si>
    <t>经济效益</t>
  </si>
  <si>
    <t>促成合作项目数</t>
  </si>
  <si>
    <t>1.00</t>
  </si>
  <si>
    <t>个</t>
  </si>
  <si>
    <t>反映展览、展会促成合作项目数的情况。</t>
  </si>
  <si>
    <t>社会效益</t>
  </si>
  <si>
    <t>参加主体数量</t>
  </si>
  <si>
    <t>反映参加展览、展会的单位、组织等主体数量情况。
（实际运用时根据项目内容具体设置，如参展企业数等。）</t>
  </si>
  <si>
    <t>满意度指标</t>
  </si>
  <si>
    <t>服务对象满意度</t>
  </si>
  <si>
    <t>参会人员满意度</t>
  </si>
  <si>
    <t>90</t>
  </si>
  <si>
    <t>%</t>
  </si>
  <si>
    <t>定性指标</t>
  </si>
  <si>
    <t>反映参加展览、展会人员的满意程度。</t>
  </si>
  <si>
    <t>项目实施内容：计划补助资金6月底前一次性拨付县（市、区），7月底前完成上一年度的病害猪无害化处理补贴兑付工作；12月底前完成屠宰环节“瘦肉精”抽检。生猪定点屠宰场实施监管经费在拨付至生猪定点屠宰场后，由官方兽药按实际需求对屠宰场进行平时的维护管理。市级将于对生猪定点屠宰场监督检查时按云南省预算管理一体化系统绩效目标表配置进行绩效追踪。支出目标为2024年玉溪市畜禽检疫屠宰监管及屠宰环节无害化处理补助资金总计36.38万元，需市级按“双随机、一公开”要求对生猪定点屠宰场监督检查。
完成数量：2025年6月底前和12月底前分别完成对各县（市、区）生猪定点屠宰场监督检查至少各一次，同时完成项目绩效追踪；7月底前完成上一年度的病害猪无害化处理补贴兑付工作；12月底前各完成屠宰环节“瘦肉精”抽检2000头份以上。1、生猪定点屠宰场病害猪无害化处理补贴，2023年8月30日—2024年8月31日全市生猪定点屠宰场实际开展无害化处理病害猪696头，按528元/头（病害猪损失补贴480元/头、无害化处理费用补贴48元/头）补助标准执行，市级承担50%，共计18.38万元。对全市生猪定点屠宰场实施监管，印制屠宰检疫票证证章，开展瘦肉精抽检、电子出证及信息管理维护等，各县（市、区）各2万元，小计18万元。
完成质量：肉品品质检验合格率≥95%；实施效果：全市完成瘦肉精抽检2000份以上，屠宰环节病死猪无害化处理率100%，不发生大规模随意丢弃病死猪事件；满意度：群众或补助对象对项目实施满意度指标≥80%。</t>
  </si>
  <si>
    <t>瘦肉精抽检</t>
  </si>
  <si>
    <t>2000</t>
  </si>
  <si>
    <t>份</t>
  </si>
  <si>
    <t>反映屠宰场全年对猪肉进行瘦肉精抽检的份数。要求必须抽检2000份以上。</t>
  </si>
  <si>
    <t>监管屠宰场</t>
  </si>
  <si>
    <t>反映农业部门对定点屠宰场监管数量。全市要求必须达11个以上。</t>
  </si>
  <si>
    <t>肉品品质检验合格率</t>
  </si>
  <si>
    <t>95</t>
  </si>
  <si>
    <t>反映市场流通肉类检验合格情况。肉品品质检验合格率=肉品品质检验合格数/总检验数*100%</t>
  </si>
  <si>
    <t>无害化处理率</t>
  </si>
  <si>
    <t>=</t>
  </si>
  <si>
    <t>100</t>
  </si>
  <si>
    <t>反映对定点屠宰场不合格猪（肉）进行不影响环境的发酵降解处理情况。处理率必须达到100%。无害化处理率=无害化处理数/屠宰总数*100%</t>
  </si>
  <si>
    <t>可持续影响</t>
  </si>
  <si>
    <t>不发生大规模随意丢弃病死猪事件</t>
  </si>
  <si>
    <t>0</t>
  </si>
  <si>
    <t>起</t>
  </si>
  <si>
    <t>反映全市全年发生大规模丢弃死猪事件情况，要求必须不发生。</t>
  </si>
  <si>
    <t>屠宰企业满意度</t>
  </si>
  <si>
    <t>80</t>
  </si>
  <si>
    <t>反映屠宰企业对本项目的满意程度。满意度=调查满意企业数/全市总在营屠宰场数*100%</t>
  </si>
  <si>
    <t>农村生态环境根本好转，美丽宜居乡村基本实现的目标，并提出以农村垃圾、污水治理和村容村貌提升为主攻方向，整合各种资源，强化各种举措，稳步有序推进农村人居环境整治三年行动计划，持续推进宜居宜业的美丽乡村建设。</t>
  </si>
  <si>
    <t>资金支出率</t>
  </si>
  <si>
    <t>92</t>
  </si>
  <si>
    <t>反映资金使用效率。          
结转结余率=当年结转结余数/各级财政衔接乡村振兴补助资金数*100%</t>
  </si>
  <si>
    <t>项目资金公告公示率</t>
  </si>
  <si>
    <t>反映资金项目公开的完成情况。
项目资金公告公示率=公开资金数/各级财政衔接乡村振兴补助资金数*100%</t>
  </si>
  <si>
    <t>完工项目验收合格率</t>
  </si>
  <si>
    <t>反映完工项目质量。  
 完工项目验收合格率=验收合格项目数/各级财政衔接乡村振兴补助资金安排的完工项目总数*100%</t>
  </si>
  <si>
    <t>无规模性返贫</t>
  </si>
  <si>
    <t>无</t>
  </si>
  <si>
    <t>反映脱贫巩固情况。</t>
  </si>
  <si>
    <t>帮扶对象满意度</t>
  </si>
  <si>
    <t>反映帮扶对象满意度情况。                           帮扶对象满意率=上海市年度援滇项目资金帮扶对象满意数/上海市年度援滇项目资金帮扶对象总数*100%</t>
  </si>
  <si>
    <t>发放遗属生活补助和“揭批查”人员生活补助</t>
  </si>
  <si>
    <t>补助遗属人员</t>
  </si>
  <si>
    <t>人</t>
  </si>
  <si>
    <t>补助“揭批查”人员数</t>
  </si>
  <si>
    <t>补助月数</t>
  </si>
  <si>
    <t>月</t>
  </si>
  <si>
    <t>稳定社会率</t>
  </si>
  <si>
    <t>补助人员满意度</t>
  </si>
  <si>
    <t>85</t>
  </si>
  <si>
    <t>项目实施内容：市农业农村局牵头负责畜禽阳性扑杀和免疫死亡补助工作的方案制定、工作统筹规划和组织实施；指导督促各级部门制定本地工作计划，抓好有关工作落实，及时上报工作进展，反映工作存在问题并提出改进意见建议；指导各地农业部门做好补贴资金申报的审核工作，监督检查畜禽阳性扑杀和免疫死亡补助工作开展情况，组织做好畜禽阳性扑杀和免疫死亡补助项目绩效自评，并分别于2025年7月15日前和2025年12月15日前向市农业农村局报送项目阶段性执行情况。项目资金计划6月底一次性拨付至各县（市、区），由各县（市、区）结合区域内动物监测阳性及免疫实际发生状况及当地财政情况，9月底前制定完具体补助方案，核实阳性扑杀和免疫反应死亡数量，并于2025年10月底前完成支出目标。市级将于每个季度末对项目按云南省预算管理一体化系统绩效目标表配置进行绩效追踪。支出目标为2023年9月1日到2024年8月31日期间，县乡两级申报存在阳性扑杀和免疫反应死亡畜禽需按相关规定补助的养殖户（场）。
完成数量：按照各县（市、区）疫控中心申报，2023年9月1日到2024年8月31日期间，全年发生免疫反应死亡猪103头，牛4头，羊59只，按照市、县（市、区）财政及农户各承担三分之一，具体为：猪267元/头，牛1000元/头，羊167元/只，小计4.14万元；2023年9月1日到2024年8月31日期间，畜禽监测阳性扑杀，猪664头，牛0头，羊2只，市级补助标准为：猪800元/头、牛3000元/头、羊500元/只、鸡鸭鹅15元/只，按照市、县（市、区）财政各承担50%，小计53.22万元。市级补助两项共计57.36万元，市级财政承担部分分配计划为：红塔区0.03万元、江川区1.14万元、澄江市0万元、通海县0.14万元、华宁县53.12万元、易门县0.32万元、峨山县0.38万元、新平县1.54万元、元江县0.68万元。
完成质量：补助到位率&gt;=20%，各县（市、区）使用资金无重大违纪事项；实施效果：预期全市所有阳性扑杀和免疫反应死亡畜禽申报补助任务完成率100%，全市不发生区域性重大动物疫情；满意度：群众及补助对象对项目满意度为90%。</t>
  </si>
  <si>
    <t>申报补助任务完成率</t>
  </si>
  <si>
    <t>反映对养殖户养殖畜禽因强制免疫产生反应死亡的补助及对全年畜禽监测阳性扑杀畜禽的补助情况。所有产生应激反应死亡的畜禽都必须补助到位。补助率=实际补助养殖畜禽数/应补助养殖畜禽数*100%</t>
  </si>
  <si>
    <t>补助到位率</t>
  </si>
  <si>
    <t>反映全市养殖户收到因强制免疫产生反应死亡的补助及对全年畜禽监测阳性扑杀畜禽的补助情况。补助到位率=实际补助金额/应补助金额*100%</t>
  </si>
  <si>
    <t>政策知晓率</t>
  </si>
  <si>
    <t>反映养殖户对扑杀补助政策知晓情况。政策知晓率=调查知晓户数/调查总户数*100%</t>
  </si>
  <si>
    <t>使用资金重大违纪事项</t>
  </si>
  <si>
    <t>反映区域性重大动物疫情发生情况。要求全市辖区内不发生区域性重大动物疫情。</t>
  </si>
  <si>
    <t>受益对象满意度</t>
  </si>
  <si>
    <t>反映养殖场（户）满意度情况。满意度=调查满意户数/调查总户数*100%</t>
  </si>
  <si>
    <t>项目实施内容：2025年2月底前拟定承保计划，并由各县（市、区）农业农村局负责确定承保养殖户及畜牧科技联系人员，并将承保建议名册提交给保险公司审定；3月底前完成畜禽养殖户的承保申请，农业农村部门提出推荐意见保险公司决策参考；4月底前市级计划补助资金一次性拨付县（市、区），县级完成对申请保险养殖户进行条件审查，确定承保养殖户名册并签订保险合同；5月底前，各县（市、区）区结合承保养殖户申请情况，制定承保工作计划，完成项目申报审查，并下达项目资金文件；6月至11月组织项目实施建设；12月底前组织项目总结。每个季度10日前，县（市、区）农业农村部门向市农业农村部门报送月度农业保险实施情况。
完成数量：2025年预计承保能繁母猪保险9.31万头，市财政补贴9.5%，即5.7元/头，计63.24万元；预计承保育肥猪74.2万头，市财政补贴9.5%，即3.04元/头，计246.72万元；预计承保奶牛29头，市财政补贴15%，即55.5元/头，计0.17万元。合计310.12万元。市级财政承担部分分配计划为：红塔区26.84万元、江川区22.02万元、澄江市1.07万元、通海县25.69万元、华宁县13.03万元、易门县33.54万元、峨山县53.49万元、新平县118.09万元、元江县16.36万元。
完成质量：绝对免赔额=0%；实施效果：预期2025年保费规模3263.78万元，养殖业投保数量83.5万头，风险保障总额&gt;=去年同期。满意度：参保农户满意度90%以上。</t>
  </si>
  <si>
    <t>养殖畜禽投保规模</t>
  </si>
  <si>
    <t>835000</t>
  </si>
  <si>
    <t>头/只</t>
  </si>
  <si>
    <t>反映全市畜禽预计投保数。2024年全年全市承保能繁母猪、育肥猪、奶牛保险总共83.5万头以上</t>
  </si>
  <si>
    <t>育肥猪保险覆盖率</t>
  </si>
  <si>
    <t>3263.78</t>
  </si>
  <si>
    <t>万元</t>
  </si>
  <si>
    <t>反映全市畜禽参保水平。保费规模=畜禽投保数*单位保费。</t>
  </si>
  <si>
    <t>绝对免赔额</t>
  </si>
  <si>
    <t>反映保险公司给予养殖户绝对免赔情况。兜底性保障措施，必须为0</t>
  </si>
  <si>
    <t>风险保障总额</t>
  </si>
  <si>
    <t>去年同期</t>
  </si>
  <si>
    <t>元</t>
  </si>
  <si>
    <t>反映保险公司风险保障金额高于或等于去年水平。</t>
  </si>
  <si>
    <t>各县（市、区）保费补贴与保险机构结算次数</t>
  </si>
  <si>
    <t>反映县级农业机构与保险机构结算情况。</t>
  </si>
  <si>
    <t>投保养殖户满意度</t>
  </si>
  <si>
    <t>反映投保养殖户满意度情况。满意度=调查满意养殖户数/调查总数*100%</t>
  </si>
  <si>
    <t>根据（玉农财〔2024〕12号）《玉溪市农业农村局 下溪市财政局国家金融监督管理总局玉溪监管分局关于印发玉溪市中央财政保费补贴农产品保险项目实施方案(2024-2026年）的通知》的要求，按照应保尽保、市场引导、自主自愿、协同推进的原则，做到应保尽保、愿保尽保。
根据2023年的执行情况和文件要求，2024年力争投保面积达到150.00万亩，其中，稻谷、小麦、玉米3大主粮作物投保面积达到100万亩以上，保险覆盖率达到80%以上，受灾获补及时，农户满意度90%以上的绩效目标。通过农业保险项目的实施，降低农民种植受灾的风险，确保农民致富增收，农民收入持续增长。以实实在在的农业保险产品，为玉溪市农村经济保驾护航。</t>
  </si>
  <si>
    <t>投保面积完成面积</t>
  </si>
  <si>
    <t>130</t>
  </si>
  <si>
    <t>万亩</t>
  </si>
  <si>
    <t>反映获补助的种植面积的数量情况</t>
  </si>
  <si>
    <t>稻谷、小麦、玉米3大主梁作物投保面积</t>
  </si>
  <si>
    <t>106</t>
  </si>
  <si>
    <t>反映粮食作物投保面积情况</t>
  </si>
  <si>
    <t>种植业类保险覆盖率</t>
  </si>
  <si>
    <t>保险覆盖率=投保面积/种植面积</t>
  </si>
  <si>
    <t>时效指标</t>
  </si>
  <si>
    <t>受灾获补及时</t>
  </si>
  <si>
    <t>补助及时</t>
  </si>
  <si>
    <t>资金使用重大违规违纪问题</t>
  </si>
  <si>
    <t>资金使用情况</t>
  </si>
  <si>
    <t>受灾获补率</t>
  </si>
  <si>
    <t>受灾获补率=获得保险补偿面积/受灾面积</t>
  </si>
  <si>
    <t>农民满意度</t>
  </si>
  <si>
    <t>反映受补助受益对象的满意程度</t>
  </si>
  <si>
    <t>全市初步实现集产权经纪、项目推介、资产评估、法律服务、抵质押融资等配套服务为一体的农村综合产权流转交易市场运行。</t>
  </si>
  <si>
    <t>完成市级交易中心搭建</t>
  </si>
  <si>
    <t>完成分中心组建</t>
  </si>
  <si>
    <t>完成7个县（市、区）分中心建设</t>
  </si>
  <si>
    <t xml:space="preserve"> 初步建立全市“六个统一”的农村产权交易体系</t>
  </si>
  <si>
    <t>套</t>
  </si>
  <si>
    <t>市、县、乡、村四级农村产权交易市场服务体系和交易信息系统市域全覆盖</t>
  </si>
  <si>
    <t>&lt;=</t>
  </si>
  <si>
    <t>6月前</t>
  </si>
  <si>
    <t xml:space="preserve"> 2025年6月30日基本实现市、县、乡、村四级农村产权交易市场服务体系和交易信息系统市域全覆盖</t>
  </si>
  <si>
    <t>服务范围进一步扩大</t>
  </si>
  <si>
    <t>稳定发展</t>
  </si>
  <si>
    <t xml:space="preserve"> 2026年底，基本实现运营企业的可持续健康发展。 </t>
  </si>
  <si>
    <t>扩大</t>
  </si>
  <si>
    <t>农村产权交易平台的服务范围进一步扩大，农村产权交易体系组织健全、运转有序</t>
  </si>
  <si>
    <t>项目服务对象满意度≧85%</t>
  </si>
  <si>
    <t>五个人才专项属于乡村振兴人才引育专项，“兴玉乡村振兴人才”项目为深入实施乡村振兴战略，“兴玉乡村振兴人才”项目为深入实施乡村振兴战略，培育选树一批在乡村振兴工作中创新创业成效优、示范带动作用强、支撑引领效果好的乡村实用人才，为推进“三大战役”提供人才支撑和智力支持。“玉溪高原特色农业产业示范基地”为充分发挥高原特色农业产业示范基地的示范引领和辐射带动作用，加速推动生产导向、主体、方式、要素、手段、产品、投入等转变，提高特色农产品品质效益、促进农民持续增收和实现农业可持续发展，助力乡村产业振兴。玉溪高原特色农业产业示范基地旨在以市场为导向，以改革创新为动力，以绿色有机为标准，能对不同类型地区的特色农业产业发展发挥关键作用与引领带动作用的示范企业或经济组织。根据农村社会经济发展的需要，“玉溪市农村实用人才创新创业项目”专项旨在培养重点产业拔尖人才，高原特色现代农业人才。包括农业科研、农业技术推广、农产品交易、农业产业化等方面人才，推动人才工作与经济社会发展深度合。“玉溪市现代青年农场主和新型农业经营主体带头人培养计划”为深入实施乡村振兴战略，培育选树一批在乡村振兴工作中创新创业成效优、示范带动作用强的现代青年农场主和新型农业经营主体带头人才。四个项目实施所产生的直接经济效益与立项目标的直接经济效益相比较，其实现程度较好；项目通过财政资金的投入带动，实现了较多的项目效益，经济性好；项目在很大程度上达到政策目标、经营目标和其他预期结果，其有效性好；社会综合效益实现程度较好。通过对示范基地的新品种、新技术、新经营方式的展示及宣传培训，展示高效农业新品种和新技术，让广大农户和农业企业直观的了解新品种的特征特性和种养植效果，提高采用优良新品种、新技术的科技意识；另一方面，科普示范可以有效带动和促进农户使用优良新品种和新技术，取得良好的种养植效益，有效增加农民收入。</t>
  </si>
  <si>
    <t>“兴玉乡村振兴人才”补助人数</t>
  </si>
  <si>
    <t>“兴玉乡村振兴人才”2022年项目设定及评审实施细则进行重新修订，自今年起每2年评审一次，每次评选不超过10人，给予入选者一次性5万元生活补助。</t>
  </si>
  <si>
    <t>“玉溪高原特色农业产业示范基地”补助个数</t>
  </si>
  <si>
    <t>“玉溪高原特色农业产业示范基地”2022年对项目设定和实施细则进行重新修订，每2年评审一次，每次评选不超过5个，给予每个基地20万元项目经费。</t>
  </si>
  <si>
    <t>“玉溪市农村实用人才创新创业项目”补助个数</t>
  </si>
  <si>
    <t>“玉溪市农村实用人才创新创业项目”2022年对项目设定和实施细则进行重新修订，每2年评审一次，每次评选不超过5个，给予每个入选项目5万元项目经费资助。</t>
  </si>
  <si>
    <t>“玉溪市现代青年农场主和新型农业经营主体带头人培养计划”补助人数</t>
  </si>
  <si>
    <t>35</t>
  </si>
  <si>
    <t>“玉溪市青年农场主和新型经营主体带头人”2022年开始，每2年评审一次，每次评选不超过35个，给予每个入选者5万元经费资助。</t>
  </si>
  <si>
    <t>“玉溪市返乡入乡创业人才”补助个数</t>
  </si>
  <si>
    <t>“玉溪市返乡入乡创业人才”每年评审一次，经认定的返乡入乡创业人才分3类给予一次性项目资金支持：第一类项目支持20万元、第二类项目支持15万元、第三类项目支持10万元；原则上每年认定第一类项目不超过2个，认定第一和第二类项目合计不超过4个。</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</si>
  <si>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</si>
  <si>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</si>
  <si>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</si>
  <si>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</si>
  <si>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补助事项公示度</t>
  </si>
  <si>
    <t>反映补助事项在特定办事大厅、官网、媒体或其他渠道按规定进行公示的情况。
补助事项公示度=按规定公布事项/按规定应公布事项*100%</t>
  </si>
  <si>
    <t>“兴玉乡村振兴人才”</t>
  </si>
  <si>
    <t>年</t>
  </si>
  <si>
    <t>五个人才项目，其中4个每2年评审一次，每次评审在申报当年完成，补助经费在评审第2年进行兑付。“返乡入乡创业人才”每年评审1次。</t>
  </si>
  <si>
    <t>成果报道率</t>
  </si>
  <si>
    <t>篇</t>
  </si>
  <si>
    <t>加大对入选项目先进典型的宣传，扩大社会影响和知名度，为其成长营造良好的社会氛围，发挥其示范带动作用，支撑引领行业发展，构建和提升玉溪改革发展的核心竞争力。</t>
  </si>
  <si>
    <t>示范带动率</t>
  </si>
  <si>
    <t>在围绕全面实施“绿色发展、工业强市、共同富裕”核心战略，高质量推进“一极两区”建设，促进人才链、创新链、价值链与产业链深度融合，深入实施乡村振兴战略，培育选树一批在乡村振兴工作中创新创业成效优、示范带动作用强、支撑引领效果好的乡村振兴人才、实用人才、示范基地、现代青年农场主和新型农业经营主体带头人。</t>
  </si>
  <si>
    <t>满意度</t>
  </si>
  <si>
    <t>群众满意度达80％以上</t>
  </si>
  <si>
    <t>过渡期内在保持财政支持政策总体稳定的前提下，根据巩固拓展脱贫攻坚成果同乡村振兴有效衔接的需要和财力状况，合理安排财政投入规模，优化支出结构，调整支持重点。保留并调整优化原财政专项扶贫资金，聚焦支持脱贫地区巩固拓展脱贫攻坚成果和乡村振兴，适当向国家乡村振兴重点帮扶县倾斜，并逐步提高用于产业发展的比例，中央衔接资金用于产业的比例达到60%；提高资金使用效率和效益，当年衔接资金支出进度目标100%；提高项目资金透明度和公开效果；提升项目库建设水平；促进脱贫人口增收，脱贫地区农村居民人均可支配收入达到全省平均水平或者增速高于全省平均水平。</t>
  </si>
  <si>
    <t>产业资金投入率</t>
  </si>
  <si>
    <t>60</t>
  </si>
  <si>
    <t>反映资金在支持产业发展项目方面的情况。             
产业资金投入率=中央和省级财政衔接乡村振兴补助资金投入产业的资金数/中央和省级财政衔接乡村振兴补助资金数*100%</t>
  </si>
  <si>
    <t>反映资金使用效率。          
 结转结余率=当年结转结余数/各级财政衔接乡村振兴补助资金数*100%</t>
  </si>
  <si>
    <t>反映完工项目质量。        
完工项目验收合格率=验收合格项目数/各级财政衔接乡村振兴补助资金安排的完工项目总数*100%</t>
  </si>
  <si>
    <t>项目开工率</t>
  </si>
  <si>
    <t>反映年度项目开工情况。
项目开工率=各级财政衔接乡村振兴补助资金安排的项目开工数/各级财政衔接乡村振兴补助资金安排的项目总数*100%</t>
  </si>
  <si>
    <t>项目完工率</t>
  </si>
  <si>
    <t>反映年度项目在规定时间内完工情况。
项目完工率=各级财政衔接乡村振兴补助资金安排的项目完工数/各级财政衔接乡村振兴补助资金安排的项目总数*100%</t>
  </si>
  <si>
    <t>农村居民人均可支配收入增幅</t>
  </si>
  <si>
    <t>&gt;</t>
  </si>
  <si>
    <t>反映项目实施效果。        
 农村居民人均纯收入增幅=（当年农村居民人均可支配收入-上年农村居民人均纯收入）/上年农村居民人均纯收入*100%</t>
  </si>
  <si>
    <t>返贫致贫人口帮扶措施覆盖率</t>
  </si>
  <si>
    <t>反映项目实施效果。          
 风险消除人口帮扶措施覆盖率=采取帮扶措施人口数/标注风险人口数</t>
  </si>
  <si>
    <t>项</t>
  </si>
  <si>
    <t>帮扶工作群众满意度</t>
  </si>
  <si>
    <t>反映对驻村工作队和帮扶责任人帮扶工作的满意度。
帮扶工作群众满意度=满意的数量/抽样总数*100%</t>
  </si>
  <si>
    <t>为提升全市城乡畜禽产品安全预警能力建设，根据养殖规模和区域布局、兽医实验室现有基础设施、人员结构等布局5个点（红塔区、江川区、澄江市、峨山县、元江县），2025年对5个县级（包含1个国家疫情测报站）兽医实验室进行能力提升，组建分子生物学诊断室，每个实验室购置：全自动核酸提取仪、荧光定量PCR仪、生物安全柜、全自动高压灭菌器等相关仪器设备一套。每县70万元，共配置5套，由市级统一采购配发，计350万元。但受市级财政紧缩影响，截至目前仅支付部分金额，还剩部分金额未支出，未支出金额共计211.08万元。</t>
  </si>
  <si>
    <t>非洲猪瘟动物免疫效果监测</t>
  </si>
  <si>
    <t>450</t>
  </si>
  <si>
    <t>反映非洲猪瘟动物免疫效果监测血清样本的情况，必须满足。监测率=实际监测数量/下达任务数*100%</t>
  </si>
  <si>
    <t>购置计划完成率</t>
  </si>
  <si>
    <t>反映仪器设备购置完成情况。完成率=实际购置仪器设备数/计划购置仪器设备数*100%</t>
  </si>
  <si>
    <t>仪器设备部署及时率</t>
  </si>
  <si>
    <t>反映采购仪器设备部署安装到位的情况。及时率=仪器设备部署安装数量/实际采购仪器设备数*100%</t>
  </si>
  <si>
    <t>重大动物疫情监测准确性</t>
  </si>
  <si>
    <t>提高</t>
  </si>
  <si>
    <t>反映县级动物疫病预防控制中心对重大动物疫情监测准确性的情况。</t>
  </si>
  <si>
    <t>使用人员满意度</t>
  </si>
  <si>
    <t>反映工作人员使用购置仪器设备满意度的情况。满意度=实际调查满意数量/总调查数*100%</t>
  </si>
  <si>
    <t>优化人才生态环境：通过实施一系列的人才政策和服务措施，市委可以为专家创造更好的工作和生活环境，吸引和留住更多的优秀人才，从而优化当地的人才生态环境。</t>
  </si>
  <si>
    <t>救助对象认定准确率</t>
  </si>
  <si>
    <t>市委联系专家服务工作经费拨付名单发放</t>
  </si>
  <si>
    <t>救助发放及时率</t>
  </si>
  <si>
    <t xml:space="preserve">反映市委联系专家工作经费政策的宣传效果情况。
</t>
  </si>
  <si>
    <t>生活状况改善</t>
  </si>
  <si>
    <t>反映市委联系专家生活、工作状况的改善情况。</t>
  </si>
  <si>
    <t>救助对象满意度</t>
  </si>
  <si>
    <t xml:space="preserve">被服务对象的满意程度。
</t>
  </si>
  <si>
    <t>通过为驻村工作队员购买意外伤害保险，解决驻村工作队员的后顾之忧，使其能够全身心投入到巩固拓展脱贫攻坚成果推进乡村振兴工作中来，为群众办实事好事，提高驻村队员干事创业提供一定身保障。</t>
  </si>
  <si>
    <t>组织培训期数</t>
  </si>
  <si>
    <t>597</t>
  </si>
  <si>
    <t>反映驻村工作队员受益情况。</t>
  </si>
  <si>
    <t>反映完工项目质量。完工项目验收合格率=验收合格项目数/各级财政衔接乡村振兴补助资金安排的完工项目总数*100%</t>
  </si>
  <si>
    <t>返贫、致贫风险人口监测覆盖率</t>
  </si>
  <si>
    <t xml:space="preserve">反映项目实施效果。  </t>
  </si>
  <si>
    <t>参训人员满意度</t>
  </si>
  <si>
    <t>反映参训人员对培训内容、专家授课、课程设置和培训效果等的满意度。   
参训人员满意度=满意的参训人员数量/参训人员总数*100%</t>
  </si>
  <si>
    <t>项目实施内容：2025年1—12月，按花名册逐月预发工资补助，待年终考核合格后,根据考核结果核定最终工资补助支出余下部分。保险需当年12月底前购买完毕。市级将于每个季度末对项目进行绩效追踪。由县（市、区）根据具体工作人员制定工资补助花名册，每月预发部分工资，预发部分由各县（市、区）根据自身财政实际情况决定，年终考核合格后,根据考核结果核定最终工资补助支出余下部分，其中市级补助部分计划6月底一次性拨付到各县（市、区）财政部门。保险统一由县农业农村部门根据自身财政情况确定时间，最迟需于当年12月底前为村级防疫员购买完毕。市级将于每个季度末对项目按云南省预算管理一体化系统绩效目标表配置进行绩效追踪。其余内容按《玉溪市村级动物防疫员管理办法》及《玉溪市动物检疫协检员管理办法》执行。
完成数量：村防疫员工资及意外伤害保险补助合计292.285万元，其中：全市1193名村防疫员，市级每人每月补贴200元，全年小计286.32万元。每人每年人身意外伤害保险补贴50元，全年小计5.965万元；动物检疫协检员工资补助合计225.12万元，全市938名动物检疫协检员，市级每人每月补助200元，全年小计225.12万元。以上两项市级财政预算合计：517.405万元。
完成质量：2025年内需实现补助人员和补助费用到位率100%；实施效果：完成生产或疫病防控指导工作2次以上，年终考核结果良好以上、政策知晓率100%；满意度：服务对象满意率达到95%以上。</t>
  </si>
  <si>
    <t>补助人数</t>
  </si>
  <si>
    <t>2131</t>
  </si>
  <si>
    <t>人次</t>
  </si>
  <si>
    <t>反映各县区每年对基层人员的在册人数补助。全市1193个村级防疫员、938个动物协检员。补助人数=村级防疫员人数+动物协检员人数</t>
  </si>
  <si>
    <t>工作任务</t>
  </si>
  <si>
    <t>反映全年村级防疫员及动物协检员到养殖户家中指导工作次数。每人每年不少于两次到养殖户家进行养殖技术指导和疾病的防治帮助，包括春季和秋季重大疫病防控工作。</t>
  </si>
  <si>
    <t>补助费用到位率</t>
  </si>
  <si>
    <t>反映人员工资市级补助实际发放到位概率， 到位率=实际到位金额/应发金额*100%</t>
  </si>
  <si>
    <t>年终考核结果</t>
  </si>
  <si>
    <t>良好</t>
  </si>
  <si>
    <t>反映市级对各县区重大动物疫病防控开展水平考核情况。具体考核内容及结果见市重大动物疫病防控办公室年底考核文件。</t>
  </si>
  <si>
    <t>反映基层技术人员对本项目及相关政策的知晓情况。知晓率=调查知晓人数/总调查人数*100%</t>
  </si>
  <si>
    <t>村级防疫员及动物协检员满意度</t>
  </si>
  <si>
    <t>反映村级防疫员、动物协检员对项目补贴的满意程度。满意度=调查满意人员/总调查人数*100%</t>
  </si>
  <si>
    <t>通过典型农田区域1周年监测，分析区域农田退水和面源污染物排放特征，评估典型农田面源污染物负荷。</t>
  </si>
  <si>
    <t>可持续影响度</t>
  </si>
  <si>
    <t>反映该项目为相关部门提供监测数据的情况。</t>
  </si>
  <si>
    <t>为农业面源污染治理提供有效监测数据</t>
  </si>
  <si>
    <t>0.1</t>
  </si>
  <si>
    <t>调整优化种植结构、减少化肥农药施用量提供依据，有效削减农业面源污染负荷</t>
  </si>
  <si>
    <t>反映该项目后续可持续影响力。</t>
  </si>
  <si>
    <t>推进农业绿色发展、改善农业生态环境。</t>
  </si>
  <si>
    <t>反映当地农业绿色发展改善逐年递增情况。</t>
  </si>
  <si>
    <t>检查（核查）人员被投诉次数</t>
  </si>
  <si>
    <t>反映周围群众 对该项目的满意情况。</t>
  </si>
  <si>
    <t>反映当地农业绿色发展逐年递增情况。</t>
  </si>
  <si>
    <t>2025年，按照市委、市政府的统一安排部署，有序开展“三农”工作，开展“反对浪费 崇尚节约”文明行动，加强法治宣传，开展群众性法治文化活动，全面提升社会文明程度和市民幸福指数，提升城市整体形象和综合竞争力，有力、有序推进第七届全国文明城市创建工作。</t>
  </si>
  <si>
    <t>宣传物料印刷</t>
  </si>
  <si>
    <t>1000</t>
  </si>
  <si>
    <t>满足2025年创文工作宣传物料的印刷</t>
  </si>
  <si>
    <t>2025年，按照市委、市政府的统一安排部署，有序开展三农工作，开展“反对浪费 崇尚节约”文明行动，加强法治宣传，开展群众性法治文化活动，全面提升社会文明程度和市民幸福指数，提升城市整体形象和综合竞争力，有力、有序推进第七届全国文明城市创建工作。</t>
  </si>
  <si>
    <t>宣传活动次数</t>
  </si>
  <si>
    <t>2025年开展创文宣传活动次数</t>
  </si>
  <si>
    <t>创文工作宣传</t>
  </si>
  <si>
    <t>件</t>
  </si>
  <si>
    <t>在公众号等新媒体平台上开展创文工作宣传</t>
  </si>
  <si>
    <t>创文工作知晓率</t>
  </si>
  <si>
    <t>95%</t>
  </si>
  <si>
    <t>文明城市创建工作进行知识学习，提升文明城市创建知晓率满意度</t>
  </si>
  <si>
    <t>创文工作满意度</t>
  </si>
  <si>
    <t>创文工作开展入户调查宣传，满意度=满意人员/入户调查人员</t>
  </si>
  <si>
    <t>项目实施内容：由市级统一采购疫苗，按预算情况分配至各县（市、区）对散养户进行免疫。主要在春秋两防集中免疫期间对散养户开展强制免疫工作，规模养殖户自行按免疫程序开展免疫注射。计划3月底前市级统一采购疫苗完毕；4月底由各县（市、区）结合区域内动物饲养状况，制定春秋两季动物防疫强制免疫疫苗工作计划，确定疫苗需求量，按需与市级签订协议（合同）后按市级分配疫苗数领取，对散养户进行免疫；6月底前完成春防免疫，11月底前完成秋防免疫，并根据政府招标合同完成“先打后补”支出目标。
完成数量：2025年春秋两防每头猪两种病各免疫两次计算，全市2025年预计生猪散养户预计存栏数为65.43万头，猪瘟疫苗用量130.86万头份，高致病性猪蓝耳病130.86万头份，疫苗单价为猪瘟0.30元/头份，计39.26万元，高致病性猪蓝耳病0.93元/头份，计121.7万元。按照市、县（市、区）财政各承担50%，计80.48万元；全市2025年底预计生猪存栏104.57万头，牛存栏18.64万头，羊存栏37.62万只，家禽存栏1542.19万只计算，猪口蹄疫疫苗用量209.14万头份，按1.6元/头份，计334.62万元，牛口蹄疫疫苗用量37.28万头份，羊口蹄疫疫苗用量75.24万头份，牛羊口蹄疫疫苗按2元/头份计225.04万元，羊小反刍兽疫疫苗用量75.24万头份，按0.4元/头份，计30.1万元，家禽禽流感疫苗用量3084.38万只份，按0.3元/头份，计925.31万元，合计1516.84万元，按中央动物强制免疫疫苗市级5%配套，计75.84万元。以上两项2025年度市本级预算资金合计156.32万元。
完成质量：2024年全市疫苗采购率&gt;90%，全市重大动物疫病免疫密度达100%，免疫抗体合格率达70%以上；实施效果：通过项目实施达成由市县乡村人员组成的动物防疫体系，建立“政府保密度，业务部门保质量”的工作机制，全面开展动物防疫整村推进，为全市畜禽养殖建立免疫保护屏障，确保春秋两防各免疫一次，确保不发生区域性动物疫情，确保畜牧业产业健康发展的效果。满意度：养殖户满意度85%以上。</t>
  </si>
  <si>
    <t>全年免疫次数</t>
  </si>
  <si>
    <t>反映全年畜禽强制免疫接种次数。春防及秋防期间至少各强制免疫一次。</t>
  </si>
  <si>
    <t>免疫密度</t>
  </si>
  <si>
    <t>反映猪瘟、猪蓝耳、口蹄疫、小反刍、禽流感群体免疫密度。免疫密度=对应病种免疫数/对应畜种总存栏数*100%</t>
  </si>
  <si>
    <t>免疫抗体合格率</t>
  </si>
  <si>
    <t>70</t>
  </si>
  <si>
    <t>反映血清抽检抗体检测合格情况，免疫抗体合格率=检验出对应病种抗体血清数/抽检血清数*100%</t>
  </si>
  <si>
    <t>发生区域性动物疫情</t>
  </si>
  <si>
    <t>反映全市发生区域性动物疫情情况。必须不发生政府通报市内区域性动物疫情。</t>
  </si>
  <si>
    <t>养殖户满意度</t>
  </si>
  <si>
    <t>反映生猪散养户对免疫情况的满意度。满意度=调查满意户数/调查总数*100%</t>
  </si>
  <si>
    <t>确保国家食糖安全，务必继续实施甘蔗良种良法技术推广补贴政策，以点带面，加大对蔗糖产业的重视和扶持力度，加大对产业的谋划布局，推进糖料蔗生产经营模式转变，促进玉溪糖料蔗产业有序、健康、稳定的高质量发展。糖料蔗新植良种面积占种植面积30%，糖料蔗机械化作业面积1.81万亩；糖料蔗联合机收率提高比例4%；蔗糖分提高0.1%；资金使用重大违规违纪问题；服务对象对中央财政补助经费使用情况的满意度90%</t>
  </si>
  <si>
    <t>糖料蔗新植良种面积占种植面积</t>
  </si>
  <si>
    <t>新植糖料蔗健康种苗覆盖率达95%以上</t>
  </si>
  <si>
    <t>糖料蔗机械化作业面积</t>
  </si>
  <si>
    <t>4.9 /亩</t>
  </si>
  <si>
    <t>吨</t>
  </si>
  <si>
    <t>糖料蔗平均单产达到4.9吨/亩以上</t>
  </si>
  <si>
    <t>糖料蔗联合机收率提高</t>
  </si>
  <si>
    <t>糖料蔗联合机收率提高比例4%</t>
  </si>
  <si>
    <t>蔗糖分</t>
  </si>
  <si>
    <t>平均蔗糖分稳定在14%以上</t>
  </si>
  <si>
    <t>蔗糖产业</t>
  </si>
  <si>
    <t>有序发展</t>
  </si>
  <si>
    <t>蔗糖产业有序发展</t>
  </si>
  <si>
    <t>服务对象对中央财政补助经费使用情况的满意度</t>
  </si>
  <si>
    <t>服务对象对中央财政补助经费使用情况的满意度90%</t>
  </si>
  <si>
    <t>完成江川、通海、易门、新平3346个样点内业检测化验工作。</t>
  </si>
  <si>
    <t>内业检测化验</t>
  </si>
  <si>
    <t>3346</t>
  </si>
  <si>
    <t>2025年内完成</t>
  </si>
  <si>
    <t>2025年内完成。</t>
  </si>
  <si>
    <t>违规违纪问题</t>
  </si>
  <si>
    <t>是/否</t>
  </si>
  <si>
    <t>在项目实施过程中，资金使用中无重大违规违纪问题。</t>
  </si>
  <si>
    <t>摸清土壤质量状况</t>
  </si>
  <si>
    <t>通过土壤普查，摸清土壤质量状况，提升土壤资源保护和利用水平，为守住耕地红线、优化农业生产布局、确保国家粮食安全奠定坚实基础，为加快农业农村现代化、全面推进乡村振兴、促进生态文明建设提供有力支撑。</t>
  </si>
  <si>
    <t>受益群众满意度</t>
  </si>
  <si>
    <t>受益群众满意度指标达到90%。</t>
  </si>
  <si>
    <t>2024年，全市75个乡镇（街道）“三资”中心运用“三资”监管平台，为全市668个行政村、6246个村小组提供优质“三资”委托代理服务，“三资”代理服务面100%。2024年，全市农村集体经济组织总收入16.96亿元，年均增长7%；全市所有村集体经营性收入持续稳定在10万元以上，农村集体经济得到较快发展。</t>
  </si>
  <si>
    <t>预计组织农村集体“三资”管理人员培训二期。</t>
  </si>
  <si>
    <t>培训参加人次</t>
  </si>
  <si>
    <t>140</t>
  </si>
  <si>
    <t>预计参加二期农村集体“三资”管理人员的培训人数140人。</t>
  </si>
  <si>
    <t>三资”监管系统实施网络化动态管理的乡镇（街道）</t>
  </si>
  <si>
    <t>75</t>
  </si>
  <si>
    <t>三资”监管系统实施网络化动态管理的乡镇（街道）75个</t>
  </si>
  <si>
    <t>“三资”监管系统实施网络化动态管理的行政村数</t>
  </si>
  <si>
    <t>668</t>
  </si>
  <si>
    <t>三资”监管系统实施网络化动态管理的行政村数达668个。</t>
  </si>
  <si>
    <t>“三资”监管系统实施网络化动态管理的村民小组数</t>
  </si>
  <si>
    <t>6246</t>
  </si>
  <si>
    <t>三资”监管系统实施网络化动态管理的村民小组数达6246个。</t>
  </si>
  <si>
    <t>玉溪元鼎会计服务公司为“三资”管理系统安全、高效、稳定运行提供保障</t>
  </si>
  <si>
    <t>玉溪元鼎会计服务公司为玉溪市9县（市、区）的75个乡镇（街道）、668个行政村、6246个村民小组提供全面、系统的技术服务，保障“三资”管理系统安全运行。</t>
  </si>
  <si>
    <t>参训人员业务技能</t>
  </si>
  <si>
    <t>通过对基层农村集体“三资”管理人员的培训，业务技能显著提高，培训合格率100%。</t>
  </si>
  <si>
    <t>培训出勤率</t>
  </si>
  <si>
    <t>98</t>
  </si>
  <si>
    <t>参加农村集体“三资”管理人员培训出勤率达98%以上。</t>
  </si>
  <si>
    <t>2024年完成“三资”委托代理服务</t>
  </si>
  <si>
    <t>2024</t>
  </si>
  <si>
    <t>2024年，全市75个乡镇（街道）“三资”中心运用“三资”监管平台，为全市668个行政村、6246个村小组提供优质“三资”委托代理服务，“三资”代理服务面100%。</t>
  </si>
  <si>
    <t>2024年玉溪元鼎会计服务公司为“三资”管理系统安全、高效、稳定运行提供保障</t>
  </si>
  <si>
    <t>村集体经营性收入</t>
  </si>
  <si>
    <t>完成2023年市委农村工作会议提出的年内所有村集体经营性收入达10万元以上工作目标</t>
  </si>
  <si>
    <t>村集体经济组织总收入</t>
  </si>
  <si>
    <t>2023年村集体经济组织总收入15.85亿元，2024年村集体经济组织总收入在2023年基础上增长7%左右。</t>
  </si>
  <si>
    <t>“三资”代管对促进农村基层民主和党风廉政建设，促进农村经济发展和农村社会和谐稳定明显增强。</t>
  </si>
  <si>
    <t>三资”代管对促进农村基层民主和党风廉政建设，促进农村经济发展和农村社会和谐稳定明显增强。推动农村党风廉政建设和基层民主政治建设，促进农村经济发展和农村社会和谐稳定。</t>
  </si>
  <si>
    <t>参训人员对培训内容、培训效果等的满意度达95%以上。</t>
  </si>
  <si>
    <t>党委、政府；行政村，村小组；农民群众满意度</t>
  </si>
  <si>
    <t>玉溪市范围内各级党委、政府；9县（市、区）667个行政村、6235个村小组；全市189.3万农民群众满意度达90%以上。</t>
  </si>
  <si>
    <t>按规定落实干部职工各项待遇，支持部门正常履职。</t>
  </si>
  <si>
    <t>发放人数</t>
  </si>
  <si>
    <t>发放标准</t>
  </si>
  <si>
    <t>11472</t>
  </si>
  <si>
    <t>发放情况</t>
  </si>
  <si>
    <t>全额发放</t>
  </si>
  <si>
    <t>部门运转</t>
  </si>
  <si>
    <t>正常运转</t>
  </si>
  <si>
    <t>反映部门（单位）运转情况。</t>
  </si>
  <si>
    <t>单位人员满意度</t>
  </si>
  <si>
    <t>反映部门（单位）人员对工资福利发放的满意程度。</t>
  </si>
  <si>
    <t>“三湖”流域覆盖率达95%左右。在常住户100 户以上规模较大自然村、“三湖”流域自然村改造建设卫生公厕935 座以上，实现有1 座以上卫生公厕全覆盖。完工并验收合格5909座农村无害化户厕。</t>
  </si>
  <si>
    <t>改造、新建无害化卫生 户厕</t>
  </si>
  <si>
    <t>5278座</t>
  </si>
  <si>
    <t>座</t>
  </si>
  <si>
    <t>2021年底改建完工5278座</t>
  </si>
  <si>
    <t>改厕设施合格率</t>
  </si>
  <si>
    <t>分</t>
  </si>
  <si>
    <t>公厕和户厕的改厕设施用具合格率达到95%以上</t>
  </si>
  <si>
    <t>农村公厕、户厕所完成时间</t>
  </si>
  <si>
    <t>目标任务下达当年的12月底前</t>
  </si>
  <si>
    <t>每年目标任务在当年12月底前完成</t>
  </si>
  <si>
    <t>当年完成农村厕所整村推进的卫生普及率</t>
  </si>
  <si>
    <t>按农村厕所改建任务完成后项目区卫生普及率达标情况</t>
  </si>
  <si>
    <t>生态效益</t>
  </si>
  <si>
    <t>当年完成农村厕所革命项目区粪污无害化处理率</t>
  </si>
  <si>
    <t>按农村厕所改建任务完成后项目区无害化处理率达标情况</t>
  </si>
  <si>
    <t>当年完成农村厕所革命村推进长效管护机制</t>
  </si>
  <si>
    <t>初步建立</t>
  </si>
  <si>
    <t>项目村任务完成后要求初步建立农村厕所长效管护机制并取得成效</t>
  </si>
  <si>
    <t>参与改厕群众满意度</t>
  </si>
  <si>
    <t>目标任务改建完工后，农民对改厕满意情况</t>
  </si>
  <si>
    <t>做好本部门死亡职工遗嘱生活补助发放工作，按规定落实相关政策，支持部门正常履职。</t>
  </si>
  <si>
    <t>获补对象数</t>
  </si>
  <si>
    <t>反映获补助人员、企业的数量情况，也适用补贴、资助等形式的补助。</t>
  </si>
  <si>
    <t>发放及时率</t>
  </si>
  <si>
    <t>反映发放单位及时发放补助资金的情况。
发放及时率=在时限内发放资金/应发放资金*100%</t>
  </si>
  <si>
    <t>反映补助促进受助对象生活状况改善的情况。</t>
  </si>
  <si>
    <t>反映获补助受益对象的满意程度。</t>
  </si>
  <si>
    <t>按合同支付2024-2025年147.32亩土地租金、100立方米作物冷藏库租金和9.5亩蓄水池租金，缴纳水电费，维护基地水、电、路、大棚设施设备，开展新品种新技术研发项目11项，示范推广新品种新技术数量2项，组织观摩技术培训200人次，推进农业科技成果转化，提高农业科技贡献率。</t>
  </si>
  <si>
    <t>租用科研基地土地</t>
  </si>
  <si>
    <t>147.32</t>
  </si>
  <si>
    <t>亩</t>
  </si>
  <si>
    <t>支付基地土地租金。贾井四组五旮田、坝心田、沙坝田农户经营管理的责任田。
租用完成率=实际完成值/目标值*100%</t>
  </si>
  <si>
    <t>新品种新技术研发项目数</t>
  </si>
  <si>
    <t>反映基地内新品种新技术研发数量情况。
完成率=实际完成数/目标值*100%</t>
  </si>
  <si>
    <t>租用作物冷藏库</t>
  </si>
  <si>
    <t>反映租用冷藏库情况。</t>
  </si>
  <si>
    <t>租用蓄水池</t>
  </si>
  <si>
    <t>反映租用蓄水池情况。</t>
  </si>
  <si>
    <t>观摩技术培训</t>
  </si>
  <si>
    <t>200</t>
  </si>
  <si>
    <t>反映基地内开展新品种新技术观摩培训情况。
完成率=实际完成数/目标值*100%</t>
  </si>
  <si>
    <t>研发项目验收合格率</t>
  </si>
  <si>
    <t>反映在基地实施的项目验收通过率。
完成率=研发项目验收合格数量/项目实施数量*100%</t>
  </si>
  <si>
    <t>建设周期</t>
  </si>
  <si>
    <t>反映基地建设在1年内完成目标任务的情况</t>
  </si>
  <si>
    <t>带动收入增加</t>
  </si>
  <si>
    <t>3000</t>
  </si>
  <si>
    <t>反映基地周边农户通过出让土地和务工增加收入情况。完成率=实际收入增加值/目标值*100%。</t>
  </si>
  <si>
    <t>产学研合作单位数</t>
  </si>
  <si>
    <t>反映产学研合作单位数量情况。</t>
  </si>
  <si>
    <t>示范推广新品种新技术数量</t>
  </si>
  <si>
    <t>反映示范推广新品种新技术的数量情况。</t>
  </si>
  <si>
    <t>基地运转总体满意度</t>
  </si>
  <si>
    <t>反映服务对象对基地运转整体满意度。
服务对象满意度=（对基地运转整体满意的人数/问卷调查人数）*100%。</t>
  </si>
  <si>
    <t>圆满完成上级部门下达的科研、农业产业发展项目任务；按照与省内外高校、科研院所、企业等单位合签订的项目合同内容，以科技创新的态度、科学的方法实施农业科研试验、农业新技术、新品种示范推广。</t>
  </si>
  <si>
    <t>专利申请数</t>
  </si>
  <si>
    <t>反映专利申请完成情况。</t>
  </si>
  <si>
    <t>专利授权</t>
  </si>
  <si>
    <t>反映专利授权完成情况。</t>
  </si>
  <si>
    <t>植物新品种权</t>
  </si>
  <si>
    <t>反映植物选育新品种登记数量。</t>
  </si>
  <si>
    <t>科研论文</t>
  </si>
  <si>
    <t>反映在科技期刊发表与项目有关论文数量情况。</t>
  </si>
  <si>
    <t>标准制定</t>
  </si>
  <si>
    <t>反映制定地方或企业标准3完成情况</t>
  </si>
  <si>
    <t>项目验收合格率</t>
  </si>
  <si>
    <t>反映科技推广项目完成质量。
项目验收合格率=（验收合格项目数/科技推广项目数）*100%</t>
  </si>
  <si>
    <t>新增产值增加</t>
  </si>
  <si>
    <t>反映科技推广带动示范区产值增产情况。</t>
  </si>
  <si>
    <t>成果示范和推广应用面积</t>
  </si>
  <si>
    <t>4000</t>
  </si>
  <si>
    <t>反映农业科技成果示范和推广应用完成情况。</t>
  </si>
  <si>
    <t>参加产学研合作的科技人员</t>
  </si>
  <si>
    <t>反映项目承担单位中高级职称参与项目人数。</t>
  </si>
  <si>
    <t>示范推广数量</t>
  </si>
  <si>
    <t>8000</t>
  </si>
  <si>
    <t>反映项目成果的示范推广成效。</t>
  </si>
  <si>
    <t>项目推广总体满意度</t>
  </si>
  <si>
    <t>反映服务对象对科技推广工作整体满意度。
服务对象满意度=（对科研推广效果整体满意的人数/问卷调查人数）*100%。</t>
  </si>
  <si>
    <t>加强对中心兽医实验室试剂耗材物资储备，采购数量20份以上，为非洲猪瘟、口蹄疫等优先防治病种动物疫病监测和流行病学调查工作，继续推进种畜禽场主要动物疫病监测净化与评估，强化对牛结节性皮肤病等外来动物疫病、新发病监测预警和风险评估提供物资保障。实现全年非洲猪瘟、禽流感、口蹄疫等动物疫病监测样品数达10000头份，为全市动物疫情诊断、监测、预报提供数据支撑。</t>
  </si>
  <si>
    <t>建设示范基地</t>
  </si>
  <si>
    <t>10000</t>
  </si>
  <si>
    <t>反映病原学及免疫效果监测的完成情况。</t>
  </si>
  <si>
    <t>发放技术资料数</t>
  </si>
  <si>
    <t>反映试剂耗材采购的完成情况。</t>
  </si>
  <si>
    <t>反映动物防疫项目完成质量。
免疫效果抗体合格率=（抽检样品免疫合格数/抽检样品数）*100%</t>
  </si>
  <si>
    <t>项目完成及时率</t>
  </si>
  <si>
    <t>反映项目完成的及时情况。
项目完成及时率=（实际完成项目的数量/计划项目数量）*100%</t>
  </si>
  <si>
    <t>反映项目实施后养殖户收入情况。</t>
  </si>
  <si>
    <t>人才培养数</t>
  </si>
  <si>
    <t>反映项目实施后重大动物疫情发生的情况</t>
  </si>
  <si>
    <t>带动就业人数</t>
  </si>
  <si>
    <t>反映项目实施后重大人畜共患病发生的情况。</t>
  </si>
  <si>
    <t>大规模随意抛弃病死禽事件</t>
  </si>
  <si>
    <t>反映项目成果的直接生态效益</t>
  </si>
  <si>
    <t>10920</t>
  </si>
  <si>
    <t>7848</t>
  </si>
  <si>
    <t>19236</t>
  </si>
  <si>
    <t>预算06表</t>
  </si>
  <si>
    <t>2025年部门政府性基金预算支出预算表</t>
  </si>
  <si>
    <t>单位:元</t>
  </si>
  <si>
    <t>政府性基金预算支出</t>
  </si>
  <si>
    <t>城乡社区支出</t>
  </si>
  <si>
    <t>国有土地使用权出让收入安排的支出</t>
  </si>
  <si>
    <t>资源勘探工业信息等支出</t>
  </si>
  <si>
    <t>超长期特别国债安排的支出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</si>
  <si>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</si>
  <si>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</si>
  <si>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</si>
  <si>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</si>
  <si>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</si>
  <si>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</si>
  <si>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</si>
  <si>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</si>
  <si>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</si>
  <si>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</si>
  <si>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</si>
  <si>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</si>
  <si>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</si>
  <si>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机动车燃料费</t>
  </si>
  <si>
    <t>机动车修理费</t>
  </si>
  <si>
    <t>《玉溪农业》印刷费</t>
  </si>
  <si>
    <t>购空凋</t>
  </si>
  <si>
    <t>玉溪市农业农村局餐饮服务</t>
  </si>
  <si>
    <t>玉溪市农业农村局物业管理费</t>
  </si>
  <si>
    <t>车辆保险费</t>
  </si>
  <si>
    <t>辆</t>
  </si>
  <si>
    <t>公务车保险费</t>
  </si>
  <si>
    <t>预算08表</t>
  </si>
  <si>
    <t>2025年部门政府购买服务预算表</t>
  </si>
  <si>
    <t>政府购买服务项目</t>
  </si>
  <si>
    <t>政府购买服务目录</t>
  </si>
  <si>
    <t>机动车保险</t>
  </si>
  <si>
    <t>A1803 社会保险服务</t>
  </si>
  <si>
    <t>B1105 餐饮服务</t>
  </si>
  <si>
    <t>玉溪市农业农村局物业管理</t>
  </si>
  <si>
    <t>B1102 物业管理服务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</si>
  <si>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</si>
  <si>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</si>
  <si>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</si>
  <si>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</si>
  <si>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</si>
  <si>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</si>
  <si>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</si>
  <si>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</si>
  <si>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</si>
  <si>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</si>
  <si>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</si>
  <si>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</si>
  <si>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</si>
  <si>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</si>
  <si>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</si>
  <si>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</si>
  <si>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</si>
  <si>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</si>
  <si>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</si>
  <si>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</si>
  <si>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</si>
  <si>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</si>
  <si>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</si>
  <si>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</si>
  <si>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</si>
  <si>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</si>
  <si>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</si>
  <si>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A02052305 空调机组</t>
  </si>
  <si>
    <t>空调机</t>
  </si>
  <si>
    <t>A02020400 多功能一体机</t>
  </si>
  <si>
    <t>多功能一体机</t>
  </si>
  <si>
    <t>台</t>
  </si>
  <si>
    <t>A02021003 A4黑白打印机</t>
  </si>
  <si>
    <t>A4黑白打印机</t>
  </si>
  <si>
    <t>预算11表</t>
  </si>
  <si>
    <t>2025年上级补助项目支出预算表</t>
  </si>
  <si>
    <t>上级补助</t>
  </si>
  <si>
    <t>我单位2025年本级预算中无上级补助项目。</t>
  </si>
  <si>
    <t>预算12表</t>
  </si>
  <si>
    <t>2025年部门项目支出中期规划预算表</t>
  </si>
  <si>
    <t>项目级次</t>
  </si>
  <si>
    <t>2025年</t>
  </si>
  <si>
    <t>2026年</t>
  </si>
  <si>
    <t>2027年</t>
  </si>
  <si>
    <t>311 专项业务类</t>
  </si>
  <si>
    <t>本级</t>
  </si>
  <si>
    <t>322 民生类</t>
  </si>
  <si>
    <t>下级</t>
  </si>
  <si>
    <t>312 民生类</t>
  </si>
  <si>
    <t>313 事业发展类</t>
  </si>
  <si>
    <t>323 事业发展类</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</si>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</sst>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0;\-#,##0.00;;@"/>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9"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15"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7" fontId="11" fillId="0" borderId="7">
      <alignment horizontal="righ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19"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19" fillId="0" borderId="0" applyFont="0" applyFill="0" applyBorder="0" applyAlignment="0" applyProtection="0">
      <alignment vertical="center"/>
    </xf>
    <xf numFmtId="178" fontId="11" fillId="0" borderId="7">
      <alignment horizontal="right" vertical="center"/>
    </xf>
    <xf numFmtId="0" fontId="27" fillId="0" borderId="0" applyNumberFormat="0" applyFill="0" applyBorder="0" applyAlignment="0" applyProtection="0">
      <alignment vertical="center"/>
    </xf>
    <xf numFmtId="0" fontId="19" fillId="7" borderId="16"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25" fillId="9" borderId="0" applyNumberFormat="0" applyBorder="0" applyAlignment="0" applyProtection="0">
      <alignment vertical="center"/>
    </xf>
    <xf numFmtId="0" fontId="28" fillId="0" borderId="18" applyNumberFormat="0" applyFill="0" applyAlignment="0" applyProtection="0">
      <alignment vertical="center"/>
    </xf>
    <xf numFmtId="0" fontId="25" fillId="10" borderId="0" applyNumberFormat="0" applyBorder="0" applyAlignment="0" applyProtection="0">
      <alignment vertical="center"/>
    </xf>
    <xf numFmtId="0" fontId="34" fillId="11" borderId="19" applyNumberFormat="0" applyAlignment="0" applyProtection="0">
      <alignment vertical="center"/>
    </xf>
    <xf numFmtId="0" fontId="35" fillId="11" borderId="15" applyNumberFormat="0" applyAlignment="0" applyProtection="0">
      <alignment vertical="center"/>
    </xf>
    <xf numFmtId="0" fontId="36" fillId="12" borderId="20"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10" fontId="11" fillId="0" borderId="7">
      <alignment horizontal="righ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xf numFmtId="179" fontId="11" fillId="0" borderId="7">
      <alignment horizontal="right" vertical="center"/>
    </xf>
    <xf numFmtId="49" fontId="11" fillId="0" borderId="7">
      <alignment horizontal="left" vertical="center" wrapText="1"/>
    </xf>
    <xf numFmtId="179" fontId="11" fillId="0" borderId="7">
      <alignment horizontal="right" vertical="center"/>
    </xf>
    <xf numFmtId="176" fontId="11" fillId="0" borderId="7">
      <alignment horizontal="right" vertical="center"/>
    </xf>
    <xf numFmtId="180" fontId="11" fillId="0" borderId="7">
      <alignment horizontal="right" vertical="center"/>
    </xf>
  </cellStyleXfs>
  <cellXfs count="191">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9"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Font="1" applyAlignment="1">
      <alignment horizontal="lef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9" fontId="11" fillId="0" borderId="7" xfId="0" applyNumberFormat="1" applyFont="1" applyBorder="1" applyAlignment="1">
      <alignment horizontal="right" vertical="center" wrapText="1"/>
    </xf>
    <xf numFmtId="49" fontId="11" fillId="0" borderId="7" xfId="0" applyNumberFormat="1" applyFont="1" applyBorder="1" applyAlignment="1">
      <alignment horizontal="left" vertical="center" wrapText="1" indent="2"/>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49" fontId="7" fillId="0" borderId="7" xfId="53" applyNumberFormat="1" applyFont="1" applyBorder="1" applyAlignment="1">
      <alignment horizontal="left" vertical="center" wrapText="1" indent="1"/>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179"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2"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9" fontId="7" fillId="0" borderId="7" xfId="54" applyNumberFormat="1" applyFont="1" applyBorder="1">
      <alignment horizontal="right" vertical="center"/>
    </xf>
    <xf numFmtId="0" fontId="3" fillId="0" borderId="7" xfId="0" applyFont="1" applyBorder="1" applyAlignment="1">
      <alignment horizontal="left" vertical="center" wrapText="1" indent="2"/>
    </xf>
    <xf numFmtId="0" fontId="3" fillId="0" borderId="7" xfId="0" applyFont="1" applyBorder="1" applyAlignment="1">
      <alignment horizontal="left" vertical="center" wrapText="1" indent="4"/>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7" fillId="0" borderId="7" xfId="53" applyNumberFormat="1" applyFont="1" applyBorder="1" applyAlignment="1">
      <alignment horizontal="left" vertical="center" wrapText="1"/>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3" fillId="0" borderId="8" xfId="53" applyNumberFormat="1" applyFont="1" applyBorder="1" applyAlignment="1">
      <alignment horizontal="center" vertical="center" wrapText="1"/>
    </xf>
    <xf numFmtId="49" fontId="11" fillId="0" borderId="8" xfId="53" applyNumberFormat="1" applyFont="1" applyBorder="1" applyAlignment="1">
      <alignment horizontal="center" vertical="center" wrapText="1"/>
    </xf>
    <xf numFmtId="0" fontId="0" fillId="0" borderId="8" xfId="0" applyFont="1" applyBorder="1">
      <alignment vertical="top"/>
    </xf>
    <xf numFmtId="49" fontId="11" fillId="0" borderId="8" xfId="53" applyNumberFormat="1" applyFont="1" applyBorder="1">
      <alignment horizontal="left" vertical="center" wrapText="1"/>
    </xf>
    <xf numFmtId="179" fontId="11" fillId="0" borderId="8" xfId="53" applyNumberFormat="1" applyFont="1" applyBorder="1" applyAlignment="1">
      <alignment horizontal="right" vertical="center" wrapText="1"/>
    </xf>
    <xf numFmtId="49" fontId="11" fillId="0" borderId="6" xfId="53" applyNumberFormat="1" applyFont="1" applyBorder="1">
      <alignment horizontal="left" vertical="center" wrapText="1"/>
    </xf>
    <xf numFmtId="179" fontId="11" fillId="0" borderId="6" xfId="53" applyNumberFormat="1" applyFont="1" applyBorder="1" applyAlignment="1">
      <alignment horizontal="right" vertical="center" wrapText="1"/>
    </xf>
    <xf numFmtId="49" fontId="11" fillId="0" borderId="7" xfId="53" applyNumberFormat="1" applyFont="1" applyBorder="1">
      <alignment horizontal="left" vertical="center" wrapText="1"/>
    </xf>
    <xf numFmtId="179" fontId="11" fillId="0" borderId="7" xfId="53" applyNumberFormat="1" applyFont="1" applyBorder="1" applyAlignment="1">
      <alignment horizontal="right" vertical="center" wrapText="1"/>
    </xf>
    <xf numFmtId="49" fontId="11" fillId="0" borderId="7" xfId="53" applyNumberFormat="1" applyFont="1" applyBorder="1" applyAlignment="1">
      <alignment horizontal="left" vertical="center" wrapText="1" indent="2"/>
    </xf>
    <xf numFmtId="179" fontId="11" fillId="0" borderId="8" xfId="0" applyNumberFormat="1" applyFont="1" applyBorder="1" applyAlignment="1">
      <alignment horizontal="right" vertical="center" wrapText="1"/>
    </xf>
    <xf numFmtId="179" fontId="11" fillId="0" borderId="6" xfId="0" applyNumberFormat="1" applyFont="1" applyBorder="1" applyAlignment="1">
      <alignment horizontal="right" vertical="center" wrapText="1"/>
    </xf>
    <xf numFmtId="49" fontId="11" fillId="0" borderId="7" xfId="53" applyNumberFormat="1" applyFont="1" applyBorder="1" applyAlignment="1">
      <alignment horizontal="center" vertical="center" wrapText="1"/>
    </xf>
    <xf numFmtId="180" fontId="11" fillId="0" borderId="8" xfId="56" applyNumberFormat="1" applyFont="1" applyBorder="1" applyAlignment="1">
      <alignment horizontal="center" vertical="center" wrapText="1"/>
    </xf>
    <xf numFmtId="49" fontId="20" fillId="0" borderId="0" xfId="53" applyNumberFormat="1" applyFont="1" applyBorder="1" applyAlignment="1">
      <alignment horizontal="right" vertical="center" wrapText="1"/>
    </xf>
    <xf numFmtId="49" fontId="11" fillId="0" borderId="8" xfId="53" applyNumberFormat="1" applyFont="1" applyBorder="1" applyAlignment="1">
      <alignment horizontal="left" vertical="center" wrapText="1" indent="2"/>
    </xf>
    <xf numFmtId="49" fontId="11" fillId="0" borderId="8" xfId="53" applyNumberFormat="1" applyFont="1" applyBorder="1" applyAlignment="1">
      <alignment horizontal="left" vertical="center" wrapText="1" indent="4"/>
    </xf>
    <xf numFmtId="49" fontId="11" fillId="0" borderId="6" xfId="53" applyNumberFormat="1" applyFont="1" applyBorder="1" applyAlignment="1">
      <alignment horizontal="left" vertical="center" wrapText="1" indent="4"/>
    </xf>
    <xf numFmtId="49" fontId="11" fillId="0" borderId="7" xfId="53" applyNumberFormat="1" applyFont="1" applyBorder="1" applyAlignment="1">
      <alignment horizontal="left" vertical="center" wrapText="1" indent="4"/>
    </xf>
    <xf numFmtId="49" fontId="21" fillId="0" borderId="0" xfId="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21" fillId="0" borderId="8" xfId="53" applyNumberFormat="1" applyFont="1" applyBorder="1">
      <alignment horizontal="left" vertical="center" wrapText="1"/>
    </xf>
    <xf numFmtId="179" fontId="11" fillId="0" borderId="8" xfId="0" applyNumberFormat="1" applyFont="1" applyBorder="1" applyAlignment="1">
      <alignment horizontal="right" vertical="center"/>
    </xf>
    <xf numFmtId="179" fontId="21" fillId="0" borderId="8" xfId="0" applyNumberFormat="1" applyFont="1" applyBorder="1" applyAlignment="1">
      <alignment horizontal="left" vertical="center"/>
    </xf>
    <xf numFmtId="179" fontId="11" fillId="0" borderId="8" xfId="54" applyNumberFormat="1" applyFont="1" applyBorder="1">
      <alignment horizontal="right" vertical="center"/>
    </xf>
    <xf numFmtId="179" fontId="11" fillId="0" borderId="8" xfId="0" applyNumberFormat="1" applyFont="1" applyBorder="1" applyAlignment="1">
      <alignment horizontal="left" vertical="center"/>
    </xf>
    <xf numFmtId="49" fontId="11" fillId="0" borderId="8" xfId="0" applyNumberFormat="1" applyFont="1" applyBorder="1" applyAlignment="1">
      <alignment horizontal="left" vertical="center" wrapText="1"/>
    </xf>
    <xf numFmtId="179" fontId="11" fillId="0" borderId="6" xfId="0" applyNumberFormat="1" applyFont="1" applyBorder="1" applyAlignment="1">
      <alignment horizontal="left" vertical="center"/>
    </xf>
    <xf numFmtId="179" fontId="11" fillId="0" borderId="6" xfId="54" applyNumberFormat="1" applyFont="1" applyBorder="1">
      <alignment horizontal="right" vertical="center"/>
    </xf>
    <xf numFmtId="49" fontId="21" fillId="0" borderId="7" xfId="0" applyNumberFormat="1" applyFont="1" applyBorder="1" applyAlignment="1">
      <alignment horizontal="center" vertical="center" wrapText="1"/>
    </xf>
    <xf numFmtId="179" fontId="11" fillId="0" borderId="7" xfId="54" applyNumberFormat="1" applyFont="1" applyBorder="1">
      <alignment horizontal="right" vertical="center"/>
    </xf>
    <xf numFmtId="49" fontId="11" fillId="0" borderId="6" xfId="53" applyNumberFormat="1" applyFont="1" applyBorder="1" applyAlignment="1">
      <alignment horizontal="left" vertical="center" wrapText="1" indent="2"/>
    </xf>
    <xf numFmtId="179" fontId="11" fillId="0" borderId="7" xfId="0" applyNumberFormat="1" applyFont="1" applyBorder="1" applyAlignment="1">
      <alignment horizontal="left" vertical="center"/>
    </xf>
    <xf numFmtId="49" fontId="21" fillId="0" borderId="7" xfId="53" applyNumberFormat="1" applyFont="1" applyBorder="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B11" sqref="B1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7" t="s">
        <v>0</v>
      </c>
      <c r="B1" s="175"/>
      <c r="C1" s="175"/>
      <c r="D1" s="175"/>
    </row>
    <row r="2" ht="28.5" customHeight="1" spans="1:4">
      <c r="A2" s="176" t="s">
        <v>1</v>
      </c>
      <c r="B2" s="176"/>
      <c r="C2" s="176"/>
      <c r="D2" s="176"/>
    </row>
    <row r="3" ht="18.75" customHeight="1" spans="1:4">
      <c r="A3" s="59" t="str">
        <f>"单位名称："&amp;"玉溪市农业农村局"</f>
        <v>单位名称：玉溪市农业农村局</v>
      </c>
      <c r="B3" s="59"/>
      <c r="C3" s="59"/>
      <c r="D3" s="57" t="s">
        <v>2</v>
      </c>
    </row>
    <row r="4" ht="18.75" customHeight="1" spans="1:4">
      <c r="A4" s="156" t="s">
        <v>3</v>
      </c>
      <c r="B4" s="156"/>
      <c r="C4" s="156" t="s">
        <v>4</v>
      </c>
      <c r="D4" s="156"/>
    </row>
    <row r="5" ht="18.75" customHeight="1" spans="1:4">
      <c r="A5" s="156" t="s">
        <v>5</v>
      </c>
      <c r="B5" s="156" t="s">
        <v>6</v>
      </c>
      <c r="C5" s="156" t="s">
        <v>7</v>
      </c>
      <c r="D5" s="156" t="s">
        <v>6</v>
      </c>
    </row>
    <row r="6" ht="18.75" customHeight="1" spans="1:4">
      <c r="A6" s="159" t="s">
        <v>8</v>
      </c>
      <c r="B6" s="181">
        <v>231599348.7</v>
      </c>
      <c r="C6" s="182" t="str">
        <f>"一"&amp;"、"&amp;"一般公共服务支出"</f>
        <v>一、一般公共服务支出</v>
      </c>
      <c r="D6" s="181">
        <v>20000</v>
      </c>
    </row>
    <row r="7" ht="18.75" customHeight="1" spans="1:4">
      <c r="A7" s="159" t="s">
        <v>9</v>
      </c>
      <c r="B7" s="181">
        <v>5469000</v>
      </c>
      <c r="C7" s="182" t="str">
        <f>"二"&amp;"、"&amp;"科学技术支出"</f>
        <v>二、科学技术支出</v>
      </c>
      <c r="D7" s="181">
        <v>8359860.87</v>
      </c>
    </row>
    <row r="8" ht="18.75" customHeight="1" spans="1:4">
      <c r="A8" s="161" t="s">
        <v>10</v>
      </c>
      <c r="B8" s="185"/>
      <c r="C8" s="184" t="str">
        <f>"三"&amp;"、"&amp;"社会保障和就业支出"</f>
        <v>三、社会保障和就业支出</v>
      </c>
      <c r="D8" s="185">
        <v>17460005.54</v>
      </c>
    </row>
    <row r="9" ht="18.75" customHeight="1" spans="1:4">
      <c r="A9" s="163" t="s">
        <v>11</v>
      </c>
      <c r="B9" s="187"/>
      <c r="C9" s="189" t="str">
        <f>"四"&amp;"、"&amp;"卫生健康支出"</f>
        <v>四、卫生健康支出</v>
      </c>
      <c r="D9" s="187">
        <v>5049824.93</v>
      </c>
    </row>
    <row r="10" ht="18.75" customHeight="1" spans="1:4">
      <c r="A10" s="163" t="s">
        <v>12</v>
      </c>
      <c r="B10" s="187">
        <v>2010000</v>
      </c>
      <c r="C10" s="189" t="str">
        <f>"五"&amp;"、"&amp;"城乡社区支出"</f>
        <v>五、城乡社区支出</v>
      </c>
      <c r="D10" s="187">
        <v>5469000</v>
      </c>
    </row>
    <row r="11" ht="18.75" customHeight="1" spans="1:4">
      <c r="A11" s="163" t="s">
        <v>13</v>
      </c>
      <c r="B11" s="187"/>
      <c r="C11" s="189" t="str">
        <f>"六"&amp;"、"&amp;"农林水支出"</f>
        <v>六、农林水支出</v>
      </c>
      <c r="D11" s="187">
        <v>222058750.32</v>
      </c>
    </row>
    <row r="12" ht="18.75" customHeight="1" spans="1:4">
      <c r="A12" s="163" t="s">
        <v>14</v>
      </c>
      <c r="B12" s="187"/>
      <c r="C12" s="189" t="str">
        <f>"三"&amp;"、"&amp;"资源勘探工业信息等支出"</f>
        <v>三、资源勘探工业信息等支出</v>
      </c>
      <c r="D12" s="187">
        <v>1895380</v>
      </c>
    </row>
    <row r="13" ht="18.75" customHeight="1" spans="1:4">
      <c r="A13" s="163" t="s">
        <v>15</v>
      </c>
      <c r="B13" s="187"/>
      <c r="C13" s="189" t="str">
        <f>"七"&amp;"、"&amp;"住房保障支出"</f>
        <v>七、住房保障支出</v>
      </c>
      <c r="D13" s="187">
        <v>4940850.52</v>
      </c>
    </row>
    <row r="14" ht="18.75" customHeight="1" spans="1:4">
      <c r="A14" s="163" t="s">
        <v>16</v>
      </c>
      <c r="B14" s="187"/>
      <c r="C14" s="163"/>
      <c r="D14" s="163"/>
    </row>
    <row r="15" ht="18.75" customHeight="1" spans="1:4">
      <c r="A15" s="163" t="s">
        <v>17</v>
      </c>
      <c r="B15" s="187">
        <v>2010000</v>
      </c>
      <c r="C15" s="163"/>
      <c r="D15" s="163"/>
    </row>
    <row r="16" ht="18.75" customHeight="1" spans="1:4">
      <c r="A16" s="186" t="s">
        <v>18</v>
      </c>
      <c r="B16" s="187">
        <v>239078348.7</v>
      </c>
      <c r="C16" s="186" t="s">
        <v>19</v>
      </c>
      <c r="D16" s="187">
        <v>265253672.18</v>
      </c>
    </row>
    <row r="17" ht="18.75" customHeight="1" spans="1:4">
      <c r="A17" s="190" t="s">
        <v>20</v>
      </c>
      <c r="B17" s="163"/>
      <c r="C17" s="190" t="s">
        <v>21</v>
      </c>
      <c r="D17" s="163"/>
    </row>
    <row r="18" ht="18.75" customHeight="1" spans="1:4">
      <c r="A18" s="62" t="s">
        <v>22</v>
      </c>
      <c r="B18" s="187">
        <v>23118790.08</v>
      </c>
      <c r="C18" s="62" t="s">
        <v>22</v>
      </c>
      <c r="D18" s="187"/>
    </row>
    <row r="19" ht="18.75" customHeight="1" spans="1:4">
      <c r="A19" s="62" t="s">
        <v>23</v>
      </c>
      <c r="B19" s="187">
        <v>3056533.4</v>
      </c>
      <c r="C19" s="62" t="s">
        <v>23</v>
      </c>
      <c r="D19" s="187"/>
    </row>
    <row r="20" ht="18.75" customHeight="1" spans="1:4">
      <c r="A20" s="186" t="s">
        <v>24</v>
      </c>
      <c r="B20" s="187">
        <v>265253672.18</v>
      </c>
      <c r="C20" s="186" t="s">
        <v>25</v>
      </c>
      <c r="D20" s="187">
        <v>265253672.18</v>
      </c>
    </row>
  </sheetData>
  <mergeCells count="5">
    <mergeCell ref="A1:D1"/>
    <mergeCell ref="A2:D2"/>
    <mergeCell ref="A3:C3"/>
    <mergeCell ref="A4:B4"/>
    <mergeCell ref="C4:D4"/>
  </mergeCells>
  <pageMargins left="0.751388888888889" right="0.751388888888889" top="1" bottom="1" header="0.5" footer="0.5"/>
  <pageSetup paperSize="1"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topLeftCell="B1" workbookViewId="0">
      <selection activeCell="A1" sqref="A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7"/>
      <c r="F1" s="138" t="s">
        <v>1104</v>
      </c>
    </row>
    <row r="2" ht="28.5" customHeight="1" spans="1:6">
      <c r="A2" s="33" t="s">
        <v>1105</v>
      </c>
      <c r="B2" s="33"/>
      <c r="C2" s="33"/>
      <c r="D2" s="33"/>
      <c r="E2" s="33"/>
      <c r="F2" s="33"/>
    </row>
    <row r="3" ht="15" customHeight="1" spans="1:6">
      <c r="A3" s="139" t="str">
        <f>"单位名称："&amp;"玉溪市农业农村局"</f>
        <v>单位名称：玉溪市农业农村局</v>
      </c>
      <c r="B3" s="140"/>
      <c r="C3" s="140"/>
      <c r="D3" s="77"/>
      <c r="E3" s="77"/>
      <c r="F3" s="141" t="s">
        <v>1106</v>
      </c>
    </row>
    <row r="4" ht="18.75" customHeight="1" spans="1:6">
      <c r="A4" s="35" t="s">
        <v>191</v>
      </c>
      <c r="B4" s="35" t="s">
        <v>92</v>
      </c>
      <c r="C4" s="35" t="s">
        <v>93</v>
      </c>
      <c r="D4" s="36" t="s">
        <v>1107</v>
      </c>
      <c r="E4" s="43"/>
      <c r="F4" s="43"/>
    </row>
    <row r="5" ht="30" customHeight="1" spans="1:6">
      <c r="A5" s="42"/>
      <c r="B5" s="42"/>
      <c r="C5" s="42"/>
      <c r="D5" s="36" t="s">
        <v>30</v>
      </c>
      <c r="E5" s="43" t="s">
        <v>96</v>
      </c>
      <c r="F5" s="43" t="s">
        <v>97</v>
      </c>
    </row>
    <row r="6" ht="16.5" customHeight="1" spans="1:6">
      <c r="A6" s="43">
        <v>1</v>
      </c>
      <c r="B6" s="43">
        <v>2</v>
      </c>
      <c r="C6" s="43">
        <v>3</v>
      </c>
      <c r="D6" s="43">
        <v>4</v>
      </c>
      <c r="E6" s="43">
        <v>5</v>
      </c>
      <c r="F6" s="43">
        <v>6</v>
      </c>
    </row>
    <row r="7" ht="20.25" customHeight="1" spans="1:6">
      <c r="A7" s="44" t="s">
        <v>64</v>
      </c>
      <c r="B7" s="44"/>
      <c r="C7" s="44"/>
      <c r="D7" s="24">
        <v>7364380</v>
      </c>
      <c r="E7" s="142"/>
      <c r="F7" s="142">
        <v>7364380</v>
      </c>
    </row>
    <row r="8" ht="20.25" customHeight="1" spans="1:6">
      <c r="A8" s="143" t="s">
        <v>64</v>
      </c>
      <c r="B8" s="44" t="s">
        <v>131</v>
      </c>
      <c r="C8" s="44" t="s">
        <v>1108</v>
      </c>
      <c r="D8" s="24">
        <v>3357900</v>
      </c>
      <c r="E8" s="142"/>
      <c r="F8" s="142">
        <v>3357900</v>
      </c>
    </row>
    <row r="9" ht="20.25" customHeight="1" spans="1:6">
      <c r="A9" s="143" t="s">
        <v>64</v>
      </c>
      <c r="B9" s="143" t="s">
        <v>132</v>
      </c>
      <c r="C9" s="143" t="s">
        <v>1109</v>
      </c>
      <c r="D9" s="24">
        <v>3357900</v>
      </c>
      <c r="E9" s="142"/>
      <c r="F9" s="142">
        <v>3357900</v>
      </c>
    </row>
    <row r="10" ht="20.25" customHeight="1" spans="1:6">
      <c r="A10" s="143" t="s">
        <v>64</v>
      </c>
      <c r="B10" s="144" t="s">
        <v>133</v>
      </c>
      <c r="C10" s="144" t="s">
        <v>522</v>
      </c>
      <c r="D10" s="24">
        <v>3357900</v>
      </c>
      <c r="E10" s="142"/>
      <c r="F10" s="142">
        <v>3357900</v>
      </c>
    </row>
    <row r="11" ht="20.25" customHeight="1" spans="1:6">
      <c r="A11" s="143" t="s">
        <v>64</v>
      </c>
      <c r="B11" s="44" t="s">
        <v>158</v>
      </c>
      <c r="C11" s="44" t="s">
        <v>1110</v>
      </c>
      <c r="D11" s="24">
        <v>1895380</v>
      </c>
      <c r="E11" s="142"/>
      <c r="F11" s="142">
        <v>1895380</v>
      </c>
    </row>
    <row r="12" ht="20.25" customHeight="1" spans="1:6">
      <c r="A12" s="143" t="s">
        <v>64</v>
      </c>
      <c r="B12" s="143" t="s">
        <v>159</v>
      </c>
      <c r="C12" s="143" t="s">
        <v>1111</v>
      </c>
      <c r="D12" s="24">
        <v>1895380</v>
      </c>
      <c r="E12" s="142"/>
      <c r="F12" s="142">
        <v>1895380</v>
      </c>
    </row>
    <row r="13" ht="20.25" customHeight="1" spans="1:6">
      <c r="A13" s="143" t="s">
        <v>64</v>
      </c>
      <c r="B13" s="144" t="s">
        <v>160</v>
      </c>
      <c r="C13" s="144" t="s">
        <v>508</v>
      </c>
      <c r="D13" s="24">
        <v>1895380</v>
      </c>
      <c r="E13" s="142"/>
      <c r="F13" s="142">
        <v>1895380</v>
      </c>
    </row>
    <row r="14" ht="20.25" customHeight="1" spans="1:6">
      <c r="A14" s="143" t="s">
        <v>77</v>
      </c>
      <c r="B14" s="44" t="s">
        <v>131</v>
      </c>
      <c r="C14" s="44" t="s">
        <v>1108</v>
      </c>
      <c r="D14" s="24">
        <v>2111100</v>
      </c>
      <c r="E14" s="142"/>
      <c r="F14" s="142">
        <v>2111100</v>
      </c>
    </row>
    <row r="15" ht="20.25" customHeight="1" spans="1:6">
      <c r="A15" s="143" t="s">
        <v>77</v>
      </c>
      <c r="B15" s="143" t="s">
        <v>132</v>
      </c>
      <c r="C15" s="143" t="s">
        <v>1109</v>
      </c>
      <c r="D15" s="24">
        <v>2111100</v>
      </c>
      <c r="E15" s="142"/>
      <c r="F15" s="142">
        <v>2111100</v>
      </c>
    </row>
    <row r="16" ht="20.25" customHeight="1" spans="1:6">
      <c r="A16" s="143" t="s">
        <v>77</v>
      </c>
      <c r="B16" s="144" t="s">
        <v>133</v>
      </c>
      <c r="C16" s="144" t="s">
        <v>522</v>
      </c>
      <c r="D16" s="24">
        <v>2111100</v>
      </c>
      <c r="E16" s="142"/>
      <c r="F16" s="142">
        <v>2111100</v>
      </c>
    </row>
    <row r="17" ht="17.25" customHeight="1" spans="1:6">
      <c r="A17" s="145" t="s">
        <v>648</v>
      </c>
      <c r="B17" s="146"/>
      <c r="C17" s="146" t="s">
        <v>648</v>
      </c>
      <c r="D17" s="142">
        <v>7364380</v>
      </c>
      <c r="E17" s="142"/>
      <c r="F17" s="142">
        <v>7364380</v>
      </c>
    </row>
  </sheetData>
  <mergeCells count="7">
    <mergeCell ref="A2:F2"/>
    <mergeCell ref="A3:E3"/>
    <mergeCell ref="D4:F4"/>
    <mergeCell ref="A17:C17"/>
    <mergeCell ref="A4:A5"/>
    <mergeCell ref="B4:B5"/>
    <mergeCell ref="C4:C5"/>
  </mergeCells>
  <pageMargins left="0.751388888888889" right="0.751388888888889" top="1" bottom="1" header="0.5" footer="0.5"/>
  <pageSetup paperSize="9" scale="6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32"/>
  <sheetViews>
    <sheetView showZeros="0" topLeftCell="D1" workbookViewId="0">
      <selection activeCell="A1" sqref="A1:Q1"/>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1" t="s">
        <v>1112</v>
      </c>
      <c r="B1" s="31"/>
      <c r="C1" s="31"/>
      <c r="D1" s="31"/>
      <c r="E1" s="31"/>
      <c r="F1" s="31"/>
      <c r="G1" s="31"/>
      <c r="H1" s="31"/>
      <c r="I1" s="31"/>
      <c r="J1" s="31"/>
      <c r="K1" s="31"/>
      <c r="L1" s="31"/>
      <c r="M1" s="31"/>
      <c r="N1" s="31"/>
      <c r="O1" s="51"/>
      <c r="P1" s="51"/>
      <c r="Q1" s="31"/>
    </row>
    <row r="2" ht="27.75" customHeight="1" spans="1:17">
      <c r="A2" s="75" t="s">
        <v>1113</v>
      </c>
      <c r="B2" s="33"/>
      <c r="C2" s="33"/>
      <c r="D2" s="33"/>
      <c r="E2" s="33"/>
      <c r="F2" s="33"/>
      <c r="G2" s="33"/>
      <c r="H2" s="33"/>
      <c r="I2" s="33"/>
      <c r="J2" s="33"/>
      <c r="K2" s="106"/>
      <c r="L2" s="33"/>
      <c r="M2" s="33"/>
      <c r="N2" s="33"/>
      <c r="O2" s="106"/>
      <c r="P2" s="106"/>
      <c r="Q2" s="33"/>
    </row>
    <row r="3" ht="18.75" customHeight="1" spans="1:17">
      <c r="A3" s="115" t="str">
        <f>"单位名称："&amp;"玉溪市农业农村局"</f>
        <v>单位名称：玉溪市农业农村局</v>
      </c>
      <c r="B3" s="7"/>
      <c r="C3" s="7"/>
      <c r="D3" s="7"/>
      <c r="E3" s="7"/>
      <c r="F3" s="7"/>
      <c r="G3" s="7"/>
      <c r="H3" s="7"/>
      <c r="I3" s="7"/>
      <c r="J3" s="7"/>
      <c r="O3" s="82"/>
      <c r="P3" s="82"/>
      <c r="Q3" s="135" t="s">
        <v>2</v>
      </c>
    </row>
    <row r="4" ht="15.75" customHeight="1" spans="1:17">
      <c r="A4" s="35" t="s">
        <v>1114</v>
      </c>
      <c r="B4" s="116" t="s">
        <v>1115</v>
      </c>
      <c r="C4" s="116" t="s">
        <v>1116</v>
      </c>
      <c r="D4" s="116" t="s">
        <v>1117</v>
      </c>
      <c r="E4" s="116" t="s">
        <v>1118</v>
      </c>
      <c r="F4" s="116" t="s">
        <v>1119</v>
      </c>
      <c r="G4" s="117" t="s">
        <v>198</v>
      </c>
      <c r="H4" s="117"/>
      <c r="I4" s="117"/>
      <c r="J4" s="117"/>
      <c r="K4" s="127"/>
      <c r="L4" s="117"/>
      <c r="M4" s="117"/>
      <c r="N4" s="117"/>
      <c r="O4" s="128"/>
      <c r="P4" s="127"/>
      <c r="Q4" s="136"/>
    </row>
    <row r="5" ht="17.25" customHeight="1" spans="1:17">
      <c r="A5" s="38"/>
      <c r="B5" s="118"/>
      <c r="C5" s="118"/>
      <c r="D5" s="118"/>
      <c r="E5" s="118"/>
      <c r="F5" s="118"/>
      <c r="G5" s="118" t="s">
        <v>30</v>
      </c>
      <c r="H5" s="118" t="s">
        <v>33</v>
      </c>
      <c r="I5" s="118" t="s">
        <v>1120</v>
      </c>
      <c r="J5" s="118" t="s">
        <v>1121</v>
      </c>
      <c r="K5" s="129" t="s">
        <v>1122</v>
      </c>
      <c r="L5" s="130" t="s">
        <v>1123</v>
      </c>
      <c r="M5" s="130"/>
      <c r="N5" s="130"/>
      <c r="O5" s="131"/>
      <c r="P5" s="132"/>
      <c r="Q5" s="119"/>
    </row>
    <row r="6" ht="54" customHeight="1" spans="1:17">
      <c r="A6" s="41"/>
      <c r="B6" s="119"/>
      <c r="C6" s="119"/>
      <c r="D6" s="119"/>
      <c r="E6" s="119"/>
      <c r="F6" s="119"/>
      <c r="G6" s="119"/>
      <c r="H6" s="119" t="s">
        <v>32</v>
      </c>
      <c r="I6" s="119"/>
      <c r="J6" s="119"/>
      <c r="K6" s="133"/>
      <c r="L6" s="119" t="s">
        <v>32</v>
      </c>
      <c r="M6" s="119" t="s">
        <v>39</v>
      </c>
      <c r="N6" s="119" t="s">
        <v>205</v>
      </c>
      <c r="O6" s="134" t="s">
        <v>41</v>
      </c>
      <c r="P6" s="133" t="s">
        <v>42</v>
      </c>
      <c r="Q6" s="119" t="s">
        <v>43</v>
      </c>
    </row>
    <row r="7" ht="15" customHeight="1" spans="1:17">
      <c r="A7" s="42">
        <v>1</v>
      </c>
      <c r="B7" s="120">
        <v>2</v>
      </c>
      <c r="C7" s="120">
        <v>3</v>
      </c>
      <c r="D7" s="120">
        <v>4</v>
      </c>
      <c r="E7" s="120">
        <v>5</v>
      </c>
      <c r="F7" s="120">
        <v>6</v>
      </c>
      <c r="G7" s="121">
        <v>7</v>
      </c>
      <c r="H7" s="121">
        <v>8</v>
      </c>
      <c r="I7" s="121">
        <v>9</v>
      </c>
      <c r="J7" s="121">
        <v>10</v>
      </c>
      <c r="K7" s="121">
        <v>11</v>
      </c>
      <c r="L7" s="121">
        <v>12</v>
      </c>
      <c r="M7" s="121">
        <v>13</v>
      </c>
      <c r="N7" s="121">
        <v>14</v>
      </c>
      <c r="O7" s="121">
        <v>15</v>
      </c>
      <c r="P7" s="121">
        <v>16</v>
      </c>
      <c r="Q7" s="121">
        <v>17</v>
      </c>
    </row>
    <row r="8" ht="21" customHeight="1" spans="1:17">
      <c r="A8" s="98" t="s">
        <v>64</v>
      </c>
      <c r="B8" s="99"/>
      <c r="C8" s="99"/>
      <c r="D8" s="99"/>
      <c r="E8" s="122"/>
      <c r="F8" s="123">
        <v>1347760</v>
      </c>
      <c r="G8" s="46">
        <v>1414560</v>
      </c>
      <c r="H8" s="46">
        <v>1414560</v>
      </c>
      <c r="I8" s="46"/>
      <c r="J8" s="46"/>
      <c r="K8" s="46"/>
      <c r="L8" s="46"/>
      <c r="M8" s="46"/>
      <c r="N8" s="46"/>
      <c r="O8" s="46"/>
      <c r="P8" s="46"/>
      <c r="Q8" s="46"/>
    </row>
    <row r="9" ht="21" customHeight="1" spans="1:17">
      <c r="A9" s="124" t="s">
        <v>64</v>
      </c>
      <c r="B9" s="99"/>
      <c r="C9" s="99"/>
      <c r="D9" s="125"/>
      <c r="E9" s="126"/>
      <c r="F9" s="123">
        <v>1313260</v>
      </c>
      <c r="G9" s="46">
        <v>1380060</v>
      </c>
      <c r="H9" s="46">
        <v>1380060</v>
      </c>
      <c r="I9" s="46"/>
      <c r="J9" s="46"/>
      <c r="K9" s="46"/>
      <c r="L9" s="46"/>
      <c r="M9" s="46"/>
      <c r="N9" s="46"/>
      <c r="O9" s="46"/>
      <c r="P9" s="46"/>
      <c r="Q9" s="46"/>
    </row>
    <row r="10" ht="21" customHeight="1" spans="1:17">
      <c r="A10" s="98" t="str">
        <f>"      "&amp;"公车购置及运维费"</f>
        <v>      公车购置及运维费</v>
      </c>
      <c r="B10" s="99" t="s">
        <v>1124</v>
      </c>
      <c r="C10" s="99" t="str">
        <f>"C1804010201"&amp;"  "&amp;"机动车保险服务"</f>
        <v>C1804010201  机动车保险服务</v>
      </c>
      <c r="D10" s="125" t="s">
        <v>820</v>
      </c>
      <c r="E10" s="126">
        <v>1</v>
      </c>
      <c r="F10" s="24"/>
      <c r="G10" s="46">
        <v>6800</v>
      </c>
      <c r="H10" s="46">
        <v>6800</v>
      </c>
      <c r="I10" s="46"/>
      <c r="J10" s="46"/>
      <c r="K10" s="46"/>
      <c r="L10" s="46"/>
      <c r="M10" s="46"/>
      <c r="N10" s="46"/>
      <c r="O10" s="46"/>
      <c r="P10" s="46"/>
      <c r="Q10" s="46"/>
    </row>
    <row r="11" ht="21" customHeight="1" spans="1:17">
      <c r="A11" s="98" t="str">
        <f>"      "&amp;"公车购置及运维费"</f>
        <v>      公车购置及运维费</v>
      </c>
      <c r="B11" s="99" t="s">
        <v>1125</v>
      </c>
      <c r="C11" s="99" t="str">
        <f>"C23120302"&amp;"  "&amp;"车辆加油、添加燃料服务"</f>
        <v>C23120302  车辆加油、添加燃料服务</v>
      </c>
      <c r="D11" s="125" t="s">
        <v>820</v>
      </c>
      <c r="E11" s="126">
        <v>1</v>
      </c>
      <c r="F11" s="24"/>
      <c r="G11" s="46">
        <v>60000</v>
      </c>
      <c r="H11" s="46">
        <v>60000</v>
      </c>
      <c r="I11" s="46"/>
      <c r="J11" s="46"/>
      <c r="K11" s="46"/>
      <c r="L11" s="46"/>
      <c r="M11" s="46"/>
      <c r="N11" s="46"/>
      <c r="O11" s="46"/>
      <c r="P11" s="46"/>
      <c r="Q11" s="46"/>
    </row>
    <row r="12" ht="21" customHeight="1" spans="1:17">
      <c r="A12" s="98" t="str">
        <f>"      "&amp;"公车购置及运维费"</f>
        <v>      公车购置及运维费</v>
      </c>
      <c r="B12" s="99" t="s">
        <v>1126</v>
      </c>
      <c r="C12" s="99" t="str">
        <f>"C23120301"&amp;"  "&amp;"车辆维修和保养服务"</f>
        <v>C23120301  车辆维修和保养服务</v>
      </c>
      <c r="D12" s="125" t="s">
        <v>820</v>
      </c>
      <c r="E12" s="126">
        <v>1</v>
      </c>
      <c r="F12" s="24">
        <v>17200</v>
      </c>
      <c r="G12" s="46">
        <v>17200</v>
      </c>
      <c r="H12" s="46">
        <v>17200</v>
      </c>
      <c r="I12" s="46"/>
      <c r="J12" s="46"/>
      <c r="K12" s="46"/>
      <c r="L12" s="46"/>
      <c r="M12" s="46"/>
      <c r="N12" s="46"/>
      <c r="O12" s="46"/>
      <c r="P12" s="46"/>
      <c r="Q12" s="46"/>
    </row>
    <row r="13" ht="21" customHeight="1" spans="1:17">
      <c r="A13" s="98" t="str">
        <f>"      "&amp;"工作业务经费"</f>
        <v>      工作业务经费</v>
      </c>
      <c r="B13" s="99" t="s">
        <v>1127</v>
      </c>
      <c r="C13" s="99" t="str">
        <f>"C2309019901"&amp;"  "&amp;"公文用纸、资料汇编、信封印刷服务"</f>
        <v>C2309019901  公文用纸、资料汇编、信封印刷服务</v>
      </c>
      <c r="D13" s="125" t="s">
        <v>820</v>
      </c>
      <c r="E13" s="126">
        <v>1</v>
      </c>
      <c r="F13" s="24">
        <v>24000</v>
      </c>
      <c r="G13" s="46">
        <v>24000</v>
      </c>
      <c r="H13" s="46">
        <v>24000</v>
      </c>
      <c r="I13" s="46"/>
      <c r="J13" s="46"/>
      <c r="K13" s="46"/>
      <c r="L13" s="46"/>
      <c r="M13" s="46"/>
      <c r="N13" s="46"/>
      <c r="O13" s="46"/>
      <c r="P13" s="46"/>
      <c r="Q13" s="46"/>
    </row>
    <row r="14" ht="21" customHeight="1" spans="1:17">
      <c r="A14" s="98" t="str">
        <f>"      "&amp;"工作业务经费"</f>
        <v>      工作业务经费</v>
      </c>
      <c r="B14" s="99" t="s">
        <v>1128</v>
      </c>
      <c r="C14" s="99" t="str">
        <f>"A02061804"&amp;"  "&amp;"空调机"</f>
        <v>A02061804  空调机</v>
      </c>
      <c r="D14" s="125" t="s">
        <v>680</v>
      </c>
      <c r="E14" s="126">
        <v>3</v>
      </c>
      <c r="F14" s="24">
        <v>25200</v>
      </c>
      <c r="G14" s="46">
        <v>25200</v>
      </c>
      <c r="H14" s="46">
        <v>25200</v>
      </c>
      <c r="I14" s="46"/>
      <c r="J14" s="46"/>
      <c r="K14" s="46"/>
      <c r="L14" s="46"/>
      <c r="M14" s="46"/>
      <c r="N14" s="46"/>
      <c r="O14" s="46"/>
      <c r="P14" s="46"/>
      <c r="Q14" s="46"/>
    </row>
    <row r="15" ht="21" customHeight="1" spans="1:17">
      <c r="A15" s="98" t="str">
        <f>"      "&amp;"机关后勤服务经费"</f>
        <v>      机关后勤服务经费</v>
      </c>
      <c r="B15" s="99" t="s">
        <v>1129</v>
      </c>
      <c r="C15" s="99" t="str">
        <f>"C22040000"&amp;"  "&amp;"餐饮服务"</f>
        <v>C22040000  餐饮服务</v>
      </c>
      <c r="D15" s="125" t="s">
        <v>820</v>
      </c>
      <c r="E15" s="126">
        <v>1</v>
      </c>
      <c r="F15" s="24">
        <v>624000</v>
      </c>
      <c r="G15" s="46">
        <v>624000</v>
      </c>
      <c r="H15" s="46">
        <v>624000</v>
      </c>
      <c r="I15" s="46"/>
      <c r="J15" s="46"/>
      <c r="K15" s="46"/>
      <c r="L15" s="46"/>
      <c r="M15" s="46"/>
      <c r="N15" s="46"/>
      <c r="O15" s="46"/>
      <c r="P15" s="46"/>
      <c r="Q15" s="46"/>
    </row>
    <row r="16" ht="21" customHeight="1" spans="1:17">
      <c r="A16" s="98" t="str">
        <f>"      "&amp;"物业管理费"</f>
        <v>      物业管理费</v>
      </c>
      <c r="B16" s="99" t="s">
        <v>1130</v>
      </c>
      <c r="C16" s="99" t="str">
        <f>"C21040001"&amp;"  "&amp;"物业管理服务"</f>
        <v>C21040001  物业管理服务</v>
      </c>
      <c r="D16" s="125" t="s">
        <v>820</v>
      </c>
      <c r="E16" s="126">
        <v>1</v>
      </c>
      <c r="F16" s="24">
        <v>622860</v>
      </c>
      <c r="G16" s="46">
        <v>622860</v>
      </c>
      <c r="H16" s="46">
        <v>622860</v>
      </c>
      <c r="I16" s="46"/>
      <c r="J16" s="46"/>
      <c r="K16" s="46"/>
      <c r="L16" s="46"/>
      <c r="M16" s="46"/>
      <c r="N16" s="46"/>
      <c r="O16" s="46"/>
      <c r="P16" s="46"/>
      <c r="Q16" s="46"/>
    </row>
    <row r="17" ht="21" customHeight="1" spans="1:17">
      <c r="A17" s="124" t="s">
        <v>69</v>
      </c>
      <c r="B17" s="27"/>
      <c r="C17" s="27"/>
      <c r="D17" s="27"/>
      <c r="E17" s="27"/>
      <c r="F17" s="123">
        <v>4500</v>
      </c>
      <c r="G17" s="46">
        <v>4500</v>
      </c>
      <c r="H17" s="46">
        <v>4500</v>
      </c>
      <c r="I17" s="46"/>
      <c r="J17" s="46"/>
      <c r="K17" s="46"/>
      <c r="L17" s="46"/>
      <c r="M17" s="46"/>
      <c r="N17" s="46"/>
      <c r="O17" s="46"/>
      <c r="P17" s="46"/>
      <c r="Q17" s="46"/>
    </row>
    <row r="18" ht="21" customHeight="1" spans="1:17">
      <c r="A18" s="98" t="str">
        <f>"      "&amp;"公车购置及运维费"</f>
        <v>      公车购置及运维费</v>
      </c>
      <c r="B18" s="99" t="s">
        <v>1131</v>
      </c>
      <c r="C18" s="99" t="str">
        <f>"C1804010201"&amp;"  "&amp;"机动车保险服务"</f>
        <v>C1804010201  机动车保险服务</v>
      </c>
      <c r="D18" s="125" t="s">
        <v>1132</v>
      </c>
      <c r="E18" s="126">
        <v>1</v>
      </c>
      <c r="F18" s="24">
        <v>4500</v>
      </c>
      <c r="G18" s="46">
        <v>4500</v>
      </c>
      <c r="H18" s="46">
        <v>4500</v>
      </c>
      <c r="I18" s="46"/>
      <c r="J18" s="46"/>
      <c r="K18" s="46"/>
      <c r="L18" s="46"/>
      <c r="M18" s="46"/>
      <c r="N18" s="46"/>
      <c r="O18" s="46"/>
      <c r="P18" s="46"/>
      <c r="Q18" s="46"/>
    </row>
    <row r="19" ht="21" customHeight="1" spans="1:17">
      <c r="A19" s="124" t="s">
        <v>71</v>
      </c>
      <c r="B19" s="27"/>
      <c r="C19" s="27"/>
      <c r="D19" s="27"/>
      <c r="E19" s="27"/>
      <c r="F19" s="123">
        <v>3500</v>
      </c>
      <c r="G19" s="46">
        <v>3500</v>
      </c>
      <c r="H19" s="46">
        <v>3500</v>
      </c>
      <c r="I19" s="46"/>
      <c r="J19" s="46"/>
      <c r="K19" s="46"/>
      <c r="L19" s="46"/>
      <c r="M19" s="46"/>
      <c r="N19" s="46"/>
      <c r="O19" s="46"/>
      <c r="P19" s="46"/>
      <c r="Q19" s="46"/>
    </row>
    <row r="20" ht="21" customHeight="1" spans="1:17">
      <c r="A20" s="98" t="str">
        <f>"      "&amp;"公车购置及运维费"</f>
        <v>      公车购置及运维费</v>
      </c>
      <c r="B20" s="99" t="s">
        <v>1124</v>
      </c>
      <c r="C20" s="99" t="str">
        <f>"C1804010201"&amp;"  "&amp;"机动车保险服务"</f>
        <v>C1804010201  机动车保险服务</v>
      </c>
      <c r="D20" s="125" t="s">
        <v>1132</v>
      </c>
      <c r="E20" s="126">
        <v>1</v>
      </c>
      <c r="F20" s="24">
        <v>3500</v>
      </c>
      <c r="G20" s="46">
        <v>3500</v>
      </c>
      <c r="H20" s="46">
        <v>3500</v>
      </c>
      <c r="I20" s="46"/>
      <c r="J20" s="46"/>
      <c r="K20" s="46"/>
      <c r="L20" s="46"/>
      <c r="M20" s="46"/>
      <c r="N20" s="46"/>
      <c r="O20" s="46"/>
      <c r="P20" s="46"/>
      <c r="Q20" s="46"/>
    </row>
    <row r="21" ht="21" customHeight="1" spans="1:17">
      <c r="A21" s="124" t="s">
        <v>77</v>
      </c>
      <c r="B21" s="27"/>
      <c r="C21" s="27"/>
      <c r="D21" s="27"/>
      <c r="E21" s="27"/>
      <c r="F21" s="123">
        <v>4000</v>
      </c>
      <c r="G21" s="46">
        <v>4000</v>
      </c>
      <c r="H21" s="46">
        <v>4000</v>
      </c>
      <c r="I21" s="46"/>
      <c r="J21" s="46"/>
      <c r="K21" s="46"/>
      <c r="L21" s="46"/>
      <c r="M21" s="46"/>
      <c r="N21" s="46"/>
      <c r="O21" s="46"/>
      <c r="P21" s="46"/>
      <c r="Q21" s="46"/>
    </row>
    <row r="22" ht="21" customHeight="1" spans="1:17">
      <c r="A22" s="98" t="str">
        <f>"      "&amp;"公车购置及运维费"</f>
        <v>      公车购置及运维费</v>
      </c>
      <c r="B22" s="99" t="s">
        <v>1124</v>
      </c>
      <c r="C22" s="99" t="str">
        <f>"C1804010201"&amp;"  "&amp;"机动车保险服务"</f>
        <v>C1804010201  机动车保险服务</v>
      </c>
      <c r="D22" s="125" t="s">
        <v>760</v>
      </c>
      <c r="E22" s="126">
        <v>1</v>
      </c>
      <c r="F22" s="24">
        <v>4000</v>
      </c>
      <c r="G22" s="46">
        <v>4000</v>
      </c>
      <c r="H22" s="46">
        <v>4000</v>
      </c>
      <c r="I22" s="46"/>
      <c r="J22" s="46"/>
      <c r="K22" s="46"/>
      <c r="L22" s="46"/>
      <c r="M22" s="46"/>
      <c r="N22" s="46"/>
      <c r="O22" s="46"/>
      <c r="P22" s="46"/>
      <c r="Q22" s="46"/>
    </row>
    <row r="23" ht="21" customHeight="1" spans="1:17">
      <c r="A23" s="124" t="s">
        <v>73</v>
      </c>
      <c r="B23" s="27"/>
      <c r="C23" s="27"/>
      <c r="D23" s="27"/>
      <c r="E23" s="27"/>
      <c r="F23" s="123">
        <v>9000</v>
      </c>
      <c r="G23" s="46">
        <v>9000</v>
      </c>
      <c r="H23" s="46">
        <v>9000</v>
      </c>
      <c r="I23" s="46"/>
      <c r="J23" s="46"/>
      <c r="K23" s="46"/>
      <c r="L23" s="46"/>
      <c r="M23" s="46"/>
      <c r="N23" s="46"/>
      <c r="O23" s="46"/>
      <c r="P23" s="46"/>
      <c r="Q23" s="46"/>
    </row>
    <row r="24" ht="21" customHeight="1" spans="1:17">
      <c r="A24" s="98" t="str">
        <f>"      "&amp;"公车购置及运维费"</f>
        <v>      公车购置及运维费</v>
      </c>
      <c r="B24" s="99" t="s">
        <v>251</v>
      </c>
      <c r="C24" s="99" t="str">
        <f>"C23120301"&amp;"  "&amp;"车辆维修和保养服务"</f>
        <v>C23120301  车辆维修和保养服务</v>
      </c>
      <c r="D24" s="125" t="s">
        <v>1132</v>
      </c>
      <c r="E24" s="126">
        <v>2</v>
      </c>
      <c r="F24" s="24">
        <v>6000</v>
      </c>
      <c r="G24" s="46">
        <v>6000</v>
      </c>
      <c r="H24" s="46">
        <v>6000</v>
      </c>
      <c r="I24" s="46"/>
      <c r="J24" s="46"/>
      <c r="K24" s="46"/>
      <c r="L24" s="46"/>
      <c r="M24" s="46"/>
      <c r="N24" s="46"/>
      <c r="O24" s="46"/>
      <c r="P24" s="46"/>
      <c r="Q24" s="46"/>
    </row>
    <row r="25" ht="21" customHeight="1" spans="1:17">
      <c r="A25" s="98" t="str">
        <f>"      "&amp;"公车购置及运维费"</f>
        <v>      公车购置及运维费</v>
      </c>
      <c r="B25" s="99" t="s">
        <v>1133</v>
      </c>
      <c r="C25" s="99" t="str">
        <f>"C1804010201"&amp;"  "&amp;"机动车保险服务"</f>
        <v>C1804010201  机动车保险服务</v>
      </c>
      <c r="D25" s="125" t="s">
        <v>1132</v>
      </c>
      <c r="E25" s="126">
        <v>1</v>
      </c>
      <c r="F25" s="24">
        <v>3000</v>
      </c>
      <c r="G25" s="46">
        <v>3000</v>
      </c>
      <c r="H25" s="46">
        <v>3000</v>
      </c>
      <c r="I25" s="46"/>
      <c r="J25" s="46"/>
      <c r="K25" s="46"/>
      <c r="L25" s="46"/>
      <c r="M25" s="46"/>
      <c r="N25" s="46"/>
      <c r="O25" s="46"/>
      <c r="P25" s="46"/>
      <c r="Q25" s="46"/>
    </row>
    <row r="26" ht="21" customHeight="1" spans="1:17">
      <c r="A26" s="124" t="s">
        <v>89</v>
      </c>
      <c r="B26" s="27"/>
      <c r="C26" s="27"/>
      <c r="D26" s="27"/>
      <c r="E26" s="27"/>
      <c r="F26" s="123">
        <v>5000</v>
      </c>
      <c r="G26" s="46">
        <v>5000</v>
      </c>
      <c r="H26" s="46">
        <v>5000</v>
      </c>
      <c r="I26" s="46"/>
      <c r="J26" s="46"/>
      <c r="K26" s="46"/>
      <c r="L26" s="46"/>
      <c r="M26" s="46"/>
      <c r="N26" s="46"/>
      <c r="O26" s="46"/>
      <c r="P26" s="46"/>
      <c r="Q26" s="46"/>
    </row>
    <row r="27" ht="21" customHeight="1" spans="1:17">
      <c r="A27" s="98" t="str">
        <f>"      "&amp;"公车购置及运维费"</f>
        <v>      公车购置及运维费</v>
      </c>
      <c r="B27" s="99" t="s">
        <v>1124</v>
      </c>
      <c r="C27" s="99" t="str">
        <f>"C1804010201"&amp;"  "&amp;"机动车保险服务"</f>
        <v>C1804010201  机动车保险服务</v>
      </c>
      <c r="D27" s="125" t="s">
        <v>760</v>
      </c>
      <c r="E27" s="126">
        <v>1</v>
      </c>
      <c r="F27" s="24">
        <v>5000</v>
      </c>
      <c r="G27" s="46">
        <v>5000</v>
      </c>
      <c r="H27" s="46">
        <v>5000</v>
      </c>
      <c r="I27" s="46"/>
      <c r="J27" s="46"/>
      <c r="K27" s="46"/>
      <c r="L27" s="46"/>
      <c r="M27" s="46"/>
      <c r="N27" s="46"/>
      <c r="O27" s="46"/>
      <c r="P27" s="46"/>
      <c r="Q27" s="46"/>
    </row>
    <row r="28" ht="21" customHeight="1" spans="1:17">
      <c r="A28" s="124" t="s">
        <v>83</v>
      </c>
      <c r="B28" s="27"/>
      <c r="C28" s="27"/>
      <c r="D28" s="27"/>
      <c r="E28" s="27"/>
      <c r="F28" s="123">
        <v>3500</v>
      </c>
      <c r="G28" s="46">
        <v>3500</v>
      </c>
      <c r="H28" s="46">
        <v>3500</v>
      </c>
      <c r="I28" s="46"/>
      <c r="J28" s="46"/>
      <c r="K28" s="46"/>
      <c r="L28" s="46"/>
      <c r="M28" s="46"/>
      <c r="N28" s="46"/>
      <c r="O28" s="46"/>
      <c r="P28" s="46"/>
      <c r="Q28" s="46"/>
    </row>
    <row r="29" ht="21" customHeight="1" spans="1:17">
      <c r="A29" s="98" t="str">
        <f>"      "&amp;"公车购置及运维费"</f>
        <v>      公车购置及运维费</v>
      </c>
      <c r="B29" s="99" t="s">
        <v>1124</v>
      </c>
      <c r="C29" s="99" t="str">
        <f>"C1804010201"&amp;"  "&amp;"机动车保险服务"</f>
        <v>C1804010201  机动车保险服务</v>
      </c>
      <c r="D29" s="125" t="s">
        <v>1132</v>
      </c>
      <c r="E29" s="126">
        <v>1</v>
      </c>
      <c r="F29" s="24">
        <v>3500</v>
      </c>
      <c r="G29" s="46">
        <v>3500</v>
      </c>
      <c r="H29" s="46">
        <v>3500</v>
      </c>
      <c r="I29" s="46"/>
      <c r="J29" s="46"/>
      <c r="K29" s="46"/>
      <c r="L29" s="46"/>
      <c r="M29" s="46"/>
      <c r="N29" s="46"/>
      <c r="O29" s="46"/>
      <c r="P29" s="46"/>
      <c r="Q29" s="46"/>
    </row>
    <row r="30" ht="21" customHeight="1" spans="1:17">
      <c r="A30" s="124" t="s">
        <v>79</v>
      </c>
      <c r="B30" s="27"/>
      <c r="C30" s="27"/>
      <c r="D30" s="27"/>
      <c r="E30" s="27"/>
      <c r="F30" s="123">
        <v>5000</v>
      </c>
      <c r="G30" s="46">
        <v>5000</v>
      </c>
      <c r="H30" s="46">
        <v>5000</v>
      </c>
      <c r="I30" s="46"/>
      <c r="J30" s="46"/>
      <c r="K30" s="46"/>
      <c r="L30" s="46"/>
      <c r="M30" s="46"/>
      <c r="N30" s="46"/>
      <c r="O30" s="46"/>
      <c r="P30" s="46"/>
      <c r="Q30" s="46"/>
    </row>
    <row r="31" ht="21" customHeight="1" spans="1:17">
      <c r="A31" s="98" t="str">
        <f>"      "&amp;"公车购置及运维费"</f>
        <v>      公车购置及运维费</v>
      </c>
      <c r="B31" s="99" t="s">
        <v>1124</v>
      </c>
      <c r="C31" s="99" t="str">
        <f>"C1804010201"&amp;"  "&amp;"机动车保险服务"</f>
        <v>C1804010201  机动车保险服务</v>
      </c>
      <c r="D31" s="125" t="s">
        <v>760</v>
      </c>
      <c r="E31" s="126">
        <v>1</v>
      </c>
      <c r="F31" s="24">
        <v>5000</v>
      </c>
      <c r="G31" s="46">
        <v>5000</v>
      </c>
      <c r="H31" s="46">
        <v>5000</v>
      </c>
      <c r="I31" s="46"/>
      <c r="J31" s="46"/>
      <c r="K31" s="46"/>
      <c r="L31" s="46"/>
      <c r="M31" s="46"/>
      <c r="N31" s="46"/>
      <c r="O31" s="46"/>
      <c r="P31" s="46"/>
      <c r="Q31" s="46"/>
    </row>
    <row r="32" ht="21" customHeight="1" spans="1:17">
      <c r="A32" s="101" t="s">
        <v>648</v>
      </c>
      <c r="B32" s="102"/>
      <c r="C32" s="102"/>
      <c r="D32" s="102"/>
      <c r="E32" s="122"/>
      <c r="F32" s="123">
        <v>1347760</v>
      </c>
      <c r="G32" s="46">
        <v>1414560</v>
      </c>
      <c r="H32" s="46">
        <v>1414560</v>
      </c>
      <c r="I32" s="46"/>
      <c r="J32" s="46"/>
      <c r="K32" s="46"/>
      <c r="L32" s="46"/>
      <c r="M32" s="46"/>
      <c r="N32" s="46"/>
      <c r="O32" s="46"/>
      <c r="P32" s="46"/>
      <c r="Q32" s="46"/>
    </row>
  </sheetData>
  <mergeCells count="17">
    <mergeCell ref="A1:Q1"/>
    <mergeCell ref="A2:Q2"/>
    <mergeCell ref="A3:E3"/>
    <mergeCell ref="G4:Q4"/>
    <mergeCell ref="L5:Q5"/>
    <mergeCell ref="A32:E32"/>
    <mergeCell ref="A4:A6"/>
    <mergeCell ref="B4:B6"/>
    <mergeCell ref="C4:C6"/>
    <mergeCell ref="D4:D6"/>
    <mergeCell ref="E4:E6"/>
    <mergeCell ref="F4:F6"/>
    <mergeCell ref="G5:G6"/>
    <mergeCell ref="H5:H6"/>
    <mergeCell ref="I5:I6"/>
    <mergeCell ref="J5:J6"/>
    <mergeCell ref="K5:K6"/>
  </mergeCells>
  <pageMargins left="0.751388888888889" right="0.751388888888889" top="1" bottom="1" header="0.5" footer="0.5"/>
  <pageSetup paperSize="9" scale="4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3"/>
  <sheetViews>
    <sheetView showZeros="0" topLeftCell="D1" workbookViewId="0">
      <selection activeCell="A1" sqref="A1:N1"/>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3" t="s">
        <v>1134</v>
      </c>
      <c r="B1" s="83"/>
      <c r="C1" s="83"/>
      <c r="D1" s="83"/>
      <c r="E1" s="83"/>
      <c r="F1" s="83"/>
      <c r="G1" s="83"/>
      <c r="H1" s="84"/>
      <c r="I1" s="83"/>
      <c r="J1" s="83"/>
      <c r="K1" s="83"/>
      <c r="L1" s="104"/>
      <c r="M1" s="84"/>
      <c r="N1" s="105"/>
    </row>
    <row r="2" ht="27.75" customHeight="1" spans="1:14">
      <c r="A2" s="75" t="s">
        <v>1135</v>
      </c>
      <c r="B2" s="85"/>
      <c r="C2" s="85"/>
      <c r="D2" s="85"/>
      <c r="E2" s="85"/>
      <c r="F2" s="85"/>
      <c r="G2" s="85"/>
      <c r="H2" s="86"/>
      <c r="I2" s="85"/>
      <c r="J2" s="85"/>
      <c r="K2" s="85"/>
      <c r="L2" s="106"/>
      <c r="M2" s="86"/>
      <c r="N2" s="85"/>
    </row>
    <row r="3" ht="18.75" customHeight="1" spans="1:14">
      <c r="A3" s="76" t="str">
        <f>"单位名称："&amp;"玉溪市农业农村局"</f>
        <v>单位名称：玉溪市农业农村局</v>
      </c>
      <c r="B3" s="77"/>
      <c r="C3" s="77"/>
      <c r="D3" s="77"/>
      <c r="E3" s="77"/>
      <c r="F3" s="77"/>
      <c r="G3" s="77"/>
      <c r="H3" s="87"/>
      <c r="I3" s="79"/>
      <c r="J3" s="79"/>
      <c r="K3" s="79"/>
      <c r="L3" s="82"/>
      <c r="M3" s="107"/>
      <c r="N3" s="108" t="s">
        <v>2</v>
      </c>
    </row>
    <row r="4" ht="15.75" customHeight="1" spans="1:14">
      <c r="A4" s="88" t="s">
        <v>1114</v>
      </c>
      <c r="B4" s="89" t="s">
        <v>1136</v>
      </c>
      <c r="C4" s="89" t="s">
        <v>1137</v>
      </c>
      <c r="D4" s="90" t="s">
        <v>198</v>
      </c>
      <c r="E4" s="90"/>
      <c r="F4" s="90"/>
      <c r="G4" s="90"/>
      <c r="H4" s="91"/>
      <c r="I4" s="90"/>
      <c r="J4" s="90"/>
      <c r="K4" s="90"/>
      <c r="L4" s="109"/>
      <c r="M4" s="91"/>
      <c r="N4" s="110"/>
    </row>
    <row r="5" ht="17.25" customHeight="1" spans="1:14">
      <c r="A5" s="92"/>
      <c r="B5" s="93"/>
      <c r="C5" s="93"/>
      <c r="D5" s="93" t="s">
        <v>30</v>
      </c>
      <c r="E5" s="93" t="s">
        <v>33</v>
      </c>
      <c r="F5" s="93" t="s">
        <v>1120</v>
      </c>
      <c r="G5" s="93" t="s">
        <v>1121</v>
      </c>
      <c r="H5" s="94" t="s">
        <v>1122</v>
      </c>
      <c r="I5" s="111" t="s">
        <v>1123</v>
      </c>
      <c r="J5" s="111"/>
      <c r="K5" s="111"/>
      <c r="L5" s="112"/>
      <c r="M5" s="113"/>
      <c r="N5" s="96"/>
    </row>
    <row r="6" ht="54" customHeight="1" spans="1:14">
      <c r="A6" s="95"/>
      <c r="B6" s="96"/>
      <c r="C6" s="96"/>
      <c r="D6" s="96"/>
      <c r="E6" s="96"/>
      <c r="F6" s="96"/>
      <c r="G6" s="96"/>
      <c r="H6" s="97"/>
      <c r="I6" s="96" t="s">
        <v>32</v>
      </c>
      <c r="J6" s="96" t="s">
        <v>39</v>
      </c>
      <c r="K6" s="96" t="s">
        <v>205</v>
      </c>
      <c r="L6" s="114" t="s">
        <v>41</v>
      </c>
      <c r="M6" s="97" t="s">
        <v>42</v>
      </c>
      <c r="N6" s="96" t="s">
        <v>43</v>
      </c>
    </row>
    <row r="7" ht="15" customHeight="1" spans="1:14">
      <c r="A7" s="95">
        <v>1</v>
      </c>
      <c r="B7" s="96">
        <v>2</v>
      </c>
      <c r="C7" s="96">
        <v>3</v>
      </c>
      <c r="D7" s="97">
        <v>4</v>
      </c>
      <c r="E7" s="97">
        <v>5</v>
      </c>
      <c r="F7" s="97">
        <v>6</v>
      </c>
      <c r="G7" s="97">
        <v>7</v>
      </c>
      <c r="H7" s="97">
        <v>8</v>
      </c>
      <c r="I7" s="97">
        <v>9</v>
      </c>
      <c r="J7" s="97">
        <v>10</v>
      </c>
      <c r="K7" s="97">
        <v>11</v>
      </c>
      <c r="L7" s="97">
        <v>12</v>
      </c>
      <c r="M7" s="97">
        <v>13</v>
      </c>
      <c r="N7" s="97">
        <v>14</v>
      </c>
    </row>
    <row r="8" ht="21" customHeight="1" spans="1:14">
      <c r="A8" s="98" t="s">
        <v>64</v>
      </c>
      <c r="B8" s="99"/>
      <c r="C8" s="99"/>
      <c r="D8" s="46">
        <v>1253660</v>
      </c>
      <c r="E8" s="46">
        <v>1253660</v>
      </c>
      <c r="F8" s="46"/>
      <c r="G8" s="46"/>
      <c r="H8" s="46"/>
      <c r="I8" s="46"/>
      <c r="J8" s="46"/>
      <c r="K8" s="46"/>
      <c r="L8" s="46"/>
      <c r="M8" s="46"/>
      <c r="N8" s="46"/>
    </row>
    <row r="9" ht="21" customHeight="1" spans="1:14">
      <c r="A9" s="100" t="s">
        <v>64</v>
      </c>
      <c r="B9" s="99"/>
      <c r="C9" s="99"/>
      <c r="D9" s="46">
        <v>1253660</v>
      </c>
      <c r="E9" s="46">
        <v>1253660</v>
      </c>
      <c r="F9" s="46"/>
      <c r="G9" s="46"/>
      <c r="H9" s="46"/>
      <c r="I9" s="46"/>
      <c r="J9" s="46"/>
      <c r="K9" s="46"/>
      <c r="L9" s="46"/>
      <c r="M9" s="46"/>
      <c r="N9" s="46"/>
    </row>
    <row r="10" ht="21" customHeight="1" spans="1:14">
      <c r="A10" s="98" t="str">
        <f>"    "&amp;"公车购置及运维费"</f>
        <v>    公车购置及运维费</v>
      </c>
      <c r="B10" s="99" t="s">
        <v>1138</v>
      </c>
      <c r="C10" s="99" t="s">
        <v>1139</v>
      </c>
      <c r="D10" s="46">
        <v>6800</v>
      </c>
      <c r="E10" s="46">
        <v>6800</v>
      </c>
      <c r="F10" s="46"/>
      <c r="G10" s="46"/>
      <c r="H10" s="46"/>
      <c r="I10" s="46"/>
      <c r="J10" s="46"/>
      <c r="K10" s="46"/>
      <c r="L10" s="46"/>
      <c r="M10" s="46"/>
      <c r="N10" s="46"/>
    </row>
    <row r="11" ht="21" customHeight="1" spans="1:14">
      <c r="A11" s="98" t="str">
        <f>"    "&amp;"机关后勤服务经费"</f>
        <v>    机关后勤服务经费</v>
      </c>
      <c r="B11" s="99" t="s">
        <v>1129</v>
      </c>
      <c r="C11" s="99" t="s">
        <v>1140</v>
      </c>
      <c r="D11" s="46">
        <v>624000</v>
      </c>
      <c r="E11" s="46">
        <v>624000</v>
      </c>
      <c r="F11" s="46"/>
      <c r="G11" s="46"/>
      <c r="H11" s="46"/>
      <c r="I11" s="46"/>
      <c r="J11" s="46"/>
      <c r="K11" s="46"/>
      <c r="L11" s="46"/>
      <c r="M11" s="46"/>
      <c r="N11" s="46"/>
    </row>
    <row r="12" ht="21" customHeight="1" spans="1:14">
      <c r="A12" s="98" t="str">
        <f>"    "&amp;"物业管理费"</f>
        <v>    物业管理费</v>
      </c>
      <c r="B12" s="99" t="s">
        <v>1141</v>
      </c>
      <c r="C12" s="99" t="s">
        <v>1142</v>
      </c>
      <c r="D12" s="46">
        <v>622860</v>
      </c>
      <c r="E12" s="46">
        <v>622860</v>
      </c>
      <c r="F12" s="46"/>
      <c r="G12" s="46"/>
      <c r="H12" s="46"/>
      <c r="I12" s="46"/>
      <c r="J12" s="46"/>
      <c r="K12" s="46"/>
      <c r="L12" s="46"/>
      <c r="M12" s="46"/>
      <c r="N12" s="46"/>
    </row>
    <row r="13" ht="21" customHeight="1" spans="1:14">
      <c r="A13" s="101" t="s">
        <v>648</v>
      </c>
      <c r="B13" s="102"/>
      <c r="C13" s="103"/>
      <c r="D13" s="46">
        <v>1253660</v>
      </c>
      <c r="E13" s="46">
        <v>1253660</v>
      </c>
      <c r="F13" s="46"/>
      <c r="G13" s="46"/>
      <c r="H13" s="46"/>
      <c r="I13" s="46"/>
      <c r="J13" s="46"/>
      <c r="K13" s="46"/>
      <c r="L13" s="46"/>
      <c r="M13" s="46"/>
      <c r="N13" s="46"/>
    </row>
  </sheetData>
  <mergeCells count="14">
    <mergeCell ref="A1:N1"/>
    <mergeCell ref="A2:N2"/>
    <mergeCell ref="A3:C3"/>
    <mergeCell ref="D4:N4"/>
    <mergeCell ref="I5:N5"/>
    <mergeCell ref="A13:C13"/>
    <mergeCell ref="A4:A6"/>
    <mergeCell ref="B4:B6"/>
    <mergeCell ref="C4:C6"/>
    <mergeCell ref="D5:D6"/>
    <mergeCell ref="E5:E6"/>
    <mergeCell ref="F5:F6"/>
    <mergeCell ref="G5:G6"/>
    <mergeCell ref="H5:H6"/>
  </mergeCells>
  <pageMargins left="0.751388888888889" right="0.751388888888889" top="1" bottom="1" header="0.5" footer="0.5"/>
  <pageSetup paperSize="9" scale="5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9"/>
  <sheetViews>
    <sheetView showZeros="0" workbookViewId="0">
      <selection activeCell="G13" sqref="G13"/>
    </sheetView>
  </sheetViews>
  <sheetFormatPr defaultColWidth="9.14166666666667" defaultRowHeight="14.25" customHeight="1"/>
  <cols>
    <col min="1" max="1" width="56.5" customWidth="1"/>
    <col min="2" max="13" width="17.175" customWidth="1"/>
    <col min="14" max="14" width="17.0333333333333" customWidth="1"/>
  </cols>
  <sheetData>
    <row r="1" ht="13.5" customHeight="1" spans="1:14">
      <c r="A1" s="31" t="s">
        <v>1143</v>
      </c>
      <c r="B1" s="31"/>
      <c r="C1" s="31"/>
      <c r="D1" s="31"/>
      <c r="E1" s="31"/>
      <c r="F1" s="31"/>
      <c r="G1" s="31"/>
      <c r="H1" s="31"/>
      <c r="I1" s="31"/>
      <c r="J1" s="31"/>
      <c r="K1" s="31"/>
      <c r="L1" s="31"/>
      <c r="M1" s="31"/>
      <c r="N1" s="51"/>
    </row>
    <row r="2" ht="27.75" customHeight="1" spans="1:14">
      <c r="A2" s="75" t="s">
        <v>1144</v>
      </c>
      <c r="B2" s="33"/>
      <c r="C2" s="33"/>
      <c r="D2" s="33"/>
      <c r="E2" s="33"/>
      <c r="F2" s="33"/>
      <c r="G2" s="33"/>
      <c r="H2" s="33"/>
      <c r="I2" s="33"/>
      <c r="J2" s="33"/>
      <c r="K2" s="33"/>
      <c r="L2" s="33"/>
      <c r="M2" s="33"/>
      <c r="N2" s="33"/>
    </row>
    <row r="3" ht="18" customHeight="1" spans="1:14">
      <c r="A3" s="76" t="str">
        <f>"单位名称："&amp;"玉溪市农业农村局"</f>
        <v>单位名称：玉溪市农业农村局</v>
      </c>
      <c r="B3" s="77"/>
      <c r="C3" s="77"/>
      <c r="D3" s="78"/>
      <c r="E3" s="79"/>
      <c r="F3" s="79"/>
      <c r="G3" s="79"/>
      <c r="H3" s="79"/>
      <c r="I3" s="79"/>
      <c r="N3" s="82" t="s">
        <v>2</v>
      </c>
    </row>
    <row r="4" ht="19.5" customHeight="1" spans="1:14">
      <c r="A4" s="36" t="s">
        <v>1145</v>
      </c>
      <c r="B4" s="53" t="s">
        <v>198</v>
      </c>
      <c r="C4" s="54"/>
      <c r="D4" s="54"/>
      <c r="E4" s="80" t="s">
        <v>1146</v>
      </c>
      <c r="F4" s="80"/>
      <c r="G4" s="80"/>
      <c r="H4" s="80"/>
      <c r="I4" s="80"/>
      <c r="J4" s="80"/>
      <c r="K4" s="80"/>
      <c r="L4" s="80"/>
      <c r="M4" s="80"/>
      <c r="N4" s="80"/>
    </row>
    <row r="5" ht="40.5" customHeight="1" spans="1:14">
      <c r="A5" s="42"/>
      <c r="B5" s="39" t="s">
        <v>30</v>
      </c>
      <c r="C5" s="35" t="s">
        <v>33</v>
      </c>
      <c r="D5" s="81" t="s">
        <v>1147</v>
      </c>
      <c r="E5" s="42" t="s">
        <v>1148</v>
      </c>
      <c r="F5" s="42" t="s">
        <v>1149</v>
      </c>
      <c r="G5" s="42" t="s">
        <v>1150</v>
      </c>
      <c r="H5" s="42" t="s">
        <v>1151</v>
      </c>
      <c r="I5" s="42" t="s">
        <v>1152</v>
      </c>
      <c r="J5" s="42" t="s">
        <v>1153</v>
      </c>
      <c r="K5" s="42" t="s">
        <v>1154</v>
      </c>
      <c r="L5" s="42" t="s">
        <v>1155</v>
      </c>
      <c r="M5" s="42" t="s">
        <v>1156</v>
      </c>
      <c r="N5" s="42" t="s">
        <v>1157</v>
      </c>
    </row>
    <row r="6" ht="19.5" customHeight="1" spans="1:14">
      <c r="A6" s="43">
        <v>1</v>
      </c>
      <c r="B6" s="43">
        <v>2</v>
      </c>
      <c r="C6" s="43">
        <v>3</v>
      </c>
      <c r="D6" s="53">
        <v>4</v>
      </c>
      <c r="E6" s="43">
        <v>5</v>
      </c>
      <c r="F6" s="43">
        <v>6</v>
      </c>
      <c r="G6" s="43">
        <v>7</v>
      </c>
      <c r="H6" s="53">
        <v>8</v>
      </c>
      <c r="I6" s="43">
        <v>9</v>
      </c>
      <c r="J6" s="43">
        <v>10</v>
      </c>
      <c r="K6" s="43">
        <v>11</v>
      </c>
      <c r="L6" s="53">
        <v>12</v>
      </c>
      <c r="M6" s="43">
        <v>13</v>
      </c>
      <c r="N6" s="43">
        <v>14</v>
      </c>
    </row>
    <row r="7" ht="20.25" customHeight="1" spans="1:14">
      <c r="A7" s="44" t="s">
        <v>64</v>
      </c>
      <c r="B7" s="46">
        <v>21192845.79</v>
      </c>
      <c r="C7" s="46">
        <v>15723845.79</v>
      </c>
      <c r="D7" s="46">
        <v>5469000</v>
      </c>
      <c r="E7" s="46">
        <v>1535945.3</v>
      </c>
      <c r="F7" s="46">
        <v>1482512.73</v>
      </c>
      <c r="G7" s="46">
        <v>1301487.5</v>
      </c>
      <c r="H7" s="46">
        <v>1192213</v>
      </c>
      <c r="I7" s="46">
        <v>2648179.3</v>
      </c>
      <c r="J7" s="46">
        <v>1716838</v>
      </c>
      <c r="K7" s="46">
        <v>2366240.56</v>
      </c>
      <c r="L7" s="46">
        <v>5590676.1</v>
      </c>
      <c r="M7" s="46">
        <v>3358753.3</v>
      </c>
      <c r="N7" s="46"/>
    </row>
    <row r="8" ht="20.25" customHeight="1" spans="1:14">
      <c r="A8" s="44" t="s">
        <v>64</v>
      </c>
      <c r="B8" s="46">
        <v>19081745.79</v>
      </c>
      <c r="C8" s="46">
        <v>15723845.79</v>
      </c>
      <c r="D8" s="46">
        <v>3357900</v>
      </c>
      <c r="E8" s="46">
        <v>1535945.3</v>
      </c>
      <c r="F8" s="46">
        <v>1412512.73</v>
      </c>
      <c r="G8" s="46">
        <v>941487.5</v>
      </c>
      <c r="H8" s="46">
        <v>1012213</v>
      </c>
      <c r="I8" s="46">
        <v>2242979.3</v>
      </c>
      <c r="J8" s="46">
        <v>1716838</v>
      </c>
      <c r="K8" s="46">
        <v>2165440.56</v>
      </c>
      <c r="L8" s="46">
        <v>5150276.1</v>
      </c>
      <c r="M8" s="46">
        <v>2904053.3</v>
      </c>
      <c r="N8" s="46"/>
    </row>
    <row r="9" ht="20.25" customHeight="1" spans="1:14">
      <c r="A9" s="44" t="str">
        <f>"      "&amp;"村级防疫员及动物协检员工资补助资金"</f>
        <v>      村级防疫员及动物协检员工资补助资金</v>
      </c>
      <c r="B9" s="46">
        <v>5174050</v>
      </c>
      <c r="C9" s="46">
        <v>5174050</v>
      </c>
      <c r="D9" s="46"/>
      <c r="E9" s="46">
        <v>538300</v>
      </c>
      <c r="F9" s="46">
        <v>652650</v>
      </c>
      <c r="G9" s="46">
        <v>422900</v>
      </c>
      <c r="H9" s="46">
        <v>507350</v>
      </c>
      <c r="I9" s="46">
        <v>515000</v>
      </c>
      <c r="J9" s="46">
        <v>534000</v>
      </c>
      <c r="K9" s="46">
        <v>544300</v>
      </c>
      <c r="L9" s="46">
        <v>886750</v>
      </c>
      <c r="M9" s="46">
        <v>572800</v>
      </c>
      <c r="N9" s="46"/>
    </row>
    <row r="10" ht="20.25" customHeight="1" spans="1:14">
      <c r="A10" s="44" t="str">
        <f>"      "&amp;"生猪屠宰监管及屠宰环节无害化处理补助资金"</f>
        <v>      生猪屠宰监管及屠宰环节无害化处理补助资金</v>
      </c>
      <c r="B10" s="46">
        <v>814897.09</v>
      </c>
      <c r="C10" s="46">
        <v>814897.09</v>
      </c>
      <c r="D10" s="46"/>
      <c r="E10" s="46">
        <v>255172</v>
      </c>
      <c r="F10" s="46">
        <v>108494.93</v>
      </c>
      <c r="G10" s="46">
        <v>49464</v>
      </c>
      <c r="H10" s="46">
        <v>42376</v>
      </c>
      <c r="I10" s="46">
        <v>44000</v>
      </c>
      <c r="J10" s="46">
        <v>52188</v>
      </c>
      <c r="K10" s="46">
        <v>67460.56</v>
      </c>
      <c r="L10" s="46">
        <v>126989.6</v>
      </c>
      <c r="M10" s="46">
        <v>68752</v>
      </c>
      <c r="N10" s="46"/>
    </row>
    <row r="11" ht="20.25" customHeight="1" spans="1:14">
      <c r="A11" s="44" t="str">
        <f>"      "&amp;"政策性农业（种植业）保险补助资金"</f>
        <v>      政策性农业（种植业）保险补助资金</v>
      </c>
      <c r="B11" s="46">
        <v>5444385</v>
      </c>
      <c r="C11" s="46">
        <v>5444385</v>
      </c>
      <c r="D11" s="46"/>
      <c r="E11" s="46">
        <v>118600</v>
      </c>
      <c r="F11" s="46">
        <v>204600</v>
      </c>
      <c r="G11" s="46">
        <v>280340</v>
      </c>
      <c r="H11" s="46">
        <v>107000</v>
      </c>
      <c r="I11" s="46">
        <v>769620</v>
      </c>
      <c r="J11" s="46">
        <v>255200</v>
      </c>
      <c r="K11" s="46">
        <v>413000</v>
      </c>
      <c r="L11" s="46">
        <v>2228685</v>
      </c>
      <c r="M11" s="46">
        <v>1067340</v>
      </c>
      <c r="N11" s="46"/>
    </row>
    <row r="12" ht="20.25" customHeight="1" spans="1:14">
      <c r="A12" s="44" t="str">
        <f>"      "&amp;"政策性农业（养殖业）保险补助专项经费"</f>
        <v>      政策性农业（养殖业）保险补助专项经费</v>
      </c>
      <c r="B12" s="46">
        <v>3101206.7</v>
      </c>
      <c r="C12" s="46">
        <v>3101206.7</v>
      </c>
      <c r="D12" s="46"/>
      <c r="E12" s="46">
        <v>268387.3</v>
      </c>
      <c r="F12" s="46">
        <v>220233.8</v>
      </c>
      <c r="G12" s="46">
        <v>10725.5</v>
      </c>
      <c r="H12" s="46">
        <v>256880</v>
      </c>
      <c r="I12" s="46">
        <v>130316.3</v>
      </c>
      <c r="J12" s="46">
        <v>335350</v>
      </c>
      <c r="K12" s="46">
        <v>534850</v>
      </c>
      <c r="L12" s="46">
        <v>1180897.5</v>
      </c>
      <c r="M12" s="46">
        <v>163566.3</v>
      </c>
      <c r="N12" s="46"/>
    </row>
    <row r="13" ht="20.25" customHeight="1" spans="1:14">
      <c r="A13" s="44" t="str">
        <f>"      "&amp;"畜禽监测阳性扑杀和免疫反应死亡补助经费"</f>
        <v>      畜禽监测阳性扑杀和免疫反应死亡补助经费</v>
      </c>
      <c r="B13" s="46">
        <v>814854</v>
      </c>
      <c r="C13" s="46">
        <v>814854</v>
      </c>
      <c r="D13" s="46"/>
      <c r="E13" s="46">
        <v>102834</v>
      </c>
      <c r="F13" s="46">
        <v>48082</v>
      </c>
      <c r="G13" s="46"/>
      <c r="H13" s="46">
        <v>37234</v>
      </c>
      <c r="I13" s="46">
        <v>532500</v>
      </c>
      <c r="J13" s="46">
        <v>14772</v>
      </c>
      <c r="K13" s="46">
        <v>5035</v>
      </c>
      <c r="L13" s="46">
        <v>49953</v>
      </c>
      <c r="M13" s="46">
        <v>24444</v>
      </c>
      <c r="N13" s="46"/>
    </row>
    <row r="14" ht="20.25" customHeight="1" spans="1:14">
      <c r="A14" s="44" t="str">
        <f>"      "&amp;"省级糖料蔗良种良法技术推广补贴资金"</f>
        <v>      省级糖料蔗良种良法技术推广补贴资金</v>
      </c>
      <c r="B14" s="46">
        <v>195950</v>
      </c>
      <c r="C14" s="46">
        <v>195950</v>
      </c>
      <c r="D14" s="46"/>
      <c r="E14" s="46"/>
      <c r="F14" s="46"/>
      <c r="G14" s="46"/>
      <c r="H14" s="46"/>
      <c r="I14" s="46"/>
      <c r="J14" s="46"/>
      <c r="K14" s="46"/>
      <c r="L14" s="46">
        <v>122500</v>
      </c>
      <c r="M14" s="46">
        <v>73450</v>
      </c>
      <c r="N14" s="46"/>
    </row>
    <row r="15" ht="20.25" customHeight="1" spans="1:14">
      <c r="A15" s="44" t="str">
        <f>"      "&amp;"玉溪市贫困地区农村饮水安全巩固提升和人居环境整治示范村项目经费"</f>
        <v>      玉溪市贫困地区农村饮水安全巩固提升和人居环境整治示范村项目经费</v>
      </c>
      <c r="B15" s="46">
        <v>3357900</v>
      </c>
      <c r="C15" s="46"/>
      <c r="D15" s="46">
        <v>3357900</v>
      </c>
      <c r="E15" s="46">
        <v>238300</v>
      </c>
      <c r="F15" s="46">
        <v>164100</v>
      </c>
      <c r="G15" s="46">
        <v>165500</v>
      </c>
      <c r="H15" s="46">
        <v>53300</v>
      </c>
      <c r="I15" s="46">
        <v>234500</v>
      </c>
      <c r="J15" s="46">
        <v>503800</v>
      </c>
      <c r="K15" s="46">
        <v>569400</v>
      </c>
      <c r="L15" s="46">
        <v>524900</v>
      </c>
      <c r="M15" s="46">
        <v>904100</v>
      </c>
      <c r="N15" s="46"/>
    </row>
    <row r="16" ht="20.25" customHeight="1" spans="1:14">
      <c r="A16" s="44" t="str">
        <f>"      "&amp;"玉溪市驻村工作队员意外伤害保险经费"</f>
        <v>      玉溪市驻村工作队员意外伤害保险经费</v>
      </c>
      <c r="B16" s="46">
        <v>178503</v>
      </c>
      <c r="C16" s="46">
        <v>178503</v>
      </c>
      <c r="D16" s="46"/>
      <c r="E16" s="46">
        <v>14352</v>
      </c>
      <c r="F16" s="46">
        <v>14352</v>
      </c>
      <c r="G16" s="46">
        <v>12558</v>
      </c>
      <c r="H16" s="46">
        <v>8073</v>
      </c>
      <c r="I16" s="46">
        <v>17043</v>
      </c>
      <c r="J16" s="46">
        <v>21528</v>
      </c>
      <c r="K16" s="46">
        <v>31395</v>
      </c>
      <c r="L16" s="46">
        <v>29601</v>
      </c>
      <c r="M16" s="46">
        <v>29601</v>
      </c>
      <c r="N16" s="46"/>
    </row>
    <row r="17" ht="20.25" customHeight="1" spans="1:14">
      <c r="A17" s="44" t="s">
        <v>77</v>
      </c>
      <c r="B17" s="46">
        <v>2111100</v>
      </c>
      <c r="C17" s="46"/>
      <c r="D17" s="46">
        <v>2111100</v>
      </c>
      <c r="E17" s="46"/>
      <c r="F17" s="46">
        <v>70000</v>
      </c>
      <c r="G17" s="46">
        <v>360000</v>
      </c>
      <c r="H17" s="46">
        <v>180000</v>
      </c>
      <c r="I17" s="46">
        <v>405200</v>
      </c>
      <c r="J17" s="46"/>
      <c r="K17" s="46">
        <v>200800</v>
      </c>
      <c r="L17" s="46">
        <v>440400</v>
      </c>
      <c r="M17" s="46">
        <v>454700</v>
      </c>
      <c r="N17" s="46"/>
    </row>
    <row r="18" ht="20.25" customHeight="1" spans="1:14">
      <c r="A18" s="44" t="str">
        <f>"      "&amp;"玉溪市农村“厕所革命”项目补助资金"</f>
        <v>      玉溪市农村“厕所革命”项目补助资金</v>
      </c>
      <c r="B18" s="46">
        <v>2111100</v>
      </c>
      <c r="C18" s="46"/>
      <c r="D18" s="46">
        <v>2111100</v>
      </c>
      <c r="E18" s="46"/>
      <c r="F18" s="46">
        <v>70000</v>
      </c>
      <c r="G18" s="46">
        <v>360000</v>
      </c>
      <c r="H18" s="46">
        <v>180000</v>
      </c>
      <c r="I18" s="46">
        <v>405200</v>
      </c>
      <c r="J18" s="46"/>
      <c r="K18" s="46">
        <v>200800</v>
      </c>
      <c r="L18" s="46">
        <v>440400</v>
      </c>
      <c r="M18" s="46">
        <v>454700</v>
      </c>
      <c r="N18" s="46"/>
    </row>
    <row r="19" ht="20.25" customHeight="1" spans="1:14">
      <c r="A19" s="72" t="s">
        <v>30</v>
      </c>
      <c r="B19" s="46">
        <v>21192845.79</v>
      </c>
      <c r="C19" s="46">
        <v>15723845.79</v>
      </c>
      <c r="D19" s="46">
        <v>5469000</v>
      </c>
      <c r="E19" s="46">
        <v>1535945.3</v>
      </c>
      <c r="F19" s="46">
        <v>1482512.73</v>
      </c>
      <c r="G19" s="46">
        <v>1301487.5</v>
      </c>
      <c r="H19" s="46">
        <v>1192213</v>
      </c>
      <c r="I19" s="46">
        <v>2648179.3</v>
      </c>
      <c r="J19" s="46">
        <v>1716838</v>
      </c>
      <c r="K19" s="46">
        <v>2366240.56</v>
      </c>
      <c r="L19" s="46">
        <v>5590676.1</v>
      </c>
      <c r="M19" s="46">
        <v>3358753.3</v>
      </c>
      <c r="N19" s="46"/>
    </row>
  </sheetData>
  <mergeCells count="6">
    <mergeCell ref="A1:N1"/>
    <mergeCell ref="A2:N2"/>
    <mergeCell ref="A3:I3"/>
    <mergeCell ref="B4:D4"/>
    <mergeCell ref="E4:N4"/>
    <mergeCell ref="A4:A5"/>
  </mergeCells>
  <pageMargins left="0.751388888888889" right="0.751388888888889" top="1" bottom="1" header="0.5" footer="0.5"/>
  <pageSetup paperSize="9" scale="47"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2"/>
  <sheetViews>
    <sheetView showZeros="0" topLeftCell="A30" workbookViewId="0">
      <selection activeCell="C21" sqref="$A21:$XFD23"/>
    </sheetView>
  </sheetViews>
  <sheetFormatPr defaultColWidth="9.14166666666667" defaultRowHeight="12" customHeight="1"/>
  <cols>
    <col min="1" max="1" width="34.2833333333333" customWidth="1"/>
    <col min="2" max="2" width="44.62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1" t="s">
        <v>1158</v>
      </c>
      <c r="B1" s="31"/>
      <c r="C1" s="31"/>
      <c r="D1" s="31"/>
      <c r="E1" s="31"/>
      <c r="F1" s="31"/>
      <c r="G1" s="31"/>
      <c r="H1" s="31"/>
      <c r="I1" s="31"/>
      <c r="J1" s="51"/>
    </row>
    <row r="2" ht="28.5" customHeight="1" spans="1:10">
      <c r="A2" s="67" t="s">
        <v>1159</v>
      </c>
      <c r="B2" s="68"/>
      <c r="C2" s="68"/>
      <c r="D2" s="68"/>
      <c r="E2" s="68"/>
      <c r="F2" s="69"/>
      <c r="G2" s="68"/>
      <c r="H2" s="69"/>
      <c r="I2" s="69"/>
      <c r="J2" s="68"/>
    </row>
    <row r="3" ht="15" customHeight="1" spans="1:1">
      <c r="A3" s="5" t="str">
        <f>"单位名称："&amp;"玉溪市农业农村局"</f>
        <v>单位名称：玉溪市农业农村局</v>
      </c>
    </row>
    <row r="4" ht="14.25" customHeight="1" spans="1:10">
      <c r="A4" s="70" t="s">
        <v>651</v>
      </c>
      <c r="B4" s="70" t="s">
        <v>652</v>
      </c>
      <c r="C4" s="70" t="s">
        <v>653</v>
      </c>
      <c r="D4" s="70" t="s">
        <v>654</v>
      </c>
      <c r="E4" s="70" t="s">
        <v>655</v>
      </c>
      <c r="F4" s="56" t="s">
        <v>656</v>
      </c>
      <c r="G4" s="70" t="s">
        <v>657</v>
      </c>
      <c r="H4" s="56" t="s">
        <v>658</v>
      </c>
      <c r="I4" s="56" t="s">
        <v>659</v>
      </c>
      <c r="J4" s="70" t="s">
        <v>660</v>
      </c>
    </row>
    <row r="5" ht="14.25" customHeight="1" spans="1:10">
      <c r="A5" s="70">
        <v>1</v>
      </c>
      <c r="B5" s="70">
        <v>2</v>
      </c>
      <c r="C5" s="70">
        <v>3</v>
      </c>
      <c r="D5" s="70">
        <v>4</v>
      </c>
      <c r="E5" s="70">
        <v>5</v>
      </c>
      <c r="F5" s="56">
        <v>6</v>
      </c>
      <c r="G5" s="70">
        <v>7</v>
      </c>
      <c r="H5" s="56">
        <v>8</v>
      </c>
      <c r="I5" s="56">
        <v>9</v>
      </c>
      <c r="J5" s="70">
        <v>10</v>
      </c>
    </row>
    <row r="6" ht="15" customHeight="1" spans="1:10">
      <c r="A6" s="27" t="s">
        <v>64</v>
      </c>
      <c r="B6" s="71"/>
      <c r="C6" s="71"/>
      <c r="D6" s="71"/>
      <c r="E6" s="72"/>
      <c r="F6" s="73"/>
      <c r="G6" s="72"/>
      <c r="H6" s="73"/>
      <c r="I6" s="73"/>
      <c r="J6" s="72"/>
    </row>
    <row r="7" ht="33.75" customHeight="1" spans="1:10">
      <c r="A7" s="74" t="s">
        <v>64</v>
      </c>
      <c r="B7" s="27"/>
      <c r="C7" s="27"/>
      <c r="D7" s="27"/>
      <c r="E7" s="27"/>
      <c r="F7" s="27"/>
      <c r="G7" s="44"/>
      <c r="H7" s="27"/>
      <c r="I7" s="27"/>
      <c r="J7" s="27"/>
    </row>
    <row r="8" ht="60" customHeight="1" spans="1:10">
      <c r="A8" s="27" t="s">
        <v>465</v>
      </c>
      <c r="B8" s="27" t="s">
        <v>692</v>
      </c>
      <c r="C8" s="27" t="s">
        <v>662</v>
      </c>
      <c r="D8" s="27" t="s">
        <v>663</v>
      </c>
      <c r="E8" s="27" t="s">
        <v>693</v>
      </c>
      <c r="F8" s="27" t="s">
        <v>665</v>
      </c>
      <c r="G8" s="44" t="s">
        <v>694</v>
      </c>
      <c r="H8" s="27" t="s">
        <v>695</v>
      </c>
      <c r="I8" s="27" t="s">
        <v>667</v>
      </c>
      <c r="J8" s="27" t="s">
        <v>696</v>
      </c>
    </row>
    <row r="9" ht="48" customHeight="1" spans="1:10">
      <c r="A9" s="27" t="s">
        <v>465</v>
      </c>
      <c r="B9" s="27" t="s">
        <v>692</v>
      </c>
      <c r="C9" s="27" t="s">
        <v>662</v>
      </c>
      <c r="D9" s="27" t="s">
        <v>663</v>
      </c>
      <c r="E9" s="27" t="s">
        <v>697</v>
      </c>
      <c r="F9" s="27" t="s">
        <v>665</v>
      </c>
      <c r="G9" s="44" t="s">
        <v>54</v>
      </c>
      <c r="H9" s="27" t="s">
        <v>680</v>
      </c>
      <c r="I9" s="27" t="s">
        <v>667</v>
      </c>
      <c r="J9" s="27" t="s">
        <v>698</v>
      </c>
    </row>
    <row r="10" ht="60" customHeight="1" spans="1:10">
      <c r="A10" s="27" t="s">
        <v>465</v>
      </c>
      <c r="B10" s="27" t="s">
        <v>692</v>
      </c>
      <c r="C10" s="27" t="s">
        <v>662</v>
      </c>
      <c r="D10" s="27" t="s">
        <v>672</v>
      </c>
      <c r="E10" s="27" t="s">
        <v>699</v>
      </c>
      <c r="F10" s="27" t="s">
        <v>665</v>
      </c>
      <c r="G10" s="44" t="s">
        <v>700</v>
      </c>
      <c r="H10" s="27" t="s">
        <v>689</v>
      </c>
      <c r="I10" s="27" t="s">
        <v>667</v>
      </c>
      <c r="J10" s="27" t="s">
        <v>701</v>
      </c>
    </row>
    <row r="11" ht="60" customHeight="1" spans="1:10">
      <c r="A11" s="27" t="s">
        <v>465</v>
      </c>
      <c r="B11" s="27" t="s">
        <v>692</v>
      </c>
      <c r="C11" s="27" t="s">
        <v>676</v>
      </c>
      <c r="D11" s="27" t="s">
        <v>682</v>
      </c>
      <c r="E11" s="27" t="s">
        <v>702</v>
      </c>
      <c r="F11" s="27" t="s">
        <v>703</v>
      </c>
      <c r="G11" s="44" t="s">
        <v>704</v>
      </c>
      <c r="H11" s="27" t="s">
        <v>689</v>
      </c>
      <c r="I11" s="27" t="s">
        <v>667</v>
      </c>
      <c r="J11" s="27" t="s">
        <v>705</v>
      </c>
    </row>
    <row r="12" ht="50" customHeight="1" spans="1:10">
      <c r="A12" s="27" t="s">
        <v>465</v>
      </c>
      <c r="B12" s="27" t="s">
        <v>692</v>
      </c>
      <c r="C12" s="27" t="s">
        <v>676</v>
      </c>
      <c r="D12" s="27" t="s">
        <v>706</v>
      </c>
      <c r="E12" s="27" t="s">
        <v>707</v>
      </c>
      <c r="F12" s="27" t="s">
        <v>703</v>
      </c>
      <c r="G12" s="44" t="s">
        <v>708</v>
      </c>
      <c r="H12" s="27" t="s">
        <v>709</v>
      </c>
      <c r="I12" s="27" t="s">
        <v>667</v>
      </c>
      <c r="J12" s="27" t="s">
        <v>710</v>
      </c>
    </row>
    <row r="13" ht="50" customHeight="1" spans="1:10">
      <c r="A13" s="27" t="s">
        <v>465</v>
      </c>
      <c r="B13" s="27" t="s">
        <v>692</v>
      </c>
      <c r="C13" s="27" t="s">
        <v>685</v>
      </c>
      <c r="D13" s="27" t="s">
        <v>686</v>
      </c>
      <c r="E13" s="27" t="s">
        <v>711</v>
      </c>
      <c r="F13" s="27" t="s">
        <v>665</v>
      </c>
      <c r="G13" s="44" t="s">
        <v>712</v>
      </c>
      <c r="H13" s="27" t="s">
        <v>689</v>
      </c>
      <c r="I13" s="27" t="s">
        <v>667</v>
      </c>
      <c r="J13" s="27" t="s">
        <v>713</v>
      </c>
    </row>
    <row r="14" ht="105" customHeight="1" spans="1:10">
      <c r="A14" s="27" t="s">
        <v>473</v>
      </c>
      <c r="B14" s="27" t="s">
        <v>736</v>
      </c>
      <c r="C14" s="27" t="s">
        <v>662</v>
      </c>
      <c r="D14" s="27" t="s">
        <v>663</v>
      </c>
      <c r="E14" s="27" t="s">
        <v>737</v>
      </c>
      <c r="F14" s="27" t="s">
        <v>703</v>
      </c>
      <c r="G14" s="44" t="s">
        <v>704</v>
      </c>
      <c r="H14" s="27" t="s">
        <v>689</v>
      </c>
      <c r="I14" s="27" t="s">
        <v>667</v>
      </c>
      <c r="J14" s="27" t="s">
        <v>738</v>
      </c>
    </row>
    <row r="15" ht="80" customHeight="1" spans="1:10">
      <c r="A15" s="27" t="s">
        <v>473</v>
      </c>
      <c r="B15" s="27" t="s">
        <v>736</v>
      </c>
      <c r="C15" s="27" t="s">
        <v>662</v>
      </c>
      <c r="D15" s="27" t="s">
        <v>672</v>
      </c>
      <c r="E15" s="27" t="s">
        <v>739</v>
      </c>
      <c r="F15" s="27" t="s">
        <v>665</v>
      </c>
      <c r="G15" s="44" t="s">
        <v>206</v>
      </c>
      <c r="H15" s="27" t="s">
        <v>689</v>
      </c>
      <c r="I15" s="27" t="s">
        <v>667</v>
      </c>
      <c r="J15" s="27" t="s">
        <v>740</v>
      </c>
    </row>
    <row r="16" ht="60" customHeight="1" spans="1:10">
      <c r="A16" s="27" t="s">
        <v>473</v>
      </c>
      <c r="B16" s="27" t="s">
        <v>736</v>
      </c>
      <c r="C16" s="27" t="s">
        <v>676</v>
      </c>
      <c r="D16" s="27" t="s">
        <v>682</v>
      </c>
      <c r="E16" s="27" t="s">
        <v>741</v>
      </c>
      <c r="F16" s="27" t="s">
        <v>665</v>
      </c>
      <c r="G16" s="44" t="s">
        <v>700</v>
      </c>
      <c r="H16" s="27" t="s">
        <v>689</v>
      </c>
      <c r="I16" s="27" t="s">
        <v>667</v>
      </c>
      <c r="J16" s="27" t="s">
        <v>742</v>
      </c>
    </row>
    <row r="17" ht="67" customHeight="1" spans="1:10">
      <c r="A17" s="27" t="s">
        <v>473</v>
      </c>
      <c r="B17" s="27" t="s">
        <v>736</v>
      </c>
      <c r="C17" s="27" t="s">
        <v>676</v>
      </c>
      <c r="D17" s="27" t="s">
        <v>682</v>
      </c>
      <c r="E17" s="27" t="s">
        <v>743</v>
      </c>
      <c r="F17" s="27" t="s">
        <v>703</v>
      </c>
      <c r="G17" s="44" t="s">
        <v>708</v>
      </c>
      <c r="H17" s="27" t="s">
        <v>709</v>
      </c>
      <c r="I17" s="27" t="s">
        <v>667</v>
      </c>
      <c r="J17" s="27" t="s">
        <v>744</v>
      </c>
    </row>
    <row r="18" ht="89" customHeight="1" spans="1:10">
      <c r="A18" s="27" t="s">
        <v>473</v>
      </c>
      <c r="B18" s="27" t="s">
        <v>736</v>
      </c>
      <c r="C18" s="27" t="s">
        <v>685</v>
      </c>
      <c r="D18" s="27" t="s">
        <v>686</v>
      </c>
      <c r="E18" s="27" t="s">
        <v>745</v>
      </c>
      <c r="F18" s="27" t="s">
        <v>665</v>
      </c>
      <c r="G18" s="44" t="s">
        <v>688</v>
      </c>
      <c r="H18" s="27" t="s">
        <v>689</v>
      </c>
      <c r="I18" s="27" t="s">
        <v>667</v>
      </c>
      <c r="J18" s="27" t="s">
        <v>746</v>
      </c>
    </row>
    <row r="19" ht="57" customHeight="1" spans="1:10">
      <c r="A19" s="27" t="s">
        <v>471</v>
      </c>
      <c r="B19" s="27" t="s">
        <v>747</v>
      </c>
      <c r="C19" s="27" t="s">
        <v>662</v>
      </c>
      <c r="D19" s="27" t="s">
        <v>663</v>
      </c>
      <c r="E19" s="27" t="s">
        <v>748</v>
      </c>
      <c r="F19" s="27" t="s">
        <v>665</v>
      </c>
      <c r="G19" s="44" t="s">
        <v>749</v>
      </c>
      <c r="H19" s="27" t="s">
        <v>750</v>
      </c>
      <c r="I19" s="27" t="s">
        <v>667</v>
      </c>
      <c r="J19" s="27" t="s">
        <v>751</v>
      </c>
    </row>
    <row r="20" ht="57" customHeight="1" spans="1:10">
      <c r="A20" s="27" t="s">
        <v>471</v>
      </c>
      <c r="B20" s="27" t="s">
        <v>747</v>
      </c>
      <c r="C20" s="27" t="s">
        <v>662</v>
      </c>
      <c r="D20" s="27" t="s">
        <v>663</v>
      </c>
      <c r="E20" s="27" t="s">
        <v>752</v>
      </c>
      <c r="F20" s="27" t="s">
        <v>703</v>
      </c>
      <c r="G20" s="44" t="s">
        <v>753</v>
      </c>
      <c r="H20" s="27" t="s">
        <v>754</v>
      </c>
      <c r="I20" s="27" t="s">
        <v>667</v>
      </c>
      <c r="J20" s="27" t="s">
        <v>755</v>
      </c>
    </row>
    <row r="21" ht="43" customHeight="1" spans="1:10">
      <c r="A21" s="27" t="s">
        <v>471</v>
      </c>
      <c r="B21" s="27" t="s">
        <v>747</v>
      </c>
      <c r="C21" s="27" t="s">
        <v>662</v>
      </c>
      <c r="D21" s="27" t="s">
        <v>672</v>
      </c>
      <c r="E21" s="27" t="s">
        <v>756</v>
      </c>
      <c r="F21" s="27" t="s">
        <v>703</v>
      </c>
      <c r="G21" s="44" t="s">
        <v>708</v>
      </c>
      <c r="H21" s="27" t="s">
        <v>689</v>
      </c>
      <c r="I21" s="27" t="s">
        <v>667</v>
      </c>
      <c r="J21" s="27" t="s">
        <v>757</v>
      </c>
    </row>
    <row r="22" ht="43" customHeight="1" spans="1:10">
      <c r="A22" s="27" t="s">
        <v>471</v>
      </c>
      <c r="B22" s="27" t="s">
        <v>747</v>
      </c>
      <c r="C22" s="27" t="s">
        <v>676</v>
      </c>
      <c r="D22" s="27" t="s">
        <v>677</v>
      </c>
      <c r="E22" s="27" t="s">
        <v>758</v>
      </c>
      <c r="F22" s="27" t="s">
        <v>665</v>
      </c>
      <c r="G22" s="44" t="s">
        <v>759</v>
      </c>
      <c r="H22" s="27" t="s">
        <v>760</v>
      </c>
      <c r="I22" s="27" t="s">
        <v>690</v>
      </c>
      <c r="J22" s="27" t="s">
        <v>761</v>
      </c>
    </row>
    <row r="23" ht="43" customHeight="1" spans="1:10">
      <c r="A23" s="27" t="s">
        <v>471</v>
      </c>
      <c r="B23" s="27" t="s">
        <v>747</v>
      </c>
      <c r="C23" s="27" t="s">
        <v>676</v>
      </c>
      <c r="D23" s="27" t="s">
        <v>682</v>
      </c>
      <c r="E23" s="27" t="s">
        <v>762</v>
      </c>
      <c r="F23" s="27" t="s">
        <v>665</v>
      </c>
      <c r="G23" s="44" t="s">
        <v>46</v>
      </c>
      <c r="H23" s="27" t="s">
        <v>670</v>
      </c>
      <c r="I23" s="27" t="s">
        <v>667</v>
      </c>
      <c r="J23" s="27" t="s">
        <v>763</v>
      </c>
    </row>
    <row r="24" ht="57" customHeight="1" spans="1:10">
      <c r="A24" s="27" t="s">
        <v>471</v>
      </c>
      <c r="B24" s="27" t="s">
        <v>747</v>
      </c>
      <c r="C24" s="27" t="s">
        <v>685</v>
      </c>
      <c r="D24" s="27" t="s">
        <v>686</v>
      </c>
      <c r="E24" s="27" t="s">
        <v>764</v>
      </c>
      <c r="F24" s="27" t="s">
        <v>665</v>
      </c>
      <c r="G24" s="44" t="s">
        <v>688</v>
      </c>
      <c r="H24" s="27" t="s">
        <v>689</v>
      </c>
      <c r="I24" s="27" t="s">
        <v>667</v>
      </c>
      <c r="J24" s="27" t="s">
        <v>765</v>
      </c>
    </row>
    <row r="25" ht="33.75" customHeight="1" spans="1:10">
      <c r="A25" s="27" t="s">
        <v>468</v>
      </c>
      <c r="B25" s="27" t="s">
        <v>766</v>
      </c>
      <c r="C25" s="27" t="s">
        <v>662</v>
      </c>
      <c r="D25" s="27" t="s">
        <v>663</v>
      </c>
      <c r="E25" s="27" t="s">
        <v>767</v>
      </c>
      <c r="F25" s="27" t="s">
        <v>665</v>
      </c>
      <c r="G25" s="44" t="s">
        <v>768</v>
      </c>
      <c r="H25" s="27" t="s">
        <v>769</v>
      </c>
      <c r="I25" s="27" t="s">
        <v>667</v>
      </c>
      <c r="J25" s="27" t="s">
        <v>770</v>
      </c>
    </row>
    <row r="26" ht="33.75" customHeight="1" spans="1:10">
      <c r="A26" s="27" t="s">
        <v>468</v>
      </c>
      <c r="B26" s="27" t="s">
        <v>766</v>
      </c>
      <c r="C26" s="27" t="s">
        <v>662</v>
      </c>
      <c r="D26" s="27" t="s">
        <v>663</v>
      </c>
      <c r="E26" s="27" t="s">
        <v>771</v>
      </c>
      <c r="F26" s="27" t="s">
        <v>665</v>
      </c>
      <c r="G26" s="44" t="s">
        <v>772</v>
      </c>
      <c r="H26" s="27" t="s">
        <v>769</v>
      </c>
      <c r="I26" s="27" t="s">
        <v>667</v>
      </c>
      <c r="J26" s="27" t="s">
        <v>773</v>
      </c>
    </row>
    <row r="27" ht="33.75" customHeight="1" spans="1:10">
      <c r="A27" s="27" t="s">
        <v>468</v>
      </c>
      <c r="B27" s="27" t="s">
        <v>766</v>
      </c>
      <c r="C27" s="27" t="s">
        <v>662</v>
      </c>
      <c r="D27" s="27" t="s">
        <v>672</v>
      </c>
      <c r="E27" s="27" t="s">
        <v>774</v>
      </c>
      <c r="F27" s="27" t="s">
        <v>665</v>
      </c>
      <c r="G27" s="44" t="s">
        <v>735</v>
      </c>
      <c r="H27" s="27" t="s">
        <v>689</v>
      </c>
      <c r="I27" s="27" t="s">
        <v>667</v>
      </c>
      <c r="J27" s="27" t="s">
        <v>775</v>
      </c>
    </row>
    <row r="28" ht="33.75" customHeight="1" spans="1:10">
      <c r="A28" s="27" t="s">
        <v>468</v>
      </c>
      <c r="B28" s="27" t="s">
        <v>766</v>
      </c>
      <c r="C28" s="27" t="s">
        <v>662</v>
      </c>
      <c r="D28" s="27" t="s">
        <v>776</v>
      </c>
      <c r="E28" s="27" t="s">
        <v>777</v>
      </c>
      <c r="F28" s="27" t="s">
        <v>703</v>
      </c>
      <c r="G28" s="44" t="s">
        <v>778</v>
      </c>
      <c r="H28" s="27"/>
      <c r="I28" s="27" t="s">
        <v>690</v>
      </c>
      <c r="J28" s="27" t="s">
        <v>777</v>
      </c>
    </row>
    <row r="29" ht="33.75" customHeight="1" spans="1:10">
      <c r="A29" s="27" t="s">
        <v>468</v>
      </c>
      <c r="B29" s="27" t="s">
        <v>766</v>
      </c>
      <c r="C29" s="27" t="s">
        <v>676</v>
      </c>
      <c r="D29" s="27" t="s">
        <v>677</v>
      </c>
      <c r="E29" s="27" t="s">
        <v>779</v>
      </c>
      <c r="F29" s="27" t="s">
        <v>703</v>
      </c>
      <c r="G29" s="44" t="s">
        <v>723</v>
      </c>
      <c r="H29" s="27"/>
      <c r="I29" s="27" t="s">
        <v>690</v>
      </c>
      <c r="J29" s="27" t="s">
        <v>780</v>
      </c>
    </row>
    <row r="30" ht="33.75" customHeight="1" spans="1:10">
      <c r="A30" s="27" t="s">
        <v>468</v>
      </c>
      <c r="B30" s="27" t="s">
        <v>766</v>
      </c>
      <c r="C30" s="27" t="s">
        <v>676</v>
      </c>
      <c r="D30" s="27" t="s">
        <v>682</v>
      </c>
      <c r="E30" s="27" t="s">
        <v>781</v>
      </c>
      <c r="F30" s="27" t="s">
        <v>665</v>
      </c>
      <c r="G30" s="44" t="s">
        <v>712</v>
      </c>
      <c r="H30" s="27" t="s">
        <v>689</v>
      </c>
      <c r="I30" s="27" t="s">
        <v>667</v>
      </c>
      <c r="J30" s="27" t="s">
        <v>782</v>
      </c>
    </row>
    <row r="31" ht="33.75" customHeight="1" spans="1:10">
      <c r="A31" s="27" t="s">
        <v>468</v>
      </c>
      <c r="B31" s="27" t="s">
        <v>766</v>
      </c>
      <c r="C31" s="27" t="s">
        <v>685</v>
      </c>
      <c r="D31" s="27" t="s">
        <v>686</v>
      </c>
      <c r="E31" s="27" t="s">
        <v>783</v>
      </c>
      <c r="F31" s="27" t="s">
        <v>665</v>
      </c>
      <c r="G31" s="44" t="s">
        <v>716</v>
      </c>
      <c r="H31" s="27" t="s">
        <v>689</v>
      </c>
      <c r="I31" s="27" t="s">
        <v>667</v>
      </c>
      <c r="J31" s="27" t="s">
        <v>784</v>
      </c>
    </row>
    <row r="32" ht="73" customHeight="1" spans="1:10">
      <c r="A32" s="27" t="s">
        <v>460</v>
      </c>
      <c r="B32" s="27" t="s">
        <v>878</v>
      </c>
      <c r="C32" s="27" t="s">
        <v>662</v>
      </c>
      <c r="D32" s="27" t="s">
        <v>663</v>
      </c>
      <c r="E32" s="27" t="s">
        <v>879</v>
      </c>
      <c r="F32" s="27" t="s">
        <v>703</v>
      </c>
      <c r="G32" s="44" t="s">
        <v>880</v>
      </c>
      <c r="H32" s="27" t="s">
        <v>881</v>
      </c>
      <c r="I32" s="27" t="s">
        <v>667</v>
      </c>
      <c r="J32" s="27" t="s">
        <v>882</v>
      </c>
    </row>
    <row r="33" ht="73" customHeight="1" spans="1:10">
      <c r="A33" s="27" t="s">
        <v>460</v>
      </c>
      <c r="B33" s="27" t="s">
        <v>878</v>
      </c>
      <c r="C33" s="27" t="s">
        <v>662</v>
      </c>
      <c r="D33" s="27" t="s">
        <v>663</v>
      </c>
      <c r="E33" s="27" t="s">
        <v>883</v>
      </c>
      <c r="F33" s="27" t="s">
        <v>665</v>
      </c>
      <c r="G33" s="44" t="s">
        <v>45</v>
      </c>
      <c r="H33" s="27" t="s">
        <v>881</v>
      </c>
      <c r="I33" s="27" t="s">
        <v>667</v>
      </c>
      <c r="J33" s="27" t="s">
        <v>884</v>
      </c>
    </row>
    <row r="34" ht="58" customHeight="1" spans="1:10">
      <c r="A34" s="27" t="s">
        <v>460</v>
      </c>
      <c r="B34" s="27" t="s">
        <v>878</v>
      </c>
      <c r="C34" s="27" t="s">
        <v>662</v>
      </c>
      <c r="D34" s="27" t="s">
        <v>672</v>
      </c>
      <c r="E34" s="27" t="s">
        <v>885</v>
      </c>
      <c r="F34" s="27" t="s">
        <v>703</v>
      </c>
      <c r="G34" s="44" t="s">
        <v>704</v>
      </c>
      <c r="H34" s="27" t="s">
        <v>689</v>
      </c>
      <c r="I34" s="27" t="s">
        <v>667</v>
      </c>
      <c r="J34" s="27" t="s">
        <v>886</v>
      </c>
    </row>
    <row r="35" ht="73" customHeight="1" spans="1:10">
      <c r="A35" s="27" t="s">
        <v>460</v>
      </c>
      <c r="B35" s="27" t="s">
        <v>878</v>
      </c>
      <c r="C35" s="27" t="s">
        <v>676</v>
      </c>
      <c r="D35" s="27" t="s">
        <v>682</v>
      </c>
      <c r="E35" s="27" t="s">
        <v>887</v>
      </c>
      <c r="F35" s="27" t="s">
        <v>703</v>
      </c>
      <c r="G35" s="44" t="s">
        <v>888</v>
      </c>
      <c r="H35" s="27" t="s">
        <v>689</v>
      </c>
      <c r="I35" s="27" t="s">
        <v>690</v>
      </c>
      <c r="J35" s="27" t="s">
        <v>889</v>
      </c>
    </row>
    <row r="36" ht="59" customHeight="1" spans="1:10">
      <c r="A36" s="27" t="s">
        <v>460</v>
      </c>
      <c r="B36" s="27" t="s">
        <v>878</v>
      </c>
      <c r="C36" s="27" t="s">
        <v>676</v>
      </c>
      <c r="D36" s="27" t="s">
        <v>682</v>
      </c>
      <c r="E36" s="27" t="s">
        <v>741</v>
      </c>
      <c r="F36" s="27" t="s">
        <v>703</v>
      </c>
      <c r="G36" s="44" t="s">
        <v>704</v>
      </c>
      <c r="H36" s="27" t="s">
        <v>689</v>
      </c>
      <c r="I36" s="27" t="s">
        <v>667</v>
      </c>
      <c r="J36" s="27" t="s">
        <v>890</v>
      </c>
    </row>
    <row r="37" ht="59" customHeight="1" spans="1:10">
      <c r="A37" s="27" t="s">
        <v>460</v>
      </c>
      <c r="B37" s="27" t="s">
        <v>878</v>
      </c>
      <c r="C37" s="27" t="s">
        <v>685</v>
      </c>
      <c r="D37" s="27" t="s">
        <v>686</v>
      </c>
      <c r="E37" s="27" t="s">
        <v>891</v>
      </c>
      <c r="F37" s="27" t="s">
        <v>665</v>
      </c>
      <c r="G37" s="44" t="s">
        <v>700</v>
      </c>
      <c r="H37" s="27" t="s">
        <v>689</v>
      </c>
      <c r="I37" s="27" t="s">
        <v>667</v>
      </c>
      <c r="J37" s="27" t="s">
        <v>892</v>
      </c>
    </row>
    <row r="38" ht="33.75" customHeight="1" spans="1:10">
      <c r="A38" s="27" t="s">
        <v>490</v>
      </c>
      <c r="B38" s="27" t="s">
        <v>932</v>
      </c>
      <c r="C38" s="27" t="s">
        <v>662</v>
      </c>
      <c r="D38" s="27" t="s">
        <v>663</v>
      </c>
      <c r="E38" s="27" t="s">
        <v>933</v>
      </c>
      <c r="F38" s="27" t="s">
        <v>665</v>
      </c>
      <c r="G38" s="44" t="s">
        <v>700</v>
      </c>
      <c r="H38" s="27" t="s">
        <v>689</v>
      </c>
      <c r="I38" s="27" t="s">
        <v>667</v>
      </c>
      <c r="J38" s="27" t="s">
        <v>934</v>
      </c>
    </row>
    <row r="39" ht="33.75" customHeight="1" spans="1:10">
      <c r="A39" s="27" t="s">
        <v>490</v>
      </c>
      <c r="B39" s="27" t="s">
        <v>932</v>
      </c>
      <c r="C39" s="27" t="s">
        <v>662</v>
      </c>
      <c r="D39" s="27" t="s">
        <v>663</v>
      </c>
      <c r="E39" s="27" t="s">
        <v>935</v>
      </c>
      <c r="F39" s="27" t="s">
        <v>665</v>
      </c>
      <c r="G39" s="44" t="s">
        <v>936</v>
      </c>
      <c r="H39" s="27" t="s">
        <v>937</v>
      </c>
      <c r="I39" s="27" t="s">
        <v>667</v>
      </c>
      <c r="J39" s="27" t="s">
        <v>938</v>
      </c>
    </row>
    <row r="40" ht="33.75" customHeight="1" spans="1:10">
      <c r="A40" s="27" t="s">
        <v>490</v>
      </c>
      <c r="B40" s="27" t="s">
        <v>932</v>
      </c>
      <c r="C40" s="27" t="s">
        <v>662</v>
      </c>
      <c r="D40" s="27" t="s">
        <v>672</v>
      </c>
      <c r="E40" s="27" t="s">
        <v>939</v>
      </c>
      <c r="F40" s="27" t="s">
        <v>665</v>
      </c>
      <c r="G40" s="44" t="s">
        <v>47</v>
      </c>
      <c r="H40" s="27" t="s">
        <v>689</v>
      </c>
      <c r="I40" s="27" t="s">
        <v>667</v>
      </c>
      <c r="J40" s="27" t="s">
        <v>940</v>
      </c>
    </row>
    <row r="41" ht="33.75" customHeight="1" spans="1:10">
      <c r="A41" s="27" t="s">
        <v>490</v>
      </c>
      <c r="B41" s="27" t="s">
        <v>932</v>
      </c>
      <c r="C41" s="27" t="s">
        <v>662</v>
      </c>
      <c r="D41" s="27" t="s">
        <v>672</v>
      </c>
      <c r="E41" s="27" t="s">
        <v>779</v>
      </c>
      <c r="F41" s="27" t="s">
        <v>703</v>
      </c>
      <c r="G41" s="44" t="s">
        <v>723</v>
      </c>
      <c r="H41" s="27"/>
      <c r="I41" s="27" t="s">
        <v>690</v>
      </c>
      <c r="J41" s="27" t="s">
        <v>779</v>
      </c>
    </row>
    <row r="42" ht="33.75" customHeight="1" spans="1:10">
      <c r="A42" s="27" t="s">
        <v>490</v>
      </c>
      <c r="B42" s="27" t="s">
        <v>932</v>
      </c>
      <c r="C42" s="27" t="s">
        <v>676</v>
      </c>
      <c r="D42" s="27" t="s">
        <v>677</v>
      </c>
      <c r="E42" s="27" t="s">
        <v>941</v>
      </c>
      <c r="F42" s="27" t="s">
        <v>665</v>
      </c>
      <c r="G42" s="44" t="s">
        <v>57</v>
      </c>
      <c r="H42" s="27" t="s">
        <v>689</v>
      </c>
      <c r="I42" s="27" t="s">
        <v>667</v>
      </c>
      <c r="J42" s="27" t="s">
        <v>942</v>
      </c>
    </row>
    <row r="43" ht="33.75" customHeight="1" spans="1:10">
      <c r="A43" s="27" t="s">
        <v>490</v>
      </c>
      <c r="B43" s="27" t="s">
        <v>932</v>
      </c>
      <c r="C43" s="27" t="s">
        <v>676</v>
      </c>
      <c r="D43" s="27" t="s">
        <v>682</v>
      </c>
      <c r="E43" s="27" t="s">
        <v>943</v>
      </c>
      <c r="F43" s="27" t="s">
        <v>703</v>
      </c>
      <c r="G43" s="44" t="s">
        <v>944</v>
      </c>
      <c r="H43" s="27"/>
      <c r="I43" s="27" t="s">
        <v>690</v>
      </c>
      <c r="J43" s="27" t="s">
        <v>945</v>
      </c>
    </row>
    <row r="44" ht="33.75" customHeight="1" spans="1:10">
      <c r="A44" s="27" t="s">
        <v>490</v>
      </c>
      <c r="B44" s="27" t="s">
        <v>932</v>
      </c>
      <c r="C44" s="27" t="s">
        <v>685</v>
      </c>
      <c r="D44" s="27" t="s">
        <v>686</v>
      </c>
      <c r="E44" s="27" t="s">
        <v>946</v>
      </c>
      <c r="F44" s="27" t="s">
        <v>665</v>
      </c>
      <c r="G44" s="44" t="s">
        <v>688</v>
      </c>
      <c r="H44" s="27" t="s">
        <v>689</v>
      </c>
      <c r="I44" s="27" t="s">
        <v>667</v>
      </c>
      <c r="J44" s="27" t="s">
        <v>947</v>
      </c>
    </row>
    <row r="45" ht="33.75" customHeight="1" spans="1:10">
      <c r="A45" s="74" t="s">
        <v>77</v>
      </c>
      <c r="B45" s="27"/>
      <c r="C45" s="27"/>
      <c r="D45" s="27"/>
      <c r="E45" s="27"/>
      <c r="F45" s="27"/>
      <c r="G45" s="27"/>
      <c r="H45" s="27"/>
      <c r="I45" s="27"/>
      <c r="J45" s="27"/>
    </row>
    <row r="46" ht="33.75" customHeight="1" spans="1:10">
      <c r="A46" s="27" t="s">
        <v>574</v>
      </c>
      <c r="B46" s="27" t="s">
        <v>1005</v>
      </c>
      <c r="C46" s="27" t="s">
        <v>662</v>
      </c>
      <c r="D46" s="27" t="s">
        <v>663</v>
      </c>
      <c r="E46" s="27" t="s">
        <v>1006</v>
      </c>
      <c r="F46" s="27" t="s">
        <v>665</v>
      </c>
      <c r="G46" s="44" t="s">
        <v>1007</v>
      </c>
      <c r="H46" s="27" t="s">
        <v>1008</v>
      </c>
      <c r="I46" s="27" t="s">
        <v>667</v>
      </c>
      <c r="J46" s="27" t="s">
        <v>1009</v>
      </c>
    </row>
    <row r="47" ht="33.75" customHeight="1" spans="1:10">
      <c r="A47" s="27" t="s">
        <v>574</v>
      </c>
      <c r="B47" s="27" t="s">
        <v>1005</v>
      </c>
      <c r="C47" s="27" t="s">
        <v>662</v>
      </c>
      <c r="D47" s="27" t="s">
        <v>672</v>
      </c>
      <c r="E47" s="27" t="s">
        <v>1010</v>
      </c>
      <c r="F47" s="27" t="s">
        <v>665</v>
      </c>
      <c r="G47" s="44" t="s">
        <v>700</v>
      </c>
      <c r="H47" s="27" t="s">
        <v>1011</v>
      </c>
      <c r="I47" s="27" t="s">
        <v>690</v>
      </c>
      <c r="J47" s="27" t="s">
        <v>1012</v>
      </c>
    </row>
    <row r="48" ht="33.75" customHeight="1" spans="1:10">
      <c r="A48" s="27" t="s">
        <v>574</v>
      </c>
      <c r="B48" s="27" t="s">
        <v>1005</v>
      </c>
      <c r="C48" s="27" t="s">
        <v>662</v>
      </c>
      <c r="D48" s="27" t="s">
        <v>776</v>
      </c>
      <c r="E48" s="27" t="s">
        <v>1013</v>
      </c>
      <c r="F48" s="27" t="s">
        <v>665</v>
      </c>
      <c r="G48" s="44" t="s">
        <v>1014</v>
      </c>
      <c r="H48" s="27" t="s">
        <v>689</v>
      </c>
      <c r="I48" s="27" t="s">
        <v>690</v>
      </c>
      <c r="J48" s="27" t="s">
        <v>1015</v>
      </c>
    </row>
    <row r="49" ht="33.75" customHeight="1" spans="1:10">
      <c r="A49" s="27" t="s">
        <v>574</v>
      </c>
      <c r="B49" s="27" t="s">
        <v>1005</v>
      </c>
      <c r="C49" s="27" t="s">
        <v>676</v>
      </c>
      <c r="D49" s="27" t="s">
        <v>682</v>
      </c>
      <c r="E49" s="27" t="s">
        <v>1016</v>
      </c>
      <c r="F49" s="27" t="s">
        <v>665</v>
      </c>
      <c r="G49" s="44" t="s">
        <v>712</v>
      </c>
      <c r="H49" s="27" t="s">
        <v>689</v>
      </c>
      <c r="I49" s="27" t="s">
        <v>667</v>
      </c>
      <c r="J49" s="27" t="s">
        <v>1017</v>
      </c>
    </row>
    <row r="50" ht="33.75" customHeight="1" spans="1:10">
      <c r="A50" s="27" t="s">
        <v>574</v>
      </c>
      <c r="B50" s="27" t="s">
        <v>1005</v>
      </c>
      <c r="C50" s="27" t="s">
        <v>676</v>
      </c>
      <c r="D50" s="27" t="s">
        <v>1018</v>
      </c>
      <c r="E50" s="27" t="s">
        <v>1019</v>
      </c>
      <c r="F50" s="27" t="s">
        <v>665</v>
      </c>
      <c r="G50" s="44" t="s">
        <v>735</v>
      </c>
      <c r="H50" s="27" t="s">
        <v>689</v>
      </c>
      <c r="I50" s="27" t="s">
        <v>690</v>
      </c>
      <c r="J50" s="27" t="s">
        <v>1020</v>
      </c>
    </row>
    <row r="51" ht="33.75" customHeight="1" spans="1:10">
      <c r="A51" s="27" t="s">
        <v>574</v>
      </c>
      <c r="B51" s="27" t="s">
        <v>1005</v>
      </c>
      <c r="C51" s="27" t="s">
        <v>676</v>
      </c>
      <c r="D51" s="27" t="s">
        <v>706</v>
      </c>
      <c r="E51" s="27" t="s">
        <v>1021</v>
      </c>
      <c r="F51" s="27" t="s">
        <v>703</v>
      </c>
      <c r="G51" s="44" t="s">
        <v>1022</v>
      </c>
      <c r="H51" s="27" t="s">
        <v>680</v>
      </c>
      <c r="I51" s="27" t="s">
        <v>667</v>
      </c>
      <c r="J51" s="27" t="s">
        <v>1023</v>
      </c>
    </row>
    <row r="52" ht="33.75" customHeight="1" spans="1:10">
      <c r="A52" s="27" t="s">
        <v>574</v>
      </c>
      <c r="B52" s="27" t="s">
        <v>1005</v>
      </c>
      <c r="C52" s="27" t="s">
        <v>685</v>
      </c>
      <c r="D52" s="27" t="s">
        <v>686</v>
      </c>
      <c r="E52" s="27" t="s">
        <v>1024</v>
      </c>
      <c r="F52" s="27" t="s">
        <v>665</v>
      </c>
      <c r="G52" s="44" t="s">
        <v>688</v>
      </c>
      <c r="H52" s="27" t="s">
        <v>689</v>
      </c>
      <c r="I52" s="27" t="s">
        <v>667</v>
      </c>
      <c r="J52" s="27" t="s">
        <v>1025</v>
      </c>
    </row>
  </sheetData>
  <mergeCells count="17">
    <mergeCell ref="A1:J1"/>
    <mergeCell ref="A2:J2"/>
    <mergeCell ref="A3:H3"/>
    <mergeCell ref="A8:A13"/>
    <mergeCell ref="A14:A18"/>
    <mergeCell ref="A19:A24"/>
    <mergeCell ref="A25:A31"/>
    <mergeCell ref="A32:A37"/>
    <mergeCell ref="A38:A44"/>
    <mergeCell ref="A46:A52"/>
    <mergeCell ref="B8:B13"/>
    <mergeCell ref="B14:B18"/>
    <mergeCell ref="B19:B24"/>
    <mergeCell ref="B25:B31"/>
    <mergeCell ref="B32:B37"/>
    <mergeCell ref="B38:B44"/>
    <mergeCell ref="B46:B52"/>
  </mergeCells>
  <pageMargins left="0.751388888888889" right="0.751388888888889" top="0.275" bottom="0.236111111111111" header="0.156944444444444" footer="0.118055555555556"/>
  <pageSetup paperSize="9" scale="6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2"/>
  <sheetViews>
    <sheetView showZeros="0" workbookViewId="0">
      <selection activeCell="A1" sqref="A1:H1"/>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7" t="s">
        <v>1160</v>
      </c>
      <c r="B1" s="57"/>
      <c r="C1" s="57"/>
      <c r="D1" s="57"/>
      <c r="E1" s="57"/>
      <c r="F1" s="57"/>
      <c r="G1" s="57"/>
      <c r="H1" s="57" t="s">
        <v>1160</v>
      </c>
    </row>
    <row r="2" ht="28.5" customHeight="1" spans="1:8">
      <c r="A2" s="58" t="s">
        <v>1161</v>
      </c>
      <c r="B2" s="58"/>
      <c r="C2" s="58"/>
      <c r="D2" s="58"/>
      <c r="E2" s="58"/>
      <c r="F2" s="58"/>
      <c r="G2" s="58"/>
      <c r="H2" s="58"/>
    </row>
    <row r="3" ht="18.75" customHeight="1" spans="1:8">
      <c r="A3" s="59" t="str">
        <f>"单位名称："&amp;"玉溪市农业农村局"</f>
        <v>单位名称：玉溪市农业农村局</v>
      </c>
      <c r="B3" s="59"/>
      <c r="C3" s="59"/>
      <c r="D3" s="59"/>
      <c r="E3" s="59"/>
      <c r="F3" s="59"/>
      <c r="G3" s="59"/>
      <c r="H3" s="59"/>
    </row>
    <row r="4" ht="18.75" customHeight="1" spans="1:8">
      <c r="A4" s="60" t="s">
        <v>191</v>
      </c>
      <c r="B4" s="60" t="s">
        <v>1162</v>
      </c>
      <c r="C4" s="60" t="s">
        <v>1163</v>
      </c>
      <c r="D4" s="60" t="s">
        <v>1164</v>
      </c>
      <c r="E4" s="60" t="s">
        <v>1165</v>
      </c>
      <c r="F4" s="60" t="s">
        <v>1166</v>
      </c>
      <c r="G4" s="60"/>
      <c r="H4" s="60"/>
    </row>
    <row r="5" ht="18.75" customHeight="1" spans="1:8">
      <c r="A5" s="60"/>
      <c r="B5" s="60"/>
      <c r="C5" s="60"/>
      <c r="D5" s="60"/>
      <c r="E5" s="60"/>
      <c r="F5" s="60" t="s">
        <v>1118</v>
      </c>
      <c r="G5" s="60" t="s">
        <v>1167</v>
      </c>
      <c r="H5" s="60" t="s">
        <v>1168</v>
      </c>
    </row>
    <row r="6" ht="18.75" customHeight="1" spans="1:8">
      <c r="A6" s="61" t="s">
        <v>44</v>
      </c>
      <c r="B6" s="61" t="s">
        <v>45</v>
      </c>
      <c r="C6" s="61" t="s">
        <v>46</v>
      </c>
      <c r="D6" s="61" t="s">
        <v>47</v>
      </c>
      <c r="E6" s="61" t="s">
        <v>48</v>
      </c>
      <c r="F6" s="61" t="s">
        <v>49</v>
      </c>
      <c r="G6" s="61" t="s">
        <v>50</v>
      </c>
      <c r="H6" s="61" t="s">
        <v>51</v>
      </c>
    </row>
    <row r="7" ht="18" customHeight="1" spans="1:8">
      <c r="A7" s="62" t="s">
        <v>64</v>
      </c>
      <c r="B7" s="62"/>
      <c r="C7" s="62"/>
      <c r="D7" s="62"/>
      <c r="E7" s="63"/>
      <c r="F7" s="64">
        <v>7</v>
      </c>
      <c r="G7" s="65">
        <v>15900</v>
      </c>
      <c r="H7" s="65">
        <v>35700</v>
      </c>
    </row>
    <row r="8" ht="18" customHeight="1" spans="1:8">
      <c r="A8" s="66" t="s">
        <v>64</v>
      </c>
      <c r="B8" s="62" t="s">
        <v>1169</v>
      </c>
      <c r="C8" s="62" t="s">
        <v>1170</v>
      </c>
      <c r="D8" s="62" t="s">
        <v>1171</v>
      </c>
      <c r="E8" s="63" t="s">
        <v>680</v>
      </c>
      <c r="F8" s="64">
        <v>3</v>
      </c>
      <c r="G8" s="65">
        <v>8400</v>
      </c>
      <c r="H8" s="65">
        <v>25200</v>
      </c>
    </row>
    <row r="9" ht="18" customHeight="1" spans="1:8">
      <c r="A9" s="66" t="s">
        <v>71</v>
      </c>
      <c r="B9" s="62" t="s">
        <v>1169</v>
      </c>
      <c r="C9" s="62" t="s">
        <v>1172</v>
      </c>
      <c r="D9" s="62" t="s">
        <v>1173</v>
      </c>
      <c r="E9" s="63" t="s">
        <v>1174</v>
      </c>
      <c r="F9" s="64">
        <v>1</v>
      </c>
      <c r="G9" s="65">
        <v>3000</v>
      </c>
      <c r="H9" s="65">
        <v>3000</v>
      </c>
    </row>
    <row r="10" ht="18" customHeight="1" spans="1:8">
      <c r="A10" s="66" t="s">
        <v>75</v>
      </c>
      <c r="B10" s="62" t="s">
        <v>1169</v>
      </c>
      <c r="C10" s="62" t="s">
        <v>1172</v>
      </c>
      <c r="D10" s="62" t="s">
        <v>1173</v>
      </c>
      <c r="E10" s="63" t="s">
        <v>1174</v>
      </c>
      <c r="F10" s="64">
        <v>2</v>
      </c>
      <c r="G10" s="65">
        <v>3000</v>
      </c>
      <c r="H10" s="65">
        <v>6000</v>
      </c>
    </row>
    <row r="11" ht="18" customHeight="1" spans="1:8">
      <c r="A11" s="66" t="s">
        <v>75</v>
      </c>
      <c r="B11" s="62" t="s">
        <v>1169</v>
      </c>
      <c r="C11" s="62" t="s">
        <v>1175</v>
      </c>
      <c r="D11" s="62" t="s">
        <v>1176</v>
      </c>
      <c r="E11" s="63" t="s">
        <v>1174</v>
      </c>
      <c r="F11" s="64">
        <v>1</v>
      </c>
      <c r="G11" s="65">
        <v>1500</v>
      </c>
      <c r="H11" s="65">
        <v>1500</v>
      </c>
    </row>
    <row r="12" ht="18" customHeight="1" spans="1:8">
      <c r="A12" s="63" t="s">
        <v>30</v>
      </c>
      <c r="B12" s="63"/>
      <c r="C12" s="63"/>
      <c r="D12" s="63"/>
      <c r="E12" s="63"/>
      <c r="F12" s="64">
        <v>7</v>
      </c>
      <c r="G12" s="65"/>
      <c r="H12" s="65">
        <v>35700</v>
      </c>
    </row>
  </sheetData>
  <mergeCells count="10">
    <mergeCell ref="A1:H1"/>
    <mergeCell ref="A2:H2"/>
    <mergeCell ref="A3:H3"/>
    <mergeCell ref="F4:H4"/>
    <mergeCell ref="A12:E12"/>
    <mergeCell ref="A4:A5"/>
    <mergeCell ref="B4:B5"/>
    <mergeCell ref="C4:C5"/>
    <mergeCell ref="D4:D5"/>
    <mergeCell ref="E4:E5"/>
  </mergeCells>
  <pageMargins left="0.751388888888889" right="0.751388888888889" top="1" bottom="1" header="0.5" footer="0.5"/>
  <pageSetup paperSize="1" scale="71"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11" sqref="A11:D11"/>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1" t="s">
        <v>1177</v>
      </c>
      <c r="B1" s="31"/>
      <c r="C1" s="31"/>
      <c r="D1" s="32"/>
      <c r="E1" s="32"/>
      <c r="F1" s="32"/>
      <c r="G1" s="32"/>
      <c r="H1" s="31"/>
      <c r="I1" s="31"/>
      <c r="J1" s="31"/>
      <c r="K1" s="51"/>
    </row>
    <row r="2" ht="28.5" customHeight="1" spans="1:11">
      <c r="A2" s="33" t="s">
        <v>1178</v>
      </c>
      <c r="B2" s="33"/>
      <c r="C2" s="33"/>
      <c r="D2" s="33"/>
      <c r="E2" s="33"/>
      <c r="F2" s="33"/>
      <c r="G2" s="33"/>
      <c r="H2" s="33"/>
      <c r="I2" s="33"/>
      <c r="J2" s="33"/>
      <c r="K2" s="33"/>
    </row>
    <row r="3" ht="13.5" customHeight="1" spans="1:11">
      <c r="A3" s="5" t="str">
        <f>"单位名称："&amp;"玉溪市农业农村局"</f>
        <v>单位名称：玉溪市农业农村局</v>
      </c>
      <c r="B3" s="6"/>
      <c r="C3" s="6"/>
      <c r="D3" s="6"/>
      <c r="E3" s="6"/>
      <c r="F3" s="6"/>
      <c r="G3" s="6"/>
      <c r="H3" s="7"/>
      <c r="I3" s="7"/>
      <c r="J3" s="7"/>
      <c r="K3" s="52" t="s">
        <v>2</v>
      </c>
    </row>
    <row r="4" ht="21.75" customHeight="1" spans="1:11">
      <c r="A4" s="34" t="s">
        <v>455</v>
      </c>
      <c r="B4" s="34" t="s">
        <v>193</v>
      </c>
      <c r="C4" s="34" t="s">
        <v>456</v>
      </c>
      <c r="D4" s="35" t="s">
        <v>194</v>
      </c>
      <c r="E4" s="35" t="s">
        <v>195</v>
      </c>
      <c r="F4" s="35" t="s">
        <v>196</v>
      </c>
      <c r="G4" s="35" t="s">
        <v>197</v>
      </c>
      <c r="H4" s="36" t="s">
        <v>30</v>
      </c>
      <c r="I4" s="53" t="s">
        <v>1179</v>
      </c>
      <c r="J4" s="54"/>
      <c r="K4" s="55"/>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6">
        <v>10</v>
      </c>
      <c r="K7" s="56">
        <v>11</v>
      </c>
    </row>
    <row r="8" ht="30.65" customHeight="1" spans="1:11">
      <c r="A8" s="44"/>
      <c r="B8" s="45"/>
      <c r="C8" s="44"/>
      <c r="D8" s="44"/>
      <c r="E8" s="44"/>
      <c r="F8" s="44"/>
      <c r="G8" s="44"/>
      <c r="H8" s="46"/>
      <c r="I8" s="46"/>
      <c r="J8" s="46"/>
      <c r="K8" s="46"/>
    </row>
    <row r="9" ht="30.65" customHeight="1" spans="1:11">
      <c r="A9" s="45"/>
      <c r="B9" s="45"/>
      <c r="C9" s="45"/>
      <c r="D9" s="45"/>
      <c r="E9" s="45"/>
      <c r="F9" s="45"/>
      <c r="G9" s="45"/>
      <c r="H9" s="46"/>
      <c r="I9" s="46"/>
      <c r="J9" s="46"/>
      <c r="K9" s="46"/>
    </row>
    <row r="10" ht="18.75" customHeight="1" spans="1:11">
      <c r="A10" s="47" t="s">
        <v>648</v>
      </c>
      <c r="B10" s="48"/>
      <c r="C10" s="48"/>
      <c r="D10" s="48"/>
      <c r="E10" s="48"/>
      <c r="F10" s="48"/>
      <c r="G10" s="49"/>
      <c r="H10" s="46"/>
      <c r="I10" s="46"/>
      <c r="J10" s="46"/>
      <c r="K10" s="46"/>
    </row>
    <row r="11" ht="17" customHeight="1" spans="1:4">
      <c r="A11" s="50" t="s">
        <v>1180</v>
      </c>
      <c r="B11" s="50"/>
      <c r="C11" s="50"/>
      <c r="D11" s="50"/>
    </row>
  </sheetData>
  <mergeCells count="17">
    <mergeCell ref="A1:K1"/>
    <mergeCell ref="A2:K2"/>
    <mergeCell ref="A3:G3"/>
    <mergeCell ref="I4:K4"/>
    <mergeCell ref="A10:G10"/>
    <mergeCell ref="A11:D11"/>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5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1181</v>
      </c>
      <c r="B1" s="1"/>
      <c r="C1" s="1"/>
      <c r="D1" s="2"/>
      <c r="E1" s="1"/>
      <c r="F1" s="1"/>
      <c r="G1" s="3"/>
    </row>
    <row r="2" ht="27.75" customHeight="1" spans="1:7">
      <c r="A2" s="4" t="s">
        <v>1182</v>
      </c>
      <c r="B2" s="4"/>
      <c r="C2" s="4"/>
      <c r="D2" s="4"/>
      <c r="E2" s="4"/>
      <c r="F2" s="4"/>
      <c r="G2" s="4"/>
    </row>
    <row r="3" ht="13.5" customHeight="1" spans="1:7">
      <c r="A3" s="5" t="str">
        <f>"单位名称："&amp;"玉溪市农业农村局"</f>
        <v>单位名称：玉溪市农业农村局</v>
      </c>
      <c r="B3" s="6"/>
      <c r="C3" s="6"/>
      <c r="D3" s="6"/>
      <c r="E3" s="7"/>
      <c r="F3" s="7"/>
      <c r="G3" s="8" t="s">
        <v>2</v>
      </c>
    </row>
    <row r="4" ht="21.75" customHeight="1" spans="1:7">
      <c r="A4" s="9" t="s">
        <v>456</v>
      </c>
      <c r="B4" s="9" t="s">
        <v>455</v>
      </c>
      <c r="C4" s="9" t="s">
        <v>193</v>
      </c>
      <c r="D4" s="10" t="s">
        <v>1183</v>
      </c>
      <c r="E4" s="11" t="s">
        <v>33</v>
      </c>
      <c r="F4" s="12"/>
      <c r="G4" s="13"/>
    </row>
    <row r="5" ht="21.75" customHeight="1" spans="1:7">
      <c r="A5" s="14"/>
      <c r="B5" s="14"/>
      <c r="C5" s="14"/>
      <c r="D5" s="15"/>
      <c r="E5" s="16" t="s">
        <v>1184</v>
      </c>
      <c r="F5" s="10" t="s">
        <v>1185</v>
      </c>
      <c r="G5" s="10" t="s">
        <v>1186</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28892469.53</v>
      </c>
      <c r="F8" s="24"/>
      <c r="G8" s="24"/>
    </row>
    <row r="9" ht="21" customHeight="1" spans="1:7">
      <c r="A9" s="25" t="s">
        <v>64</v>
      </c>
      <c r="B9" s="21"/>
      <c r="C9" s="21"/>
      <c r="D9" s="26"/>
      <c r="E9" s="24">
        <v>26514417.79</v>
      </c>
      <c r="F9" s="24"/>
      <c r="G9" s="24"/>
    </row>
    <row r="10" ht="21" customHeight="1" spans="1:7">
      <c r="A10" s="27"/>
      <c r="B10" s="21" t="s">
        <v>1187</v>
      </c>
      <c r="C10" s="21" t="s">
        <v>526</v>
      </c>
      <c r="D10" s="26" t="s">
        <v>1188</v>
      </c>
      <c r="E10" s="24">
        <v>150000</v>
      </c>
      <c r="F10" s="24"/>
      <c r="G10" s="24"/>
    </row>
    <row r="11" ht="21" customHeight="1" spans="1:7">
      <c r="A11" s="27"/>
      <c r="B11" s="21" t="s">
        <v>1189</v>
      </c>
      <c r="C11" s="21" t="s">
        <v>465</v>
      </c>
      <c r="D11" s="26" t="s">
        <v>1190</v>
      </c>
      <c r="E11" s="24">
        <v>814897.09</v>
      </c>
      <c r="F11" s="24"/>
      <c r="G11" s="24"/>
    </row>
    <row r="12" ht="21" customHeight="1" spans="1:7">
      <c r="A12" s="27"/>
      <c r="B12" s="21" t="s">
        <v>1191</v>
      </c>
      <c r="C12" s="21" t="s">
        <v>484</v>
      </c>
      <c r="D12" s="26" t="s">
        <v>1188</v>
      </c>
      <c r="E12" s="24">
        <v>59772</v>
      </c>
      <c r="F12" s="24"/>
      <c r="G12" s="24"/>
    </row>
    <row r="13" ht="21" customHeight="1" spans="1:7">
      <c r="A13" s="27"/>
      <c r="B13" s="21" t="s">
        <v>1189</v>
      </c>
      <c r="C13" s="21" t="s">
        <v>473</v>
      </c>
      <c r="D13" s="26" t="s">
        <v>1190</v>
      </c>
      <c r="E13" s="24">
        <v>814854</v>
      </c>
      <c r="F13" s="24"/>
      <c r="G13" s="24"/>
    </row>
    <row r="14" ht="21" customHeight="1" spans="1:7">
      <c r="A14" s="27"/>
      <c r="B14" s="21" t="s">
        <v>1189</v>
      </c>
      <c r="C14" s="21" t="s">
        <v>471</v>
      </c>
      <c r="D14" s="26" t="s">
        <v>1190</v>
      </c>
      <c r="E14" s="24">
        <v>3101206.7</v>
      </c>
      <c r="F14" s="24"/>
      <c r="G14" s="24"/>
    </row>
    <row r="15" ht="21" customHeight="1" spans="1:7">
      <c r="A15" s="27"/>
      <c r="B15" s="21" t="s">
        <v>1189</v>
      </c>
      <c r="C15" s="21" t="s">
        <v>468</v>
      </c>
      <c r="D15" s="26" t="s">
        <v>1190</v>
      </c>
      <c r="E15" s="24">
        <v>5444385</v>
      </c>
      <c r="F15" s="24"/>
      <c r="G15" s="24"/>
    </row>
    <row r="16" ht="21" customHeight="1" spans="1:7">
      <c r="A16" s="27"/>
      <c r="B16" s="21" t="s">
        <v>1187</v>
      </c>
      <c r="C16" s="21" t="s">
        <v>534</v>
      </c>
      <c r="D16" s="26" t="s">
        <v>1188</v>
      </c>
      <c r="E16" s="24">
        <v>3000000</v>
      </c>
      <c r="F16" s="24"/>
      <c r="G16" s="24"/>
    </row>
    <row r="17" ht="21" customHeight="1" spans="1:7">
      <c r="A17" s="27"/>
      <c r="B17" s="21" t="s">
        <v>1192</v>
      </c>
      <c r="C17" s="21" t="s">
        <v>515</v>
      </c>
      <c r="D17" s="26" t="s">
        <v>1188</v>
      </c>
      <c r="E17" s="24">
        <v>4600000</v>
      </c>
      <c r="F17" s="24"/>
      <c r="G17" s="24"/>
    </row>
    <row r="18" ht="21" customHeight="1" spans="1:7">
      <c r="A18" s="27"/>
      <c r="B18" s="21" t="s">
        <v>1187</v>
      </c>
      <c r="C18" s="21" t="s">
        <v>513</v>
      </c>
      <c r="D18" s="26" t="s">
        <v>1188</v>
      </c>
      <c r="E18" s="24">
        <v>2110800</v>
      </c>
      <c r="F18" s="24"/>
      <c r="G18" s="24"/>
    </row>
    <row r="19" ht="21" customHeight="1" spans="1:7">
      <c r="A19" s="27"/>
      <c r="B19" s="21" t="s">
        <v>1189</v>
      </c>
      <c r="C19" s="21" t="s">
        <v>523</v>
      </c>
      <c r="D19" s="26" t="s">
        <v>1190</v>
      </c>
      <c r="E19" s="24">
        <v>178503</v>
      </c>
      <c r="F19" s="24"/>
      <c r="G19" s="24"/>
    </row>
    <row r="20" ht="21" customHeight="1" spans="1:7">
      <c r="A20" s="27"/>
      <c r="B20" s="21" t="s">
        <v>1189</v>
      </c>
      <c r="C20" s="21" t="s">
        <v>460</v>
      </c>
      <c r="D20" s="26" t="s">
        <v>1190</v>
      </c>
      <c r="E20" s="24">
        <v>5174050</v>
      </c>
      <c r="F20" s="24"/>
      <c r="G20" s="24"/>
    </row>
    <row r="21" ht="21" customHeight="1" spans="1:7">
      <c r="A21" s="27"/>
      <c r="B21" s="21" t="s">
        <v>1192</v>
      </c>
      <c r="C21" s="21" t="s">
        <v>529</v>
      </c>
      <c r="D21" s="26" t="s">
        <v>1188</v>
      </c>
      <c r="E21" s="24">
        <v>550000</v>
      </c>
      <c r="F21" s="24"/>
      <c r="G21" s="24"/>
    </row>
    <row r="22" ht="21" customHeight="1" spans="1:7">
      <c r="A22" s="27"/>
      <c r="B22" s="21" t="s">
        <v>1192</v>
      </c>
      <c r="C22" s="21" t="s">
        <v>531</v>
      </c>
      <c r="D22" s="26" t="s">
        <v>1188</v>
      </c>
      <c r="E22" s="24">
        <v>20000</v>
      </c>
      <c r="F22" s="24"/>
      <c r="G22" s="24"/>
    </row>
    <row r="23" ht="21" customHeight="1" spans="1:7">
      <c r="A23" s="27"/>
      <c r="B23" s="21" t="s">
        <v>1191</v>
      </c>
      <c r="C23" s="21" t="s">
        <v>492</v>
      </c>
      <c r="D23" s="26" t="s">
        <v>1188</v>
      </c>
      <c r="E23" s="24">
        <v>300000</v>
      </c>
      <c r="F23" s="24"/>
      <c r="G23" s="24"/>
    </row>
    <row r="24" ht="21" customHeight="1" spans="1:7">
      <c r="A24" s="27"/>
      <c r="B24" s="21" t="s">
        <v>1193</v>
      </c>
      <c r="C24" s="21" t="s">
        <v>490</v>
      </c>
      <c r="D24" s="26" t="s">
        <v>1190</v>
      </c>
      <c r="E24" s="24">
        <v>195950</v>
      </c>
      <c r="F24" s="24"/>
      <c r="G24" s="24"/>
    </row>
    <row r="25" ht="21" customHeight="1" spans="1:7">
      <c r="A25" s="25" t="s">
        <v>67</v>
      </c>
      <c r="B25" s="27"/>
      <c r="C25" s="27"/>
      <c r="D25" s="27"/>
      <c r="E25" s="24">
        <v>1600023.74</v>
      </c>
      <c r="F25" s="24"/>
      <c r="G25" s="24"/>
    </row>
    <row r="26" ht="21" customHeight="1" spans="1:7">
      <c r="A26" s="27"/>
      <c r="B26" s="21" t="s">
        <v>1187</v>
      </c>
      <c r="C26" s="21" t="s">
        <v>555</v>
      </c>
      <c r="D26" s="26" t="s">
        <v>1188</v>
      </c>
      <c r="E26" s="24">
        <v>1600023.74</v>
      </c>
      <c r="F26" s="24"/>
      <c r="G26" s="24"/>
    </row>
    <row r="27" ht="21" customHeight="1" spans="1:7">
      <c r="A27" s="25" t="s">
        <v>69</v>
      </c>
      <c r="B27" s="27"/>
      <c r="C27" s="27"/>
      <c r="D27" s="27"/>
      <c r="E27" s="24">
        <v>250000</v>
      </c>
      <c r="F27" s="24"/>
      <c r="G27" s="24"/>
    </row>
    <row r="28" ht="21" customHeight="1" spans="1:7">
      <c r="A28" s="27"/>
      <c r="B28" s="21" t="s">
        <v>1192</v>
      </c>
      <c r="C28" s="21" t="s">
        <v>558</v>
      </c>
      <c r="D28" s="26" t="s">
        <v>1188</v>
      </c>
      <c r="E28" s="24">
        <v>250000</v>
      </c>
      <c r="F28" s="24"/>
      <c r="G28" s="24"/>
    </row>
    <row r="29" ht="21" customHeight="1" spans="1:7">
      <c r="A29" s="25" t="s">
        <v>71</v>
      </c>
      <c r="B29" s="27"/>
      <c r="C29" s="27"/>
      <c r="D29" s="27"/>
      <c r="E29" s="24">
        <v>11472</v>
      </c>
      <c r="F29" s="24"/>
      <c r="G29" s="24"/>
    </row>
    <row r="30" ht="21" customHeight="1" spans="1:7">
      <c r="A30" s="27"/>
      <c r="B30" s="21" t="s">
        <v>1191</v>
      </c>
      <c r="C30" s="21" t="s">
        <v>568</v>
      </c>
      <c r="D30" s="26" t="s">
        <v>1188</v>
      </c>
      <c r="E30" s="24">
        <v>11472</v>
      </c>
      <c r="F30" s="24"/>
      <c r="G30" s="24"/>
    </row>
    <row r="31" ht="21" customHeight="1" spans="1:7">
      <c r="A31" s="25" t="s">
        <v>75</v>
      </c>
      <c r="B31" s="27"/>
      <c r="C31" s="27"/>
      <c r="D31" s="27"/>
      <c r="E31" s="24">
        <v>378000</v>
      </c>
      <c r="F31" s="24"/>
      <c r="G31" s="24"/>
    </row>
    <row r="32" ht="21" customHeight="1" spans="1:7">
      <c r="A32" s="27"/>
      <c r="B32" s="21" t="s">
        <v>1191</v>
      </c>
      <c r="C32" s="21" t="s">
        <v>625</v>
      </c>
      <c r="D32" s="26" t="s">
        <v>1188</v>
      </c>
      <c r="E32" s="24">
        <v>28000</v>
      </c>
      <c r="F32" s="24"/>
      <c r="G32" s="24"/>
    </row>
    <row r="33" ht="21" customHeight="1" spans="1:7">
      <c r="A33" s="27"/>
      <c r="B33" s="21" t="s">
        <v>1192</v>
      </c>
      <c r="C33" s="21" t="s">
        <v>580</v>
      </c>
      <c r="D33" s="26" t="s">
        <v>1188</v>
      </c>
      <c r="E33" s="24">
        <v>350000</v>
      </c>
      <c r="F33" s="24"/>
      <c r="G33" s="24"/>
    </row>
    <row r="34" ht="21" customHeight="1" spans="1:7">
      <c r="A34" s="25" t="s">
        <v>89</v>
      </c>
      <c r="B34" s="27"/>
      <c r="C34" s="27"/>
      <c r="D34" s="27"/>
      <c r="E34" s="24">
        <v>111472</v>
      </c>
      <c r="F34" s="24"/>
      <c r="G34" s="24"/>
    </row>
    <row r="35" ht="21" customHeight="1" spans="1:7">
      <c r="A35" s="27"/>
      <c r="B35" s="21" t="s">
        <v>1192</v>
      </c>
      <c r="C35" s="21" t="s">
        <v>640</v>
      </c>
      <c r="D35" s="26" t="s">
        <v>1188</v>
      </c>
      <c r="E35" s="24">
        <v>100000</v>
      </c>
      <c r="F35" s="24"/>
      <c r="G35" s="24"/>
    </row>
    <row r="36" ht="21" customHeight="1" spans="1:7">
      <c r="A36" s="27"/>
      <c r="B36" s="21" t="s">
        <v>1191</v>
      </c>
      <c r="C36" s="21" t="s">
        <v>627</v>
      </c>
      <c r="D36" s="26" t="s">
        <v>1188</v>
      </c>
      <c r="E36" s="24">
        <v>11472</v>
      </c>
      <c r="F36" s="24"/>
      <c r="G36" s="24"/>
    </row>
    <row r="37" ht="21" customHeight="1" spans="1:7">
      <c r="A37" s="25" t="s">
        <v>81</v>
      </c>
      <c r="B37" s="27"/>
      <c r="C37" s="27"/>
      <c r="D37" s="27"/>
      <c r="E37" s="24">
        <v>8316</v>
      </c>
      <c r="F37" s="24"/>
      <c r="G37" s="24"/>
    </row>
    <row r="38" ht="21" customHeight="1" spans="1:7">
      <c r="A38" s="27"/>
      <c r="B38" s="21" t="s">
        <v>1191</v>
      </c>
      <c r="C38" s="21" t="s">
        <v>568</v>
      </c>
      <c r="D38" s="26" t="s">
        <v>1188</v>
      </c>
      <c r="E38" s="24">
        <v>8316</v>
      </c>
      <c r="F38" s="24"/>
      <c r="G38" s="24"/>
    </row>
    <row r="39" ht="21" customHeight="1" spans="1:7">
      <c r="A39" s="25" t="s">
        <v>83</v>
      </c>
      <c r="B39" s="27"/>
      <c r="C39" s="27"/>
      <c r="D39" s="27"/>
      <c r="E39" s="24">
        <v>18768</v>
      </c>
      <c r="F39" s="24"/>
      <c r="G39" s="24"/>
    </row>
    <row r="40" ht="21" customHeight="1" spans="1:7">
      <c r="A40" s="27"/>
      <c r="B40" s="21" t="s">
        <v>1191</v>
      </c>
      <c r="C40" s="21" t="s">
        <v>568</v>
      </c>
      <c r="D40" s="26" t="s">
        <v>1188</v>
      </c>
      <c r="E40" s="24">
        <v>18768</v>
      </c>
      <c r="F40" s="24"/>
      <c r="G40" s="24"/>
    </row>
    <row r="41" ht="21" customHeight="1" spans="1:7">
      <c r="A41" s="28" t="s">
        <v>30</v>
      </c>
      <c r="B41" s="29" t="s">
        <v>1194</v>
      </c>
      <c r="C41" s="29"/>
      <c r="D41" s="30"/>
      <c r="E41" s="24">
        <v>28892469.53</v>
      </c>
      <c r="F41" s="24"/>
      <c r="G41" s="24"/>
    </row>
  </sheetData>
  <mergeCells count="12">
    <mergeCell ref="A1:G1"/>
    <mergeCell ref="A2:G2"/>
    <mergeCell ref="A3:D3"/>
    <mergeCell ref="E4:G4"/>
    <mergeCell ref="A41:D41"/>
    <mergeCell ref="A4:A6"/>
    <mergeCell ref="B4:B6"/>
    <mergeCell ref="C4:C6"/>
    <mergeCell ref="D4:D6"/>
    <mergeCell ref="E5:E6"/>
    <mergeCell ref="F5:F6"/>
    <mergeCell ref="G5:G6"/>
  </mergeCells>
  <pageMargins left="0.751388888888889" right="0.751388888888889" top="1" bottom="1" header="0.5" footer="0.5"/>
  <pageSetup paperSize="9" scale="48"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topLeftCell="G1" workbookViewId="0">
      <selection activeCell="A4" sqref="A4:S10"/>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70" t="s">
        <v>26</v>
      </c>
      <c r="B1" s="170"/>
      <c r="C1" s="170"/>
      <c r="D1" s="170"/>
      <c r="E1" s="170"/>
      <c r="F1" s="170"/>
      <c r="G1" s="170"/>
      <c r="H1" s="170"/>
      <c r="I1" s="170"/>
      <c r="J1" s="170"/>
      <c r="K1" s="170"/>
      <c r="L1" s="170"/>
      <c r="M1" s="170"/>
      <c r="N1" s="170"/>
      <c r="O1" s="170"/>
      <c r="P1" s="170"/>
      <c r="Q1" s="170"/>
      <c r="R1" s="170"/>
      <c r="S1" s="170"/>
    </row>
    <row r="2" ht="28.5" customHeight="1" spans="1:19">
      <c r="A2" s="58" t="s">
        <v>27</v>
      </c>
      <c r="B2" s="58"/>
      <c r="C2" s="58"/>
      <c r="D2" s="58"/>
      <c r="E2" s="58"/>
      <c r="F2" s="58"/>
      <c r="G2" s="58"/>
      <c r="H2" s="58"/>
      <c r="I2" s="58"/>
      <c r="J2" s="58"/>
      <c r="K2" s="58"/>
      <c r="L2" s="58"/>
      <c r="M2" s="58"/>
      <c r="N2" s="58"/>
      <c r="O2" s="58"/>
      <c r="P2" s="58"/>
      <c r="Q2" s="58"/>
      <c r="R2" s="58"/>
      <c r="S2" s="58"/>
    </row>
    <row r="3" ht="20.25" customHeight="1" spans="1:19">
      <c r="A3" s="59" t="str">
        <f>"单位名称："&amp;"玉溪市农业农村局"</f>
        <v>单位名称：玉溪市农业农村局</v>
      </c>
      <c r="B3" s="59"/>
      <c r="C3" s="59"/>
      <c r="D3" s="59"/>
      <c r="E3" s="59"/>
      <c r="F3" s="59"/>
      <c r="G3" s="59"/>
      <c r="H3" s="59"/>
      <c r="I3" s="59"/>
      <c r="J3" s="59"/>
      <c r="K3" s="59"/>
      <c r="L3" s="57"/>
      <c r="M3" s="57"/>
      <c r="N3" s="57"/>
      <c r="O3" s="57"/>
      <c r="P3" s="57"/>
      <c r="Q3" s="57"/>
      <c r="R3" s="57"/>
      <c r="S3" s="57" t="s">
        <v>2</v>
      </c>
    </row>
    <row r="4" ht="27" customHeight="1" spans="1:19">
      <c r="A4" s="156" t="s">
        <v>28</v>
      </c>
      <c r="B4" s="156" t="s">
        <v>29</v>
      </c>
      <c r="C4" s="156" t="s">
        <v>30</v>
      </c>
      <c r="D4" s="156" t="s">
        <v>31</v>
      </c>
      <c r="E4" s="156"/>
      <c r="F4" s="156"/>
      <c r="G4" s="156"/>
      <c r="H4" s="156"/>
      <c r="I4" s="156"/>
      <c r="J4" s="156"/>
      <c r="K4" s="156"/>
      <c r="L4" s="156"/>
      <c r="M4" s="156"/>
      <c r="N4" s="156"/>
      <c r="O4" s="156" t="s">
        <v>20</v>
      </c>
      <c r="P4" s="156"/>
      <c r="Q4" s="156"/>
      <c r="R4" s="156"/>
      <c r="S4" s="156"/>
    </row>
    <row r="5" ht="27" customHeight="1" spans="1:19">
      <c r="A5" s="156"/>
      <c r="B5" s="156"/>
      <c r="C5" s="156"/>
      <c r="D5" s="156" t="s">
        <v>32</v>
      </c>
      <c r="E5" s="156" t="s">
        <v>33</v>
      </c>
      <c r="F5" s="156" t="s">
        <v>34</v>
      </c>
      <c r="G5" s="156" t="s">
        <v>35</v>
      </c>
      <c r="H5" s="156" t="s">
        <v>36</v>
      </c>
      <c r="I5" s="156" t="s">
        <v>37</v>
      </c>
      <c r="J5" s="156"/>
      <c r="K5" s="156"/>
      <c r="L5" s="156"/>
      <c r="M5" s="156"/>
      <c r="N5" s="156"/>
      <c r="O5" s="156" t="s">
        <v>32</v>
      </c>
      <c r="P5" s="156" t="s">
        <v>33</v>
      </c>
      <c r="Q5" s="156" t="s">
        <v>34</v>
      </c>
      <c r="R5" s="156" t="s">
        <v>35</v>
      </c>
      <c r="S5" s="156" t="s">
        <v>38</v>
      </c>
    </row>
    <row r="6" ht="27" customHeight="1" spans="1:19">
      <c r="A6" s="156"/>
      <c r="B6" s="156"/>
      <c r="C6" s="156"/>
      <c r="D6" s="156"/>
      <c r="E6" s="156"/>
      <c r="F6" s="156"/>
      <c r="G6" s="156"/>
      <c r="H6" s="156"/>
      <c r="I6" s="156" t="s">
        <v>32</v>
      </c>
      <c r="J6" s="156" t="s">
        <v>39</v>
      </c>
      <c r="K6" s="156" t="s">
        <v>40</v>
      </c>
      <c r="L6" s="156" t="s">
        <v>41</v>
      </c>
      <c r="M6" s="156" t="s">
        <v>42</v>
      </c>
      <c r="N6" s="156" t="s">
        <v>43</v>
      </c>
      <c r="O6" s="156"/>
      <c r="P6" s="156"/>
      <c r="Q6" s="156"/>
      <c r="R6" s="156"/>
      <c r="S6" s="156"/>
    </row>
    <row r="7" ht="20.25" customHeight="1" spans="1:19">
      <c r="A7" s="169" t="s">
        <v>44</v>
      </c>
      <c r="B7" s="169" t="s">
        <v>45</v>
      </c>
      <c r="C7" s="169" t="s">
        <v>46</v>
      </c>
      <c r="D7" s="169" t="s">
        <v>47</v>
      </c>
      <c r="E7" s="169" t="s">
        <v>48</v>
      </c>
      <c r="F7" s="169" t="s">
        <v>49</v>
      </c>
      <c r="G7" s="169" t="s">
        <v>50</v>
      </c>
      <c r="H7" s="169" t="s">
        <v>51</v>
      </c>
      <c r="I7" s="169" t="s">
        <v>52</v>
      </c>
      <c r="J7" s="169" t="s">
        <v>53</v>
      </c>
      <c r="K7" s="169" t="s">
        <v>54</v>
      </c>
      <c r="L7" s="169" t="s">
        <v>55</v>
      </c>
      <c r="M7" s="169" t="s">
        <v>56</v>
      </c>
      <c r="N7" s="169" t="s">
        <v>57</v>
      </c>
      <c r="O7" s="169" t="s">
        <v>58</v>
      </c>
      <c r="P7" s="169" t="s">
        <v>59</v>
      </c>
      <c r="Q7" s="169" t="s">
        <v>60</v>
      </c>
      <c r="R7" s="169" t="s">
        <v>61</v>
      </c>
      <c r="S7" s="169" t="s">
        <v>62</v>
      </c>
    </row>
    <row r="8" ht="20.25" customHeight="1" spans="1:19">
      <c r="A8" s="159" t="s">
        <v>63</v>
      </c>
      <c r="B8" s="159" t="s">
        <v>64</v>
      </c>
      <c r="C8" s="160">
        <v>265253672.18</v>
      </c>
      <c r="D8" s="160">
        <v>239078348.7</v>
      </c>
      <c r="E8" s="166">
        <v>231599348.7</v>
      </c>
      <c r="F8" s="166">
        <v>5469000</v>
      </c>
      <c r="G8" s="166"/>
      <c r="H8" s="166"/>
      <c r="I8" s="166">
        <v>2010000</v>
      </c>
      <c r="J8" s="166"/>
      <c r="K8" s="166"/>
      <c r="L8" s="166"/>
      <c r="M8" s="166"/>
      <c r="N8" s="166">
        <v>2010000</v>
      </c>
      <c r="O8" s="160">
        <v>26175323.48</v>
      </c>
      <c r="P8" s="160">
        <v>21223410.08</v>
      </c>
      <c r="Q8" s="160">
        <v>1895380</v>
      </c>
      <c r="R8" s="160"/>
      <c r="S8" s="160">
        <v>3056533.4</v>
      </c>
    </row>
    <row r="9" ht="20.25" customHeight="1" spans="1:19">
      <c r="A9" s="171" t="s">
        <v>65</v>
      </c>
      <c r="B9" s="171" t="s">
        <v>64</v>
      </c>
      <c r="C9" s="160">
        <v>183362723.86</v>
      </c>
      <c r="D9" s="160">
        <v>180120565.06</v>
      </c>
      <c r="E9" s="166">
        <v>176752665.06</v>
      </c>
      <c r="F9" s="166">
        <v>3357900</v>
      </c>
      <c r="G9" s="166"/>
      <c r="H9" s="166"/>
      <c r="I9" s="166">
        <v>10000</v>
      </c>
      <c r="J9" s="166"/>
      <c r="K9" s="166"/>
      <c r="L9" s="166"/>
      <c r="M9" s="166"/>
      <c r="N9" s="166">
        <v>10000</v>
      </c>
      <c r="O9" s="160">
        <v>3242158.8</v>
      </c>
      <c r="P9" s="160">
        <v>1346778.8</v>
      </c>
      <c r="Q9" s="160">
        <v>1895380</v>
      </c>
      <c r="R9" s="159"/>
      <c r="S9" s="160"/>
    </row>
    <row r="10" ht="20.25" customHeight="1" spans="1:19">
      <c r="A10" s="171" t="s">
        <v>66</v>
      </c>
      <c r="B10" s="171" t="s">
        <v>67</v>
      </c>
      <c r="C10" s="160">
        <v>15072083.77</v>
      </c>
      <c r="D10" s="160">
        <v>5381359.78</v>
      </c>
      <c r="E10" s="166">
        <v>5381359.78</v>
      </c>
      <c r="F10" s="166"/>
      <c r="G10" s="166"/>
      <c r="H10" s="166"/>
      <c r="I10" s="166"/>
      <c r="J10" s="166"/>
      <c r="K10" s="166"/>
      <c r="L10" s="166"/>
      <c r="M10" s="166"/>
      <c r="N10" s="166"/>
      <c r="O10" s="160">
        <v>9690723.99</v>
      </c>
      <c r="P10" s="160">
        <v>9690723.99</v>
      </c>
      <c r="Q10" s="160"/>
      <c r="R10" s="159"/>
      <c r="S10" s="160"/>
    </row>
    <row r="11" ht="20.25" customHeight="1" spans="1:19">
      <c r="A11" s="188" t="s">
        <v>68</v>
      </c>
      <c r="B11" s="188" t="s">
        <v>69</v>
      </c>
      <c r="C11" s="162">
        <v>5227199.03</v>
      </c>
      <c r="D11" s="162">
        <v>4642560.03</v>
      </c>
      <c r="E11" s="167">
        <v>4642560.03</v>
      </c>
      <c r="F11" s="167"/>
      <c r="G11" s="167"/>
      <c r="H11" s="167"/>
      <c r="I11" s="167"/>
      <c r="J11" s="167"/>
      <c r="K11" s="167"/>
      <c r="L11" s="167"/>
      <c r="M11" s="167"/>
      <c r="N11" s="167"/>
      <c r="O11" s="162">
        <v>584639</v>
      </c>
      <c r="P11" s="162">
        <v>584639</v>
      </c>
      <c r="Q11" s="162"/>
      <c r="R11" s="161"/>
      <c r="S11" s="162"/>
    </row>
    <row r="12" ht="20.25" customHeight="1" spans="1:19">
      <c r="A12" s="165" t="s">
        <v>70</v>
      </c>
      <c r="B12" s="165" t="s">
        <v>71</v>
      </c>
      <c r="C12" s="164">
        <v>7046786.85</v>
      </c>
      <c r="D12" s="164">
        <v>2978180.05</v>
      </c>
      <c r="E12" s="65">
        <v>2978180.05</v>
      </c>
      <c r="F12" s="65"/>
      <c r="G12" s="65"/>
      <c r="H12" s="65"/>
      <c r="I12" s="65"/>
      <c r="J12" s="65"/>
      <c r="K12" s="65"/>
      <c r="L12" s="65"/>
      <c r="M12" s="65"/>
      <c r="N12" s="65"/>
      <c r="O12" s="164">
        <v>4068606.8</v>
      </c>
      <c r="P12" s="164">
        <v>4068606.8</v>
      </c>
      <c r="Q12" s="164"/>
      <c r="R12" s="163"/>
      <c r="S12" s="164"/>
    </row>
    <row r="13" ht="20.25" customHeight="1" spans="1:19">
      <c r="A13" s="165" t="s">
        <v>72</v>
      </c>
      <c r="B13" s="165" t="s">
        <v>73</v>
      </c>
      <c r="C13" s="164">
        <v>9001355.52</v>
      </c>
      <c r="D13" s="164">
        <v>8237745.52</v>
      </c>
      <c r="E13" s="65">
        <v>8237745.52</v>
      </c>
      <c r="F13" s="65"/>
      <c r="G13" s="65"/>
      <c r="H13" s="65"/>
      <c r="I13" s="65"/>
      <c r="J13" s="65"/>
      <c r="K13" s="65"/>
      <c r="L13" s="65"/>
      <c r="M13" s="65"/>
      <c r="N13" s="65"/>
      <c r="O13" s="164">
        <v>763610</v>
      </c>
      <c r="P13" s="164">
        <v>763610</v>
      </c>
      <c r="Q13" s="164"/>
      <c r="R13" s="163"/>
      <c r="S13" s="164"/>
    </row>
    <row r="14" ht="20.25" customHeight="1" spans="1:19">
      <c r="A14" s="165" t="s">
        <v>74</v>
      </c>
      <c r="B14" s="165" t="s">
        <v>75</v>
      </c>
      <c r="C14" s="164">
        <v>20129891.43</v>
      </c>
      <c r="D14" s="164">
        <v>13910731.54</v>
      </c>
      <c r="E14" s="65">
        <v>11910731.54</v>
      </c>
      <c r="F14" s="65"/>
      <c r="G14" s="65"/>
      <c r="H14" s="65"/>
      <c r="I14" s="65">
        <v>2000000</v>
      </c>
      <c r="J14" s="65"/>
      <c r="K14" s="65"/>
      <c r="L14" s="65"/>
      <c r="M14" s="65"/>
      <c r="N14" s="65">
        <v>2000000</v>
      </c>
      <c r="O14" s="164">
        <v>6219159.89</v>
      </c>
      <c r="P14" s="164">
        <v>3162626.49</v>
      </c>
      <c r="Q14" s="164"/>
      <c r="R14" s="163"/>
      <c r="S14" s="164">
        <v>3056533.4</v>
      </c>
    </row>
    <row r="15" ht="20.25" customHeight="1" spans="1:19">
      <c r="A15" s="165" t="s">
        <v>76</v>
      </c>
      <c r="B15" s="165" t="s">
        <v>77</v>
      </c>
      <c r="C15" s="164">
        <v>5630791.47</v>
      </c>
      <c r="D15" s="164">
        <v>5630791.47</v>
      </c>
      <c r="E15" s="65">
        <v>3519691.47</v>
      </c>
      <c r="F15" s="65">
        <v>2111100</v>
      </c>
      <c r="G15" s="65"/>
      <c r="H15" s="65"/>
      <c r="I15" s="65"/>
      <c r="J15" s="65"/>
      <c r="K15" s="65"/>
      <c r="L15" s="65"/>
      <c r="M15" s="65"/>
      <c r="N15" s="65"/>
      <c r="O15" s="164"/>
      <c r="P15" s="164"/>
      <c r="Q15" s="164"/>
      <c r="R15" s="163"/>
      <c r="S15" s="164"/>
    </row>
    <row r="16" ht="20.25" customHeight="1" spans="1:19">
      <c r="A16" s="165" t="s">
        <v>78</v>
      </c>
      <c r="B16" s="165" t="s">
        <v>79</v>
      </c>
      <c r="C16" s="164">
        <v>2210032.5</v>
      </c>
      <c r="D16" s="164">
        <v>2210032.5</v>
      </c>
      <c r="E16" s="65">
        <v>2210032.5</v>
      </c>
      <c r="F16" s="65"/>
      <c r="G16" s="65"/>
      <c r="H16" s="65"/>
      <c r="I16" s="65"/>
      <c r="J16" s="65"/>
      <c r="K16" s="65"/>
      <c r="L16" s="65"/>
      <c r="M16" s="65"/>
      <c r="N16" s="65"/>
      <c r="O16" s="164"/>
      <c r="P16" s="164"/>
      <c r="Q16" s="164"/>
      <c r="R16" s="163"/>
      <c r="S16" s="164"/>
    </row>
    <row r="17" ht="20.25" customHeight="1" spans="1:19">
      <c r="A17" s="165" t="s">
        <v>80</v>
      </c>
      <c r="B17" s="165" t="s">
        <v>81</v>
      </c>
      <c r="C17" s="164">
        <v>4624604.92</v>
      </c>
      <c r="D17" s="164">
        <v>4624604.92</v>
      </c>
      <c r="E17" s="65">
        <v>4624604.92</v>
      </c>
      <c r="F17" s="65"/>
      <c r="G17" s="65"/>
      <c r="H17" s="65"/>
      <c r="I17" s="65"/>
      <c r="J17" s="65"/>
      <c r="K17" s="65"/>
      <c r="L17" s="65"/>
      <c r="M17" s="65"/>
      <c r="N17" s="65"/>
      <c r="O17" s="164"/>
      <c r="P17" s="164"/>
      <c r="Q17" s="164"/>
      <c r="R17" s="163"/>
      <c r="S17" s="164"/>
    </row>
    <row r="18" ht="20.25" customHeight="1" spans="1:19">
      <c r="A18" s="165" t="s">
        <v>82</v>
      </c>
      <c r="B18" s="165" t="s">
        <v>83</v>
      </c>
      <c r="C18" s="164">
        <v>2785362.1</v>
      </c>
      <c r="D18" s="164">
        <v>2742226.1</v>
      </c>
      <c r="E18" s="65">
        <v>2742226.1</v>
      </c>
      <c r="F18" s="65"/>
      <c r="G18" s="65"/>
      <c r="H18" s="65"/>
      <c r="I18" s="65"/>
      <c r="J18" s="65"/>
      <c r="K18" s="65"/>
      <c r="L18" s="65"/>
      <c r="M18" s="65"/>
      <c r="N18" s="65"/>
      <c r="O18" s="164">
        <v>43136</v>
      </c>
      <c r="P18" s="164">
        <v>43136</v>
      </c>
      <c r="Q18" s="164"/>
      <c r="R18" s="163"/>
      <c r="S18" s="164"/>
    </row>
    <row r="19" ht="20.25" customHeight="1" spans="1:19">
      <c r="A19" s="165" t="s">
        <v>84</v>
      </c>
      <c r="B19" s="165" t="s">
        <v>85</v>
      </c>
      <c r="C19" s="164">
        <v>2947662.27</v>
      </c>
      <c r="D19" s="164">
        <v>2947662.27</v>
      </c>
      <c r="E19" s="65">
        <v>2947662.27</v>
      </c>
      <c r="F19" s="65"/>
      <c r="G19" s="65"/>
      <c r="H19" s="65"/>
      <c r="I19" s="65"/>
      <c r="J19" s="65"/>
      <c r="K19" s="65"/>
      <c r="L19" s="65"/>
      <c r="M19" s="65"/>
      <c r="N19" s="65"/>
      <c r="O19" s="164"/>
      <c r="P19" s="164"/>
      <c r="Q19" s="164"/>
      <c r="R19" s="163"/>
      <c r="S19" s="164"/>
    </row>
    <row r="20" ht="20.25" customHeight="1" spans="1:19">
      <c r="A20" s="165" t="s">
        <v>86</v>
      </c>
      <c r="B20" s="165" t="s">
        <v>87</v>
      </c>
      <c r="C20" s="164">
        <v>1431618.09</v>
      </c>
      <c r="D20" s="164">
        <v>1257220.09</v>
      </c>
      <c r="E20" s="65">
        <v>1257220.09</v>
      </c>
      <c r="F20" s="65"/>
      <c r="G20" s="65"/>
      <c r="H20" s="65"/>
      <c r="I20" s="65"/>
      <c r="J20" s="65"/>
      <c r="K20" s="65"/>
      <c r="L20" s="65"/>
      <c r="M20" s="65"/>
      <c r="N20" s="65"/>
      <c r="O20" s="164">
        <v>174398</v>
      </c>
      <c r="P20" s="164">
        <v>174398</v>
      </c>
      <c r="Q20" s="164"/>
      <c r="R20" s="163"/>
      <c r="S20" s="164"/>
    </row>
    <row r="21" ht="20.25" customHeight="1" spans="1:19">
      <c r="A21" s="165" t="s">
        <v>88</v>
      </c>
      <c r="B21" s="165" t="s">
        <v>89</v>
      </c>
      <c r="C21" s="164">
        <v>5783560.37</v>
      </c>
      <c r="D21" s="164">
        <v>4394669.37</v>
      </c>
      <c r="E21" s="65">
        <v>4394669.37</v>
      </c>
      <c r="F21" s="65"/>
      <c r="G21" s="65"/>
      <c r="H21" s="65"/>
      <c r="I21" s="65"/>
      <c r="J21" s="65"/>
      <c r="K21" s="65"/>
      <c r="L21" s="65"/>
      <c r="M21" s="65"/>
      <c r="N21" s="65"/>
      <c r="O21" s="164">
        <v>1388891</v>
      </c>
      <c r="P21" s="164">
        <v>1388891</v>
      </c>
      <c r="Q21" s="164"/>
      <c r="R21" s="163"/>
      <c r="S21" s="164"/>
    </row>
    <row r="22" ht="20.25" customHeight="1" spans="1:19">
      <c r="A22" s="168" t="s">
        <v>30</v>
      </c>
      <c r="B22" s="163"/>
      <c r="C22" s="164">
        <v>265253672.18</v>
      </c>
      <c r="D22" s="164">
        <v>239078348.7</v>
      </c>
      <c r="E22" s="164">
        <v>231599348.7</v>
      </c>
      <c r="F22" s="164">
        <v>5469000</v>
      </c>
      <c r="G22" s="164"/>
      <c r="H22" s="164"/>
      <c r="I22" s="164">
        <v>2010000</v>
      </c>
      <c r="J22" s="164"/>
      <c r="K22" s="164"/>
      <c r="L22" s="164"/>
      <c r="M22" s="164"/>
      <c r="N22" s="164">
        <v>2010000</v>
      </c>
      <c r="O22" s="164">
        <v>26175323.48</v>
      </c>
      <c r="P22" s="164">
        <v>21223410.08</v>
      </c>
      <c r="Q22" s="164">
        <v>1895380</v>
      </c>
      <c r="R22" s="164"/>
      <c r="S22" s="164">
        <v>3056533.4</v>
      </c>
    </row>
  </sheetData>
  <mergeCells count="20">
    <mergeCell ref="A1:S1"/>
    <mergeCell ref="A2:S2"/>
    <mergeCell ref="A3:R3"/>
    <mergeCell ref="D4:N4"/>
    <mergeCell ref="O4:S4"/>
    <mergeCell ref="I5:N5"/>
    <mergeCell ref="A22:B22"/>
    <mergeCell ref="A4:A6"/>
    <mergeCell ref="B4:B6"/>
    <mergeCell ref="C4:C6"/>
    <mergeCell ref="D5:D6"/>
    <mergeCell ref="E5:E6"/>
    <mergeCell ref="F5:F6"/>
    <mergeCell ref="G5:G6"/>
    <mergeCell ref="H5:H6"/>
    <mergeCell ref="O5:O6"/>
    <mergeCell ref="P5:P6"/>
    <mergeCell ref="Q5:Q6"/>
    <mergeCell ref="R5:R6"/>
    <mergeCell ref="S5:S6"/>
  </mergeCells>
  <pageMargins left="0.432638888888889" right="0.275" top="1" bottom="1" header="0.5" footer="0.5"/>
  <pageSetup paperSize="1" scale="38"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9"/>
  <sheetViews>
    <sheetView showZeros="0" topLeftCell="D1" workbookViewId="0">
      <selection activeCell="H18" sqref="H18"/>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70" t="s">
        <v>90</v>
      </c>
      <c r="B1" s="170"/>
      <c r="C1" s="170"/>
      <c r="D1" s="170"/>
      <c r="E1" s="170"/>
      <c r="F1" s="170"/>
      <c r="G1" s="170"/>
      <c r="H1" s="170"/>
      <c r="I1" s="170"/>
      <c r="J1" s="170"/>
      <c r="K1" s="170"/>
      <c r="L1" s="170"/>
      <c r="M1" s="170"/>
      <c r="N1" s="170"/>
      <c r="O1" s="170"/>
    </row>
    <row r="2" ht="28.5" customHeight="1" spans="1:15">
      <c r="A2" s="58" t="s">
        <v>91</v>
      </c>
      <c r="B2" s="58"/>
      <c r="C2" s="58"/>
      <c r="D2" s="58"/>
      <c r="E2" s="58"/>
      <c r="F2" s="58"/>
      <c r="G2" s="58"/>
      <c r="H2" s="58"/>
      <c r="I2" s="58"/>
      <c r="J2" s="58"/>
      <c r="K2" s="58"/>
      <c r="L2" s="58"/>
      <c r="M2" s="58"/>
      <c r="N2" s="58"/>
      <c r="O2" s="58"/>
    </row>
    <row r="3" ht="20.25" customHeight="1" spans="1:15">
      <c r="A3" s="59" t="str">
        <f>"单位名称："&amp;"玉溪市农业农村局"</f>
        <v>单位名称：玉溪市农业农村局</v>
      </c>
      <c r="B3" s="59"/>
      <c r="C3" s="59"/>
      <c r="D3" s="59"/>
      <c r="E3" s="59"/>
      <c r="F3" s="59"/>
      <c r="G3" s="59"/>
      <c r="H3" s="59"/>
      <c r="I3" s="59"/>
      <c r="J3" s="57"/>
      <c r="K3" s="57"/>
      <c r="L3" s="57"/>
      <c r="M3" s="57"/>
      <c r="N3" s="57"/>
      <c r="O3" s="57" t="s">
        <v>2</v>
      </c>
    </row>
    <row r="4" ht="27" customHeight="1" spans="1:15">
      <c r="A4" s="156" t="s">
        <v>92</v>
      </c>
      <c r="B4" s="156" t="s">
        <v>93</v>
      </c>
      <c r="C4" s="156" t="s">
        <v>30</v>
      </c>
      <c r="D4" s="156" t="s">
        <v>33</v>
      </c>
      <c r="E4" s="156"/>
      <c r="F4" s="156"/>
      <c r="G4" s="156" t="s">
        <v>34</v>
      </c>
      <c r="H4" s="156" t="s">
        <v>35</v>
      </c>
      <c r="I4" s="156" t="s">
        <v>94</v>
      </c>
      <c r="J4" s="156" t="s">
        <v>95</v>
      </c>
      <c r="K4" s="156"/>
      <c r="L4" s="156"/>
      <c r="M4" s="156"/>
      <c r="N4" s="156"/>
      <c r="O4" s="156"/>
    </row>
    <row r="5" ht="27" customHeight="1" spans="1:15">
      <c r="A5" s="156"/>
      <c r="B5" s="156"/>
      <c r="C5" s="156"/>
      <c r="D5" s="156" t="s">
        <v>32</v>
      </c>
      <c r="E5" s="156" t="s">
        <v>96</v>
      </c>
      <c r="F5" s="156" t="s">
        <v>97</v>
      </c>
      <c r="G5" s="156"/>
      <c r="H5" s="156"/>
      <c r="I5" s="156"/>
      <c r="J5" s="156" t="s">
        <v>32</v>
      </c>
      <c r="K5" s="156" t="s">
        <v>98</v>
      </c>
      <c r="L5" s="156" t="s">
        <v>99</v>
      </c>
      <c r="M5" s="156" t="s">
        <v>100</v>
      </c>
      <c r="N5" s="156" t="s">
        <v>101</v>
      </c>
      <c r="O5" s="156" t="s">
        <v>102</v>
      </c>
    </row>
    <row r="6" ht="20.25" customHeight="1" spans="1:15">
      <c r="A6" s="169" t="s">
        <v>44</v>
      </c>
      <c r="B6" s="169" t="s">
        <v>45</v>
      </c>
      <c r="C6" s="169" t="s">
        <v>46</v>
      </c>
      <c r="D6" s="169" t="s">
        <v>47</v>
      </c>
      <c r="E6" s="169" t="s">
        <v>48</v>
      </c>
      <c r="F6" s="169" t="s">
        <v>49</v>
      </c>
      <c r="G6" s="169" t="s">
        <v>50</v>
      </c>
      <c r="H6" s="169" t="s">
        <v>51</v>
      </c>
      <c r="I6" s="169" t="s">
        <v>52</v>
      </c>
      <c r="J6" s="169" t="s">
        <v>53</v>
      </c>
      <c r="K6" s="169" t="s">
        <v>54</v>
      </c>
      <c r="L6" s="169" t="s">
        <v>55</v>
      </c>
      <c r="M6" s="169" t="s">
        <v>56</v>
      </c>
      <c r="N6" s="169" t="s">
        <v>57</v>
      </c>
      <c r="O6" s="169" t="s">
        <v>58</v>
      </c>
    </row>
    <row r="7" ht="20.25" customHeight="1" spans="1:15">
      <c r="A7" s="159" t="s">
        <v>103</v>
      </c>
      <c r="B7" s="159" t="str">
        <f>"        "&amp;"一般公共服务支出"</f>
        <v>        一般公共服务支出</v>
      </c>
      <c r="C7" s="166">
        <v>20000</v>
      </c>
      <c r="D7" s="166">
        <v>20000</v>
      </c>
      <c r="E7" s="166"/>
      <c r="F7" s="166">
        <v>20000</v>
      </c>
      <c r="G7" s="166"/>
      <c r="H7" s="166"/>
      <c r="I7" s="166"/>
      <c r="J7" s="166"/>
      <c r="K7" s="166"/>
      <c r="L7" s="166"/>
      <c r="M7" s="166"/>
      <c r="N7" s="166"/>
      <c r="O7" s="166"/>
    </row>
    <row r="8" ht="20.25" customHeight="1" spans="1:15">
      <c r="A8" s="171" t="s">
        <v>104</v>
      </c>
      <c r="B8" s="171" t="str">
        <f>"        "&amp;"其他一般公共服务支出"</f>
        <v>        其他一般公共服务支出</v>
      </c>
      <c r="C8" s="166">
        <v>20000</v>
      </c>
      <c r="D8" s="166">
        <v>20000</v>
      </c>
      <c r="E8" s="166"/>
      <c r="F8" s="166">
        <v>20000</v>
      </c>
      <c r="G8" s="166"/>
      <c r="H8" s="166"/>
      <c r="I8" s="166"/>
      <c r="J8" s="166"/>
      <c r="K8" s="166"/>
      <c r="L8" s="166"/>
      <c r="M8" s="166"/>
      <c r="N8" s="166"/>
      <c r="O8" s="166"/>
    </row>
    <row r="9" ht="20.25" customHeight="1" spans="1:15">
      <c r="A9" s="172" t="s">
        <v>105</v>
      </c>
      <c r="B9" s="172" t="str">
        <f>"        "&amp;"其他一般公共服务支出"</f>
        <v>        其他一般公共服务支出</v>
      </c>
      <c r="C9" s="166">
        <v>20000</v>
      </c>
      <c r="D9" s="166">
        <v>20000</v>
      </c>
      <c r="E9" s="166"/>
      <c r="F9" s="166">
        <v>20000</v>
      </c>
      <c r="G9" s="166"/>
      <c r="H9" s="166"/>
      <c r="I9" s="166"/>
      <c r="J9" s="166"/>
      <c r="K9" s="166"/>
      <c r="L9" s="166"/>
      <c r="M9" s="166"/>
      <c r="N9" s="166"/>
      <c r="O9" s="166"/>
    </row>
    <row r="10" ht="20.25" customHeight="1" spans="1:15">
      <c r="A10" s="159" t="s">
        <v>106</v>
      </c>
      <c r="B10" s="159" t="str">
        <f>"        "&amp;"科学技术支出"</f>
        <v>        科学技术支出</v>
      </c>
      <c r="C10" s="166">
        <v>8359860.87</v>
      </c>
      <c r="D10" s="166">
        <v>8355885.87</v>
      </c>
      <c r="E10" s="166">
        <v>7790123.11</v>
      </c>
      <c r="F10" s="166">
        <v>565762.76</v>
      </c>
      <c r="G10" s="166"/>
      <c r="H10" s="166"/>
      <c r="I10" s="166"/>
      <c r="J10" s="166">
        <v>3975</v>
      </c>
      <c r="K10" s="166"/>
      <c r="L10" s="166"/>
      <c r="M10" s="166"/>
      <c r="N10" s="166"/>
      <c r="O10" s="166">
        <v>3975</v>
      </c>
    </row>
    <row r="11" ht="20.25" customHeight="1" spans="1:15">
      <c r="A11" s="171" t="s">
        <v>107</v>
      </c>
      <c r="B11" s="171" t="str">
        <f>"        "&amp;"应用研究"</f>
        <v>        应用研究</v>
      </c>
      <c r="C11" s="166">
        <v>8223243.87</v>
      </c>
      <c r="D11" s="166">
        <v>8223243.87</v>
      </c>
      <c r="E11" s="166">
        <v>7790123.11</v>
      </c>
      <c r="F11" s="166">
        <v>433120.76</v>
      </c>
      <c r="G11" s="166"/>
      <c r="H11" s="166"/>
      <c r="I11" s="166"/>
      <c r="J11" s="166"/>
      <c r="K11" s="166"/>
      <c r="L11" s="166"/>
      <c r="M11" s="166"/>
      <c r="N11" s="166"/>
      <c r="O11" s="166"/>
    </row>
    <row r="12" ht="20.25" customHeight="1" spans="1:15">
      <c r="A12" s="172" t="s">
        <v>108</v>
      </c>
      <c r="B12" s="172" t="str">
        <f>"        "&amp;"社会公益研究"</f>
        <v>        社会公益研究</v>
      </c>
      <c r="C12" s="166">
        <v>8223243.87</v>
      </c>
      <c r="D12" s="166">
        <v>8223243.87</v>
      </c>
      <c r="E12" s="166">
        <v>7790123.11</v>
      </c>
      <c r="F12" s="166">
        <v>433120.76</v>
      </c>
      <c r="G12" s="166"/>
      <c r="H12" s="166"/>
      <c r="I12" s="166"/>
      <c r="J12" s="166"/>
      <c r="K12" s="166"/>
      <c r="L12" s="166"/>
      <c r="M12" s="166"/>
      <c r="N12" s="166"/>
      <c r="O12" s="166"/>
    </row>
    <row r="13" ht="20.25" customHeight="1" spans="1:15">
      <c r="A13" s="188" t="s">
        <v>109</v>
      </c>
      <c r="B13" s="188" t="str">
        <f>"        "&amp;"科学技术普及"</f>
        <v>        科学技术普及</v>
      </c>
      <c r="C13" s="167">
        <v>132642</v>
      </c>
      <c r="D13" s="167">
        <v>132642</v>
      </c>
      <c r="E13" s="167"/>
      <c r="F13" s="167">
        <v>132642</v>
      </c>
      <c r="G13" s="167"/>
      <c r="H13" s="167"/>
      <c r="I13" s="167"/>
      <c r="J13" s="167"/>
      <c r="K13" s="167"/>
      <c r="L13" s="167"/>
      <c r="M13" s="167"/>
      <c r="N13" s="167"/>
      <c r="O13" s="167"/>
    </row>
    <row r="14" ht="20.25" customHeight="1" spans="1:15">
      <c r="A14" s="174" t="s">
        <v>110</v>
      </c>
      <c r="B14" s="174" t="str">
        <f>"        "&amp;"科普活动"</f>
        <v>        科普活动</v>
      </c>
      <c r="C14" s="65">
        <v>132642</v>
      </c>
      <c r="D14" s="65">
        <v>132642</v>
      </c>
      <c r="E14" s="65"/>
      <c r="F14" s="65">
        <v>132642</v>
      </c>
      <c r="G14" s="65"/>
      <c r="H14" s="65"/>
      <c r="I14" s="65"/>
      <c r="J14" s="65"/>
      <c r="K14" s="65"/>
      <c r="L14" s="65"/>
      <c r="M14" s="65"/>
      <c r="N14" s="65"/>
      <c r="O14" s="65"/>
    </row>
    <row r="15" ht="20.25" customHeight="1" spans="1:15">
      <c r="A15" s="165" t="s">
        <v>111</v>
      </c>
      <c r="B15" s="165" t="str">
        <f>"        "&amp;"科技重大项目"</f>
        <v>        科技重大项目</v>
      </c>
      <c r="C15" s="65">
        <v>3975</v>
      </c>
      <c r="D15" s="65"/>
      <c r="E15" s="65"/>
      <c r="F15" s="65"/>
      <c r="G15" s="65"/>
      <c r="H15" s="65"/>
      <c r="I15" s="65"/>
      <c r="J15" s="65">
        <v>3975</v>
      </c>
      <c r="K15" s="65"/>
      <c r="L15" s="65"/>
      <c r="M15" s="65"/>
      <c r="N15" s="65"/>
      <c r="O15" s="65">
        <v>3975</v>
      </c>
    </row>
    <row r="16" ht="20.25" customHeight="1" spans="1:15">
      <c r="A16" s="174" t="s">
        <v>112</v>
      </c>
      <c r="B16" s="174" t="str">
        <f>"        "&amp;"重点研发计划"</f>
        <v>        重点研发计划</v>
      </c>
      <c r="C16" s="65">
        <v>3975</v>
      </c>
      <c r="D16" s="65"/>
      <c r="E16" s="65"/>
      <c r="F16" s="65"/>
      <c r="G16" s="65"/>
      <c r="H16" s="65"/>
      <c r="I16" s="65"/>
      <c r="J16" s="65">
        <v>3975</v>
      </c>
      <c r="K16" s="65"/>
      <c r="L16" s="65"/>
      <c r="M16" s="65"/>
      <c r="N16" s="65"/>
      <c r="O16" s="65">
        <v>3975</v>
      </c>
    </row>
    <row r="17" ht="20.25" customHeight="1" spans="1:15">
      <c r="A17" s="163" t="s">
        <v>113</v>
      </c>
      <c r="B17" s="163" t="str">
        <f>"        "&amp;"社会保障和就业支出"</f>
        <v>        社会保障和就业支出</v>
      </c>
      <c r="C17" s="65">
        <v>17460005.54</v>
      </c>
      <c r="D17" s="65">
        <v>17460005.54</v>
      </c>
      <c r="E17" s="65">
        <v>12722205.54</v>
      </c>
      <c r="F17" s="65">
        <v>4737800</v>
      </c>
      <c r="G17" s="65"/>
      <c r="H17" s="65"/>
      <c r="I17" s="65"/>
      <c r="J17" s="65"/>
      <c r="K17" s="65"/>
      <c r="L17" s="65"/>
      <c r="M17" s="65"/>
      <c r="N17" s="65"/>
      <c r="O17" s="65"/>
    </row>
    <row r="18" ht="20.25" customHeight="1" spans="1:15">
      <c r="A18" s="165" t="s">
        <v>114</v>
      </c>
      <c r="B18" s="165" t="str">
        <f>"        "&amp;"人力资源和社会保障管理事务"</f>
        <v>        人力资源和社会保障管理事务</v>
      </c>
      <c r="C18" s="65">
        <v>3850000</v>
      </c>
      <c r="D18" s="65">
        <v>3850000</v>
      </c>
      <c r="E18" s="65"/>
      <c r="F18" s="65">
        <v>3850000</v>
      </c>
      <c r="G18" s="65"/>
      <c r="H18" s="65"/>
      <c r="I18" s="65"/>
      <c r="J18" s="65"/>
      <c r="K18" s="65"/>
      <c r="L18" s="65"/>
      <c r="M18" s="65"/>
      <c r="N18" s="65"/>
      <c r="O18" s="65"/>
    </row>
    <row r="19" ht="20.25" customHeight="1" spans="1:15">
      <c r="A19" s="174" t="s">
        <v>115</v>
      </c>
      <c r="B19" s="174" t="str">
        <f>"        "&amp;"一般行政管理事务"</f>
        <v>        一般行政管理事务</v>
      </c>
      <c r="C19" s="65">
        <v>3850000</v>
      </c>
      <c r="D19" s="65">
        <v>3850000</v>
      </c>
      <c r="E19" s="65"/>
      <c r="F19" s="65">
        <v>3850000</v>
      </c>
      <c r="G19" s="65"/>
      <c r="H19" s="65"/>
      <c r="I19" s="65"/>
      <c r="J19" s="65"/>
      <c r="K19" s="65"/>
      <c r="L19" s="65"/>
      <c r="M19" s="65"/>
      <c r="N19" s="65"/>
      <c r="O19" s="65"/>
    </row>
    <row r="20" ht="20.25" customHeight="1" spans="1:15">
      <c r="A20" s="165" t="s">
        <v>116</v>
      </c>
      <c r="B20" s="165" t="str">
        <f>"        "&amp;"民政管理事务"</f>
        <v>        民政管理事务</v>
      </c>
      <c r="C20" s="65">
        <v>750000</v>
      </c>
      <c r="D20" s="65">
        <v>750000</v>
      </c>
      <c r="E20" s="65"/>
      <c r="F20" s="65">
        <v>750000</v>
      </c>
      <c r="G20" s="65"/>
      <c r="H20" s="65"/>
      <c r="I20" s="65"/>
      <c r="J20" s="65"/>
      <c r="K20" s="65"/>
      <c r="L20" s="65"/>
      <c r="M20" s="65"/>
      <c r="N20" s="65"/>
      <c r="O20" s="65"/>
    </row>
    <row r="21" ht="20.25" customHeight="1" spans="1:15">
      <c r="A21" s="174" t="s">
        <v>117</v>
      </c>
      <c r="B21" s="174" t="str">
        <f>"        "&amp;"一般行政管理事务"</f>
        <v>        一般行政管理事务</v>
      </c>
      <c r="C21" s="65">
        <v>750000</v>
      </c>
      <c r="D21" s="65">
        <v>750000</v>
      </c>
      <c r="E21" s="65"/>
      <c r="F21" s="65">
        <v>750000</v>
      </c>
      <c r="G21" s="65"/>
      <c r="H21" s="65"/>
      <c r="I21" s="65"/>
      <c r="J21" s="65"/>
      <c r="K21" s="65"/>
      <c r="L21" s="65"/>
      <c r="M21" s="65"/>
      <c r="N21" s="65"/>
      <c r="O21" s="65"/>
    </row>
    <row r="22" ht="20.25" customHeight="1" spans="1:15">
      <c r="A22" s="165" t="s">
        <v>118</v>
      </c>
      <c r="B22" s="165" t="str">
        <f>"        "&amp;"行政事业单位养老支出"</f>
        <v>        行政事业单位养老支出</v>
      </c>
      <c r="C22" s="65">
        <v>12722205.54</v>
      </c>
      <c r="D22" s="65">
        <v>12722205.54</v>
      </c>
      <c r="E22" s="65">
        <v>12722205.54</v>
      </c>
      <c r="F22" s="65"/>
      <c r="G22" s="65"/>
      <c r="H22" s="65"/>
      <c r="I22" s="65"/>
      <c r="J22" s="65"/>
      <c r="K22" s="65"/>
      <c r="L22" s="65"/>
      <c r="M22" s="65"/>
      <c r="N22" s="65"/>
      <c r="O22" s="65"/>
    </row>
    <row r="23" ht="20.25" customHeight="1" spans="1:15">
      <c r="A23" s="174" t="s">
        <v>119</v>
      </c>
      <c r="B23" s="174" t="str">
        <f>"        "&amp;"行政单位离退休"</f>
        <v>        行政单位离退休</v>
      </c>
      <c r="C23" s="65">
        <v>2226616</v>
      </c>
      <c r="D23" s="65">
        <v>2226616</v>
      </c>
      <c r="E23" s="65">
        <v>2226616</v>
      </c>
      <c r="F23" s="65"/>
      <c r="G23" s="65"/>
      <c r="H23" s="65"/>
      <c r="I23" s="65"/>
      <c r="J23" s="65"/>
      <c r="K23" s="65"/>
      <c r="L23" s="65"/>
      <c r="M23" s="65"/>
      <c r="N23" s="65"/>
      <c r="O23" s="65"/>
    </row>
    <row r="24" ht="20.25" customHeight="1" spans="1:15">
      <c r="A24" s="174" t="s">
        <v>120</v>
      </c>
      <c r="B24" s="174" t="str">
        <f>"        "&amp;"事业单位离退休"</f>
        <v>        事业单位离退休</v>
      </c>
      <c r="C24" s="65">
        <v>4583039.2</v>
      </c>
      <c r="D24" s="65">
        <v>4583039.2</v>
      </c>
      <c r="E24" s="65">
        <v>4583039.2</v>
      </c>
      <c r="F24" s="65"/>
      <c r="G24" s="65"/>
      <c r="H24" s="65"/>
      <c r="I24" s="65"/>
      <c r="J24" s="65"/>
      <c r="K24" s="65"/>
      <c r="L24" s="65"/>
      <c r="M24" s="65"/>
      <c r="N24" s="65"/>
      <c r="O24" s="65"/>
    </row>
    <row r="25" ht="20.25" customHeight="1" spans="1:15">
      <c r="A25" s="174" t="s">
        <v>121</v>
      </c>
      <c r="B25" s="174" t="str">
        <f>"        "&amp;"机关事业单位基本养老保险缴费支出"</f>
        <v>        机关事业单位基本养老保险缴费支出</v>
      </c>
      <c r="C25" s="65">
        <v>4629550.34</v>
      </c>
      <c r="D25" s="65">
        <v>4629550.34</v>
      </c>
      <c r="E25" s="65">
        <v>4629550.34</v>
      </c>
      <c r="F25" s="65"/>
      <c r="G25" s="65"/>
      <c r="H25" s="65"/>
      <c r="I25" s="65"/>
      <c r="J25" s="65"/>
      <c r="K25" s="65"/>
      <c r="L25" s="65"/>
      <c r="M25" s="65"/>
      <c r="N25" s="65"/>
      <c r="O25" s="65"/>
    </row>
    <row r="26" ht="20.25" customHeight="1" spans="1:15">
      <c r="A26" s="174" t="s">
        <v>122</v>
      </c>
      <c r="B26" s="174" t="str">
        <f>"        "&amp;"机关事业单位职业年金缴费支出"</f>
        <v>        机关事业单位职业年金缴费支出</v>
      </c>
      <c r="C26" s="65">
        <v>1283000</v>
      </c>
      <c r="D26" s="65">
        <v>1283000</v>
      </c>
      <c r="E26" s="65">
        <v>1283000</v>
      </c>
      <c r="F26" s="65"/>
      <c r="G26" s="65"/>
      <c r="H26" s="65"/>
      <c r="I26" s="65"/>
      <c r="J26" s="65"/>
      <c r="K26" s="65"/>
      <c r="L26" s="65"/>
      <c r="M26" s="65"/>
      <c r="N26" s="65"/>
      <c r="O26" s="65"/>
    </row>
    <row r="27" ht="20.25" customHeight="1" spans="1:15">
      <c r="A27" s="165" t="s">
        <v>123</v>
      </c>
      <c r="B27" s="165" t="str">
        <f>"        "&amp;"抚恤"</f>
        <v>        抚恤</v>
      </c>
      <c r="C27" s="65">
        <v>137800</v>
      </c>
      <c r="D27" s="65">
        <v>137800</v>
      </c>
      <c r="E27" s="65"/>
      <c r="F27" s="65">
        <v>137800</v>
      </c>
      <c r="G27" s="65"/>
      <c r="H27" s="65"/>
      <c r="I27" s="65"/>
      <c r="J27" s="65"/>
      <c r="K27" s="65"/>
      <c r="L27" s="65"/>
      <c r="M27" s="65"/>
      <c r="N27" s="65"/>
      <c r="O27" s="65"/>
    </row>
    <row r="28" ht="20.25" customHeight="1" spans="1:15">
      <c r="A28" s="174" t="s">
        <v>124</v>
      </c>
      <c r="B28" s="174" t="str">
        <f>"        "&amp;"死亡抚恤"</f>
        <v>        死亡抚恤</v>
      </c>
      <c r="C28" s="65">
        <v>137800</v>
      </c>
      <c r="D28" s="65">
        <v>137800</v>
      </c>
      <c r="E28" s="65"/>
      <c r="F28" s="65">
        <v>137800</v>
      </c>
      <c r="G28" s="65"/>
      <c r="H28" s="65"/>
      <c r="I28" s="65"/>
      <c r="J28" s="65"/>
      <c r="K28" s="65"/>
      <c r="L28" s="65"/>
      <c r="M28" s="65"/>
      <c r="N28" s="65"/>
      <c r="O28" s="65"/>
    </row>
    <row r="29" ht="20.25" customHeight="1" spans="1:15">
      <c r="A29" s="163" t="s">
        <v>125</v>
      </c>
      <c r="B29" s="163" t="str">
        <f>"        "&amp;"卫生健康支出"</f>
        <v>        卫生健康支出</v>
      </c>
      <c r="C29" s="65">
        <v>5049824.93</v>
      </c>
      <c r="D29" s="65">
        <v>5049824.93</v>
      </c>
      <c r="E29" s="65">
        <v>5049824.93</v>
      </c>
      <c r="F29" s="65"/>
      <c r="G29" s="65"/>
      <c r="H29" s="65"/>
      <c r="I29" s="65"/>
      <c r="J29" s="65"/>
      <c r="K29" s="65"/>
      <c r="L29" s="65"/>
      <c r="M29" s="65"/>
      <c r="N29" s="65"/>
      <c r="O29" s="65"/>
    </row>
    <row r="30" ht="20.25" customHeight="1" spans="1:15">
      <c r="A30" s="165" t="s">
        <v>126</v>
      </c>
      <c r="B30" s="165" t="str">
        <f>"        "&amp;"行政事业单位医疗"</f>
        <v>        行政事业单位医疗</v>
      </c>
      <c r="C30" s="65">
        <v>5049824.93</v>
      </c>
      <c r="D30" s="65">
        <v>5049824.93</v>
      </c>
      <c r="E30" s="65">
        <v>5049824.93</v>
      </c>
      <c r="F30" s="65"/>
      <c r="G30" s="65"/>
      <c r="H30" s="65"/>
      <c r="I30" s="65"/>
      <c r="J30" s="65"/>
      <c r="K30" s="65"/>
      <c r="L30" s="65"/>
      <c r="M30" s="65"/>
      <c r="N30" s="65"/>
      <c r="O30" s="65"/>
    </row>
    <row r="31" ht="20.25" customHeight="1" spans="1:15">
      <c r="A31" s="174" t="s">
        <v>127</v>
      </c>
      <c r="B31" s="174" t="str">
        <f>"        "&amp;"行政单位医疗"</f>
        <v>        行政单位医疗</v>
      </c>
      <c r="C31" s="65">
        <v>767460.54</v>
      </c>
      <c r="D31" s="65">
        <v>767460.54</v>
      </c>
      <c r="E31" s="65">
        <v>767460.54</v>
      </c>
      <c r="F31" s="65"/>
      <c r="G31" s="65"/>
      <c r="H31" s="65"/>
      <c r="I31" s="65"/>
      <c r="J31" s="65"/>
      <c r="K31" s="65"/>
      <c r="L31" s="65"/>
      <c r="M31" s="65"/>
      <c r="N31" s="65"/>
      <c r="O31" s="65"/>
    </row>
    <row r="32" ht="20.25" customHeight="1" spans="1:15">
      <c r="A32" s="174" t="s">
        <v>128</v>
      </c>
      <c r="B32" s="174" t="str">
        <f>"        "&amp;"事业单位医疗"</f>
        <v>        事业单位医疗</v>
      </c>
      <c r="C32" s="65">
        <v>1839118.69</v>
      </c>
      <c r="D32" s="65">
        <v>1839118.69</v>
      </c>
      <c r="E32" s="65">
        <v>1839118.69</v>
      </c>
      <c r="F32" s="65"/>
      <c r="G32" s="65"/>
      <c r="H32" s="65"/>
      <c r="I32" s="65"/>
      <c r="J32" s="65"/>
      <c r="K32" s="65"/>
      <c r="L32" s="65"/>
      <c r="M32" s="65"/>
      <c r="N32" s="65"/>
      <c r="O32" s="65"/>
    </row>
    <row r="33" ht="20.25" customHeight="1" spans="1:15">
      <c r="A33" s="174" t="s">
        <v>129</v>
      </c>
      <c r="B33" s="174" t="str">
        <f>"        "&amp;"公务员医疗补助"</f>
        <v>        公务员医疗补助</v>
      </c>
      <c r="C33" s="65">
        <v>2127149.48</v>
      </c>
      <c r="D33" s="65">
        <v>2127149.48</v>
      </c>
      <c r="E33" s="65">
        <v>2127149.48</v>
      </c>
      <c r="F33" s="65"/>
      <c r="G33" s="65"/>
      <c r="H33" s="65"/>
      <c r="I33" s="65"/>
      <c r="J33" s="65"/>
      <c r="K33" s="65"/>
      <c r="L33" s="65"/>
      <c r="M33" s="65"/>
      <c r="N33" s="65"/>
      <c r="O33" s="65"/>
    </row>
    <row r="34" ht="20.25" customHeight="1" spans="1:15">
      <c r="A34" s="174" t="s">
        <v>130</v>
      </c>
      <c r="B34" s="174" t="str">
        <f>"        "&amp;"其他行政事业单位医疗支出"</f>
        <v>        其他行政事业单位医疗支出</v>
      </c>
      <c r="C34" s="65">
        <v>316096.22</v>
      </c>
      <c r="D34" s="65">
        <v>316096.22</v>
      </c>
      <c r="E34" s="65">
        <v>316096.22</v>
      </c>
      <c r="F34" s="65"/>
      <c r="G34" s="65"/>
      <c r="H34" s="65"/>
      <c r="I34" s="65"/>
      <c r="J34" s="65"/>
      <c r="K34" s="65"/>
      <c r="L34" s="65"/>
      <c r="M34" s="65"/>
      <c r="N34" s="65"/>
      <c r="O34" s="65"/>
    </row>
    <row r="35" ht="20.25" customHeight="1" spans="1:15">
      <c r="A35" s="163" t="s">
        <v>131</v>
      </c>
      <c r="B35" s="163" t="str">
        <f>"        "&amp;"城乡社区支出"</f>
        <v>        城乡社区支出</v>
      </c>
      <c r="C35" s="65">
        <v>5469000</v>
      </c>
      <c r="D35" s="65"/>
      <c r="E35" s="65"/>
      <c r="F35" s="65"/>
      <c r="G35" s="65">
        <v>5469000</v>
      </c>
      <c r="H35" s="65"/>
      <c r="I35" s="65"/>
      <c r="J35" s="65"/>
      <c r="K35" s="65"/>
      <c r="L35" s="65"/>
      <c r="M35" s="65"/>
      <c r="N35" s="65"/>
      <c r="O35" s="65"/>
    </row>
    <row r="36" ht="20.25" customHeight="1" spans="1:15">
      <c r="A36" s="165" t="s">
        <v>132</v>
      </c>
      <c r="B36" s="165" t="str">
        <f>"        "&amp;"国有土地使用权出让收入安排的支出"</f>
        <v>        国有土地使用权出让收入安排的支出</v>
      </c>
      <c r="C36" s="65">
        <v>5469000</v>
      </c>
      <c r="D36" s="65"/>
      <c r="E36" s="65"/>
      <c r="F36" s="65"/>
      <c r="G36" s="65">
        <v>5469000</v>
      </c>
      <c r="H36" s="65"/>
      <c r="I36" s="65"/>
      <c r="J36" s="65"/>
      <c r="K36" s="65"/>
      <c r="L36" s="65"/>
      <c r="M36" s="65"/>
      <c r="N36" s="65"/>
      <c r="O36" s="65"/>
    </row>
    <row r="37" ht="20.25" customHeight="1" spans="1:15">
      <c r="A37" s="174" t="s">
        <v>133</v>
      </c>
      <c r="B37" s="174" t="str">
        <f>"        "&amp;"农村社会事业支出"</f>
        <v>        农村社会事业支出</v>
      </c>
      <c r="C37" s="65">
        <v>5469000</v>
      </c>
      <c r="D37" s="65"/>
      <c r="E37" s="65"/>
      <c r="F37" s="65"/>
      <c r="G37" s="65">
        <v>5469000</v>
      </c>
      <c r="H37" s="65"/>
      <c r="I37" s="65"/>
      <c r="J37" s="65"/>
      <c r="K37" s="65"/>
      <c r="L37" s="65"/>
      <c r="M37" s="65"/>
      <c r="N37" s="65"/>
      <c r="O37" s="65"/>
    </row>
    <row r="38" ht="20.25" customHeight="1" spans="1:15">
      <c r="A38" s="163" t="s">
        <v>134</v>
      </c>
      <c r="B38" s="163" t="str">
        <f>"        "&amp;"农林水支出"</f>
        <v>        农林水支出</v>
      </c>
      <c r="C38" s="65">
        <v>222058750.32</v>
      </c>
      <c r="D38" s="65">
        <v>216996191.92</v>
      </c>
      <c r="E38" s="65">
        <v>38263875.07</v>
      </c>
      <c r="F38" s="65">
        <v>178732316.85</v>
      </c>
      <c r="G38" s="65"/>
      <c r="H38" s="65"/>
      <c r="I38" s="65"/>
      <c r="J38" s="65">
        <v>5062558.4</v>
      </c>
      <c r="K38" s="65"/>
      <c r="L38" s="65"/>
      <c r="M38" s="65"/>
      <c r="N38" s="65"/>
      <c r="O38" s="65">
        <v>5062558.4</v>
      </c>
    </row>
    <row r="39" ht="20.25" customHeight="1" spans="1:15">
      <c r="A39" s="165" t="s">
        <v>135</v>
      </c>
      <c r="B39" s="165" t="str">
        <f>"        "&amp;"农业农村"</f>
        <v>        农业农村</v>
      </c>
      <c r="C39" s="65">
        <v>79182752.82</v>
      </c>
      <c r="D39" s="65">
        <v>74122097.22</v>
      </c>
      <c r="E39" s="65">
        <v>38263875.07</v>
      </c>
      <c r="F39" s="65">
        <v>35858222.15</v>
      </c>
      <c r="G39" s="65"/>
      <c r="H39" s="65"/>
      <c r="I39" s="65"/>
      <c r="J39" s="65">
        <v>5060655.6</v>
      </c>
      <c r="K39" s="65"/>
      <c r="L39" s="65"/>
      <c r="M39" s="65"/>
      <c r="N39" s="65"/>
      <c r="O39" s="65">
        <v>5060655.6</v>
      </c>
    </row>
    <row r="40" ht="20.25" customHeight="1" spans="1:15">
      <c r="A40" s="174" t="s">
        <v>136</v>
      </c>
      <c r="B40" s="174" t="str">
        <f>"        "&amp;"行政运行"</f>
        <v>        行政运行</v>
      </c>
      <c r="C40" s="65">
        <v>13719707.8</v>
      </c>
      <c r="D40" s="65">
        <v>13709707.8</v>
      </c>
      <c r="E40" s="65">
        <v>13709707.8</v>
      </c>
      <c r="F40" s="65"/>
      <c r="G40" s="65"/>
      <c r="H40" s="65"/>
      <c r="I40" s="65"/>
      <c r="J40" s="65">
        <v>10000</v>
      </c>
      <c r="K40" s="65"/>
      <c r="L40" s="65"/>
      <c r="M40" s="65"/>
      <c r="N40" s="65"/>
      <c r="O40" s="65">
        <v>10000</v>
      </c>
    </row>
    <row r="41" ht="20.25" customHeight="1" spans="1:15">
      <c r="A41" s="174" t="s">
        <v>137</v>
      </c>
      <c r="B41" s="174" t="str">
        <f>"        "&amp;"事业运行"</f>
        <v>        事业运行</v>
      </c>
      <c r="C41" s="65">
        <v>26268287.27</v>
      </c>
      <c r="D41" s="65">
        <v>26268287.27</v>
      </c>
      <c r="E41" s="65">
        <v>24050367.27</v>
      </c>
      <c r="F41" s="65">
        <v>2217920</v>
      </c>
      <c r="G41" s="65"/>
      <c r="H41" s="65"/>
      <c r="I41" s="65"/>
      <c r="J41" s="65"/>
      <c r="K41" s="65"/>
      <c r="L41" s="65"/>
      <c r="M41" s="65"/>
      <c r="N41" s="65"/>
      <c r="O41" s="65"/>
    </row>
    <row r="42" ht="20.25" customHeight="1" spans="1:15">
      <c r="A42" s="174" t="s">
        <v>138</v>
      </c>
      <c r="B42" s="174" t="str">
        <f>"        "&amp;"科技转化与推广服务"</f>
        <v>        科技转化与推广服务</v>
      </c>
      <c r="C42" s="65">
        <v>8323910.86</v>
      </c>
      <c r="D42" s="65">
        <v>3273255.26</v>
      </c>
      <c r="E42" s="65">
        <v>120000</v>
      </c>
      <c r="F42" s="65">
        <v>3153255.26</v>
      </c>
      <c r="G42" s="65"/>
      <c r="H42" s="65"/>
      <c r="I42" s="65"/>
      <c r="J42" s="65">
        <v>5050655.6</v>
      </c>
      <c r="K42" s="65"/>
      <c r="L42" s="65"/>
      <c r="M42" s="65"/>
      <c r="N42" s="65"/>
      <c r="O42" s="65">
        <v>5050655.6</v>
      </c>
    </row>
    <row r="43" ht="20.25" customHeight="1" spans="1:15">
      <c r="A43" s="174" t="s">
        <v>139</v>
      </c>
      <c r="B43" s="174" t="str">
        <f>"        "&amp;"病虫害控制"</f>
        <v>        病虫害控制</v>
      </c>
      <c r="C43" s="65">
        <v>3413745</v>
      </c>
      <c r="D43" s="65">
        <v>3413745</v>
      </c>
      <c r="E43" s="65"/>
      <c r="F43" s="65">
        <v>3413745</v>
      </c>
      <c r="G43" s="65"/>
      <c r="H43" s="65"/>
      <c r="I43" s="65"/>
      <c r="J43" s="65"/>
      <c r="K43" s="65"/>
      <c r="L43" s="65"/>
      <c r="M43" s="65"/>
      <c r="N43" s="65"/>
      <c r="O43" s="65"/>
    </row>
    <row r="44" ht="20.25" customHeight="1" spans="1:15">
      <c r="A44" s="174" t="s">
        <v>140</v>
      </c>
      <c r="B44" s="174" t="str">
        <f>"        "&amp;"农产品质量安全"</f>
        <v>        农产品质量安全</v>
      </c>
      <c r="C44" s="65">
        <v>940151.09</v>
      </c>
      <c r="D44" s="65">
        <v>940151.09</v>
      </c>
      <c r="E44" s="65"/>
      <c r="F44" s="65">
        <v>940151.09</v>
      </c>
      <c r="G44" s="65"/>
      <c r="H44" s="65"/>
      <c r="I44" s="65"/>
      <c r="J44" s="65"/>
      <c r="K44" s="65"/>
      <c r="L44" s="65"/>
      <c r="M44" s="65"/>
      <c r="N44" s="65"/>
      <c r="O44" s="65"/>
    </row>
    <row r="45" ht="20.25" customHeight="1" spans="1:15">
      <c r="A45" s="174" t="s">
        <v>141</v>
      </c>
      <c r="B45" s="174" t="str">
        <f>"        "&amp;"执法监管"</f>
        <v>        执法监管</v>
      </c>
      <c r="C45" s="65">
        <v>190800</v>
      </c>
      <c r="D45" s="65">
        <v>190800</v>
      </c>
      <c r="E45" s="65">
        <v>190800</v>
      </c>
      <c r="F45" s="65"/>
      <c r="G45" s="65"/>
      <c r="H45" s="65"/>
      <c r="I45" s="65"/>
      <c r="J45" s="65"/>
      <c r="K45" s="65"/>
      <c r="L45" s="65"/>
      <c r="M45" s="65"/>
      <c r="N45" s="65"/>
      <c r="O45" s="65"/>
    </row>
    <row r="46" ht="20.25" customHeight="1" spans="1:15">
      <c r="A46" s="174" t="s">
        <v>142</v>
      </c>
      <c r="B46" s="174" t="str">
        <f>"        "&amp;"统计监测与信息服务"</f>
        <v>        统计监测与信息服务</v>
      </c>
      <c r="C46" s="65">
        <v>697639</v>
      </c>
      <c r="D46" s="65">
        <v>697639</v>
      </c>
      <c r="E46" s="65">
        <v>193000</v>
      </c>
      <c r="F46" s="65">
        <v>504639</v>
      </c>
      <c r="G46" s="65"/>
      <c r="H46" s="65"/>
      <c r="I46" s="65"/>
      <c r="J46" s="65"/>
      <c r="K46" s="65"/>
      <c r="L46" s="65"/>
      <c r="M46" s="65"/>
      <c r="N46" s="65"/>
      <c r="O46" s="65"/>
    </row>
    <row r="47" ht="20.25" customHeight="1" spans="1:15">
      <c r="A47" s="174" t="s">
        <v>143</v>
      </c>
      <c r="B47" s="174" t="str">
        <f>"        "&amp;"稳定农民收入补贴"</f>
        <v>        稳定农民收入补贴</v>
      </c>
      <c r="C47" s="65">
        <v>5174050</v>
      </c>
      <c r="D47" s="65">
        <v>5174050</v>
      </c>
      <c r="E47" s="65"/>
      <c r="F47" s="65">
        <v>5174050</v>
      </c>
      <c r="G47" s="65"/>
      <c r="H47" s="65"/>
      <c r="I47" s="65"/>
      <c r="J47" s="65"/>
      <c r="K47" s="65"/>
      <c r="L47" s="65"/>
      <c r="M47" s="65"/>
      <c r="N47" s="65"/>
      <c r="O47" s="65"/>
    </row>
    <row r="48" ht="20.25" customHeight="1" spans="1:15">
      <c r="A48" s="174" t="s">
        <v>144</v>
      </c>
      <c r="B48" s="174" t="str">
        <f>"        "&amp;"农业生产发展"</f>
        <v>        农业生产发展</v>
      </c>
      <c r="C48" s="65">
        <v>1795839.21</v>
      </c>
      <c r="D48" s="65">
        <v>1795839.21</v>
      </c>
      <c r="E48" s="65"/>
      <c r="F48" s="65">
        <v>1795839.21</v>
      </c>
      <c r="G48" s="65"/>
      <c r="H48" s="65"/>
      <c r="I48" s="65"/>
      <c r="J48" s="65"/>
      <c r="K48" s="65"/>
      <c r="L48" s="65"/>
      <c r="M48" s="65"/>
      <c r="N48" s="65"/>
      <c r="O48" s="65"/>
    </row>
    <row r="49" ht="20.25" customHeight="1" spans="1:15">
      <c r="A49" s="174" t="s">
        <v>145</v>
      </c>
      <c r="B49" s="174" t="str">
        <f>"        "&amp;"农村合作经济"</f>
        <v>        农村合作经济</v>
      </c>
      <c r="C49" s="65">
        <v>3330000</v>
      </c>
      <c r="D49" s="65">
        <v>3330000</v>
      </c>
      <c r="E49" s="65"/>
      <c r="F49" s="65">
        <v>3330000</v>
      </c>
      <c r="G49" s="65"/>
      <c r="H49" s="65"/>
      <c r="I49" s="65"/>
      <c r="J49" s="65"/>
      <c r="K49" s="65"/>
      <c r="L49" s="65"/>
      <c r="M49" s="65"/>
      <c r="N49" s="65"/>
      <c r="O49" s="65"/>
    </row>
    <row r="50" ht="20.25" customHeight="1" spans="1:15">
      <c r="A50" s="174" t="s">
        <v>146</v>
      </c>
      <c r="B50" s="174" t="str">
        <f>"        "&amp;"农业生态资源保护"</f>
        <v>        农业生态资源保护</v>
      </c>
      <c r="C50" s="65">
        <v>9719992.05</v>
      </c>
      <c r="D50" s="65">
        <v>9719992.05</v>
      </c>
      <c r="E50" s="65"/>
      <c r="F50" s="65">
        <v>9719992.05</v>
      </c>
      <c r="G50" s="65"/>
      <c r="H50" s="65"/>
      <c r="I50" s="65"/>
      <c r="J50" s="65"/>
      <c r="K50" s="65"/>
      <c r="L50" s="65"/>
      <c r="M50" s="65"/>
      <c r="N50" s="65"/>
      <c r="O50" s="65"/>
    </row>
    <row r="51" ht="20.25" customHeight="1" spans="1:15">
      <c r="A51" s="174" t="s">
        <v>147</v>
      </c>
      <c r="B51" s="174" t="str">
        <f>"        "&amp;"耕地建设与利用"</f>
        <v>        耕地建设与利用</v>
      </c>
      <c r="C51" s="65">
        <v>1600023.74</v>
      </c>
      <c r="D51" s="65">
        <v>1600023.74</v>
      </c>
      <c r="E51" s="65"/>
      <c r="F51" s="65">
        <v>1600023.74</v>
      </c>
      <c r="G51" s="65"/>
      <c r="H51" s="65"/>
      <c r="I51" s="65"/>
      <c r="J51" s="65"/>
      <c r="K51" s="65"/>
      <c r="L51" s="65"/>
      <c r="M51" s="65"/>
      <c r="N51" s="65"/>
      <c r="O51" s="65"/>
    </row>
    <row r="52" ht="20.25" customHeight="1" spans="1:15">
      <c r="A52" s="174" t="s">
        <v>148</v>
      </c>
      <c r="B52" s="174" t="str">
        <f>"        "&amp;"其他农业农村支出"</f>
        <v>        其他农业农村支出</v>
      </c>
      <c r="C52" s="65">
        <v>4008606.8</v>
      </c>
      <c r="D52" s="65">
        <v>4008606.8</v>
      </c>
      <c r="E52" s="65"/>
      <c r="F52" s="65">
        <v>4008606.8</v>
      </c>
      <c r="G52" s="65"/>
      <c r="H52" s="65"/>
      <c r="I52" s="65"/>
      <c r="J52" s="65"/>
      <c r="K52" s="65"/>
      <c r="L52" s="65"/>
      <c r="M52" s="65"/>
      <c r="N52" s="65"/>
      <c r="O52" s="65"/>
    </row>
    <row r="53" ht="20.25" customHeight="1" spans="1:15">
      <c r="A53" s="165" t="s">
        <v>149</v>
      </c>
      <c r="B53" s="165" t="str">
        <f>"        "&amp;"林业和草原"</f>
        <v>        林业和草原</v>
      </c>
      <c r="C53" s="65">
        <v>1902.8</v>
      </c>
      <c r="D53" s="65"/>
      <c r="E53" s="65"/>
      <c r="F53" s="65"/>
      <c r="G53" s="65"/>
      <c r="H53" s="65"/>
      <c r="I53" s="65"/>
      <c r="J53" s="65">
        <v>1902.8</v>
      </c>
      <c r="K53" s="65"/>
      <c r="L53" s="65"/>
      <c r="M53" s="65"/>
      <c r="N53" s="65"/>
      <c r="O53" s="65">
        <v>1902.8</v>
      </c>
    </row>
    <row r="54" ht="20.25" customHeight="1" spans="1:15">
      <c r="A54" s="174" t="s">
        <v>150</v>
      </c>
      <c r="B54" s="174" t="str">
        <f>"        "&amp;"技术推广与转化"</f>
        <v>        技术推广与转化</v>
      </c>
      <c r="C54" s="65">
        <v>1902.8</v>
      </c>
      <c r="D54" s="65"/>
      <c r="E54" s="65"/>
      <c r="F54" s="65"/>
      <c r="G54" s="65"/>
      <c r="H54" s="65"/>
      <c r="I54" s="65"/>
      <c r="J54" s="65">
        <v>1902.8</v>
      </c>
      <c r="K54" s="65"/>
      <c r="L54" s="65"/>
      <c r="M54" s="65"/>
      <c r="N54" s="65"/>
      <c r="O54" s="65">
        <v>1902.8</v>
      </c>
    </row>
    <row r="55" ht="20.25" customHeight="1" spans="1:15">
      <c r="A55" s="165" t="s">
        <v>151</v>
      </c>
      <c r="B55" s="165" t="str">
        <f>"        "&amp;"巩固脱贫攻坚成果衔接乡村振兴"</f>
        <v>        巩固脱贫攻坚成果衔接乡村振兴</v>
      </c>
      <c r="C55" s="65">
        <v>134268503</v>
      </c>
      <c r="D55" s="65">
        <v>134268503</v>
      </c>
      <c r="E55" s="65"/>
      <c r="F55" s="65">
        <v>134268503</v>
      </c>
      <c r="G55" s="65"/>
      <c r="H55" s="65"/>
      <c r="I55" s="65"/>
      <c r="J55" s="65"/>
      <c r="K55" s="65"/>
      <c r="L55" s="65"/>
      <c r="M55" s="65"/>
      <c r="N55" s="65"/>
      <c r="O55" s="65"/>
    </row>
    <row r="56" ht="20.25" customHeight="1" spans="1:15">
      <c r="A56" s="174" t="s">
        <v>152</v>
      </c>
      <c r="B56" s="174" t="str">
        <f>"        "&amp;"社会发展"</f>
        <v>        社会发展</v>
      </c>
      <c r="C56" s="65">
        <v>178503</v>
      </c>
      <c r="D56" s="65">
        <v>178503</v>
      </c>
      <c r="E56" s="65"/>
      <c r="F56" s="65">
        <v>178503</v>
      </c>
      <c r="G56" s="65"/>
      <c r="H56" s="65"/>
      <c r="I56" s="65"/>
      <c r="J56" s="65"/>
      <c r="K56" s="65"/>
      <c r="L56" s="65"/>
      <c r="M56" s="65"/>
      <c r="N56" s="65"/>
      <c r="O56" s="65"/>
    </row>
    <row r="57" ht="20.25" customHeight="1" spans="1:15">
      <c r="A57" s="174" t="s">
        <v>153</v>
      </c>
      <c r="B57" s="174" t="str">
        <f>"        "&amp;"其他巩固脱贫攻坚成果衔接乡村振兴支出"</f>
        <v>        其他巩固脱贫攻坚成果衔接乡村振兴支出</v>
      </c>
      <c r="C57" s="65">
        <v>150000</v>
      </c>
      <c r="D57" s="65">
        <v>150000</v>
      </c>
      <c r="E57" s="65"/>
      <c r="F57" s="65">
        <v>150000</v>
      </c>
      <c r="G57" s="65"/>
      <c r="H57" s="65"/>
      <c r="I57" s="65"/>
      <c r="J57" s="65"/>
      <c r="K57" s="65"/>
      <c r="L57" s="65"/>
      <c r="M57" s="65"/>
      <c r="N57" s="65"/>
      <c r="O57" s="65"/>
    </row>
    <row r="58" ht="20.25" customHeight="1" spans="1:15">
      <c r="A58" s="165" t="s">
        <v>154</v>
      </c>
      <c r="B58" s="165" t="str">
        <f>"        "&amp;"普惠金融发展支出"</f>
        <v>        普惠金融发展支出</v>
      </c>
      <c r="C58" s="65">
        <v>8545591.7</v>
      </c>
      <c r="D58" s="65">
        <v>8545591.7</v>
      </c>
      <c r="E58" s="65"/>
      <c r="F58" s="65">
        <v>8545591.7</v>
      </c>
      <c r="G58" s="65"/>
      <c r="H58" s="65"/>
      <c r="I58" s="65"/>
      <c r="J58" s="65"/>
      <c r="K58" s="65"/>
      <c r="L58" s="65"/>
      <c r="M58" s="65"/>
      <c r="N58" s="65"/>
      <c r="O58" s="65"/>
    </row>
    <row r="59" ht="20.25" customHeight="1" spans="1:15">
      <c r="A59" s="174" t="s">
        <v>155</v>
      </c>
      <c r="B59" s="174" t="str">
        <f>"        "&amp;"农业保险保费补贴"</f>
        <v>        农业保险保费补贴</v>
      </c>
      <c r="C59" s="65">
        <v>8545591.7</v>
      </c>
      <c r="D59" s="65">
        <v>8545591.7</v>
      </c>
      <c r="E59" s="65"/>
      <c r="F59" s="65">
        <v>8545591.7</v>
      </c>
      <c r="G59" s="65"/>
      <c r="H59" s="65"/>
      <c r="I59" s="65"/>
      <c r="J59" s="65"/>
      <c r="K59" s="65"/>
      <c r="L59" s="65"/>
      <c r="M59" s="65"/>
      <c r="N59" s="65"/>
      <c r="O59" s="65"/>
    </row>
    <row r="60" ht="20.25" customHeight="1" spans="1:15">
      <c r="A60" s="165" t="s">
        <v>156</v>
      </c>
      <c r="B60" s="165" t="str">
        <f>"        "&amp;"其他农林水支出"</f>
        <v>        其他农林水支出</v>
      </c>
      <c r="C60" s="65">
        <v>60000</v>
      </c>
      <c r="D60" s="65">
        <v>60000</v>
      </c>
      <c r="E60" s="65"/>
      <c r="F60" s="65">
        <v>60000</v>
      </c>
      <c r="G60" s="65"/>
      <c r="H60" s="65"/>
      <c r="I60" s="65"/>
      <c r="J60" s="65"/>
      <c r="K60" s="65"/>
      <c r="L60" s="65"/>
      <c r="M60" s="65"/>
      <c r="N60" s="65"/>
      <c r="O60" s="65"/>
    </row>
    <row r="61" ht="20.25" customHeight="1" spans="1:15">
      <c r="A61" s="174" t="s">
        <v>157</v>
      </c>
      <c r="B61" s="174" t="str">
        <f>"        "&amp;"其他农林水支出"</f>
        <v>        其他农林水支出</v>
      </c>
      <c r="C61" s="65">
        <v>60000</v>
      </c>
      <c r="D61" s="65">
        <v>60000</v>
      </c>
      <c r="E61" s="65"/>
      <c r="F61" s="65">
        <v>60000</v>
      </c>
      <c r="G61" s="65"/>
      <c r="H61" s="65"/>
      <c r="I61" s="65"/>
      <c r="J61" s="65"/>
      <c r="K61" s="65"/>
      <c r="L61" s="65"/>
      <c r="M61" s="65"/>
      <c r="N61" s="65"/>
      <c r="O61" s="65"/>
    </row>
    <row r="62" ht="20.25" customHeight="1" spans="1:15">
      <c r="A62" s="163" t="s">
        <v>158</v>
      </c>
      <c r="B62" s="163" t="str">
        <f>"        "&amp;"资源勘探工业信息等支出"</f>
        <v>        资源勘探工业信息等支出</v>
      </c>
      <c r="C62" s="65">
        <v>1895380</v>
      </c>
      <c r="D62" s="65"/>
      <c r="E62" s="65"/>
      <c r="F62" s="65"/>
      <c r="G62" s="65">
        <v>1895380</v>
      </c>
      <c r="H62" s="65"/>
      <c r="I62" s="65"/>
      <c r="J62" s="65"/>
      <c r="K62" s="65"/>
      <c r="L62" s="65"/>
      <c r="M62" s="65"/>
      <c r="N62" s="65"/>
      <c r="O62" s="65"/>
    </row>
    <row r="63" ht="20.25" customHeight="1" spans="1:15">
      <c r="A63" s="165" t="s">
        <v>159</v>
      </c>
      <c r="B63" s="165" t="str">
        <f>"        "&amp;"超长期特别国债安排的支出"</f>
        <v>        超长期特别国债安排的支出</v>
      </c>
      <c r="C63" s="65">
        <v>1895380</v>
      </c>
      <c r="D63" s="65"/>
      <c r="E63" s="65"/>
      <c r="F63" s="65"/>
      <c r="G63" s="65">
        <v>1895380</v>
      </c>
      <c r="H63" s="65"/>
      <c r="I63" s="65"/>
      <c r="J63" s="65"/>
      <c r="K63" s="65"/>
      <c r="L63" s="65"/>
      <c r="M63" s="65"/>
      <c r="N63" s="65"/>
      <c r="O63" s="65"/>
    </row>
    <row r="64" ht="20.25" customHeight="1" spans="1:15">
      <c r="A64" s="174" t="s">
        <v>160</v>
      </c>
      <c r="B64" s="174" t="str">
        <f>"        "&amp;"制造业"</f>
        <v>        制造业</v>
      </c>
      <c r="C64" s="65">
        <v>1895380</v>
      </c>
      <c r="D64" s="65"/>
      <c r="E64" s="65"/>
      <c r="F64" s="65"/>
      <c r="G64" s="65">
        <v>1895380</v>
      </c>
      <c r="H64" s="65"/>
      <c r="I64" s="65"/>
      <c r="J64" s="65"/>
      <c r="K64" s="65"/>
      <c r="L64" s="65"/>
      <c r="M64" s="65"/>
      <c r="N64" s="65"/>
      <c r="O64" s="65"/>
    </row>
    <row r="65" ht="20.25" customHeight="1" spans="1:15">
      <c r="A65" s="163" t="s">
        <v>161</v>
      </c>
      <c r="B65" s="163" t="str">
        <f>"        "&amp;"住房保障支出"</f>
        <v>        住房保障支出</v>
      </c>
      <c r="C65" s="65">
        <v>4940850.52</v>
      </c>
      <c r="D65" s="65">
        <v>4940850.52</v>
      </c>
      <c r="E65" s="65">
        <v>4940850.52</v>
      </c>
      <c r="F65" s="65"/>
      <c r="G65" s="65"/>
      <c r="H65" s="65"/>
      <c r="I65" s="65"/>
      <c r="J65" s="65"/>
      <c r="K65" s="65"/>
      <c r="L65" s="65"/>
      <c r="M65" s="65"/>
      <c r="N65" s="65"/>
      <c r="O65" s="65"/>
    </row>
    <row r="66" ht="20.25" customHeight="1" spans="1:15">
      <c r="A66" s="165" t="s">
        <v>162</v>
      </c>
      <c r="B66" s="165" t="str">
        <f>"        "&amp;"住房改革支出"</f>
        <v>        住房改革支出</v>
      </c>
      <c r="C66" s="65">
        <v>4940850.52</v>
      </c>
      <c r="D66" s="65">
        <v>4940850.52</v>
      </c>
      <c r="E66" s="65">
        <v>4940850.52</v>
      </c>
      <c r="F66" s="65"/>
      <c r="G66" s="65"/>
      <c r="H66" s="65"/>
      <c r="I66" s="65"/>
      <c r="J66" s="65"/>
      <c r="K66" s="65"/>
      <c r="L66" s="65"/>
      <c r="M66" s="65"/>
      <c r="N66" s="65"/>
      <c r="O66" s="65"/>
    </row>
    <row r="67" ht="20.25" customHeight="1" spans="1:15">
      <c r="A67" s="174" t="s">
        <v>163</v>
      </c>
      <c r="B67" s="174" t="str">
        <f>"        "&amp;"住房公积金"</f>
        <v>        住房公积金</v>
      </c>
      <c r="C67" s="65">
        <v>4670747.52</v>
      </c>
      <c r="D67" s="65">
        <v>4670747.52</v>
      </c>
      <c r="E67" s="65">
        <v>4670747.52</v>
      </c>
      <c r="F67" s="65"/>
      <c r="G67" s="65"/>
      <c r="H67" s="65"/>
      <c r="I67" s="65"/>
      <c r="J67" s="65"/>
      <c r="K67" s="65"/>
      <c r="L67" s="65"/>
      <c r="M67" s="65"/>
      <c r="N67" s="65"/>
      <c r="O67" s="65"/>
    </row>
    <row r="68" ht="20.25" customHeight="1" spans="1:15">
      <c r="A68" s="174" t="s">
        <v>164</v>
      </c>
      <c r="B68" s="174" t="str">
        <f>"        "&amp;"购房补贴"</f>
        <v>        购房补贴</v>
      </c>
      <c r="C68" s="65">
        <v>270103</v>
      </c>
      <c r="D68" s="65">
        <v>270103</v>
      </c>
      <c r="E68" s="65">
        <v>270103</v>
      </c>
      <c r="F68" s="65"/>
      <c r="G68" s="65"/>
      <c r="H68" s="65"/>
      <c r="I68" s="65"/>
      <c r="J68" s="65"/>
      <c r="K68" s="65"/>
      <c r="L68" s="65"/>
      <c r="M68" s="65"/>
      <c r="N68" s="65"/>
      <c r="O68" s="65"/>
    </row>
    <row r="69" ht="20.25" customHeight="1" spans="1:15">
      <c r="A69" s="168" t="s">
        <v>30</v>
      </c>
      <c r="B69" s="163"/>
      <c r="C69" s="164">
        <v>265253672.18</v>
      </c>
      <c r="D69" s="164">
        <v>252822758.78</v>
      </c>
      <c r="E69" s="164">
        <v>68766879.17</v>
      </c>
      <c r="F69" s="164">
        <v>184055879.61</v>
      </c>
      <c r="G69" s="164">
        <v>7364380</v>
      </c>
      <c r="H69" s="164"/>
      <c r="I69" s="164"/>
      <c r="J69" s="164">
        <v>5066533.4</v>
      </c>
      <c r="K69" s="164"/>
      <c r="L69" s="164"/>
      <c r="M69" s="164"/>
      <c r="N69" s="164"/>
      <c r="O69" s="164">
        <v>5066533.4</v>
      </c>
    </row>
  </sheetData>
  <mergeCells count="12">
    <mergeCell ref="A1:O1"/>
    <mergeCell ref="A2:O2"/>
    <mergeCell ref="A3:N3"/>
    <mergeCell ref="D4:F4"/>
    <mergeCell ref="J4:O4"/>
    <mergeCell ref="A69:B69"/>
    <mergeCell ref="A4:A5"/>
    <mergeCell ref="B4:B5"/>
    <mergeCell ref="C4:C5"/>
    <mergeCell ref="G4:G5"/>
    <mergeCell ref="H4:H5"/>
    <mergeCell ref="I4:I5"/>
  </mergeCells>
  <pageMargins left="0.751388888888889" right="0.751388888888889" top="1" bottom="1" header="0.5" footer="0.5"/>
  <pageSetup paperSize="1" scale="34" pageOrder="overThenDown"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B11" sqref="B1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7" t="s">
        <v>165</v>
      </c>
      <c r="B1" s="175"/>
      <c r="C1" s="175"/>
      <c r="D1" s="175"/>
    </row>
    <row r="2" ht="28.5" customHeight="1" spans="1:4">
      <c r="A2" s="176" t="s">
        <v>166</v>
      </c>
      <c r="B2" s="176"/>
      <c r="C2" s="176"/>
      <c r="D2" s="176"/>
    </row>
    <row r="3" ht="18.75" customHeight="1" spans="1:4">
      <c r="A3" s="59" t="str">
        <f>"单位名称："&amp;"玉溪市农业农村局"</f>
        <v>单位名称：玉溪市农业农村局</v>
      </c>
      <c r="B3" s="59"/>
      <c r="C3" s="59"/>
      <c r="D3" s="57" t="s">
        <v>2</v>
      </c>
    </row>
    <row r="4" ht="18.75" customHeight="1" spans="1:4">
      <c r="A4" s="177" t="s">
        <v>3</v>
      </c>
      <c r="B4" s="177"/>
      <c r="C4" s="177" t="s">
        <v>4</v>
      </c>
      <c r="D4" s="177"/>
    </row>
    <row r="5" ht="18.75" customHeight="1" spans="1:4">
      <c r="A5" s="177" t="s">
        <v>5</v>
      </c>
      <c r="B5" s="177" t="s">
        <v>6</v>
      </c>
      <c r="C5" s="177" t="s">
        <v>167</v>
      </c>
      <c r="D5" s="177" t="s">
        <v>6</v>
      </c>
    </row>
    <row r="6" ht="18.75" customHeight="1" spans="1:4">
      <c r="A6" s="178" t="s">
        <v>168</v>
      </c>
      <c r="B6" s="179"/>
      <c r="C6" s="180" t="s">
        <v>169</v>
      </c>
      <c r="D6" s="179"/>
    </row>
    <row r="7" ht="18.75" customHeight="1" spans="1:4">
      <c r="A7" s="159" t="s">
        <v>170</v>
      </c>
      <c r="B7" s="181">
        <v>231599348.7</v>
      </c>
      <c r="C7" s="182" t="str">
        <f>"（一）"&amp;"一般公共服务支出"</f>
        <v>（一）一般公共服务支出</v>
      </c>
      <c r="D7" s="181">
        <v>20000</v>
      </c>
    </row>
    <row r="8" ht="18.75" customHeight="1" spans="1:4">
      <c r="A8" s="159" t="s">
        <v>171</v>
      </c>
      <c r="B8" s="181">
        <v>5469000</v>
      </c>
      <c r="C8" s="182" t="str">
        <f>"（二）"&amp;"科学技术支出"</f>
        <v>（二）科学技术支出</v>
      </c>
      <c r="D8" s="181">
        <v>8355885.87</v>
      </c>
    </row>
    <row r="9" ht="18.75" customHeight="1" spans="1:4">
      <c r="A9" s="159" t="s">
        <v>172</v>
      </c>
      <c r="B9" s="181"/>
      <c r="C9" s="182" t="str">
        <f>"（三）"&amp;"社会保障和就业支出"</f>
        <v>（三）社会保障和就业支出</v>
      </c>
      <c r="D9" s="181">
        <v>17460005.54</v>
      </c>
    </row>
    <row r="10" ht="18.75" customHeight="1" spans="1:4">
      <c r="A10" s="159" t="s">
        <v>173</v>
      </c>
      <c r="B10" s="181"/>
      <c r="C10" s="182" t="str">
        <f>"（四）"&amp;"卫生健康支出"</f>
        <v>（四）卫生健康支出</v>
      </c>
      <c r="D10" s="181">
        <v>5049824.93</v>
      </c>
    </row>
    <row r="11" ht="18.75" customHeight="1" spans="1:4">
      <c r="A11" s="183" t="s">
        <v>170</v>
      </c>
      <c r="B11" s="181">
        <v>21223410.08</v>
      </c>
      <c r="C11" s="182" t="str">
        <f>"（五）"&amp;"城乡社区支出"</f>
        <v>（五）城乡社区支出</v>
      </c>
      <c r="D11" s="181">
        <v>5469000</v>
      </c>
    </row>
    <row r="12" ht="18.75" customHeight="1" spans="1:4">
      <c r="A12" s="183" t="s">
        <v>171</v>
      </c>
      <c r="B12" s="181">
        <v>1895380</v>
      </c>
      <c r="C12" s="182" t="str">
        <f>"（六）"&amp;"农林水支出"</f>
        <v>（六）农林水支出</v>
      </c>
      <c r="D12" s="181">
        <v>216996191.92</v>
      </c>
    </row>
    <row r="13" ht="18.75" customHeight="1" spans="1:4">
      <c r="A13" s="183" t="s">
        <v>172</v>
      </c>
      <c r="B13" s="181"/>
      <c r="C13" s="182" t="str">
        <f>"（三）"&amp;"资源勘探工业信息等支出"</f>
        <v>（三）资源勘探工业信息等支出</v>
      </c>
      <c r="D13" s="181">
        <v>1895380</v>
      </c>
    </row>
    <row r="14" ht="18.75" customHeight="1" spans="1:4">
      <c r="A14" s="161"/>
      <c r="B14" s="161"/>
      <c r="C14" s="184" t="str">
        <f>"（七）"&amp;"住房保障支出"</f>
        <v>（七）住房保障支出</v>
      </c>
      <c r="D14" s="185">
        <v>4940850.52</v>
      </c>
    </row>
    <row r="15" ht="18.75" customHeight="1" spans="1:4">
      <c r="A15" s="163"/>
      <c r="B15" s="163"/>
      <c r="C15" s="163" t="s">
        <v>174</v>
      </c>
      <c r="D15" s="163"/>
    </row>
    <row r="16" ht="18.75" customHeight="1" spans="1:4">
      <c r="A16" s="186" t="s">
        <v>24</v>
      </c>
      <c r="B16" s="187">
        <v>260187138.78</v>
      </c>
      <c r="C16" s="186" t="s">
        <v>25</v>
      </c>
      <c r="D16" s="187">
        <v>260187138.78</v>
      </c>
    </row>
  </sheetData>
  <mergeCells count="5">
    <mergeCell ref="A1:D1"/>
    <mergeCell ref="A2:D2"/>
    <mergeCell ref="A3:C3"/>
    <mergeCell ref="A4:B4"/>
    <mergeCell ref="C4:D4"/>
  </mergeCells>
  <pageMargins left="0.751388888888889" right="0.751388888888889" top="1" bottom="1" header="0.5" footer="0.5"/>
  <pageSetup paperSize="1" scale="74" pageOrder="overThenDown"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9"/>
  <sheetViews>
    <sheetView showZeros="0" workbookViewId="0">
      <selection activeCell="B12" sqref="B12"/>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70" t="s">
        <v>175</v>
      </c>
      <c r="B1" s="170"/>
      <c r="C1" s="170"/>
      <c r="D1" s="170"/>
      <c r="E1" s="170"/>
      <c r="F1" s="170"/>
      <c r="G1" s="170"/>
    </row>
    <row r="2" ht="28.5" customHeight="1" spans="1:7">
      <c r="A2" s="58" t="s">
        <v>176</v>
      </c>
      <c r="B2" s="58"/>
      <c r="C2" s="58"/>
      <c r="D2" s="58"/>
      <c r="E2" s="58"/>
      <c r="F2" s="58"/>
      <c r="G2" s="58"/>
    </row>
    <row r="3" ht="20.25" customHeight="1" spans="1:7">
      <c r="A3" s="59" t="str">
        <f>"单位名称："&amp;"玉溪市农业农村局"</f>
        <v>单位名称：玉溪市农业农村局</v>
      </c>
      <c r="B3" s="59"/>
      <c r="C3" s="59"/>
      <c r="D3" s="59"/>
      <c r="E3" s="59"/>
      <c r="F3" s="59"/>
      <c r="G3" s="57" t="s">
        <v>2</v>
      </c>
    </row>
    <row r="4" ht="27" customHeight="1" spans="1:7">
      <c r="A4" s="156" t="s">
        <v>177</v>
      </c>
      <c r="B4" s="156"/>
      <c r="C4" s="156" t="s">
        <v>30</v>
      </c>
      <c r="D4" s="156" t="s">
        <v>33</v>
      </c>
      <c r="E4" s="156"/>
      <c r="F4" s="156"/>
      <c r="G4" s="156" t="s">
        <v>97</v>
      </c>
    </row>
    <row r="5" ht="27" customHeight="1" spans="1:7">
      <c r="A5" s="156" t="s">
        <v>92</v>
      </c>
      <c r="B5" s="156" t="s">
        <v>93</v>
      </c>
      <c r="C5" s="156"/>
      <c r="D5" s="156" t="s">
        <v>32</v>
      </c>
      <c r="E5" s="156" t="s">
        <v>178</v>
      </c>
      <c r="F5" s="156" t="s">
        <v>179</v>
      </c>
      <c r="G5" s="156"/>
    </row>
    <row r="6" ht="20.25" customHeight="1" spans="1:7">
      <c r="A6" s="169" t="s">
        <v>44</v>
      </c>
      <c r="B6" s="169" t="s">
        <v>45</v>
      </c>
      <c r="C6" s="169" t="s">
        <v>46</v>
      </c>
      <c r="D6" s="169" t="s">
        <v>47</v>
      </c>
      <c r="E6" s="169" t="s">
        <v>48</v>
      </c>
      <c r="F6" s="169" t="s">
        <v>49</v>
      </c>
      <c r="G6" s="169">
        <v>7</v>
      </c>
    </row>
    <row r="7" ht="20.25" customHeight="1" spans="1:7">
      <c r="A7" s="159" t="s">
        <v>103</v>
      </c>
      <c r="B7" s="159" t="str">
        <f>"        "&amp;"一般公共服务支出"</f>
        <v>        一般公共服务支出</v>
      </c>
      <c r="C7" s="166">
        <v>20000</v>
      </c>
      <c r="D7" s="160"/>
      <c r="E7" s="166"/>
      <c r="F7" s="166"/>
      <c r="G7" s="166">
        <v>20000</v>
      </c>
    </row>
    <row r="8" ht="20.25" customHeight="1" spans="1:7">
      <c r="A8" s="171" t="s">
        <v>104</v>
      </c>
      <c r="B8" s="171" t="str">
        <f>"        "&amp;"其他一般公共服务支出"</f>
        <v>        其他一般公共服务支出</v>
      </c>
      <c r="C8" s="166">
        <v>20000</v>
      </c>
      <c r="D8" s="160"/>
      <c r="E8" s="166"/>
      <c r="F8" s="166"/>
      <c r="G8" s="166">
        <v>20000</v>
      </c>
    </row>
    <row r="9" ht="20.25" customHeight="1" spans="1:7">
      <c r="A9" s="172" t="s">
        <v>105</v>
      </c>
      <c r="B9" s="172" t="str">
        <f>"        "&amp;"其他一般公共服务支出"</f>
        <v>        其他一般公共服务支出</v>
      </c>
      <c r="C9" s="166">
        <v>20000</v>
      </c>
      <c r="D9" s="160"/>
      <c r="E9" s="166"/>
      <c r="F9" s="166"/>
      <c r="G9" s="166">
        <v>20000</v>
      </c>
    </row>
    <row r="10" ht="20.25" customHeight="1" spans="1:7">
      <c r="A10" s="159" t="s">
        <v>106</v>
      </c>
      <c r="B10" s="159" t="str">
        <f>"        "&amp;"科学技术支出"</f>
        <v>        科学技术支出</v>
      </c>
      <c r="C10" s="166">
        <v>8355885.87</v>
      </c>
      <c r="D10" s="160">
        <v>7790123.11</v>
      </c>
      <c r="E10" s="166">
        <v>7211487.91</v>
      </c>
      <c r="F10" s="166">
        <v>578635.2</v>
      </c>
      <c r="G10" s="166">
        <v>565762.76</v>
      </c>
    </row>
    <row r="11" ht="20.25" customHeight="1" spans="1:7">
      <c r="A11" s="171" t="s">
        <v>107</v>
      </c>
      <c r="B11" s="171" t="str">
        <f>"        "&amp;"应用研究"</f>
        <v>        应用研究</v>
      </c>
      <c r="C11" s="166">
        <v>8223243.87</v>
      </c>
      <c r="D11" s="160">
        <v>7790123.11</v>
      </c>
      <c r="E11" s="166">
        <v>7211487.91</v>
      </c>
      <c r="F11" s="166">
        <v>578635.2</v>
      </c>
      <c r="G11" s="166">
        <v>433120.76</v>
      </c>
    </row>
    <row r="12" ht="20.25" customHeight="1" spans="1:7">
      <c r="A12" s="172" t="s">
        <v>108</v>
      </c>
      <c r="B12" s="172" t="str">
        <f>"        "&amp;"社会公益研究"</f>
        <v>        社会公益研究</v>
      </c>
      <c r="C12" s="166">
        <v>8223243.87</v>
      </c>
      <c r="D12" s="160">
        <v>7790123.11</v>
      </c>
      <c r="E12" s="166">
        <v>7211487.91</v>
      </c>
      <c r="F12" s="166">
        <v>578635.2</v>
      </c>
      <c r="G12" s="166">
        <v>433120.76</v>
      </c>
    </row>
    <row r="13" ht="20.25" customHeight="1" spans="1:7">
      <c r="A13" s="171" t="s">
        <v>109</v>
      </c>
      <c r="B13" s="171" t="str">
        <f>"        "&amp;"科学技术普及"</f>
        <v>        科学技术普及</v>
      </c>
      <c r="C13" s="166">
        <v>132642</v>
      </c>
      <c r="D13" s="160"/>
      <c r="E13" s="166"/>
      <c r="F13" s="166"/>
      <c r="G13" s="166">
        <v>132642</v>
      </c>
    </row>
    <row r="14" ht="20.25" customHeight="1" spans="1:7">
      <c r="A14" s="172" t="s">
        <v>110</v>
      </c>
      <c r="B14" s="172" t="str">
        <f>"        "&amp;"科普活动"</f>
        <v>        科普活动</v>
      </c>
      <c r="C14" s="166">
        <v>132642</v>
      </c>
      <c r="D14" s="160"/>
      <c r="E14" s="166"/>
      <c r="F14" s="166"/>
      <c r="G14" s="166">
        <v>132642</v>
      </c>
    </row>
    <row r="15" ht="20.25" customHeight="1" spans="1:7">
      <c r="A15" s="159" t="s">
        <v>113</v>
      </c>
      <c r="B15" s="159" t="str">
        <f>"        "&amp;"社会保障和就业支出"</f>
        <v>        社会保障和就业支出</v>
      </c>
      <c r="C15" s="166">
        <v>17460005.54</v>
      </c>
      <c r="D15" s="160">
        <v>12722205.54</v>
      </c>
      <c r="E15" s="166">
        <v>12588505.54</v>
      </c>
      <c r="F15" s="166">
        <v>133700</v>
      </c>
      <c r="G15" s="166">
        <v>4737800</v>
      </c>
    </row>
    <row r="16" ht="20.25" customHeight="1" spans="1:7">
      <c r="A16" s="171" t="s">
        <v>114</v>
      </c>
      <c r="B16" s="171" t="str">
        <f>"        "&amp;"人力资源和社会保障管理事务"</f>
        <v>        人力资源和社会保障管理事务</v>
      </c>
      <c r="C16" s="166">
        <v>3850000</v>
      </c>
      <c r="D16" s="160"/>
      <c r="E16" s="166"/>
      <c r="F16" s="166"/>
      <c r="G16" s="166">
        <v>3850000</v>
      </c>
    </row>
    <row r="17" ht="20.25" customHeight="1" spans="1:7">
      <c r="A17" s="172" t="s">
        <v>115</v>
      </c>
      <c r="B17" s="172" t="str">
        <f>"        "&amp;"一般行政管理事务"</f>
        <v>        一般行政管理事务</v>
      </c>
      <c r="C17" s="166">
        <v>3850000</v>
      </c>
      <c r="D17" s="160"/>
      <c r="E17" s="166"/>
      <c r="F17" s="166"/>
      <c r="G17" s="166">
        <v>3850000</v>
      </c>
    </row>
    <row r="18" ht="20.25" customHeight="1" spans="1:7">
      <c r="A18" s="171" t="s">
        <v>116</v>
      </c>
      <c r="B18" s="171" t="str">
        <f>"        "&amp;"民政管理事务"</f>
        <v>        民政管理事务</v>
      </c>
      <c r="C18" s="166">
        <v>750000</v>
      </c>
      <c r="D18" s="160"/>
      <c r="E18" s="166"/>
      <c r="F18" s="166"/>
      <c r="G18" s="166">
        <v>750000</v>
      </c>
    </row>
    <row r="19" ht="20.25" customHeight="1" spans="1:7">
      <c r="A19" s="172" t="s">
        <v>117</v>
      </c>
      <c r="B19" s="172" t="str">
        <f>"        "&amp;"一般行政管理事务"</f>
        <v>        一般行政管理事务</v>
      </c>
      <c r="C19" s="166">
        <v>750000</v>
      </c>
      <c r="D19" s="160"/>
      <c r="E19" s="166"/>
      <c r="F19" s="166"/>
      <c r="G19" s="166">
        <v>750000</v>
      </c>
    </row>
    <row r="20" ht="20.25" customHeight="1" spans="1:7">
      <c r="A20" s="171" t="s">
        <v>118</v>
      </c>
      <c r="B20" s="171" t="str">
        <f>"        "&amp;"行政事业单位养老支出"</f>
        <v>        行政事业单位养老支出</v>
      </c>
      <c r="C20" s="166">
        <v>12722205.54</v>
      </c>
      <c r="D20" s="160">
        <v>12722205.54</v>
      </c>
      <c r="E20" s="166">
        <v>12588505.54</v>
      </c>
      <c r="F20" s="166">
        <v>133700</v>
      </c>
      <c r="G20" s="166"/>
    </row>
    <row r="21" ht="20.25" customHeight="1" spans="1:7">
      <c r="A21" s="173" t="s">
        <v>119</v>
      </c>
      <c r="B21" s="173" t="str">
        <f>"        "&amp;"行政单位离退休"</f>
        <v>        行政单位离退休</v>
      </c>
      <c r="C21" s="167">
        <v>2226616</v>
      </c>
      <c r="D21" s="162">
        <v>2226616</v>
      </c>
      <c r="E21" s="167">
        <v>2185416</v>
      </c>
      <c r="F21" s="167">
        <v>41200</v>
      </c>
      <c r="G21" s="167"/>
    </row>
    <row r="22" ht="20.25" customHeight="1" spans="1:7">
      <c r="A22" s="174" t="s">
        <v>120</v>
      </c>
      <c r="B22" s="174" t="str">
        <f>"        "&amp;"事业单位离退休"</f>
        <v>        事业单位离退休</v>
      </c>
      <c r="C22" s="65">
        <v>4583039.2</v>
      </c>
      <c r="D22" s="164">
        <v>4583039.2</v>
      </c>
      <c r="E22" s="65">
        <v>4490539.2</v>
      </c>
      <c r="F22" s="65">
        <v>92500</v>
      </c>
      <c r="G22" s="65"/>
    </row>
    <row r="23" ht="20.25" customHeight="1" spans="1:7">
      <c r="A23" s="174" t="s">
        <v>121</v>
      </c>
      <c r="B23" s="174" t="str">
        <f>"        "&amp;"机关事业单位基本养老保险缴费支出"</f>
        <v>        机关事业单位基本养老保险缴费支出</v>
      </c>
      <c r="C23" s="65">
        <v>4629550.34</v>
      </c>
      <c r="D23" s="164">
        <v>4629550.34</v>
      </c>
      <c r="E23" s="65">
        <v>4629550.34</v>
      </c>
      <c r="F23" s="65"/>
      <c r="G23" s="65"/>
    </row>
    <row r="24" ht="20.25" customHeight="1" spans="1:7">
      <c r="A24" s="174" t="s">
        <v>122</v>
      </c>
      <c r="B24" s="174" t="str">
        <f>"        "&amp;"机关事业单位职业年金缴费支出"</f>
        <v>        机关事业单位职业年金缴费支出</v>
      </c>
      <c r="C24" s="65">
        <v>1283000</v>
      </c>
      <c r="D24" s="164">
        <v>1283000</v>
      </c>
      <c r="E24" s="65">
        <v>1283000</v>
      </c>
      <c r="F24" s="65"/>
      <c r="G24" s="65"/>
    </row>
    <row r="25" ht="20.25" customHeight="1" spans="1:7">
      <c r="A25" s="165" t="s">
        <v>123</v>
      </c>
      <c r="B25" s="165" t="str">
        <f>"        "&amp;"抚恤"</f>
        <v>        抚恤</v>
      </c>
      <c r="C25" s="65">
        <v>137800</v>
      </c>
      <c r="D25" s="164"/>
      <c r="E25" s="65"/>
      <c r="F25" s="65"/>
      <c r="G25" s="65">
        <v>137800</v>
      </c>
    </row>
    <row r="26" ht="20.25" customHeight="1" spans="1:7">
      <c r="A26" s="174" t="s">
        <v>124</v>
      </c>
      <c r="B26" s="174" t="str">
        <f>"        "&amp;"死亡抚恤"</f>
        <v>        死亡抚恤</v>
      </c>
      <c r="C26" s="65">
        <v>137800</v>
      </c>
      <c r="D26" s="164"/>
      <c r="E26" s="65"/>
      <c r="F26" s="65"/>
      <c r="G26" s="65">
        <v>137800</v>
      </c>
    </row>
    <row r="27" ht="20.25" customHeight="1" spans="1:7">
      <c r="A27" s="163" t="s">
        <v>125</v>
      </c>
      <c r="B27" s="163" t="str">
        <f>"        "&amp;"卫生健康支出"</f>
        <v>        卫生健康支出</v>
      </c>
      <c r="C27" s="65">
        <v>5049824.93</v>
      </c>
      <c r="D27" s="164">
        <v>5049824.93</v>
      </c>
      <c r="E27" s="65">
        <v>5049824.93</v>
      </c>
      <c r="F27" s="65"/>
      <c r="G27" s="65"/>
    </row>
    <row r="28" ht="20.25" customHeight="1" spans="1:7">
      <c r="A28" s="165" t="s">
        <v>126</v>
      </c>
      <c r="B28" s="165" t="str">
        <f>"        "&amp;"行政事业单位医疗"</f>
        <v>        行政事业单位医疗</v>
      </c>
      <c r="C28" s="65">
        <v>5049824.93</v>
      </c>
      <c r="D28" s="164">
        <v>5049824.93</v>
      </c>
      <c r="E28" s="65">
        <v>5049824.93</v>
      </c>
      <c r="F28" s="65"/>
      <c r="G28" s="65"/>
    </row>
    <row r="29" ht="20.25" customHeight="1" spans="1:7">
      <c r="A29" s="174" t="s">
        <v>127</v>
      </c>
      <c r="B29" s="174" t="str">
        <f>"        "&amp;"行政单位医疗"</f>
        <v>        行政单位医疗</v>
      </c>
      <c r="C29" s="65">
        <v>767460.54</v>
      </c>
      <c r="D29" s="164">
        <v>767460.54</v>
      </c>
      <c r="E29" s="65">
        <v>767460.54</v>
      </c>
      <c r="F29" s="65"/>
      <c r="G29" s="65"/>
    </row>
    <row r="30" ht="20.25" customHeight="1" spans="1:7">
      <c r="A30" s="174" t="s">
        <v>128</v>
      </c>
      <c r="B30" s="174" t="str">
        <f>"        "&amp;"事业单位医疗"</f>
        <v>        事业单位医疗</v>
      </c>
      <c r="C30" s="65">
        <v>1839118.69</v>
      </c>
      <c r="D30" s="164">
        <v>1839118.69</v>
      </c>
      <c r="E30" s="65">
        <v>1839118.69</v>
      </c>
      <c r="F30" s="65"/>
      <c r="G30" s="65"/>
    </row>
    <row r="31" ht="20.25" customHeight="1" spans="1:7">
      <c r="A31" s="174" t="s">
        <v>129</v>
      </c>
      <c r="B31" s="174" t="str">
        <f>"        "&amp;"公务员医疗补助"</f>
        <v>        公务员医疗补助</v>
      </c>
      <c r="C31" s="65">
        <v>2127149.48</v>
      </c>
      <c r="D31" s="164">
        <v>2127149.48</v>
      </c>
      <c r="E31" s="65">
        <v>2127149.48</v>
      </c>
      <c r="F31" s="65"/>
      <c r="G31" s="65"/>
    </row>
    <row r="32" ht="20.25" customHeight="1" spans="1:7">
      <c r="A32" s="174" t="s">
        <v>130</v>
      </c>
      <c r="B32" s="174" t="str">
        <f>"        "&amp;"其他行政事业单位医疗支出"</f>
        <v>        其他行政事业单位医疗支出</v>
      </c>
      <c r="C32" s="65">
        <v>316096.22</v>
      </c>
      <c r="D32" s="164">
        <v>316096.22</v>
      </c>
      <c r="E32" s="65">
        <v>316096.22</v>
      </c>
      <c r="F32" s="65"/>
      <c r="G32" s="65"/>
    </row>
    <row r="33" ht="20.25" customHeight="1" spans="1:7">
      <c r="A33" s="163" t="s">
        <v>134</v>
      </c>
      <c r="B33" s="163" t="str">
        <f>"        "&amp;"农林水支出"</f>
        <v>        农林水支出</v>
      </c>
      <c r="C33" s="65">
        <v>216996191.92</v>
      </c>
      <c r="D33" s="164">
        <v>38263875.07</v>
      </c>
      <c r="E33" s="65">
        <v>31435512.76</v>
      </c>
      <c r="F33" s="65">
        <v>6828362.31</v>
      </c>
      <c r="G33" s="65">
        <v>178732316.85</v>
      </c>
    </row>
    <row r="34" ht="20.25" customHeight="1" spans="1:7">
      <c r="A34" s="165" t="s">
        <v>135</v>
      </c>
      <c r="B34" s="165" t="str">
        <f>"        "&amp;"农业农村"</f>
        <v>        农业农村</v>
      </c>
      <c r="C34" s="65">
        <v>74122097.22</v>
      </c>
      <c r="D34" s="164">
        <v>38263875.07</v>
      </c>
      <c r="E34" s="65">
        <v>31435512.76</v>
      </c>
      <c r="F34" s="65">
        <v>6828362.31</v>
      </c>
      <c r="G34" s="65">
        <v>35858222.15</v>
      </c>
    </row>
    <row r="35" ht="20.25" customHeight="1" spans="1:7">
      <c r="A35" s="174" t="s">
        <v>136</v>
      </c>
      <c r="B35" s="174" t="str">
        <f>"        "&amp;"行政运行"</f>
        <v>        行政运行</v>
      </c>
      <c r="C35" s="65">
        <v>13709707.8</v>
      </c>
      <c r="D35" s="164">
        <v>13709707.8</v>
      </c>
      <c r="E35" s="65">
        <v>9687372.44</v>
      </c>
      <c r="F35" s="65">
        <v>4022335.36</v>
      </c>
      <c r="G35" s="65"/>
    </row>
    <row r="36" ht="20.25" customHeight="1" spans="1:7">
      <c r="A36" s="174" t="s">
        <v>137</v>
      </c>
      <c r="B36" s="174" t="str">
        <f>"        "&amp;"事业运行"</f>
        <v>        事业运行</v>
      </c>
      <c r="C36" s="65">
        <v>26268287.27</v>
      </c>
      <c r="D36" s="164">
        <v>24050367.27</v>
      </c>
      <c r="E36" s="65">
        <v>21748140.32</v>
      </c>
      <c r="F36" s="65">
        <v>2302226.95</v>
      </c>
      <c r="G36" s="65">
        <v>2217920</v>
      </c>
    </row>
    <row r="37" ht="20.25" customHeight="1" spans="1:7">
      <c r="A37" s="174" t="s">
        <v>138</v>
      </c>
      <c r="B37" s="174" t="str">
        <f>"        "&amp;"科技转化与推广服务"</f>
        <v>        科技转化与推广服务</v>
      </c>
      <c r="C37" s="65">
        <v>3273255.26</v>
      </c>
      <c r="D37" s="164">
        <v>120000</v>
      </c>
      <c r="E37" s="65"/>
      <c r="F37" s="65">
        <v>120000</v>
      </c>
      <c r="G37" s="65">
        <v>3153255.26</v>
      </c>
    </row>
    <row r="38" ht="20.25" customHeight="1" spans="1:7">
      <c r="A38" s="174" t="s">
        <v>139</v>
      </c>
      <c r="B38" s="174" t="str">
        <f>"        "&amp;"病虫害控制"</f>
        <v>        病虫害控制</v>
      </c>
      <c r="C38" s="65">
        <v>3413745</v>
      </c>
      <c r="D38" s="164"/>
      <c r="E38" s="65"/>
      <c r="F38" s="65"/>
      <c r="G38" s="65">
        <v>3413745</v>
      </c>
    </row>
    <row r="39" ht="20.25" customHeight="1" spans="1:7">
      <c r="A39" s="174" t="s">
        <v>140</v>
      </c>
      <c r="B39" s="174" t="str">
        <f>"        "&amp;"农产品质量安全"</f>
        <v>        农产品质量安全</v>
      </c>
      <c r="C39" s="65">
        <v>940151.09</v>
      </c>
      <c r="D39" s="164"/>
      <c r="E39" s="65"/>
      <c r="F39" s="65"/>
      <c r="G39" s="65">
        <v>940151.09</v>
      </c>
    </row>
    <row r="40" ht="20.25" customHeight="1" spans="1:7">
      <c r="A40" s="174" t="s">
        <v>141</v>
      </c>
      <c r="B40" s="174" t="str">
        <f>"        "&amp;"执法监管"</f>
        <v>        执法监管</v>
      </c>
      <c r="C40" s="65">
        <v>190800</v>
      </c>
      <c r="D40" s="164">
        <v>190800</v>
      </c>
      <c r="E40" s="65"/>
      <c r="F40" s="65">
        <v>190800</v>
      </c>
      <c r="G40" s="65"/>
    </row>
    <row r="41" ht="20.25" customHeight="1" spans="1:7">
      <c r="A41" s="174" t="s">
        <v>142</v>
      </c>
      <c r="B41" s="174" t="str">
        <f>"        "&amp;"统计监测与信息服务"</f>
        <v>        统计监测与信息服务</v>
      </c>
      <c r="C41" s="65">
        <v>697639</v>
      </c>
      <c r="D41" s="164">
        <v>193000</v>
      </c>
      <c r="E41" s="65"/>
      <c r="F41" s="65">
        <v>193000</v>
      </c>
      <c r="G41" s="65">
        <v>504639</v>
      </c>
    </row>
    <row r="42" ht="20.25" customHeight="1" spans="1:7">
      <c r="A42" s="174" t="s">
        <v>143</v>
      </c>
      <c r="B42" s="174" t="str">
        <f>"        "&amp;"稳定农民收入补贴"</f>
        <v>        稳定农民收入补贴</v>
      </c>
      <c r="C42" s="65">
        <v>5174050</v>
      </c>
      <c r="D42" s="164"/>
      <c r="E42" s="65"/>
      <c r="F42" s="65"/>
      <c r="G42" s="65">
        <v>5174050</v>
      </c>
    </row>
    <row r="43" ht="20.25" customHeight="1" spans="1:7">
      <c r="A43" s="174" t="s">
        <v>144</v>
      </c>
      <c r="B43" s="174" t="str">
        <f>"        "&amp;"农业生产发展"</f>
        <v>        农业生产发展</v>
      </c>
      <c r="C43" s="65">
        <v>1795839.21</v>
      </c>
      <c r="D43" s="164"/>
      <c r="E43" s="65"/>
      <c r="F43" s="65"/>
      <c r="G43" s="65">
        <v>1795839.21</v>
      </c>
    </row>
    <row r="44" ht="20.25" customHeight="1" spans="1:7">
      <c r="A44" s="174" t="s">
        <v>145</v>
      </c>
      <c r="B44" s="174" t="str">
        <f>"        "&amp;"农村合作经济"</f>
        <v>        农村合作经济</v>
      </c>
      <c r="C44" s="65">
        <v>3330000</v>
      </c>
      <c r="D44" s="164"/>
      <c r="E44" s="65"/>
      <c r="F44" s="65"/>
      <c r="G44" s="65">
        <v>3330000</v>
      </c>
    </row>
    <row r="45" ht="20.25" customHeight="1" spans="1:7">
      <c r="A45" s="174" t="s">
        <v>146</v>
      </c>
      <c r="B45" s="174" t="str">
        <f>"        "&amp;"农业生态资源保护"</f>
        <v>        农业生态资源保护</v>
      </c>
      <c r="C45" s="65">
        <v>9719992.05</v>
      </c>
      <c r="D45" s="164"/>
      <c r="E45" s="65"/>
      <c r="F45" s="65"/>
      <c r="G45" s="65">
        <v>9719992.05</v>
      </c>
    </row>
    <row r="46" ht="20.25" customHeight="1" spans="1:7">
      <c r="A46" s="174" t="s">
        <v>147</v>
      </c>
      <c r="B46" s="174" t="str">
        <f>"        "&amp;"耕地建设与利用"</f>
        <v>        耕地建设与利用</v>
      </c>
      <c r="C46" s="65">
        <v>1600023.74</v>
      </c>
      <c r="D46" s="164"/>
      <c r="E46" s="65"/>
      <c r="F46" s="65"/>
      <c r="G46" s="65">
        <v>1600023.74</v>
      </c>
    </row>
    <row r="47" ht="20.25" customHeight="1" spans="1:7">
      <c r="A47" s="174" t="s">
        <v>148</v>
      </c>
      <c r="B47" s="174" t="str">
        <f>"        "&amp;"其他农业农村支出"</f>
        <v>        其他农业农村支出</v>
      </c>
      <c r="C47" s="65">
        <v>4008606.8</v>
      </c>
      <c r="D47" s="164"/>
      <c r="E47" s="65"/>
      <c r="F47" s="65"/>
      <c r="G47" s="65">
        <v>4008606.8</v>
      </c>
    </row>
    <row r="48" ht="20.25" customHeight="1" spans="1:7">
      <c r="A48" s="165" t="s">
        <v>151</v>
      </c>
      <c r="B48" s="165" t="str">
        <f>"        "&amp;"巩固脱贫攻坚成果衔接乡村振兴"</f>
        <v>        巩固脱贫攻坚成果衔接乡村振兴</v>
      </c>
      <c r="C48" s="65">
        <v>134268503</v>
      </c>
      <c r="D48" s="164"/>
      <c r="E48" s="65"/>
      <c r="F48" s="65"/>
      <c r="G48" s="65">
        <v>134268503</v>
      </c>
    </row>
    <row r="49" ht="20.25" customHeight="1" spans="1:7">
      <c r="A49" s="174" t="s">
        <v>152</v>
      </c>
      <c r="B49" s="174" t="str">
        <f>"        "&amp;"社会发展"</f>
        <v>        社会发展</v>
      </c>
      <c r="C49" s="65">
        <v>178503</v>
      </c>
      <c r="D49" s="164"/>
      <c r="E49" s="65"/>
      <c r="F49" s="65"/>
      <c r="G49" s="65">
        <v>178503</v>
      </c>
    </row>
    <row r="50" ht="20.25" customHeight="1" spans="1:7">
      <c r="A50" s="174" t="s">
        <v>153</v>
      </c>
      <c r="B50" s="174" t="str">
        <f>"        "&amp;"其他巩固脱贫攻坚成果衔接乡村振兴支出"</f>
        <v>        其他巩固脱贫攻坚成果衔接乡村振兴支出</v>
      </c>
      <c r="C50" s="65">
        <v>150000</v>
      </c>
      <c r="D50" s="164"/>
      <c r="E50" s="65"/>
      <c r="F50" s="65"/>
      <c r="G50" s="65">
        <v>150000</v>
      </c>
    </row>
    <row r="51" ht="20.25" customHeight="1" spans="1:7">
      <c r="A51" s="165" t="s">
        <v>154</v>
      </c>
      <c r="B51" s="165" t="str">
        <f>"        "&amp;"普惠金融发展支出"</f>
        <v>        普惠金融发展支出</v>
      </c>
      <c r="C51" s="65">
        <v>8545591.7</v>
      </c>
      <c r="D51" s="164"/>
      <c r="E51" s="65"/>
      <c r="F51" s="65"/>
      <c r="G51" s="65">
        <v>8545591.7</v>
      </c>
    </row>
    <row r="52" ht="20.25" customHeight="1" spans="1:7">
      <c r="A52" s="174" t="s">
        <v>155</v>
      </c>
      <c r="B52" s="174" t="str">
        <f>"        "&amp;"农业保险保费补贴"</f>
        <v>        农业保险保费补贴</v>
      </c>
      <c r="C52" s="65">
        <v>8545591.7</v>
      </c>
      <c r="D52" s="164"/>
      <c r="E52" s="65"/>
      <c r="F52" s="65"/>
      <c r="G52" s="65">
        <v>8545591.7</v>
      </c>
    </row>
    <row r="53" ht="20.25" customHeight="1" spans="1:7">
      <c r="A53" s="165" t="s">
        <v>156</v>
      </c>
      <c r="B53" s="165" t="str">
        <f>"        "&amp;"其他农林水支出"</f>
        <v>        其他农林水支出</v>
      </c>
      <c r="C53" s="65">
        <v>60000</v>
      </c>
      <c r="D53" s="164"/>
      <c r="E53" s="65"/>
      <c r="F53" s="65"/>
      <c r="G53" s="65">
        <v>60000</v>
      </c>
    </row>
    <row r="54" ht="20.25" customHeight="1" spans="1:7">
      <c r="A54" s="174" t="s">
        <v>157</v>
      </c>
      <c r="B54" s="174" t="str">
        <f>"        "&amp;"其他农林水支出"</f>
        <v>        其他农林水支出</v>
      </c>
      <c r="C54" s="65">
        <v>60000</v>
      </c>
      <c r="D54" s="164"/>
      <c r="E54" s="65"/>
      <c r="F54" s="65"/>
      <c r="G54" s="65">
        <v>60000</v>
      </c>
    </row>
    <row r="55" ht="20.25" customHeight="1" spans="1:7">
      <c r="A55" s="163" t="s">
        <v>161</v>
      </c>
      <c r="B55" s="163" t="str">
        <f>"        "&amp;"住房保障支出"</f>
        <v>        住房保障支出</v>
      </c>
      <c r="C55" s="65">
        <v>4940850.52</v>
      </c>
      <c r="D55" s="164">
        <v>4940850.52</v>
      </c>
      <c r="E55" s="65">
        <v>4940850.52</v>
      </c>
      <c r="F55" s="65"/>
      <c r="G55" s="65"/>
    </row>
    <row r="56" ht="20.25" customHeight="1" spans="1:7">
      <c r="A56" s="165" t="s">
        <v>162</v>
      </c>
      <c r="B56" s="165" t="str">
        <f>"        "&amp;"住房改革支出"</f>
        <v>        住房改革支出</v>
      </c>
      <c r="C56" s="65">
        <v>4940850.52</v>
      </c>
      <c r="D56" s="164">
        <v>4940850.52</v>
      </c>
      <c r="E56" s="65">
        <v>4940850.52</v>
      </c>
      <c r="F56" s="65"/>
      <c r="G56" s="65"/>
    </row>
    <row r="57" ht="20.25" customHeight="1" spans="1:7">
      <c r="A57" s="174" t="s">
        <v>163</v>
      </c>
      <c r="B57" s="174" t="str">
        <f>"        "&amp;"住房公积金"</f>
        <v>        住房公积金</v>
      </c>
      <c r="C57" s="65">
        <v>4670747.52</v>
      </c>
      <c r="D57" s="164">
        <v>4670747.52</v>
      </c>
      <c r="E57" s="65">
        <v>4670747.52</v>
      </c>
      <c r="F57" s="65"/>
      <c r="G57" s="65"/>
    </row>
    <row r="58" ht="20.25" customHeight="1" spans="1:7">
      <c r="A58" s="174" t="s">
        <v>164</v>
      </c>
      <c r="B58" s="174" t="str">
        <f>"        "&amp;"购房补贴"</f>
        <v>        购房补贴</v>
      </c>
      <c r="C58" s="65">
        <v>270103</v>
      </c>
      <c r="D58" s="164">
        <v>270103</v>
      </c>
      <c r="E58" s="65">
        <v>270103</v>
      </c>
      <c r="F58" s="65"/>
      <c r="G58" s="65"/>
    </row>
    <row r="59" ht="20.25" customHeight="1" spans="1:7">
      <c r="A59" s="168" t="s">
        <v>30</v>
      </c>
      <c r="B59" s="163"/>
      <c r="C59" s="164">
        <v>252822758.78</v>
      </c>
      <c r="D59" s="164">
        <v>68766879.17</v>
      </c>
      <c r="E59" s="164">
        <v>61226181.66</v>
      </c>
      <c r="F59" s="164">
        <v>7540697.51</v>
      </c>
      <c r="G59" s="164">
        <v>184055879.61</v>
      </c>
    </row>
  </sheetData>
  <mergeCells count="8">
    <mergeCell ref="A1:G1"/>
    <mergeCell ref="A2:G2"/>
    <mergeCell ref="A3:F3"/>
    <mergeCell ref="A4:B4"/>
    <mergeCell ref="D4:F4"/>
    <mergeCell ref="A59:B59"/>
    <mergeCell ref="C4:C5"/>
    <mergeCell ref="G4:G5"/>
  </mergeCells>
  <pageMargins left="0.751388888888889" right="0.751388888888889" top="0.432638888888889" bottom="0.354166666666667" header="0.236111111111111" footer="0.236111111111111"/>
  <pageSetup paperSize="1" scale="60" pageOrder="overThenDown"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B9" sqref="B9"/>
    </sheetView>
  </sheetViews>
  <sheetFormatPr defaultColWidth="8.85" defaultRowHeight="15" customHeight="1" outlineLevelRow="6" outlineLevelCol="5"/>
  <cols>
    <col min="1" max="6" width="25.1333333333333" customWidth="1"/>
  </cols>
  <sheetData>
    <row r="1" customHeight="1" spans="1:6">
      <c r="A1" s="57" t="s">
        <v>180</v>
      </c>
      <c r="B1" s="57"/>
      <c r="C1" s="57"/>
      <c r="D1" s="57"/>
      <c r="E1" s="57"/>
      <c r="F1" s="57"/>
    </row>
    <row r="2" ht="28.5" customHeight="1" spans="1:6">
      <c r="A2" s="58" t="s">
        <v>181</v>
      </c>
      <c r="B2" s="58"/>
      <c r="C2" s="58"/>
      <c r="D2" s="58"/>
      <c r="E2" s="58"/>
      <c r="F2" s="58"/>
    </row>
    <row r="3" ht="20.25" customHeight="1" spans="1:6">
      <c r="A3" s="59" t="str">
        <f>"单位名称："&amp;"玉溪市农业农村局"</f>
        <v>单位名称：玉溪市农业农村局</v>
      </c>
      <c r="B3" s="59"/>
      <c r="C3" s="59"/>
      <c r="D3" s="59"/>
      <c r="E3" s="59"/>
      <c r="F3" s="57" t="s">
        <v>2</v>
      </c>
    </row>
    <row r="4" ht="20.25" customHeight="1" spans="1:6">
      <c r="A4" s="156" t="s">
        <v>182</v>
      </c>
      <c r="B4" s="156" t="s">
        <v>183</v>
      </c>
      <c r="C4" s="156" t="s">
        <v>184</v>
      </c>
      <c r="D4" s="156"/>
      <c r="E4" s="156"/>
      <c r="F4" s="156"/>
    </row>
    <row r="5" ht="35.25" customHeight="1" spans="1:6">
      <c r="A5" s="156"/>
      <c r="B5" s="156"/>
      <c r="C5" s="156" t="s">
        <v>32</v>
      </c>
      <c r="D5" s="156" t="s">
        <v>185</v>
      </c>
      <c r="E5" s="156" t="s">
        <v>186</v>
      </c>
      <c r="F5" s="156" t="s">
        <v>187</v>
      </c>
    </row>
    <row r="6" ht="20.25" customHeight="1" spans="1:6">
      <c r="A6" s="169" t="s">
        <v>44</v>
      </c>
      <c r="B6" s="169">
        <v>2</v>
      </c>
      <c r="C6" s="169">
        <v>3</v>
      </c>
      <c r="D6" s="169">
        <v>4</v>
      </c>
      <c r="E6" s="169">
        <v>5</v>
      </c>
      <c r="F6" s="169">
        <v>6</v>
      </c>
    </row>
    <row r="7" ht="20.25" customHeight="1" spans="1:6">
      <c r="A7" s="166">
        <v>554099</v>
      </c>
      <c r="B7" s="166"/>
      <c r="C7" s="166">
        <v>412199</v>
      </c>
      <c r="D7" s="166"/>
      <c r="E7" s="160">
        <v>412199</v>
      </c>
      <c r="F7" s="166">
        <v>141900</v>
      </c>
    </row>
  </sheetData>
  <mergeCells count="6">
    <mergeCell ref="A1:F1"/>
    <mergeCell ref="A2:F2"/>
    <mergeCell ref="A3:E3"/>
    <mergeCell ref="C4:E4"/>
    <mergeCell ref="A4:A5"/>
    <mergeCell ref="B4:B5"/>
  </mergeCells>
  <pageMargins left="0.751388888888889" right="0.751388888888889" top="1" bottom="1" header="0.5" footer="0.5"/>
  <pageSetup paperSize="1" scale="82"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88"/>
  <sheetViews>
    <sheetView showZeros="0" topLeftCell="C3" workbookViewId="0">
      <selection activeCell="Q24" sqref="Q24"/>
    </sheetView>
  </sheetViews>
  <sheetFormatPr defaultColWidth="8.85" defaultRowHeight="15" customHeight="1"/>
  <cols>
    <col min="1" max="1" width="21.875" customWidth="1"/>
    <col min="2" max="2" width="20.8416666666667" customWidth="1"/>
    <col min="3" max="3" width="19.125" customWidth="1"/>
    <col min="4" max="4" width="11.1333333333333" customWidth="1"/>
    <col min="5" max="5" width="22.7" customWidth="1"/>
    <col min="6" max="6" width="7.25" customWidth="1"/>
    <col min="7" max="7" width="22.7" customWidth="1"/>
    <col min="8" max="8" width="16.2833333333333" customWidth="1"/>
    <col min="9" max="9" width="16.4166666666667" customWidth="1"/>
    <col min="10" max="10" width="16.2833333333333" customWidth="1"/>
    <col min="11" max="11" width="7.375" customWidth="1"/>
    <col min="12" max="12" width="16.2833333333333" customWidth="1"/>
    <col min="13" max="23" width="6.625" customWidth="1"/>
  </cols>
  <sheetData>
    <row r="1" customHeight="1" spans="1:23">
      <c r="A1" s="57" t="s">
        <v>188</v>
      </c>
      <c r="B1" s="57"/>
      <c r="C1" s="57"/>
      <c r="D1" s="57"/>
      <c r="E1" s="57"/>
      <c r="F1" s="57"/>
      <c r="G1" s="57"/>
      <c r="H1" s="57"/>
      <c r="I1" s="57"/>
      <c r="J1" s="57"/>
      <c r="K1" s="57"/>
      <c r="L1" s="57"/>
      <c r="M1" s="57"/>
      <c r="N1" s="57"/>
      <c r="O1" s="57"/>
      <c r="P1" s="57"/>
      <c r="Q1" s="57"/>
      <c r="R1" s="57"/>
      <c r="S1" s="57"/>
      <c r="T1" s="57"/>
      <c r="U1" s="57"/>
      <c r="V1" s="57"/>
      <c r="W1" s="57"/>
    </row>
    <row r="2" ht="28.5" customHeight="1" spans="1:23">
      <c r="A2" s="58" t="s">
        <v>189</v>
      </c>
      <c r="B2" s="58"/>
      <c r="C2" s="58" t="s">
        <v>190</v>
      </c>
      <c r="D2" s="58"/>
      <c r="E2" s="58"/>
      <c r="F2" s="58"/>
      <c r="G2" s="58"/>
      <c r="H2" s="58"/>
      <c r="I2" s="58"/>
      <c r="J2" s="58"/>
      <c r="K2" s="58"/>
      <c r="L2" s="58"/>
      <c r="M2" s="58"/>
      <c r="N2" s="58"/>
      <c r="O2" s="58"/>
      <c r="P2" s="58"/>
      <c r="Q2" s="58"/>
      <c r="R2" s="58"/>
      <c r="S2" s="58"/>
      <c r="T2" s="58"/>
      <c r="U2" s="58"/>
      <c r="V2" s="58"/>
      <c r="W2" s="58"/>
    </row>
    <row r="3" ht="19.5" customHeight="1" spans="1:23">
      <c r="A3" s="59" t="str">
        <f>"单位名称："&amp;"玉溪市农业农村局"</f>
        <v>单位名称：玉溪市农业农村局</v>
      </c>
      <c r="B3" s="59"/>
      <c r="C3" s="59"/>
      <c r="D3" s="59"/>
      <c r="E3" s="59"/>
      <c r="F3" s="59"/>
      <c r="G3" s="59"/>
      <c r="H3" s="59"/>
      <c r="I3" s="59"/>
      <c r="J3" s="59"/>
      <c r="K3" s="59"/>
      <c r="L3" s="59"/>
      <c r="M3" s="59"/>
      <c r="N3" s="59"/>
      <c r="O3" s="59"/>
      <c r="P3" s="59"/>
      <c r="Q3" s="59"/>
      <c r="R3" s="57"/>
      <c r="S3" s="57"/>
      <c r="T3" s="57"/>
      <c r="U3" s="57"/>
      <c r="V3" s="57"/>
      <c r="W3" s="57" t="s">
        <v>2</v>
      </c>
    </row>
    <row r="4" ht="19.5" customHeight="1" spans="1:23">
      <c r="A4" s="156" t="s">
        <v>191</v>
      </c>
      <c r="B4" s="156" t="s">
        <v>192</v>
      </c>
      <c r="C4" s="156" t="s">
        <v>193</v>
      </c>
      <c r="D4" s="156" t="s">
        <v>194</v>
      </c>
      <c r="E4" s="156" t="s">
        <v>195</v>
      </c>
      <c r="F4" s="156" t="s">
        <v>196</v>
      </c>
      <c r="G4" s="156" t="s">
        <v>197</v>
      </c>
      <c r="H4" s="156" t="s">
        <v>198</v>
      </c>
      <c r="I4" s="156"/>
      <c r="J4" s="156"/>
      <c r="K4" s="156"/>
      <c r="L4" s="156"/>
      <c r="M4" s="156"/>
      <c r="N4" s="156"/>
      <c r="O4" s="156"/>
      <c r="P4" s="156"/>
      <c r="Q4" s="156"/>
      <c r="R4" s="156"/>
      <c r="S4" s="156"/>
      <c r="T4" s="156"/>
      <c r="U4" s="156"/>
      <c r="V4" s="156"/>
      <c r="W4" s="156"/>
    </row>
    <row r="5" ht="19.5" customHeight="1" spans="1:23">
      <c r="A5" s="156"/>
      <c r="B5" s="156"/>
      <c r="C5" s="156"/>
      <c r="D5" s="156"/>
      <c r="E5" s="156"/>
      <c r="F5" s="156"/>
      <c r="G5" s="156"/>
      <c r="H5" s="156" t="s">
        <v>30</v>
      </c>
      <c r="I5" s="156" t="s">
        <v>33</v>
      </c>
      <c r="J5" s="156"/>
      <c r="K5" s="156"/>
      <c r="L5" s="156"/>
      <c r="M5" s="156"/>
      <c r="N5" s="156" t="s">
        <v>199</v>
      </c>
      <c r="O5" s="156"/>
      <c r="P5" s="156"/>
      <c r="Q5" s="156" t="s">
        <v>36</v>
      </c>
      <c r="R5" s="156" t="s">
        <v>95</v>
      </c>
      <c r="S5" s="156"/>
      <c r="T5" s="156"/>
      <c r="U5" s="156"/>
      <c r="V5" s="156"/>
      <c r="W5" s="156"/>
    </row>
    <row r="6" ht="41.25" customHeight="1" spans="1:23">
      <c r="A6" s="156"/>
      <c r="B6" s="156"/>
      <c r="C6" s="156"/>
      <c r="D6" s="156"/>
      <c r="E6" s="156"/>
      <c r="F6" s="156"/>
      <c r="G6" s="156"/>
      <c r="H6" s="156"/>
      <c r="I6" s="156" t="s">
        <v>200</v>
      </c>
      <c r="J6" s="156" t="s">
        <v>201</v>
      </c>
      <c r="K6" s="156" t="s">
        <v>202</v>
      </c>
      <c r="L6" s="156" t="s">
        <v>203</v>
      </c>
      <c r="M6" s="156" t="s">
        <v>204</v>
      </c>
      <c r="N6" s="156" t="s">
        <v>33</v>
      </c>
      <c r="O6" s="156" t="s">
        <v>34</v>
      </c>
      <c r="P6" s="156" t="s">
        <v>35</v>
      </c>
      <c r="Q6" s="156"/>
      <c r="R6" s="156" t="s">
        <v>32</v>
      </c>
      <c r="S6" s="156" t="s">
        <v>39</v>
      </c>
      <c r="T6" s="156" t="s">
        <v>205</v>
      </c>
      <c r="U6" s="156" t="s">
        <v>41</v>
      </c>
      <c r="V6" s="156" t="s">
        <v>42</v>
      </c>
      <c r="W6" s="156" t="s">
        <v>43</v>
      </c>
    </row>
    <row r="7" ht="20.25" customHeight="1" spans="1:23">
      <c r="A7" s="157" t="s">
        <v>44</v>
      </c>
      <c r="B7" s="157" t="s">
        <v>45</v>
      </c>
      <c r="C7" s="157" t="s">
        <v>46</v>
      </c>
      <c r="D7" s="157" t="s">
        <v>47</v>
      </c>
      <c r="E7" s="157" t="s">
        <v>48</v>
      </c>
      <c r="F7" s="157" t="s">
        <v>49</v>
      </c>
      <c r="G7" s="157" t="s">
        <v>50</v>
      </c>
      <c r="H7" s="157" t="s">
        <v>51</v>
      </c>
      <c r="I7" s="157" t="s">
        <v>52</v>
      </c>
      <c r="J7" s="157" t="s">
        <v>53</v>
      </c>
      <c r="K7" s="157" t="s">
        <v>54</v>
      </c>
      <c r="L7" s="157" t="s">
        <v>55</v>
      </c>
      <c r="M7" s="157" t="s">
        <v>56</v>
      </c>
      <c r="N7" s="157" t="s">
        <v>57</v>
      </c>
      <c r="O7" s="157" t="s">
        <v>58</v>
      </c>
      <c r="P7" s="157" t="s">
        <v>59</v>
      </c>
      <c r="Q7" s="157" t="s">
        <v>60</v>
      </c>
      <c r="R7" s="157" t="s">
        <v>61</v>
      </c>
      <c r="S7" s="157" t="s">
        <v>62</v>
      </c>
      <c r="T7" s="157" t="s">
        <v>206</v>
      </c>
      <c r="U7" s="157" t="s">
        <v>207</v>
      </c>
      <c r="V7" s="157" t="s">
        <v>208</v>
      </c>
      <c r="W7" s="157" t="s">
        <v>209</v>
      </c>
    </row>
    <row r="8" ht="20.25" customHeight="1" spans="1:23">
      <c r="A8" s="158" t="s">
        <v>64</v>
      </c>
      <c r="B8" s="158"/>
      <c r="C8" s="159"/>
      <c r="D8" s="159"/>
      <c r="E8" s="159"/>
      <c r="F8" s="158"/>
      <c r="G8" s="159"/>
      <c r="H8" s="160">
        <v>68766879.17</v>
      </c>
      <c r="I8" s="166">
        <v>68766879.17</v>
      </c>
      <c r="J8" s="166">
        <v>35912055.57</v>
      </c>
      <c r="K8" s="166"/>
      <c r="L8" s="166">
        <v>32854823.6</v>
      </c>
      <c r="M8" s="166"/>
      <c r="N8" s="166"/>
      <c r="O8" s="166"/>
      <c r="P8" s="166"/>
      <c r="Q8" s="166"/>
      <c r="R8" s="166"/>
      <c r="S8" s="166"/>
      <c r="T8" s="166"/>
      <c r="U8" s="166"/>
      <c r="V8" s="166"/>
      <c r="W8" s="166"/>
    </row>
    <row r="9" ht="20.25" customHeight="1" spans="1:23">
      <c r="A9" s="158" t="s">
        <v>64</v>
      </c>
      <c r="B9" s="159"/>
      <c r="C9" s="159"/>
      <c r="D9" s="159"/>
      <c r="E9" s="159"/>
      <c r="F9" s="159"/>
      <c r="G9" s="159"/>
      <c r="H9" s="160">
        <v>16298247.27</v>
      </c>
      <c r="I9" s="166">
        <v>16298247.27</v>
      </c>
      <c r="J9" s="166">
        <v>5667464.35</v>
      </c>
      <c r="K9" s="166"/>
      <c r="L9" s="166">
        <v>10630782.92</v>
      </c>
      <c r="M9" s="166"/>
      <c r="N9" s="166"/>
      <c r="O9" s="166"/>
      <c r="P9" s="166"/>
      <c r="Q9" s="166"/>
      <c r="R9" s="166"/>
      <c r="S9" s="166"/>
      <c r="T9" s="166"/>
      <c r="U9" s="166"/>
      <c r="V9" s="166"/>
      <c r="W9" s="166"/>
    </row>
    <row r="10" ht="20.25" customHeight="1" spans="1:23">
      <c r="A10" s="159" t="str">
        <f t="shared" ref="A10:A52" si="0">"       "&amp;"玉溪市农业农村局"</f>
        <v>       玉溪市农业农村局</v>
      </c>
      <c r="B10" s="159" t="s">
        <v>210</v>
      </c>
      <c r="C10" s="159" t="s">
        <v>211</v>
      </c>
      <c r="D10" s="159" t="s">
        <v>136</v>
      </c>
      <c r="E10" s="159" t="s">
        <v>212</v>
      </c>
      <c r="F10" s="159" t="s">
        <v>213</v>
      </c>
      <c r="G10" s="159" t="s">
        <v>214</v>
      </c>
      <c r="H10" s="160">
        <v>2304048</v>
      </c>
      <c r="I10" s="166">
        <v>2304048</v>
      </c>
      <c r="J10" s="166">
        <v>1008021</v>
      </c>
      <c r="K10" s="159"/>
      <c r="L10" s="166">
        <v>1296027</v>
      </c>
      <c r="M10" s="159"/>
      <c r="N10" s="166"/>
      <c r="O10" s="166"/>
      <c r="P10" s="159"/>
      <c r="Q10" s="166"/>
      <c r="R10" s="166"/>
      <c r="S10" s="166"/>
      <c r="T10" s="166"/>
      <c r="U10" s="166"/>
      <c r="V10" s="166"/>
      <c r="W10" s="166"/>
    </row>
    <row r="11" ht="20.25" customHeight="1" spans="1:23">
      <c r="A11" s="159" t="str">
        <f t="shared" si="0"/>
        <v>       玉溪市农业农村局</v>
      </c>
      <c r="B11" s="159" t="s">
        <v>210</v>
      </c>
      <c r="C11" s="159" t="s">
        <v>211</v>
      </c>
      <c r="D11" s="159" t="s">
        <v>136</v>
      </c>
      <c r="E11" s="159" t="s">
        <v>212</v>
      </c>
      <c r="F11" s="159" t="s">
        <v>215</v>
      </c>
      <c r="G11" s="159" t="s">
        <v>216</v>
      </c>
      <c r="H11" s="160">
        <v>2831304</v>
      </c>
      <c r="I11" s="166">
        <v>2831304</v>
      </c>
      <c r="J11" s="166">
        <v>1238695.5</v>
      </c>
      <c r="K11" s="159"/>
      <c r="L11" s="166">
        <v>1592608.5</v>
      </c>
      <c r="M11" s="159"/>
      <c r="N11" s="166"/>
      <c r="O11" s="166"/>
      <c r="P11" s="159"/>
      <c r="Q11" s="166"/>
      <c r="R11" s="166"/>
      <c r="S11" s="166"/>
      <c r="T11" s="166"/>
      <c r="U11" s="166"/>
      <c r="V11" s="166"/>
      <c r="W11" s="166"/>
    </row>
    <row r="12" ht="20.25" customHeight="1" spans="1:23">
      <c r="A12" s="159" t="str">
        <f t="shared" si="0"/>
        <v>       玉溪市农业农村局</v>
      </c>
      <c r="B12" s="159" t="s">
        <v>210</v>
      </c>
      <c r="C12" s="159" t="s">
        <v>211</v>
      </c>
      <c r="D12" s="159" t="s">
        <v>164</v>
      </c>
      <c r="E12" s="159" t="s">
        <v>217</v>
      </c>
      <c r="F12" s="159" t="s">
        <v>215</v>
      </c>
      <c r="G12" s="159" t="s">
        <v>216</v>
      </c>
      <c r="H12" s="160">
        <v>34992</v>
      </c>
      <c r="I12" s="166">
        <v>34992</v>
      </c>
      <c r="J12" s="166"/>
      <c r="K12" s="159"/>
      <c r="L12" s="166">
        <v>34992</v>
      </c>
      <c r="M12" s="159"/>
      <c r="N12" s="166"/>
      <c r="O12" s="166"/>
      <c r="P12" s="159"/>
      <c r="Q12" s="166"/>
      <c r="R12" s="166"/>
      <c r="S12" s="166"/>
      <c r="T12" s="166"/>
      <c r="U12" s="166"/>
      <c r="V12" s="166"/>
      <c r="W12" s="166"/>
    </row>
    <row r="13" ht="30" customHeight="1" spans="1:23">
      <c r="A13" s="159" t="str">
        <f t="shared" si="0"/>
        <v>       玉溪市农业农村局</v>
      </c>
      <c r="B13" s="159" t="s">
        <v>218</v>
      </c>
      <c r="C13" s="159" t="s">
        <v>219</v>
      </c>
      <c r="D13" s="159" t="s">
        <v>121</v>
      </c>
      <c r="E13" s="159" t="s">
        <v>220</v>
      </c>
      <c r="F13" s="159" t="s">
        <v>221</v>
      </c>
      <c r="G13" s="159" t="s">
        <v>222</v>
      </c>
      <c r="H13" s="160">
        <v>1023326.08</v>
      </c>
      <c r="I13" s="166">
        <v>1023326.08</v>
      </c>
      <c r="J13" s="166">
        <v>255831.52</v>
      </c>
      <c r="K13" s="159"/>
      <c r="L13" s="166">
        <v>767494.56</v>
      </c>
      <c r="M13" s="159"/>
      <c r="N13" s="166"/>
      <c r="O13" s="166"/>
      <c r="P13" s="159"/>
      <c r="Q13" s="166"/>
      <c r="R13" s="166"/>
      <c r="S13" s="166"/>
      <c r="T13" s="166"/>
      <c r="U13" s="166"/>
      <c r="V13" s="166"/>
      <c r="W13" s="166"/>
    </row>
    <row r="14" ht="20.25" customHeight="1" spans="1:23">
      <c r="A14" s="161" t="str">
        <f t="shared" si="0"/>
        <v>       玉溪市农业农村局</v>
      </c>
      <c r="B14" s="161" t="s">
        <v>218</v>
      </c>
      <c r="C14" s="161" t="s">
        <v>219</v>
      </c>
      <c r="D14" s="161" t="s">
        <v>127</v>
      </c>
      <c r="E14" s="161" t="s">
        <v>223</v>
      </c>
      <c r="F14" s="161" t="s">
        <v>224</v>
      </c>
      <c r="G14" s="161" t="s">
        <v>225</v>
      </c>
      <c r="H14" s="162">
        <v>530850.4</v>
      </c>
      <c r="I14" s="167">
        <v>530850.4</v>
      </c>
      <c r="J14" s="167">
        <v>132712.6</v>
      </c>
      <c r="K14" s="161"/>
      <c r="L14" s="167">
        <v>398137.8</v>
      </c>
      <c r="M14" s="161"/>
      <c r="N14" s="167"/>
      <c r="O14" s="167"/>
      <c r="P14" s="161"/>
      <c r="Q14" s="167"/>
      <c r="R14" s="167"/>
      <c r="S14" s="167"/>
      <c r="T14" s="167"/>
      <c r="U14" s="167"/>
      <c r="V14" s="167"/>
      <c r="W14" s="167"/>
    </row>
    <row r="15" ht="20.25" customHeight="1" spans="1:23">
      <c r="A15" s="163" t="str">
        <f t="shared" si="0"/>
        <v>       玉溪市农业农村局</v>
      </c>
      <c r="B15" s="163" t="s">
        <v>218</v>
      </c>
      <c r="C15" s="163" t="s">
        <v>219</v>
      </c>
      <c r="D15" s="163" t="s">
        <v>127</v>
      </c>
      <c r="E15" s="163" t="s">
        <v>223</v>
      </c>
      <c r="F15" s="163" t="s">
        <v>226</v>
      </c>
      <c r="G15" s="163" t="s">
        <v>227</v>
      </c>
      <c r="H15" s="164">
        <v>55000</v>
      </c>
      <c r="I15" s="65">
        <v>55000</v>
      </c>
      <c r="J15" s="65">
        <v>13750</v>
      </c>
      <c r="K15" s="163"/>
      <c r="L15" s="65">
        <v>41250</v>
      </c>
      <c r="M15" s="163"/>
      <c r="N15" s="65"/>
      <c r="O15" s="65"/>
      <c r="P15" s="163"/>
      <c r="Q15" s="65"/>
      <c r="R15" s="65"/>
      <c r="S15" s="65"/>
      <c r="T15" s="65"/>
      <c r="U15" s="65"/>
      <c r="V15" s="65"/>
      <c r="W15" s="65"/>
    </row>
    <row r="16" ht="20.25" customHeight="1" spans="1:23">
      <c r="A16" s="163" t="str">
        <f t="shared" si="0"/>
        <v>       玉溪市农业农村局</v>
      </c>
      <c r="B16" s="163" t="s">
        <v>218</v>
      </c>
      <c r="C16" s="163" t="s">
        <v>219</v>
      </c>
      <c r="D16" s="163" t="s">
        <v>129</v>
      </c>
      <c r="E16" s="163" t="s">
        <v>228</v>
      </c>
      <c r="F16" s="163" t="s">
        <v>229</v>
      </c>
      <c r="G16" s="163" t="s">
        <v>230</v>
      </c>
      <c r="H16" s="164">
        <v>446352.8</v>
      </c>
      <c r="I16" s="65">
        <v>446352.8</v>
      </c>
      <c r="J16" s="65">
        <v>111588.2</v>
      </c>
      <c r="K16" s="163"/>
      <c r="L16" s="65">
        <v>334764.6</v>
      </c>
      <c r="M16" s="163"/>
      <c r="N16" s="65"/>
      <c r="O16" s="65"/>
      <c r="P16" s="163"/>
      <c r="Q16" s="65"/>
      <c r="R16" s="65"/>
      <c r="S16" s="65"/>
      <c r="T16" s="65"/>
      <c r="U16" s="65"/>
      <c r="V16" s="65"/>
      <c r="W16" s="65"/>
    </row>
    <row r="17" ht="20.25" customHeight="1" spans="1:23">
      <c r="A17" s="163" t="str">
        <f t="shared" si="0"/>
        <v>       玉溪市农业农村局</v>
      </c>
      <c r="B17" s="163" t="s">
        <v>218</v>
      </c>
      <c r="C17" s="163" t="s">
        <v>219</v>
      </c>
      <c r="D17" s="163" t="s">
        <v>130</v>
      </c>
      <c r="E17" s="163" t="s">
        <v>231</v>
      </c>
      <c r="F17" s="163" t="s">
        <v>232</v>
      </c>
      <c r="G17" s="163" t="s">
        <v>233</v>
      </c>
      <c r="H17" s="164">
        <v>59590.73</v>
      </c>
      <c r="I17" s="65">
        <v>59590.73</v>
      </c>
      <c r="J17" s="65">
        <v>39923.68</v>
      </c>
      <c r="K17" s="163"/>
      <c r="L17" s="65">
        <v>19667.05</v>
      </c>
      <c r="M17" s="163"/>
      <c r="N17" s="65"/>
      <c r="O17" s="65"/>
      <c r="P17" s="163"/>
      <c r="Q17" s="65"/>
      <c r="R17" s="65"/>
      <c r="S17" s="65"/>
      <c r="T17" s="65"/>
      <c r="U17" s="65"/>
      <c r="V17" s="65"/>
      <c r="W17" s="65"/>
    </row>
    <row r="18" ht="20.25" customHeight="1" spans="1:23">
      <c r="A18" s="163" t="str">
        <f t="shared" si="0"/>
        <v>       玉溪市农业农村局</v>
      </c>
      <c r="B18" s="163" t="s">
        <v>218</v>
      </c>
      <c r="C18" s="163" t="s">
        <v>219</v>
      </c>
      <c r="D18" s="163" t="s">
        <v>136</v>
      </c>
      <c r="E18" s="163" t="s">
        <v>212</v>
      </c>
      <c r="F18" s="163" t="s">
        <v>232</v>
      </c>
      <c r="G18" s="163" t="s">
        <v>233</v>
      </c>
      <c r="H18" s="164">
        <v>2184.38</v>
      </c>
      <c r="I18" s="65">
        <v>2184.38</v>
      </c>
      <c r="J18" s="65">
        <v>546.1</v>
      </c>
      <c r="K18" s="163"/>
      <c r="L18" s="65">
        <v>1638.28</v>
      </c>
      <c r="M18" s="163"/>
      <c r="N18" s="65"/>
      <c r="O18" s="65"/>
      <c r="P18" s="163"/>
      <c r="Q18" s="65"/>
      <c r="R18" s="65"/>
      <c r="S18" s="65"/>
      <c r="T18" s="65"/>
      <c r="U18" s="65"/>
      <c r="V18" s="65"/>
      <c r="W18" s="65"/>
    </row>
    <row r="19" ht="20.25" customHeight="1" spans="1:23">
      <c r="A19" s="163" t="str">
        <f t="shared" si="0"/>
        <v>       玉溪市农业农村局</v>
      </c>
      <c r="B19" s="163" t="s">
        <v>234</v>
      </c>
      <c r="C19" s="163" t="s">
        <v>235</v>
      </c>
      <c r="D19" s="163" t="s">
        <v>163</v>
      </c>
      <c r="E19" s="163" t="s">
        <v>235</v>
      </c>
      <c r="F19" s="163" t="s">
        <v>236</v>
      </c>
      <c r="G19" s="163" t="s">
        <v>235</v>
      </c>
      <c r="H19" s="164">
        <v>865860</v>
      </c>
      <c r="I19" s="65">
        <v>865860</v>
      </c>
      <c r="J19" s="65">
        <v>216465</v>
      </c>
      <c r="K19" s="163"/>
      <c r="L19" s="65">
        <v>649395</v>
      </c>
      <c r="M19" s="163"/>
      <c r="N19" s="65"/>
      <c r="O19" s="65"/>
      <c r="P19" s="163"/>
      <c r="Q19" s="65"/>
      <c r="R19" s="65"/>
      <c r="S19" s="65"/>
      <c r="T19" s="65"/>
      <c r="U19" s="65"/>
      <c r="V19" s="65"/>
      <c r="W19" s="65"/>
    </row>
    <row r="20" ht="20.25" customHeight="1" spans="1:23">
      <c r="A20" s="163" t="str">
        <f t="shared" si="0"/>
        <v>       玉溪市农业农村局</v>
      </c>
      <c r="B20" s="163" t="s">
        <v>237</v>
      </c>
      <c r="C20" s="163" t="s">
        <v>238</v>
      </c>
      <c r="D20" s="163" t="s">
        <v>119</v>
      </c>
      <c r="E20" s="163" t="s">
        <v>239</v>
      </c>
      <c r="F20" s="163" t="s">
        <v>240</v>
      </c>
      <c r="G20" s="163" t="s">
        <v>241</v>
      </c>
      <c r="H20" s="164">
        <v>143016</v>
      </c>
      <c r="I20" s="65">
        <v>143016</v>
      </c>
      <c r="J20" s="65">
        <v>143016</v>
      </c>
      <c r="K20" s="163"/>
      <c r="L20" s="65"/>
      <c r="M20" s="163"/>
      <c r="N20" s="65"/>
      <c r="O20" s="65"/>
      <c r="P20" s="163"/>
      <c r="Q20" s="65"/>
      <c r="R20" s="65"/>
      <c r="S20" s="65"/>
      <c r="T20" s="65"/>
      <c r="U20" s="65"/>
      <c r="V20" s="65"/>
      <c r="W20" s="65"/>
    </row>
    <row r="21" ht="20.25" customHeight="1" spans="1:23">
      <c r="A21" s="163" t="str">
        <f t="shared" si="0"/>
        <v>       玉溪市农业农村局</v>
      </c>
      <c r="B21" s="163" t="s">
        <v>237</v>
      </c>
      <c r="C21" s="163" t="s">
        <v>238</v>
      </c>
      <c r="D21" s="163" t="s">
        <v>119</v>
      </c>
      <c r="E21" s="163" t="s">
        <v>239</v>
      </c>
      <c r="F21" s="163" t="s">
        <v>242</v>
      </c>
      <c r="G21" s="163" t="s">
        <v>243</v>
      </c>
      <c r="H21" s="164">
        <v>1605600</v>
      </c>
      <c r="I21" s="65">
        <v>1605600</v>
      </c>
      <c r="J21" s="65">
        <v>1605600</v>
      </c>
      <c r="K21" s="163"/>
      <c r="L21" s="65"/>
      <c r="M21" s="163"/>
      <c r="N21" s="65"/>
      <c r="O21" s="65"/>
      <c r="P21" s="163"/>
      <c r="Q21" s="65"/>
      <c r="R21" s="65"/>
      <c r="S21" s="65"/>
      <c r="T21" s="65"/>
      <c r="U21" s="65"/>
      <c r="V21" s="65"/>
      <c r="W21" s="65"/>
    </row>
    <row r="22" ht="20.25" customHeight="1" spans="1:23">
      <c r="A22" s="163" t="str">
        <f t="shared" si="0"/>
        <v>       玉溪市农业农村局</v>
      </c>
      <c r="B22" s="163" t="s">
        <v>244</v>
      </c>
      <c r="C22" s="163" t="s">
        <v>245</v>
      </c>
      <c r="D22" s="163" t="s">
        <v>136</v>
      </c>
      <c r="E22" s="163" t="s">
        <v>212</v>
      </c>
      <c r="F22" s="163" t="s">
        <v>246</v>
      </c>
      <c r="G22" s="163" t="s">
        <v>247</v>
      </c>
      <c r="H22" s="164">
        <v>1610612</v>
      </c>
      <c r="I22" s="65">
        <v>1610612</v>
      </c>
      <c r="J22" s="65">
        <v>467570.25</v>
      </c>
      <c r="K22" s="163"/>
      <c r="L22" s="65">
        <v>1143041.75</v>
      </c>
      <c r="M22" s="163"/>
      <c r="N22" s="65"/>
      <c r="O22" s="65"/>
      <c r="P22" s="163"/>
      <c r="Q22" s="65"/>
      <c r="R22" s="65"/>
      <c r="S22" s="65"/>
      <c r="T22" s="65"/>
      <c r="U22" s="65"/>
      <c r="V22" s="65"/>
      <c r="W22" s="65"/>
    </row>
    <row r="23" ht="20.25" customHeight="1" spans="1:23">
      <c r="A23" s="163" t="str">
        <f t="shared" si="0"/>
        <v>       玉溪市农业农村局</v>
      </c>
      <c r="B23" s="163" t="s">
        <v>248</v>
      </c>
      <c r="C23" s="163" t="s">
        <v>249</v>
      </c>
      <c r="D23" s="163" t="s">
        <v>136</v>
      </c>
      <c r="E23" s="163" t="s">
        <v>212</v>
      </c>
      <c r="F23" s="163" t="s">
        <v>250</v>
      </c>
      <c r="G23" s="163" t="s">
        <v>251</v>
      </c>
      <c r="H23" s="164">
        <v>124400</v>
      </c>
      <c r="I23" s="65">
        <v>124400</v>
      </c>
      <c r="J23" s="65"/>
      <c r="K23" s="163"/>
      <c r="L23" s="65">
        <v>124400</v>
      </c>
      <c r="M23" s="163"/>
      <c r="N23" s="65"/>
      <c r="O23" s="65"/>
      <c r="P23" s="163"/>
      <c r="Q23" s="65"/>
      <c r="R23" s="65"/>
      <c r="S23" s="65"/>
      <c r="T23" s="65"/>
      <c r="U23" s="65"/>
      <c r="V23" s="65"/>
      <c r="W23" s="65"/>
    </row>
    <row r="24" ht="20.25" customHeight="1" spans="1:23">
      <c r="A24" s="163" t="str">
        <f t="shared" si="0"/>
        <v>       玉溪市农业农村局</v>
      </c>
      <c r="B24" s="163" t="s">
        <v>252</v>
      </c>
      <c r="C24" s="163" t="s">
        <v>253</v>
      </c>
      <c r="D24" s="163" t="s">
        <v>136</v>
      </c>
      <c r="E24" s="163" t="s">
        <v>212</v>
      </c>
      <c r="F24" s="163" t="s">
        <v>254</v>
      </c>
      <c r="G24" s="163" t="s">
        <v>255</v>
      </c>
      <c r="H24" s="164">
        <v>482400</v>
      </c>
      <c r="I24" s="65">
        <v>482400</v>
      </c>
      <c r="J24" s="65">
        <v>211050</v>
      </c>
      <c r="K24" s="163"/>
      <c r="L24" s="65">
        <v>271350</v>
      </c>
      <c r="M24" s="163"/>
      <c r="N24" s="65"/>
      <c r="O24" s="65"/>
      <c r="P24" s="163"/>
      <c r="Q24" s="65"/>
      <c r="R24" s="65"/>
      <c r="S24" s="65"/>
      <c r="T24" s="65"/>
      <c r="U24" s="65"/>
      <c r="V24" s="65"/>
      <c r="W24" s="65"/>
    </row>
    <row r="25" ht="20.25" customHeight="1" spans="1:23">
      <c r="A25" s="163" t="str">
        <f t="shared" si="0"/>
        <v>       玉溪市农业农村局</v>
      </c>
      <c r="B25" s="163" t="s">
        <v>256</v>
      </c>
      <c r="C25" s="163" t="s">
        <v>257</v>
      </c>
      <c r="D25" s="163" t="s">
        <v>136</v>
      </c>
      <c r="E25" s="163" t="s">
        <v>212</v>
      </c>
      <c r="F25" s="163" t="s">
        <v>258</v>
      </c>
      <c r="G25" s="163" t="s">
        <v>257</v>
      </c>
      <c r="H25" s="164">
        <v>103406.88</v>
      </c>
      <c r="I25" s="65">
        <v>103406.88</v>
      </c>
      <c r="J25" s="65"/>
      <c r="K25" s="163"/>
      <c r="L25" s="65">
        <v>103406.88</v>
      </c>
      <c r="M25" s="163"/>
      <c r="N25" s="65"/>
      <c r="O25" s="65"/>
      <c r="P25" s="163"/>
      <c r="Q25" s="65"/>
      <c r="R25" s="65"/>
      <c r="S25" s="65"/>
      <c r="T25" s="65"/>
      <c r="U25" s="65"/>
      <c r="V25" s="65"/>
      <c r="W25" s="65"/>
    </row>
    <row r="26" ht="20.25" customHeight="1" spans="1:23">
      <c r="A26" s="163" t="str">
        <f t="shared" si="0"/>
        <v>       玉溪市农业农村局</v>
      </c>
      <c r="B26" s="163" t="s">
        <v>259</v>
      </c>
      <c r="C26" s="163" t="s">
        <v>260</v>
      </c>
      <c r="D26" s="163" t="s">
        <v>119</v>
      </c>
      <c r="E26" s="163" t="s">
        <v>239</v>
      </c>
      <c r="F26" s="163" t="s">
        <v>261</v>
      </c>
      <c r="G26" s="163" t="s">
        <v>262</v>
      </c>
      <c r="H26" s="164">
        <v>32800</v>
      </c>
      <c r="I26" s="65">
        <v>32800</v>
      </c>
      <c r="J26" s="65">
        <v>32800</v>
      </c>
      <c r="K26" s="163"/>
      <c r="L26" s="65"/>
      <c r="M26" s="163"/>
      <c r="N26" s="65"/>
      <c r="O26" s="65"/>
      <c r="P26" s="163"/>
      <c r="Q26" s="65"/>
      <c r="R26" s="65"/>
      <c r="S26" s="65"/>
      <c r="T26" s="65"/>
      <c r="U26" s="65"/>
      <c r="V26" s="65"/>
      <c r="W26" s="65"/>
    </row>
    <row r="27" ht="20.25" customHeight="1" spans="1:23">
      <c r="A27" s="163" t="str">
        <f t="shared" si="0"/>
        <v>       玉溪市农业农村局</v>
      </c>
      <c r="B27" s="163" t="s">
        <v>259</v>
      </c>
      <c r="C27" s="163" t="s">
        <v>260</v>
      </c>
      <c r="D27" s="163" t="s">
        <v>136</v>
      </c>
      <c r="E27" s="163" t="s">
        <v>212</v>
      </c>
      <c r="F27" s="163" t="s">
        <v>263</v>
      </c>
      <c r="G27" s="163" t="s">
        <v>264</v>
      </c>
      <c r="H27" s="164">
        <v>185575</v>
      </c>
      <c r="I27" s="65">
        <v>185575</v>
      </c>
      <c r="J27" s="65">
        <v>29385.25</v>
      </c>
      <c r="K27" s="163"/>
      <c r="L27" s="65">
        <v>156189.75</v>
      </c>
      <c r="M27" s="163"/>
      <c r="N27" s="65"/>
      <c r="O27" s="65"/>
      <c r="P27" s="163"/>
      <c r="Q27" s="65"/>
      <c r="R27" s="65"/>
      <c r="S27" s="65"/>
      <c r="T27" s="65"/>
      <c r="U27" s="65"/>
      <c r="V27" s="65"/>
      <c r="W27" s="65"/>
    </row>
    <row r="28" ht="20.25" customHeight="1" spans="1:23">
      <c r="A28" s="163" t="str">
        <f t="shared" si="0"/>
        <v>       玉溪市农业农村局</v>
      </c>
      <c r="B28" s="163" t="s">
        <v>259</v>
      </c>
      <c r="C28" s="163" t="s">
        <v>260</v>
      </c>
      <c r="D28" s="163" t="s">
        <v>136</v>
      </c>
      <c r="E28" s="163" t="s">
        <v>212</v>
      </c>
      <c r="F28" s="163" t="s">
        <v>265</v>
      </c>
      <c r="G28" s="163" t="s">
        <v>266</v>
      </c>
      <c r="H28" s="164">
        <v>28000</v>
      </c>
      <c r="I28" s="65">
        <v>28000</v>
      </c>
      <c r="J28" s="65">
        <v>7000</v>
      </c>
      <c r="K28" s="163"/>
      <c r="L28" s="65">
        <v>21000</v>
      </c>
      <c r="M28" s="163"/>
      <c r="N28" s="65"/>
      <c r="O28" s="65"/>
      <c r="P28" s="163"/>
      <c r="Q28" s="65"/>
      <c r="R28" s="65"/>
      <c r="S28" s="65"/>
      <c r="T28" s="65"/>
      <c r="U28" s="65"/>
      <c r="V28" s="65"/>
      <c r="W28" s="65"/>
    </row>
    <row r="29" ht="20.25" customHeight="1" spans="1:23">
      <c r="A29" s="163" t="str">
        <f t="shared" si="0"/>
        <v>       玉溪市农业农村局</v>
      </c>
      <c r="B29" s="163" t="s">
        <v>259</v>
      </c>
      <c r="C29" s="163" t="s">
        <v>260</v>
      </c>
      <c r="D29" s="163" t="s">
        <v>136</v>
      </c>
      <c r="E29" s="163" t="s">
        <v>212</v>
      </c>
      <c r="F29" s="163" t="s">
        <v>267</v>
      </c>
      <c r="G29" s="163" t="s">
        <v>268</v>
      </c>
      <c r="H29" s="164">
        <v>22000</v>
      </c>
      <c r="I29" s="65">
        <v>22000</v>
      </c>
      <c r="J29" s="65">
        <v>5500</v>
      </c>
      <c r="K29" s="163"/>
      <c r="L29" s="65">
        <v>16500</v>
      </c>
      <c r="M29" s="163"/>
      <c r="N29" s="65"/>
      <c r="O29" s="65"/>
      <c r="P29" s="163"/>
      <c r="Q29" s="65"/>
      <c r="R29" s="65"/>
      <c r="S29" s="65"/>
      <c r="T29" s="65"/>
      <c r="U29" s="65"/>
      <c r="V29" s="65"/>
      <c r="W29" s="65"/>
    </row>
    <row r="30" ht="20.25" customHeight="1" spans="1:23">
      <c r="A30" s="163" t="str">
        <f t="shared" si="0"/>
        <v>       玉溪市农业农村局</v>
      </c>
      <c r="B30" s="163" t="s">
        <v>259</v>
      </c>
      <c r="C30" s="163" t="s">
        <v>260</v>
      </c>
      <c r="D30" s="163" t="s">
        <v>136</v>
      </c>
      <c r="E30" s="163" t="s">
        <v>212</v>
      </c>
      <c r="F30" s="163" t="s">
        <v>269</v>
      </c>
      <c r="G30" s="163" t="s">
        <v>270</v>
      </c>
      <c r="H30" s="164">
        <v>35925</v>
      </c>
      <c r="I30" s="65">
        <v>35925</v>
      </c>
      <c r="J30" s="65">
        <v>8981.25</v>
      </c>
      <c r="K30" s="163"/>
      <c r="L30" s="65">
        <v>26943.75</v>
      </c>
      <c r="M30" s="163"/>
      <c r="N30" s="65"/>
      <c r="O30" s="65"/>
      <c r="P30" s="163"/>
      <c r="Q30" s="65"/>
      <c r="R30" s="65"/>
      <c r="S30" s="65"/>
      <c r="T30" s="65"/>
      <c r="U30" s="65"/>
      <c r="V30" s="65"/>
      <c r="W30" s="65"/>
    </row>
    <row r="31" ht="20.25" customHeight="1" spans="1:23">
      <c r="A31" s="163" t="str">
        <f t="shared" si="0"/>
        <v>       玉溪市农业农村局</v>
      </c>
      <c r="B31" s="163" t="s">
        <v>259</v>
      </c>
      <c r="C31" s="163" t="s">
        <v>260</v>
      </c>
      <c r="D31" s="163" t="s">
        <v>136</v>
      </c>
      <c r="E31" s="163" t="s">
        <v>212</v>
      </c>
      <c r="F31" s="163" t="s">
        <v>271</v>
      </c>
      <c r="G31" s="163" t="s">
        <v>272</v>
      </c>
      <c r="H31" s="164">
        <v>90000</v>
      </c>
      <c r="I31" s="65">
        <v>90000</v>
      </c>
      <c r="J31" s="65">
        <v>22500</v>
      </c>
      <c r="K31" s="163"/>
      <c r="L31" s="65">
        <v>67500</v>
      </c>
      <c r="M31" s="163"/>
      <c r="N31" s="65"/>
      <c r="O31" s="65"/>
      <c r="P31" s="163"/>
      <c r="Q31" s="65"/>
      <c r="R31" s="65"/>
      <c r="S31" s="65"/>
      <c r="T31" s="65"/>
      <c r="U31" s="65"/>
      <c r="V31" s="65"/>
      <c r="W31" s="65"/>
    </row>
    <row r="32" ht="20.25" customHeight="1" spans="1:23">
      <c r="A32" s="163" t="str">
        <f t="shared" si="0"/>
        <v>       玉溪市农业农村局</v>
      </c>
      <c r="B32" s="163" t="s">
        <v>259</v>
      </c>
      <c r="C32" s="163" t="s">
        <v>260</v>
      </c>
      <c r="D32" s="163" t="s">
        <v>136</v>
      </c>
      <c r="E32" s="163" t="s">
        <v>212</v>
      </c>
      <c r="F32" s="163" t="s">
        <v>273</v>
      </c>
      <c r="G32" s="163" t="s">
        <v>274</v>
      </c>
      <c r="H32" s="164">
        <v>25700</v>
      </c>
      <c r="I32" s="65">
        <v>25700</v>
      </c>
      <c r="J32" s="65">
        <v>6425</v>
      </c>
      <c r="K32" s="163"/>
      <c r="L32" s="65">
        <v>19275</v>
      </c>
      <c r="M32" s="163"/>
      <c r="N32" s="65"/>
      <c r="O32" s="65"/>
      <c r="P32" s="163"/>
      <c r="Q32" s="65"/>
      <c r="R32" s="65"/>
      <c r="S32" s="65"/>
      <c r="T32" s="65"/>
      <c r="U32" s="65"/>
      <c r="V32" s="65"/>
      <c r="W32" s="65"/>
    </row>
    <row r="33" ht="20.25" customHeight="1" spans="1:23">
      <c r="A33" s="163" t="str">
        <f t="shared" si="0"/>
        <v>       玉溪市农业农村局</v>
      </c>
      <c r="B33" s="163" t="s">
        <v>259</v>
      </c>
      <c r="C33" s="163" t="s">
        <v>260</v>
      </c>
      <c r="D33" s="163" t="s">
        <v>136</v>
      </c>
      <c r="E33" s="163" t="s">
        <v>212</v>
      </c>
      <c r="F33" s="163" t="s">
        <v>275</v>
      </c>
      <c r="G33" s="163" t="s">
        <v>276</v>
      </c>
      <c r="H33" s="164">
        <v>46000</v>
      </c>
      <c r="I33" s="65">
        <v>46000</v>
      </c>
      <c r="J33" s="65">
        <v>11500</v>
      </c>
      <c r="K33" s="163"/>
      <c r="L33" s="65">
        <v>34500</v>
      </c>
      <c r="M33" s="163"/>
      <c r="N33" s="65"/>
      <c r="O33" s="65"/>
      <c r="P33" s="163"/>
      <c r="Q33" s="65"/>
      <c r="R33" s="65"/>
      <c r="S33" s="65"/>
      <c r="T33" s="65"/>
      <c r="U33" s="65"/>
      <c r="V33" s="65"/>
      <c r="W33" s="65"/>
    </row>
    <row r="34" ht="20.25" customHeight="1" spans="1:23">
      <c r="A34" s="163" t="str">
        <f t="shared" si="0"/>
        <v>       玉溪市农业农村局</v>
      </c>
      <c r="B34" s="163" t="s">
        <v>259</v>
      </c>
      <c r="C34" s="163" t="s">
        <v>260</v>
      </c>
      <c r="D34" s="163" t="s">
        <v>136</v>
      </c>
      <c r="E34" s="163" t="s">
        <v>212</v>
      </c>
      <c r="F34" s="163" t="s">
        <v>254</v>
      </c>
      <c r="G34" s="163" t="s">
        <v>255</v>
      </c>
      <c r="H34" s="164">
        <v>48240</v>
      </c>
      <c r="I34" s="65">
        <v>48240</v>
      </c>
      <c r="J34" s="65">
        <v>12060</v>
      </c>
      <c r="K34" s="163"/>
      <c r="L34" s="65">
        <v>36180</v>
      </c>
      <c r="M34" s="163"/>
      <c r="N34" s="65"/>
      <c r="O34" s="65"/>
      <c r="P34" s="163"/>
      <c r="Q34" s="65"/>
      <c r="R34" s="65"/>
      <c r="S34" s="65"/>
      <c r="T34" s="65"/>
      <c r="U34" s="65"/>
      <c r="V34" s="65"/>
      <c r="W34" s="65"/>
    </row>
    <row r="35" ht="20.25" customHeight="1" spans="1:23">
      <c r="A35" s="163" t="str">
        <f t="shared" si="0"/>
        <v>       玉溪市农业农村局</v>
      </c>
      <c r="B35" s="163" t="s">
        <v>259</v>
      </c>
      <c r="C35" s="163" t="s">
        <v>260</v>
      </c>
      <c r="D35" s="163" t="s">
        <v>136</v>
      </c>
      <c r="E35" s="163" t="s">
        <v>212</v>
      </c>
      <c r="F35" s="163" t="s">
        <v>261</v>
      </c>
      <c r="G35" s="163" t="s">
        <v>262</v>
      </c>
      <c r="H35" s="164">
        <v>81000</v>
      </c>
      <c r="I35" s="65">
        <v>81000</v>
      </c>
      <c r="J35" s="65"/>
      <c r="K35" s="163"/>
      <c r="L35" s="65">
        <v>81000</v>
      </c>
      <c r="M35" s="163"/>
      <c r="N35" s="65"/>
      <c r="O35" s="65"/>
      <c r="P35" s="163"/>
      <c r="Q35" s="65"/>
      <c r="R35" s="65"/>
      <c r="S35" s="65"/>
      <c r="T35" s="65"/>
      <c r="U35" s="65"/>
      <c r="V35" s="65"/>
      <c r="W35" s="65"/>
    </row>
    <row r="36" ht="20.25" customHeight="1" spans="1:23">
      <c r="A36" s="163" t="str">
        <f t="shared" si="0"/>
        <v>       玉溪市农业农村局</v>
      </c>
      <c r="B36" s="163" t="s">
        <v>277</v>
      </c>
      <c r="C36" s="163" t="s">
        <v>187</v>
      </c>
      <c r="D36" s="163" t="s">
        <v>136</v>
      </c>
      <c r="E36" s="163" t="s">
        <v>212</v>
      </c>
      <c r="F36" s="163" t="s">
        <v>278</v>
      </c>
      <c r="G36" s="163" t="s">
        <v>187</v>
      </c>
      <c r="H36" s="164">
        <v>50000</v>
      </c>
      <c r="I36" s="65">
        <v>50000</v>
      </c>
      <c r="J36" s="65"/>
      <c r="K36" s="163"/>
      <c r="L36" s="65">
        <v>50000</v>
      </c>
      <c r="M36" s="163"/>
      <c r="N36" s="65"/>
      <c r="O36" s="65"/>
      <c r="P36" s="163"/>
      <c r="Q36" s="65"/>
      <c r="R36" s="65"/>
      <c r="S36" s="65"/>
      <c r="T36" s="65"/>
      <c r="U36" s="65"/>
      <c r="V36" s="65"/>
      <c r="W36" s="65"/>
    </row>
    <row r="37" ht="20.25" customHeight="1" spans="1:23">
      <c r="A37" s="163" t="str">
        <f t="shared" si="0"/>
        <v>       玉溪市农业农村局</v>
      </c>
      <c r="B37" s="163" t="s">
        <v>279</v>
      </c>
      <c r="C37" s="163" t="s">
        <v>280</v>
      </c>
      <c r="D37" s="163" t="s">
        <v>136</v>
      </c>
      <c r="E37" s="163" t="s">
        <v>212</v>
      </c>
      <c r="F37" s="163" t="s">
        <v>281</v>
      </c>
      <c r="G37" s="163" t="s">
        <v>245</v>
      </c>
      <c r="H37" s="164">
        <v>331200</v>
      </c>
      <c r="I37" s="65">
        <v>331200</v>
      </c>
      <c r="J37" s="65">
        <v>82800</v>
      </c>
      <c r="K37" s="163"/>
      <c r="L37" s="65">
        <v>248400</v>
      </c>
      <c r="M37" s="163"/>
      <c r="N37" s="65"/>
      <c r="O37" s="65"/>
      <c r="P37" s="163"/>
      <c r="Q37" s="65"/>
      <c r="R37" s="65"/>
      <c r="S37" s="65"/>
      <c r="T37" s="65"/>
      <c r="U37" s="65"/>
      <c r="V37" s="65"/>
      <c r="W37" s="65"/>
    </row>
    <row r="38" ht="20.25" customHeight="1" spans="1:23">
      <c r="A38" s="163" t="str">
        <f t="shared" si="0"/>
        <v>       玉溪市农业农村局</v>
      </c>
      <c r="B38" s="163" t="s">
        <v>282</v>
      </c>
      <c r="C38" s="163" t="s">
        <v>283</v>
      </c>
      <c r="D38" s="163" t="s">
        <v>136</v>
      </c>
      <c r="E38" s="163" t="s">
        <v>212</v>
      </c>
      <c r="F38" s="163" t="s">
        <v>263</v>
      </c>
      <c r="G38" s="163" t="s">
        <v>264</v>
      </c>
      <c r="H38" s="164">
        <v>50000</v>
      </c>
      <c r="I38" s="65">
        <v>50000</v>
      </c>
      <c r="J38" s="65"/>
      <c r="K38" s="163"/>
      <c r="L38" s="65">
        <v>50000</v>
      </c>
      <c r="M38" s="163"/>
      <c r="N38" s="65"/>
      <c r="O38" s="65"/>
      <c r="P38" s="163"/>
      <c r="Q38" s="65"/>
      <c r="R38" s="65"/>
      <c r="S38" s="65"/>
      <c r="T38" s="65"/>
      <c r="U38" s="65"/>
      <c r="V38" s="65"/>
      <c r="W38" s="65"/>
    </row>
    <row r="39" ht="20.25" customHeight="1" spans="1:23">
      <c r="A39" s="163" t="str">
        <f t="shared" si="0"/>
        <v>       玉溪市农业农村局</v>
      </c>
      <c r="B39" s="163" t="s">
        <v>282</v>
      </c>
      <c r="C39" s="163" t="s">
        <v>283</v>
      </c>
      <c r="D39" s="163" t="s">
        <v>136</v>
      </c>
      <c r="E39" s="163" t="s">
        <v>212</v>
      </c>
      <c r="F39" s="163" t="s">
        <v>284</v>
      </c>
      <c r="G39" s="163" t="s">
        <v>285</v>
      </c>
      <c r="H39" s="164">
        <v>100000</v>
      </c>
      <c r="I39" s="65">
        <v>100000</v>
      </c>
      <c r="J39" s="65"/>
      <c r="K39" s="163"/>
      <c r="L39" s="65">
        <v>100000</v>
      </c>
      <c r="M39" s="163"/>
      <c r="N39" s="65"/>
      <c r="O39" s="65"/>
      <c r="P39" s="163"/>
      <c r="Q39" s="65"/>
      <c r="R39" s="65"/>
      <c r="S39" s="65"/>
      <c r="T39" s="65"/>
      <c r="U39" s="65"/>
      <c r="V39" s="65"/>
      <c r="W39" s="65"/>
    </row>
    <row r="40" ht="20.25" customHeight="1" spans="1:23">
      <c r="A40" s="163" t="str">
        <f t="shared" si="0"/>
        <v>       玉溪市农业农村局</v>
      </c>
      <c r="B40" s="163" t="s">
        <v>282</v>
      </c>
      <c r="C40" s="163" t="s">
        <v>283</v>
      </c>
      <c r="D40" s="163" t="s">
        <v>136</v>
      </c>
      <c r="E40" s="163" t="s">
        <v>212</v>
      </c>
      <c r="F40" s="163" t="s">
        <v>286</v>
      </c>
      <c r="G40" s="163" t="s">
        <v>287</v>
      </c>
      <c r="H40" s="164">
        <v>400000</v>
      </c>
      <c r="I40" s="65">
        <v>400000</v>
      </c>
      <c r="J40" s="65"/>
      <c r="K40" s="163"/>
      <c r="L40" s="65">
        <v>400000</v>
      </c>
      <c r="M40" s="163"/>
      <c r="N40" s="65"/>
      <c r="O40" s="65"/>
      <c r="P40" s="163"/>
      <c r="Q40" s="65"/>
      <c r="R40" s="65"/>
      <c r="S40" s="65"/>
      <c r="T40" s="65"/>
      <c r="U40" s="65"/>
      <c r="V40" s="65"/>
      <c r="W40" s="65"/>
    </row>
    <row r="41" ht="20.25" customHeight="1" spans="1:23">
      <c r="A41" s="163" t="str">
        <f t="shared" si="0"/>
        <v>       玉溪市农业农村局</v>
      </c>
      <c r="B41" s="163" t="s">
        <v>282</v>
      </c>
      <c r="C41" s="163" t="s">
        <v>283</v>
      </c>
      <c r="D41" s="163" t="s">
        <v>136</v>
      </c>
      <c r="E41" s="163" t="s">
        <v>212</v>
      </c>
      <c r="F41" s="163" t="s">
        <v>269</v>
      </c>
      <c r="G41" s="163" t="s">
        <v>270</v>
      </c>
      <c r="H41" s="164">
        <v>50000</v>
      </c>
      <c r="I41" s="65">
        <v>50000</v>
      </c>
      <c r="J41" s="65"/>
      <c r="K41" s="163"/>
      <c r="L41" s="65">
        <v>50000</v>
      </c>
      <c r="M41" s="163"/>
      <c r="N41" s="65"/>
      <c r="O41" s="65"/>
      <c r="P41" s="163"/>
      <c r="Q41" s="65"/>
      <c r="R41" s="65"/>
      <c r="S41" s="65"/>
      <c r="T41" s="65"/>
      <c r="U41" s="65"/>
      <c r="V41" s="65"/>
      <c r="W41" s="65"/>
    </row>
    <row r="42" ht="20.25" customHeight="1" spans="1:23">
      <c r="A42" s="163" t="str">
        <f t="shared" si="0"/>
        <v>       玉溪市农业农村局</v>
      </c>
      <c r="B42" s="163" t="s">
        <v>282</v>
      </c>
      <c r="C42" s="163" t="s">
        <v>283</v>
      </c>
      <c r="D42" s="163" t="s">
        <v>136</v>
      </c>
      <c r="E42" s="163" t="s">
        <v>212</v>
      </c>
      <c r="F42" s="163" t="s">
        <v>288</v>
      </c>
      <c r="G42" s="163" t="s">
        <v>289</v>
      </c>
      <c r="H42" s="164">
        <v>46028</v>
      </c>
      <c r="I42" s="65">
        <v>46028</v>
      </c>
      <c r="J42" s="65"/>
      <c r="K42" s="163"/>
      <c r="L42" s="65">
        <v>46028</v>
      </c>
      <c r="M42" s="163"/>
      <c r="N42" s="65"/>
      <c r="O42" s="65"/>
      <c r="P42" s="163"/>
      <c r="Q42" s="65"/>
      <c r="R42" s="65"/>
      <c r="S42" s="65"/>
      <c r="T42" s="65"/>
      <c r="U42" s="65"/>
      <c r="V42" s="65"/>
      <c r="W42" s="65"/>
    </row>
    <row r="43" ht="20.25" customHeight="1" spans="1:23">
      <c r="A43" s="163" t="str">
        <f t="shared" si="0"/>
        <v>       玉溪市农业农村局</v>
      </c>
      <c r="B43" s="163" t="s">
        <v>282</v>
      </c>
      <c r="C43" s="163" t="s">
        <v>283</v>
      </c>
      <c r="D43" s="163" t="s">
        <v>136</v>
      </c>
      <c r="E43" s="163" t="s">
        <v>212</v>
      </c>
      <c r="F43" s="163" t="s">
        <v>254</v>
      </c>
      <c r="G43" s="163" t="s">
        <v>255</v>
      </c>
      <c r="H43" s="164">
        <v>310000</v>
      </c>
      <c r="I43" s="65">
        <v>310000</v>
      </c>
      <c r="J43" s="65"/>
      <c r="K43" s="163"/>
      <c r="L43" s="65">
        <v>310000</v>
      </c>
      <c r="M43" s="163"/>
      <c r="N43" s="65"/>
      <c r="O43" s="65"/>
      <c r="P43" s="163"/>
      <c r="Q43" s="65"/>
      <c r="R43" s="65"/>
      <c r="S43" s="65"/>
      <c r="T43" s="65"/>
      <c r="U43" s="65"/>
      <c r="V43" s="65"/>
      <c r="W43" s="65"/>
    </row>
    <row r="44" ht="20.25" customHeight="1" spans="1:23">
      <c r="A44" s="163" t="str">
        <f t="shared" si="0"/>
        <v>       玉溪市农业农村局</v>
      </c>
      <c r="B44" s="163" t="s">
        <v>282</v>
      </c>
      <c r="C44" s="163" t="s">
        <v>283</v>
      </c>
      <c r="D44" s="163" t="s">
        <v>136</v>
      </c>
      <c r="E44" s="163" t="s">
        <v>212</v>
      </c>
      <c r="F44" s="163" t="s">
        <v>290</v>
      </c>
      <c r="G44" s="163" t="s">
        <v>291</v>
      </c>
      <c r="H44" s="164">
        <v>25200</v>
      </c>
      <c r="I44" s="65">
        <v>25200</v>
      </c>
      <c r="J44" s="65"/>
      <c r="K44" s="163"/>
      <c r="L44" s="65">
        <v>25200</v>
      </c>
      <c r="M44" s="163"/>
      <c r="N44" s="65"/>
      <c r="O44" s="65"/>
      <c r="P44" s="163"/>
      <c r="Q44" s="65"/>
      <c r="R44" s="65"/>
      <c r="S44" s="65"/>
      <c r="T44" s="65"/>
      <c r="U44" s="65"/>
      <c r="V44" s="65"/>
      <c r="W44" s="65"/>
    </row>
    <row r="45" ht="20.25" customHeight="1" spans="1:23">
      <c r="A45" s="163" t="str">
        <f t="shared" si="0"/>
        <v>       玉溪市农业农村局</v>
      </c>
      <c r="B45" s="163" t="s">
        <v>282</v>
      </c>
      <c r="C45" s="163" t="s">
        <v>283</v>
      </c>
      <c r="D45" s="163" t="s">
        <v>138</v>
      </c>
      <c r="E45" s="163" t="s">
        <v>292</v>
      </c>
      <c r="F45" s="163" t="s">
        <v>293</v>
      </c>
      <c r="G45" s="163" t="s">
        <v>294</v>
      </c>
      <c r="H45" s="164">
        <v>120000</v>
      </c>
      <c r="I45" s="65">
        <v>120000</v>
      </c>
      <c r="J45" s="65"/>
      <c r="K45" s="163"/>
      <c r="L45" s="65">
        <v>120000</v>
      </c>
      <c r="M45" s="163"/>
      <c r="N45" s="65"/>
      <c r="O45" s="65"/>
      <c r="P45" s="163"/>
      <c r="Q45" s="65"/>
      <c r="R45" s="65"/>
      <c r="S45" s="65"/>
      <c r="T45" s="65"/>
      <c r="U45" s="65"/>
      <c r="V45" s="65"/>
      <c r="W45" s="65"/>
    </row>
    <row r="46" ht="20.25" customHeight="1" spans="1:23">
      <c r="A46" s="163" t="str">
        <f t="shared" si="0"/>
        <v>       玉溪市农业农村局</v>
      </c>
      <c r="B46" s="163" t="s">
        <v>282</v>
      </c>
      <c r="C46" s="163" t="s">
        <v>283</v>
      </c>
      <c r="D46" s="163" t="s">
        <v>141</v>
      </c>
      <c r="E46" s="163" t="s">
        <v>295</v>
      </c>
      <c r="F46" s="163" t="s">
        <v>286</v>
      </c>
      <c r="G46" s="163" t="s">
        <v>287</v>
      </c>
      <c r="H46" s="164">
        <v>190800</v>
      </c>
      <c r="I46" s="65">
        <v>190800</v>
      </c>
      <c r="J46" s="65"/>
      <c r="K46" s="163"/>
      <c r="L46" s="65">
        <v>190800</v>
      </c>
      <c r="M46" s="163"/>
      <c r="N46" s="65"/>
      <c r="O46" s="65"/>
      <c r="P46" s="163"/>
      <c r="Q46" s="65"/>
      <c r="R46" s="65"/>
      <c r="S46" s="65"/>
      <c r="T46" s="65"/>
      <c r="U46" s="65"/>
      <c r="V46" s="65"/>
      <c r="W46" s="65"/>
    </row>
    <row r="47" ht="20.25" customHeight="1" spans="1:23">
      <c r="A47" s="163" t="str">
        <f t="shared" si="0"/>
        <v>       玉溪市农业农村局</v>
      </c>
      <c r="B47" s="163" t="s">
        <v>282</v>
      </c>
      <c r="C47" s="163" t="s">
        <v>283</v>
      </c>
      <c r="D47" s="163" t="s">
        <v>142</v>
      </c>
      <c r="E47" s="163" t="s">
        <v>296</v>
      </c>
      <c r="F47" s="163" t="s">
        <v>297</v>
      </c>
      <c r="G47" s="163" t="s">
        <v>298</v>
      </c>
      <c r="H47" s="164">
        <v>193000</v>
      </c>
      <c r="I47" s="65">
        <v>193000</v>
      </c>
      <c r="J47" s="65"/>
      <c r="K47" s="163"/>
      <c r="L47" s="65">
        <v>193000</v>
      </c>
      <c r="M47" s="163"/>
      <c r="N47" s="65"/>
      <c r="O47" s="65"/>
      <c r="P47" s="163"/>
      <c r="Q47" s="65"/>
      <c r="R47" s="65"/>
      <c r="S47" s="65"/>
      <c r="T47" s="65"/>
      <c r="U47" s="65"/>
      <c r="V47" s="65"/>
      <c r="W47" s="65"/>
    </row>
    <row r="48" ht="20.25" customHeight="1" spans="1:23">
      <c r="A48" s="163" t="str">
        <f t="shared" si="0"/>
        <v>       玉溪市农业农村局</v>
      </c>
      <c r="B48" s="163" t="s">
        <v>299</v>
      </c>
      <c r="C48" s="163" t="s">
        <v>300</v>
      </c>
      <c r="D48" s="163" t="s">
        <v>136</v>
      </c>
      <c r="E48" s="163" t="s">
        <v>212</v>
      </c>
      <c r="F48" s="163" t="s">
        <v>246</v>
      </c>
      <c r="G48" s="163" t="s">
        <v>247</v>
      </c>
      <c r="H48" s="164">
        <v>192004</v>
      </c>
      <c r="I48" s="65">
        <v>192004</v>
      </c>
      <c r="J48" s="65"/>
      <c r="K48" s="163"/>
      <c r="L48" s="65">
        <v>192004</v>
      </c>
      <c r="M48" s="163"/>
      <c r="N48" s="65"/>
      <c r="O48" s="65"/>
      <c r="P48" s="163"/>
      <c r="Q48" s="65"/>
      <c r="R48" s="65"/>
      <c r="S48" s="65"/>
      <c r="T48" s="65"/>
      <c r="U48" s="65"/>
      <c r="V48" s="65"/>
      <c r="W48" s="65"/>
    </row>
    <row r="49" ht="20.25" customHeight="1" spans="1:23">
      <c r="A49" s="163" t="str">
        <f t="shared" si="0"/>
        <v>       玉溪市农业农村局</v>
      </c>
      <c r="B49" s="163" t="s">
        <v>301</v>
      </c>
      <c r="C49" s="163" t="s">
        <v>302</v>
      </c>
      <c r="D49" s="163" t="s">
        <v>122</v>
      </c>
      <c r="E49" s="163" t="s">
        <v>303</v>
      </c>
      <c r="F49" s="163" t="s">
        <v>304</v>
      </c>
      <c r="G49" s="163" t="s">
        <v>305</v>
      </c>
      <c r="H49" s="164">
        <v>160000</v>
      </c>
      <c r="I49" s="65">
        <v>160000</v>
      </c>
      <c r="J49" s="65"/>
      <c r="K49" s="163"/>
      <c r="L49" s="65">
        <v>160000</v>
      </c>
      <c r="M49" s="163"/>
      <c r="N49" s="65"/>
      <c r="O49" s="65"/>
      <c r="P49" s="163"/>
      <c r="Q49" s="65"/>
      <c r="R49" s="65"/>
      <c r="S49" s="65"/>
      <c r="T49" s="65"/>
      <c r="U49" s="65"/>
      <c r="V49" s="65"/>
      <c r="W49" s="65"/>
    </row>
    <row r="50" ht="20.25" customHeight="1" spans="1:23">
      <c r="A50" s="163" t="str">
        <f t="shared" si="0"/>
        <v>       玉溪市农业农村局</v>
      </c>
      <c r="B50" s="163" t="s">
        <v>306</v>
      </c>
      <c r="C50" s="163" t="s">
        <v>307</v>
      </c>
      <c r="D50" s="163" t="s">
        <v>136</v>
      </c>
      <c r="E50" s="163" t="s">
        <v>212</v>
      </c>
      <c r="F50" s="163" t="s">
        <v>281</v>
      </c>
      <c r="G50" s="163" t="s">
        <v>245</v>
      </c>
      <c r="H50" s="164">
        <v>14972</v>
      </c>
      <c r="I50" s="65">
        <v>14972</v>
      </c>
      <c r="J50" s="65">
        <v>3743</v>
      </c>
      <c r="K50" s="163"/>
      <c r="L50" s="65">
        <v>11229</v>
      </c>
      <c r="M50" s="163"/>
      <c r="N50" s="65"/>
      <c r="O50" s="65"/>
      <c r="P50" s="163"/>
      <c r="Q50" s="65"/>
      <c r="R50" s="65"/>
      <c r="S50" s="65"/>
      <c r="T50" s="65"/>
      <c r="U50" s="65"/>
      <c r="V50" s="65"/>
      <c r="W50" s="65"/>
    </row>
    <row r="51" ht="20.25" customHeight="1" spans="1:23">
      <c r="A51" s="163" t="str">
        <f t="shared" si="0"/>
        <v>       玉溪市农业农村局</v>
      </c>
      <c r="B51" s="163" t="s">
        <v>308</v>
      </c>
      <c r="C51" s="163" t="s">
        <v>309</v>
      </c>
      <c r="D51" s="163" t="s">
        <v>136</v>
      </c>
      <c r="E51" s="163" t="s">
        <v>212</v>
      </c>
      <c r="F51" s="163" t="s">
        <v>288</v>
      </c>
      <c r="G51" s="163" t="s">
        <v>289</v>
      </c>
      <c r="H51" s="164">
        <v>624000</v>
      </c>
      <c r="I51" s="65">
        <v>624000</v>
      </c>
      <c r="J51" s="65"/>
      <c r="K51" s="163"/>
      <c r="L51" s="65">
        <v>624000</v>
      </c>
      <c r="M51" s="163"/>
      <c r="N51" s="65"/>
      <c r="O51" s="65"/>
      <c r="P51" s="163"/>
      <c r="Q51" s="65"/>
      <c r="R51" s="65"/>
      <c r="S51" s="65"/>
      <c r="T51" s="65"/>
      <c r="U51" s="65"/>
      <c r="V51" s="65"/>
      <c r="W51" s="65"/>
    </row>
    <row r="52" ht="20.25" customHeight="1" spans="1:23">
      <c r="A52" s="163" t="str">
        <f t="shared" si="0"/>
        <v>       玉溪市农业农村局</v>
      </c>
      <c r="B52" s="163" t="s">
        <v>310</v>
      </c>
      <c r="C52" s="163" t="s">
        <v>311</v>
      </c>
      <c r="D52" s="163" t="s">
        <v>136</v>
      </c>
      <c r="E52" s="163" t="s">
        <v>212</v>
      </c>
      <c r="F52" s="163" t="s">
        <v>312</v>
      </c>
      <c r="G52" s="163" t="s">
        <v>311</v>
      </c>
      <c r="H52" s="164">
        <v>622860</v>
      </c>
      <c r="I52" s="65">
        <v>622860</v>
      </c>
      <c r="J52" s="65"/>
      <c r="K52" s="163"/>
      <c r="L52" s="65">
        <v>622860</v>
      </c>
      <c r="M52" s="163"/>
      <c r="N52" s="65"/>
      <c r="O52" s="65"/>
      <c r="P52" s="163"/>
      <c r="Q52" s="65"/>
      <c r="R52" s="65"/>
      <c r="S52" s="65"/>
      <c r="T52" s="65"/>
      <c r="U52" s="65"/>
      <c r="V52" s="65"/>
      <c r="W52" s="65"/>
    </row>
    <row r="53" ht="29" customHeight="1" spans="1:23">
      <c r="A53" s="165" t="s">
        <v>67</v>
      </c>
      <c r="B53" s="163"/>
      <c r="C53" s="163"/>
      <c r="D53" s="163"/>
      <c r="E53" s="163"/>
      <c r="F53" s="163"/>
      <c r="G53" s="163"/>
      <c r="H53" s="164">
        <v>3781336.04</v>
      </c>
      <c r="I53" s="65">
        <v>3781336.04</v>
      </c>
      <c r="J53" s="65">
        <v>2278282.17</v>
      </c>
      <c r="K53" s="163"/>
      <c r="L53" s="65">
        <v>1503053.87</v>
      </c>
      <c r="M53" s="163"/>
      <c r="N53" s="65"/>
      <c r="O53" s="65"/>
      <c r="P53" s="163"/>
      <c r="Q53" s="65"/>
      <c r="R53" s="65"/>
      <c r="S53" s="65"/>
      <c r="T53" s="65"/>
      <c r="U53" s="65"/>
      <c r="V53" s="65"/>
      <c r="W53" s="65"/>
    </row>
    <row r="54" ht="29" customHeight="1" spans="1:23">
      <c r="A54" s="163" t="str">
        <f t="shared" ref="A54:A81" si="1">"       "&amp;"玉溪市农田建设与耕地质量保护中心"</f>
        <v>       玉溪市农田建设与耕地质量保护中心</v>
      </c>
      <c r="B54" s="163" t="s">
        <v>313</v>
      </c>
      <c r="C54" s="163" t="s">
        <v>314</v>
      </c>
      <c r="D54" s="163" t="s">
        <v>137</v>
      </c>
      <c r="E54" s="163" t="s">
        <v>315</v>
      </c>
      <c r="F54" s="163" t="s">
        <v>213</v>
      </c>
      <c r="G54" s="163" t="s">
        <v>214</v>
      </c>
      <c r="H54" s="164">
        <v>743772</v>
      </c>
      <c r="I54" s="65">
        <v>743772</v>
      </c>
      <c r="J54" s="65">
        <v>325400.25</v>
      </c>
      <c r="K54" s="163"/>
      <c r="L54" s="65">
        <v>418371.75</v>
      </c>
      <c r="M54" s="163"/>
      <c r="N54" s="65"/>
      <c r="O54" s="65"/>
      <c r="P54" s="163"/>
      <c r="Q54" s="65"/>
      <c r="R54" s="65"/>
      <c r="S54" s="65"/>
      <c r="T54" s="65"/>
      <c r="U54" s="65"/>
      <c r="V54" s="65"/>
      <c r="W54" s="65"/>
    </row>
    <row r="55" ht="29" customHeight="1" spans="1:23">
      <c r="A55" s="163" t="str">
        <f t="shared" si="1"/>
        <v>       玉溪市农田建设与耕地质量保护中心</v>
      </c>
      <c r="B55" s="163" t="s">
        <v>313</v>
      </c>
      <c r="C55" s="163" t="s">
        <v>314</v>
      </c>
      <c r="D55" s="163" t="s">
        <v>137</v>
      </c>
      <c r="E55" s="163" t="s">
        <v>315</v>
      </c>
      <c r="F55" s="163" t="s">
        <v>215</v>
      </c>
      <c r="G55" s="163" t="s">
        <v>216</v>
      </c>
      <c r="H55" s="164">
        <v>56976</v>
      </c>
      <c r="I55" s="65">
        <v>56976</v>
      </c>
      <c r="J55" s="65">
        <v>24927</v>
      </c>
      <c r="K55" s="163"/>
      <c r="L55" s="65">
        <v>32049</v>
      </c>
      <c r="M55" s="163"/>
      <c r="N55" s="65"/>
      <c r="O55" s="65"/>
      <c r="P55" s="163"/>
      <c r="Q55" s="65"/>
      <c r="R55" s="65"/>
      <c r="S55" s="65"/>
      <c r="T55" s="65"/>
      <c r="U55" s="65"/>
      <c r="V55" s="65"/>
      <c r="W55" s="65"/>
    </row>
    <row r="56" ht="29" customHeight="1" spans="1:23">
      <c r="A56" s="163" t="str">
        <f t="shared" si="1"/>
        <v>       玉溪市农田建设与耕地质量保护中心</v>
      </c>
      <c r="B56" s="163" t="s">
        <v>313</v>
      </c>
      <c r="C56" s="163" t="s">
        <v>314</v>
      </c>
      <c r="D56" s="163" t="s">
        <v>137</v>
      </c>
      <c r="E56" s="163" t="s">
        <v>315</v>
      </c>
      <c r="F56" s="163" t="s">
        <v>316</v>
      </c>
      <c r="G56" s="163" t="s">
        <v>317</v>
      </c>
      <c r="H56" s="164">
        <v>253560</v>
      </c>
      <c r="I56" s="65">
        <v>253560</v>
      </c>
      <c r="J56" s="65">
        <v>110932.5</v>
      </c>
      <c r="K56" s="163"/>
      <c r="L56" s="65">
        <v>142627.5</v>
      </c>
      <c r="M56" s="163"/>
      <c r="N56" s="65"/>
      <c r="O56" s="65"/>
      <c r="P56" s="163"/>
      <c r="Q56" s="65"/>
      <c r="R56" s="65"/>
      <c r="S56" s="65"/>
      <c r="T56" s="65"/>
      <c r="U56" s="65"/>
      <c r="V56" s="65"/>
      <c r="W56" s="65"/>
    </row>
    <row r="57" ht="29" customHeight="1" spans="1:23">
      <c r="A57" s="163" t="str">
        <f t="shared" si="1"/>
        <v>       玉溪市农田建设与耕地质量保护中心</v>
      </c>
      <c r="B57" s="163" t="s">
        <v>313</v>
      </c>
      <c r="C57" s="163" t="s">
        <v>314</v>
      </c>
      <c r="D57" s="163" t="s">
        <v>164</v>
      </c>
      <c r="E57" s="163" t="s">
        <v>217</v>
      </c>
      <c r="F57" s="163" t="s">
        <v>215</v>
      </c>
      <c r="G57" s="163" t="s">
        <v>216</v>
      </c>
      <c r="H57" s="164">
        <v>15480</v>
      </c>
      <c r="I57" s="65">
        <v>15480</v>
      </c>
      <c r="J57" s="65"/>
      <c r="K57" s="163"/>
      <c r="L57" s="65">
        <v>15480</v>
      </c>
      <c r="M57" s="163"/>
      <c r="N57" s="65"/>
      <c r="O57" s="65"/>
      <c r="P57" s="163"/>
      <c r="Q57" s="65"/>
      <c r="R57" s="65"/>
      <c r="S57" s="65"/>
      <c r="T57" s="65"/>
      <c r="U57" s="65"/>
      <c r="V57" s="65"/>
      <c r="W57" s="65"/>
    </row>
    <row r="58" ht="29" customHeight="1" spans="1:23">
      <c r="A58" s="163" t="str">
        <f t="shared" si="1"/>
        <v>       玉溪市农田建设与耕地质量保护中心</v>
      </c>
      <c r="B58" s="163" t="s">
        <v>318</v>
      </c>
      <c r="C58" s="163" t="s">
        <v>219</v>
      </c>
      <c r="D58" s="163" t="s">
        <v>121</v>
      </c>
      <c r="E58" s="163" t="s">
        <v>220</v>
      </c>
      <c r="F58" s="163" t="s">
        <v>221</v>
      </c>
      <c r="G58" s="163" t="s">
        <v>222</v>
      </c>
      <c r="H58" s="164">
        <v>234942.72</v>
      </c>
      <c r="I58" s="65">
        <v>234942.72</v>
      </c>
      <c r="J58" s="65">
        <v>58735.68</v>
      </c>
      <c r="K58" s="163"/>
      <c r="L58" s="65">
        <v>176207.04</v>
      </c>
      <c r="M58" s="163"/>
      <c r="N58" s="65"/>
      <c r="O58" s="65"/>
      <c r="P58" s="163"/>
      <c r="Q58" s="65"/>
      <c r="R58" s="65"/>
      <c r="S58" s="65"/>
      <c r="T58" s="65"/>
      <c r="U58" s="65"/>
      <c r="V58" s="65"/>
      <c r="W58" s="65"/>
    </row>
    <row r="59" ht="29" customHeight="1" spans="1:23">
      <c r="A59" s="163" t="str">
        <f t="shared" si="1"/>
        <v>       玉溪市农田建设与耕地质量保护中心</v>
      </c>
      <c r="B59" s="163" t="s">
        <v>318</v>
      </c>
      <c r="C59" s="163" t="s">
        <v>219</v>
      </c>
      <c r="D59" s="163" t="s">
        <v>128</v>
      </c>
      <c r="E59" s="163" t="s">
        <v>319</v>
      </c>
      <c r="F59" s="163" t="s">
        <v>224</v>
      </c>
      <c r="G59" s="163" t="s">
        <v>225</v>
      </c>
      <c r="H59" s="164">
        <v>121876.54</v>
      </c>
      <c r="I59" s="65">
        <v>121876.54</v>
      </c>
      <c r="J59" s="65">
        <v>30469.14</v>
      </c>
      <c r="K59" s="163"/>
      <c r="L59" s="65">
        <v>91407.4</v>
      </c>
      <c r="M59" s="163"/>
      <c r="N59" s="65"/>
      <c r="O59" s="65"/>
      <c r="P59" s="163"/>
      <c r="Q59" s="65"/>
      <c r="R59" s="65"/>
      <c r="S59" s="65"/>
      <c r="T59" s="65"/>
      <c r="U59" s="65"/>
      <c r="V59" s="65"/>
      <c r="W59" s="65"/>
    </row>
    <row r="60" ht="29" customHeight="1" spans="1:23">
      <c r="A60" s="163" t="str">
        <f t="shared" si="1"/>
        <v>       玉溪市农田建设与耕地质量保护中心</v>
      </c>
      <c r="B60" s="163" t="s">
        <v>318</v>
      </c>
      <c r="C60" s="163" t="s">
        <v>219</v>
      </c>
      <c r="D60" s="163" t="s">
        <v>128</v>
      </c>
      <c r="E60" s="163" t="s">
        <v>319</v>
      </c>
      <c r="F60" s="163" t="s">
        <v>226</v>
      </c>
      <c r="G60" s="163" t="s">
        <v>227</v>
      </c>
      <c r="H60" s="164">
        <v>55000</v>
      </c>
      <c r="I60" s="65">
        <v>55000</v>
      </c>
      <c r="J60" s="65">
        <v>13750</v>
      </c>
      <c r="K60" s="163"/>
      <c r="L60" s="65">
        <v>41250</v>
      </c>
      <c r="M60" s="163"/>
      <c r="N60" s="65"/>
      <c r="O60" s="65"/>
      <c r="P60" s="163"/>
      <c r="Q60" s="65"/>
      <c r="R60" s="65"/>
      <c r="S60" s="65"/>
      <c r="T60" s="65"/>
      <c r="U60" s="65"/>
      <c r="V60" s="65"/>
      <c r="W60" s="65"/>
    </row>
    <row r="61" ht="29" customHeight="1" spans="1:23">
      <c r="A61" s="163" t="str">
        <f t="shared" si="1"/>
        <v>       玉溪市农田建设与耕地质量保护中心</v>
      </c>
      <c r="B61" s="163" t="s">
        <v>318</v>
      </c>
      <c r="C61" s="163" t="s">
        <v>219</v>
      </c>
      <c r="D61" s="163" t="s">
        <v>129</v>
      </c>
      <c r="E61" s="163" t="s">
        <v>228</v>
      </c>
      <c r="F61" s="163" t="s">
        <v>229</v>
      </c>
      <c r="G61" s="163" t="s">
        <v>230</v>
      </c>
      <c r="H61" s="164">
        <v>91419.6</v>
      </c>
      <c r="I61" s="65">
        <v>91419.6</v>
      </c>
      <c r="J61" s="65">
        <v>22854.9</v>
      </c>
      <c r="K61" s="163"/>
      <c r="L61" s="65">
        <v>68564.7</v>
      </c>
      <c r="M61" s="163"/>
      <c r="N61" s="65"/>
      <c r="O61" s="65"/>
      <c r="P61" s="163"/>
      <c r="Q61" s="65"/>
      <c r="R61" s="65"/>
      <c r="S61" s="65"/>
      <c r="T61" s="65"/>
      <c r="U61" s="65"/>
      <c r="V61" s="65"/>
      <c r="W61" s="65"/>
    </row>
    <row r="62" ht="29" customHeight="1" spans="1:23">
      <c r="A62" s="163" t="str">
        <f t="shared" si="1"/>
        <v>       玉溪市农田建设与耕地质量保护中心</v>
      </c>
      <c r="B62" s="163" t="s">
        <v>318</v>
      </c>
      <c r="C62" s="163" t="s">
        <v>219</v>
      </c>
      <c r="D62" s="163" t="s">
        <v>130</v>
      </c>
      <c r="E62" s="163" t="s">
        <v>231</v>
      </c>
      <c r="F62" s="163" t="s">
        <v>232</v>
      </c>
      <c r="G62" s="163" t="s">
        <v>233</v>
      </c>
      <c r="H62" s="164">
        <v>13244.41</v>
      </c>
      <c r="I62" s="65">
        <v>13244.41</v>
      </c>
      <c r="J62" s="65">
        <v>8729.1</v>
      </c>
      <c r="K62" s="163"/>
      <c r="L62" s="65">
        <v>4515.31</v>
      </c>
      <c r="M62" s="163"/>
      <c r="N62" s="65"/>
      <c r="O62" s="65"/>
      <c r="P62" s="163"/>
      <c r="Q62" s="65"/>
      <c r="R62" s="65"/>
      <c r="S62" s="65"/>
      <c r="T62" s="65"/>
      <c r="U62" s="65"/>
      <c r="V62" s="65"/>
      <c r="W62" s="65"/>
    </row>
    <row r="63" ht="29" customHeight="1" spans="1:23">
      <c r="A63" s="163" t="str">
        <f t="shared" si="1"/>
        <v>       玉溪市农田建设与耕地质量保护中心</v>
      </c>
      <c r="B63" s="163" t="s">
        <v>318</v>
      </c>
      <c r="C63" s="163" t="s">
        <v>219</v>
      </c>
      <c r="D63" s="163" t="s">
        <v>137</v>
      </c>
      <c r="E63" s="163" t="s">
        <v>315</v>
      </c>
      <c r="F63" s="163" t="s">
        <v>232</v>
      </c>
      <c r="G63" s="163" t="s">
        <v>233</v>
      </c>
      <c r="H63" s="164">
        <v>10712.61</v>
      </c>
      <c r="I63" s="65">
        <v>10712.61</v>
      </c>
      <c r="J63" s="65">
        <v>2678.15</v>
      </c>
      <c r="K63" s="163"/>
      <c r="L63" s="65">
        <v>8034.46</v>
      </c>
      <c r="M63" s="163"/>
      <c r="N63" s="65"/>
      <c r="O63" s="65"/>
      <c r="P63" s="163"/>
      <c r="Q63" s="65"/>
      <c r="R63" s="65"/>
      <c r="S63" s="65"/>
      <c r="T63" s="65"/>
      <c r="U63" s="65"/>
      <c r="V63" s="65"/>
      <c r="W63" s="65"/>
    </row>
    <row r="64" ht="29" customHeight="1" spans="1:23">
      <c r="A64" s="163" t="str">
        <f t="shared" si="1"/>
        <v>       玉溪市农田建设与耕地质量保护中心</v>
      </c>
      <c r="B64" s="163" t="s">
        <v>320</v>
      </c>
      <c r="C64" s="163" t="s">
        <v>235</v>
      </c>
      <c r="D64" s="163" t="s">
        <v>163</v>
      </c>
      <c r="E64" s="163" t="s">
        <v>235</v>
      </c>
      <c r="F64" s="163" t="s">
        <v>236</v>
      </c>
      <c r="G64" s="163" t="s">
        <v>235</v>
      </c>
      <c r="H64" s="164">
        <v>261564</v>
      </c>
      <c r="I64" s="65">
        <v>261564</v>
      </c>
      <c r="J64" s="65">
        <v>65391</v>
      </c>
      <c r="K64" s="163"/>
      <c r="L64" s="65">
        <v>196173</v>
      </c>
      <c r="M64" s="163"/>
      <c r="N64" s="65"/>
      <c r="O64" s="65"/>
      <c r="P64" s="163"/>
      <c r="Q64" s="65"/>
      <c r="R64" s="65"/>
      <c r="S64" s="65"/>
      <c r="T64" s="65"/>
      <c r="U64" s="65"/>
      <c r="V64" s="65"/>
      <c r="W64" s="65"/>
    </row>
    <row r="65" ht="29" customHeight="1" spans="1:23">
      <c r="A65" s="163" t="str">
        <f t="shared" si="1"/>
        <v>       玉溪市农田建设与耕地质量保护中心</v>
      </c>
      <c r="B65" s="163" t="s">
        <v>321</v>
      </c>
      <c r="C65" s="163" t="s">
        <v>238</v>
      </c>
      <c r="D65" s="163" t="s">
        <v>120</v>
      </c>
      <c r="E65" s="163" t="s">
        <v>322</v>
      </c>
      <c r="F65" s="163" t="s">
        <v>240</v>
      </c>
      <c r="G65" s="163" t="s">
        <v>241</v>
      </c>
      <c r="H65" s="164">
        <v>281071.2</v>
      </c>
      <c r="I65" s="65">
        <v>281071.2</v>
      </c>
      <c r="J65" s="65">
        <v>281071.2</v>
      </c>
      <c r="K65" s="163"/>
      <c r="L65" s="65"/>
      <c r="M65" s="163"/>
      <c r="N65" s="65"/>
      <c r="O65" s="65"/>
      <c r="P65" s="163"/>
      <c r="Q65" s="65"/>
      <c r="R65" s="65"/>
      <c r="S65" s="65"/>
      <c r="T65" s="65"/>
      <c r="U65" s="65"/>
      <c r="V65" s="65"/>
      <c r="W65" s="65"/>
    </row>
    <row r="66" ht="29" customHeight="1" spans="1:23">
      <c r="A66" s="163" t="str">
        <f t="shared" si="1"/>
        <v>       玉溪市农田建设与耕地质量保护中心</v>
      </c>
      <c r="B66" s="163" t="s">
        <v>321</v>
      </c>
      <c r="C66" s="163" t="s">
        <v>238</v>
      </c>
      <c r="D66" s="163" t="s">
        <v>120</v>
      </c>
      <c r="E66" s="163" t="s">
        <v>322</v>
      </c>
      <c r="F66" s="163" t="s">
        <v>242</v>
      </c>
      <c r="G66" s="163" t="s">
        <v>243</v>
      </c>
      <c r="H66" s="164">
        <v>177600</v>
      </c>
      <c r="I66" s="65">
        <v>177600</v>
      </c>
      <c r="J66" s="65">
        <v>177600</v>
      </c>
      <c r="K66" s="163"/>
      <c r="L66" s="65"/>
      <c r="M66" s="163"/>
      <c r="N66" s="65"/>
      <c r="O66" s="65"/>
      <c r="P66" s="163"/>
      <c r="Q66" s="65"/>
      <c r="R66" s="65"/>
      <c r="S66" s="65"/>
      <c r="T66" s="65"/>
      <c r="U66" s="65"/>
      <c r="V66" s="65"/>
      <c r="W66" s="65"/>
    </row>
    <row r="67" ht="29" customHeight="1" spans="1:23">
      <c r="A67" s="163" t="str">
        <f t="shared" si="1"/>
        <v>       玉溪市农田建设与耕地质量保护中心</v>
      </c>
      <c r="B67" s="163" t="s">
        <v>323</v>
      </c>
      <c r="C67" s="163" t="s">
        <v>257</v>
      </c>
      <c r="D67" s="163" t="s">
        <v>137</v>
      </c>
      <c r="E67" s="163" t="s">
        <v>315</v>
      </c>
      <c r="F67" s="163" t="s">
        <v>258</v>
      </c>
      <c r="G67" s="163" t="s">
        <v>257</v>
      </c>
      <c r="H67" s="164">
        <v>30816.96</v>
      </c>
      <c r="I67" s="65">
        <v>30816.96</v>
      </c>
      <c r="J67" s="65"/>
      <c r="K67" s="163"/>
      <c r="L67" s="65">
        <v>30816.96</v>
      </c>
      <c r="M67" s="163"/>
      <c r="N67" s="65"/>
      <c r="O67" s="65"/>
      <c r="P67" s="163"/>
      <c r="Q67" s="65"/>
      <c r="R67" s="65"/>
      <c r="S67" s="65"/>
      <c r="T67" s="65"/>
      <c r="U67" s="65"/>
      <c r="V67" s="65"/>
      <c r="W67" s="65"/>
    </row>
    <row r="68" ht="29" customHeight="1" spans="1:23">
      <c r="A68" s="163" t="str">
        <f t="shared" si="1"/>
        <v>       玉溪市农田建设与耕地质量保护中心</v>
      </c>
      <c r="B68" s="163" t="s">
        <v>324</v>
      </c>
      <c r="C68" s="163" t="s">
        <v>260</v>
      </c>
      <c r="D68" s="163" t="s">
        <v>120</v>
      </c>
      <c r="E68" s="163" t="s">
        <v>322</v>
      </c>
      <c r="F68" s="163" t="s">
        <v>261</v>
      </c>
      <c r="G68" s="163" t="s">
        <v>262</v>
      </c>
      <c r="H68" s="164">
        <v>5700</v>
      </c>
      <c r="I68" s="65">
        <v>5700</v>
      </c>
      <c r="J68" s="65">
        <v>5700</v>
      </c>
      <c r="K68" s="163"/>
      <c r="L68" s="65"/>
      <c r="M68" s="163"/>
      <c r="N68" s="65"/>
      <c r="O68" s="65"/>
      <c r="P68" s="163"/>
      <c r="Q68" s="65"/>
      <c r="R68" s="65"/>
      <c r="S68" s="65"/>
      <c r="T68" s="65"/>
      <c r="U68" s="65"/>
      <c r="V68" s="65"/>
      <c r="W68" s="65"/>
    </row>
    <row r="69" ht="29" customHeight="1" spans="1:23">
      <c r="A69" s="163" t="str">
        <f t="shared" si="1"/>
        <v>       玉溪市农田建设与耕地质量保护中心</v>
      </c>
      <c r="B69" s="163" t="s">
        <v>324</v>
      </c>
      <c r="C69" s="163" t="s">
        <v>260</v>
      </c>
      <c r="D69" s="163" t="s">
        <v>137</v>
      </c>
      <c r="E69" s="163" t="s">
        <v>315</v>
      </c>
      <c r="F69" s="163" t="s">
        <v>263</v>
      </c>
      <c r="G69" s="163" t="s">
        <v>264</v>
      </c>
      <c r="H69" s="164">
        <v>26427</v>
      </c>
      <c r="I69" s="65">
        <v>26427</v>
      </c>
      <c r="J69" s="65">
        <v>5000</v>
      </c>
      <c r="K69" s="163"/>
      <c r="L69" s="65">
        <v>21427</v>
      </c>
      <c r="M69" s="163"/>
      <c r="N69" s="65"/>
      <c r="O69" s="65"/>
      <c r="P69" s="163"/>
      <c r="Q69" s="65"/>
      <c r="R69" s="65"/>
      <c r="S69" s="65"/>
      <c r="T69" s="65"/>
      <c r="U69" s="65"/>
      <c r="V69" s="65"/>
      <c r="W69" s="65"/>
    </row>
    <row r="70" ht="29" customHeight="1" spans="1:23">
      <c r="A70" s="163" t="str">
        <f t="shared" si="1"/>
        <v>       玉溪市农田建设与耕地质量保护中心</v>
      </c>
      <c r="B70" s="163" t="s">
        <v>324</v>
      </c>
      <c r="C70" s="163" t="s">
        <v>260</v>
      </c>
      <c r="D70" s="163" t="s">
        <v>137</v>
      </c>
      <c r="E70" s="163" t="s">
        <v>315</v>
      </c>
      <c r="F70" s="163" t="s">
        <v>265</v>
      </c>
      <c r="G70" s="163" t="s">
        <v>266</v>
      </c>
      <c r="H70" s="164">
        <v>7000</v>
      </c>
      <c r="I70" s="65">
        <v>7000</v>
      </c>
      <c r="J70" s="65">
        <v>1750</v>
      </c>
      <c r="K70" s="163"/>
      <c r="L70" s="65">
        <v>5250</v>
      </c>
      <c r="M70" s="163"/>
      <c r="N70" s="65"/>
      <c r="O70" s="65"/>
      <c r="P70" s="163"/>
      <c r="Q70" s="65"/>
      <c r="R70" s="65"/>
      <c r="S70" s="65"/>
      <c r="T70" s="65"/>
      <c r="U70" s="65"/>
      <c r="V70" s="65"/>
      <c r="W70" s="65"/>
    </row>
    <row r="71" ht="29" customHeight="1" spans="1:23">
      <c r="A71" s="163" t="str">
        <f t="shared" si="1"/>
        <v>       玉溪市农田建设与耕地质量保护中心</v>
      </c>
      <c r="B71" s="163" t="s">
        <v>324</v>
      </c>
      <c r="C71" s="163" t="s">
        <v>260</v>
      </c>
      <c r="D71" s="163" t="s">
        <v>137</v>
      </c>
      <c r="E71" s="163" t="s">
        <v>315</v>
      </c>
      <c r="F71" s="163" t="s">
        <v>267</v>
      </c>
      <c r="G71" s="163" t="s">
        <v>268</v>
      </c>
      <c r="H71" s="164">
        <v>7000</v>
      </c>
      <c r="I71" s="65">
        <v>7000</v>
      </c>
      <c r="J71" s="65">
        <v>1750</v>
      </c>
      <c r="K71" s="163"/>
      <c r="L71" s="65">
        <v>5250</v>
      </c>
      <c r="M71" s="163"/>
      <c r="N71" s="65"/>
      <c r="O71" s="65"/>
      <c r="P71" s="163"/>
      <c r="Q71" s="65"/>
      <c r="R71" s="65"/>
      <c r="S71" s="65"/>
      <c r="T71" s="65"/>
      <c r="U71" s="65"/>
      <c r="V71" s="65"/>
      <c r="W71" s="65"/>
    </row>
    <row r="72" ht="29" customHeight="1" spans="1:23">
      <c r="A72" s="163" t="str">
        <f t="shared" si="1"/>
        <v>       玉溪市农田建设与耕地质量保护中心</v>
      </c>
      <c r="B72" s="163" t="s">
        <v>324</v>
      </c>
      <c r="C72" s="163" t="s">
        <v>260</v>
      </c>
      <c r="D72" s="163" t="s">
        <v>137</v>
      </c>
      <c r="E72" s="163" t="s">
        <v>315</v>
      </c>
      <c r="F72" s="163" t="s">
        <v>325</v>
      </c>
      <c r="G72" s="163" t="s">
        <v>326</v>
      </c>
      <c r="H72" s="164">
        <v>3000</v>
      </c>
      <c r="I72" s="65">
        <v>3000</v>
      </c>
      <c r="J72" s="65">
        <v>750</v>
      </c>
      <c r="K72" s="163"/>
      <c r="L72" s="65">
        <v>2250</v>
      </c>
      <c r="M72" s="163"/>
      <c r="N72" s="65"/>
      <c r="O72" s="65"/>
      <c r="P72" s="163"/>
      <c r="Q72" s="65"/>
      <c r="R72" s="65"/>
      <c r="S72" s="65"/>
      <c r="T72" s="65"/>
      <c r="U72" s="65"/>
      <c r="V72" s="65"/>
      <c r="W72" s="65"/>
    </row>
    <row r="73" ht="29" customHeight="1" spans="1:23">
      <c r="A73" s="163" t="str">
        <f t="shared" si="1"/>
        <v>       玉溪市农田建设与耕地质量保护中心</v>
      </c>
      <c r="B73" s="163" t="s">
        <v>324</v>
      </c>
      <c r="C73" s="163" t="s">
        <v>260</v>
      </c>
      <c r="D73" s="163" t="s">
        <v>137</v>
      </c>
      <c r="E73" s="163" t="s">
        <v>315</v>
      </c>
      <c r="F73" s="163" t="s">
        <v>286</v>
      </c>
      <c r="G73" s="163" t="s">
        <v>287</v>
      </c>
      <c r="H73" s="164">
        <v>53500</v>
      </c>
      <c r="I73" s="65">
        <v>53500</v>
      </c>
      <c r="J73" s="65">
        <v>13375</v>
      </c>
      <c r="K73" s="163"/>
      <c r="L73" s="65">
        <v>40125</v>
      </c>
      <c r="M73" s="163"/>
      <c r="N73" s="65"/>
      <c r="O73" s="65"/>
      <c r="P73" s="163"/>
      <c r="Q73" s="65"/>
      <c r="R73" s="65"/>
      <c r="S73" s="65"/>
      <c r="T73" s="65"/>
      <c r="U73" s="65"/>
      <c r="V73" s="65"/>
      <c r="W73" s="65"/>
    </row>
    <row r="74" ht="29" customHeight="1" spans="1:23">
      <c r="A74" s="163" t="str">
        <f t="shared" si="1"/>
        <v>       玉溪市农田建设与耕地质量保护中心</v>
      </c>
      <c r="B74" s="163" t="s">
        <v>324</v>
      </c>
      <c r="C74" s="163" t="s">
        <v>260</v>
      </c>
      <c r="D74" s="163" t="s">
        <v>137</v>
      </c>
      <c r="E74" s="163" t="s">
        <v>315</v>
      </c>
      <c r="F74" s="163" t="s">
        <v>275</v>
      </c>
      <c r="G74" s="163" t="s">
        <v>276</v>
      </c>
      <c r="H74" s="164">
        <v>15000</v>
      </c>
      <c r="I74" s="65">
        <v>15000</v>
      </c>
      <c r="J74" s="65">
        <v>3750</v>
      </c>
      <c r="K74" s="163"/>
      <c r="L74" s="65">
        <v>11250</v>
      </c>
      <c r="M74" s="163"/>
      <c r="N74" s="65"/>
      <c r="O74" s="65"/>
      <c r="P74" s="163"/>
      <c r="Q74" s="65"/>
      <c r="R74" s="65"/>
      <c r="S74" s="65"/>
      <c r="T74" s="65"/>
      <c r="U74" s="65"/>
      <c r="V74" s="65"/>
      <c r="W74" s="65"/>
    </row>
    <row r="75" ht="29" customHeight="1" spans="1:23">
      <c r="A75" s="163" t="str">
        <f t="shared" si="1"/>
        <v>       玉溪市农田建设与耕地质量保护中心</v>
      </c>
      <c r="B75" s="163" t="s">
        <v>324</v>
      </c>
      <c r="C75" s="163" t="s">
        <v>260</v>
      </c>
      <c r="D75" s="163" t="s">
        <v>137</v>
      </c>
      <c r="E75" s="163" t="s">
        <v>315</v>
      </c>
      <c r="F75" s="163" t="s">
        <v>254</v>
      </c>
      <c r="G75" s="163" t="s">
        <v>255</v>
      </c>
      <c r="H75" s="164">
        <v>20000</v>
      </c>
      <c r="I75" s="65">
        <v>20000</v>
      </c>
      <c r="J75" s="65">
        <v>5000</v>
      </c>
      <c r="K75" s="163"/>
      <c r="L75" s="65">
        <v>15000</v>
      </c>
      <c r="M75" s="163"/>
      <c r="N75" s="65"/>
      <c r="O75" s="65"/>
      <c r="P75" s="163"/>
      <c r="Q75" s="65"/>
      <c r="R75" s="65"/>
      <c r="S75" s="65"/>
      <c r="T75" s="65"/>
      <c r="U75" s="65"/>
      <c r="V75" s="65"/>
      <c r="W75" s="65"/>
    </row>
    <row r="76" ht="29" customHeight="1" spans="1:23">
      <c r="A76" s="163" t="str">
        <f t="shared" si="1"/>
        <v>       玉溪市农田建设与耕地质量保护中心</v>
      </c>
      <c r="B76" s="163" t="s">
        <v>324</v>
      </c>
      <c r="C76" s="163" t="s">
        <v>260</v>
      </c>
      <c r="D76" s="163" t="s">
        <v>137</v>
      </c>
      <c r="E76" s="163" t="s">
        <v>315</v>
      </c>
      <c r="F76" s="163" t="s">
        <v>261</v>
      </c>
      <c r="G76" s="163" t="s">
        <v>262</v>
      </c>
      <c r="H76" s="164">
        <v>25673</v>
      </c>
      <c r="I76" s="65">
        <v>25673</v>
      </c>
      <c r="J76" s="65">
        <v>2668.25</v>
      </c>
      <c r="K76" s="163"/>
      <c r="L76" s="65">
        <v>23004.75</v>
      </c>
      <c r="M76" s="163"/>
      <c r="N76" s="65"/>
      <c r="O76" s="65"/>
      <c r="P76" s="163"/>
      <c r="Q76" s="65"/>
      <c r="R76" s="65"/>
      <c r="S76" s="65"/>
      <c r="T76" s="65"/>
      <c r="U76" s="65"/>
      <c r="V76" s="65"/>
      <c r="W76" s="65"/>
    </row>
    <row r="77" ht="29" customHeight="1" spans="1:23">
      <c r="A77" s="163" t="str">
        <f t="shared" si="1"/>
        <v>       玉溪市农田建设与耕地质量保护中心</v>
      </c>
      <c r="B77" s="163" t="s">
        <v>327</v>
      </c>
      <c r="C77" s="163" t="s">
        <v>187</v>
      </c>
      <c r="D77" s="163" t="s">
        <v>137</v>
      </c>
      <c r="E77" s="163" t="s">
        <v>315</v>
      </c>
      <c r="F77" s="163" t="s">
        <v>278</v>
      </c>
      <c r="G77" s="163" t="s">
        <v>187</v>
      </c>
      <c r="H77" s="164">
        <v>2000</v>
      </c>
      <c r="I77" s="65">
        <v>2000</v>
      </c>
      <c r="J77" s="65"/>
      <c r="K77" s="163"/>
      <c r="L77" s="65">
        <v>2000</v>
      </c>
      <c r="M77" s="163"/>
      <c r="N77" s="65"/>
      <c r="O77" s="65"/>
      <c r="P77" s="163"/>
      <c r="Q77" s="65"/>
      <c r="R77" s="65"/>
      <c r="S77" s="65"/>
      <c r="T77" s="65"/>
      <c r="U77" s="65"/>
      <c r="V77" s="65"/>
      <c r="W77" s="65"/>
    </row>
    <row r="78" ht="29" customHeight="1" spans="1:23">
      <c r="A78" s="163" t="str">
        <f t="shared" si="1"/>
        <v>       玉溪市农田建设与耕地质量保护中心</v>
      </c>
      <c r="B78" s="163" t="s">
        <v>328</v>
      </c>
      <c r="C78" s="163" t="s">
        <v>329</v>
      </c>
      <c r="D78" s="163" t="s">
        <v>122</v>
      </c>
      <c r="E78" s="163" t="s">
        <v>303</v>
      </c>
      <c r="F78" s="163" t="s">
        <v>304</v>
      </c>
      <c r="G78" s="163" t="s">
        <v>305</v>
      </c>
      <c r="H78" s="164">
        <v>118000</v>
      </c>
      <c r="I78" s="65">
        <v>118000</v>
      </c>
      <c r="J78" s="65"/>
      <c r="K78" s="163"/>
      <c r="L78" s="65">
        <v>118000</v>
      </c>
      <c r="M78" s="163"/>
      <c r="N78" s="65"/>
      <c r="O78" s="65"/>
      <c r="P78" s="163"/>
      <c r="Q78" s="65"/>
      <c r="R78" s="65"/>
      <c r="S78" s="65"/>
      <c r="T78" s="65"/>
      <c r="U78" s="65"/>
      <c r="V78" s="65"/>
      <c r="W78" s="65"/>
    </row>
    <row r="79" ht="29" customHeight="1" spans="1:23">
      <c r="A79" s="163" t="str">
        <f t="shared" si="1"/>
        <v>       玉溪市农田建设与耕地质量保护中心</v>
      </c>
      <c r="B79" s="163" t="s">
        <v>330</v>
      </c>
      <c r="C79" s="163" t="s">
        <v>331</v>
      </c>
      <c r="D79" s="163" t="s">
        <v>137</v>
      </c>
      <c r="E79" s="163" t="s">
        <v>315</v>
      </c>
      <c r="F79" s="163" t="s">
        <v>316</v>
      </c>
      <c r="G79" s="163" t="s">
        <v>317</v>
      </c>
      <c r="H79" s="164">
        <v>1116000</v>
      </c>
      <c r="I79" s="65">
        <v>1116000</v>
      </c>
      <c r="J79" s="65">
        <v>1116000</v>
      </c>
      <c r="K79" s="163"/>
      <c r="L79" s="65"/>
      <c r="M79" s="163"/>
      <c r="N79" s="65"/>
      <c r="O79" s="65"/>
      <c r="P79" s="163"/>
      <c r="Q79" s="65"/>
      <c r="R79" s="65"/>
      <c r="S79" s="65"/>
      <c r="T79" s="65"/>
      <c r="U79" s="65"/>
      <c r="V79" s="65"/>
      <c r="W79" s="65"/>
    </row>
    <row r="80" ht="29" customHeight="1" spans="1:23">
      <c r="A80" s="163" t="str">
        <f t="shared" si="1"/>
        <v>       玉溪市农田建设与耕地质量保护中心</v>
      </c>
      <c r="B80" s="163" t="s">
        <v>332</v>
      </c>
      <c r="C80" s="163" t="s">
        <v>333</v>
      </c>
      <c r="D80" s="163" t="s">
        <v>130</v>
      </c>
      <c r="E80" s="163" t="s">
        <v>231</v>
      </c>
      <c r="F80" s="163" t="s">
        <v>232</v>
      </c>
      <c r="G80" s="163" t="s">
        <v>233</v>
      </c>
      <c r="H80" s="164">
        <v>8000</v>
      </c>
      <c r="I80" s="65">
        <v>8000</v>
      </c>
      <c r="J80" s="65"/>
      <c r="K80" s="163"/>
      <c r="L80" s="65">
        <v>8000</v>
      </c>
      <c r="M80" s="163"/>
      <c r="N80" s="65"/>
      <c r="O80" s="65"/>
      <c r="P80" s="163"/>
      <c r="Q80" s="65"/>
      <c r="R80" s="65"/>
      <c r="S80" s="65"/>
      <c r="T80" s="65"/>
      <c r="U80" s="65"/>
      <c r="V80" s="65"/>
      <c r="W80" s="65"/>
    </row>
    <row r="81" ht="29" customHeight="1" spans="1:23">
      <c r="A81" s="163" t="str">
        <f t="shared" si="1"/>
        <v>       玉溪市农田建设与耕地质量保护中心</v>
      </c>
      <c r="B81" s="163" t="s">
        <v>334</v>
      </c>
      <c r="C81" s="163" t="s">
        <v>249</v>
      </c>
      <c r="D81" s="163" t="s">
        <v>137</v>
      </c>
      <c r="E81" s="163" t="s">
        <v>315</v>
      </c>
      <c r="F81" s="163" t="s">
        <v>250</v>
      </c>
      <c r="G81" s="163" t="s">
        <v>251</v>
      </c>
      <c r="H81" s="164">
        <v>26000</v>
      </c>
      <c r="I81" s="65">
        <v>26000</v>
      </c>
      <c r="J81" s="65"/>
      <c r="K81" s="163"/>
      <c r="L81" s="65">
        <v>26000</v>
      </c>
      <c r="M81" s="163"/>
      <c r="N81" s="65"/>
      <c r="O81" s="65"/>
      <c r="P81" s="163"/>
      <c r="Q81" s="65"/>
      <c r="R81" s="65"/>
      <c r="S81" s="65"/>
      <c r="T81" s="65"/>
      <c r="U81" s="65"/>
      <c r="V81" s="65"/>
      <c r="W81" s="65"/>
    </row>
    <row r="82" ht="20.25" customHeight="1" spans="1:23">
      <c r="A82" s="165" t="s">
        <v>69</v>
      </c>
      <c r="B82" s="163"/>
      <c r="C82" s="163"/>
      <c r="D82" s="163"/>
      <c r="E82" s="163"/>
      <c r="F82" s="163"/>
      <c r="G82" s="163"/>
      <c r="H82" s="164">
        <v>4392560.03</v>
      </c>
      <c r="I82" s="65">
        <v>4392560.03</v>
      </c>
      <c r="J82" s="65">
        <v>2736623.45</v>
      </c>
      <c r="K82" s="163"/>
      <c r="L82" s="65">
        <v>1655936.58</v>
      </c>
      <c r="M82" s="163"/>
      <c r="N82" s="65"/>
      <c r="O82" s="65"/>
      <c r="P82" s="163"/>
      <c r="Q82" s="65"/>
      <c r="R82" s="65"/>
      <c r="S82" s="65"/>
      <c r="T82" s="65"/>
      <c r="U82" s="65"/>
      <c r="V82" s="65"/>
      <c r="W82" s="65"/>
    </row>
    <row r="83" ht="20.25" customHeight="1" spans="1:23">
      <c r="A83" s="163" t="str">
        <f t="shared" ref="A83:A110" si="2">"       "&amp;"玉溪市农村经济经营管理中心"</f>
        <v>       玉溪市农村经济经营管理中心</v>
      </c>
      <c r="B83" s="163" t="s">
        <v>335</v>
      </c>
      <c r="C83" s="163" t="s">
        <v>314</v>
      </c>
      <c r="D83" s="163" t="s">
        <v>137</v>
      </c>
      <c r="E83" s="163" t="s">
        <v>315</v>
      </c>
      <c r="F83" s="163" t="s">
        <v>213</v>
      </c>
      <c r="G83" s="163" t="s">
        <v>214</v>
      </c>
      <c r="H83" s="164">
        <v>828492</v>
      </c>
      <c r="I83" s="65">
        <v>828492</v>
      </c>
      <c r="J83" s="65">
        <v>362465.25</v>
      </c>
      <c r="K83" s="163"/>
      <c r="L83" s="65">
        <v>466026.75</v>
      </c>
      <c r="M83" s="163"/>
      <c r="N83" s="65"/>
      <c r="O83" s="65"/>
      <c r="P83" s="163"/>
      <c r="Q83" s="65"/>
      <c r="R83" s="65"/>
      <c r="S83" s="65"/>
      <c r="T83" s="65"/>
      <c r="U83" s="65"/>
      <c r="V83" s="65"/>
      <c r="W83" s="65"/>
    </row>
    <row r="84" ht="20.25" customHeight="1" spans="1:23">
      <c r="A84" s="163" t="str">
        <f t="shared" si="2"/>
        <v>       玉溪市农村经济经营管理中心</v>
      </c>
      <c r="B84" s="163" t="s">
        <v>335</v>
      </c>
      <c r="C84" s="163" t="s">
        <v>314</v>
      </c>
      <c r="D84" s="163" t="s">
        <v>137</v>
      </c>
      <c r="E84" s="163" t="s">
        <v>315</v>
      </c>
      <c r="F84" s="163" t="s">
        <v>215</v>
      </c>
      <c r="G84" s="163" t="s">
        <v>216</v>
      </c>
      <c r="H84" s="164">
        <v>3276</v>
      </c>
      <c r="I84" s="65">
        <v>3276</v>
      </c>
      <c r="J84" s="65">
        <v>1433.25</v>
      </c>
      <c r="K84" s="163"/>
      <c r="L84" s="65">
        <v>1842.75</v>
      </c>
      <c r="M84" s="163"/>
      <c r="N84" s="65"/>
      <c r="O84" s="65"/>
      <c r="P84" s="163"/>
      <c r="Q84" s="65"/>
      <c r="R84" s="65"/>
      <c r="S84" s="65"/>
      <c r="T84" s="65"/>
      <c r="U84" s="65"/>
      <c r="V84" s="65"/>
      <c r="W84" s="65"/>
    </row>
    <row r="85" ht="20.25" customHeight="1" spans="1:23">
      <c r="A85" s="163" t="str">
        <f t="shared" si="2"/>
        <v>       玉溪市农村经济经营管理中心</v>
      </c>
      <c r="B85" s="163" t="s">
        <v>335</v>
      </c>
      <c r="C85" s="163" t="s">
        <v>314</v>
      </c>
      <c r="D85" s="163" t="s">
        <v>137</v>
      </c>
      <c r="E85" s="163" t="s">
        <v>315</v>
      </c>
      <c r="F85" s="163" t="s">
        <v>316</v>
      </c>
      <c r="G85" s="163" t="s">
        <v>317</v>
      </c>
      <c r="H85" s="164">
        <v>280200</v>
      </c>
      <c r="I85" s="65">
        <v>280200</v>
      </c>
      <c r="J85" s="65">
        <v>122587.5</v>
      </c>
      <c r="K85" s="163"/>
      <c r="L85" s="65">
        <v>157612.5</v>
      </c>
      <c r="M85" s="163"/>
      <c r="N85" s="65"/>
      <c r="O85" s="65"/>
      <c r="P85" s="163"/>
      <c r="Q85" s="65"/>
      <c r="R85" s="65"/>
      <c r="S85" s="65"/>
      <c r="T85" s="65"/>
      <c r="U85" s="65"/>
      <c r="V85" s="65"/>
      <c r="W85" s="65"/>
    </row>
    <row r="86" ht="20.25" customHeight="1" spans="1:23">
      <c r="A86" s="163" t="str">
        <f t="shared" si="2"/>
        <v>       玉溪市农村经济经营管理中心</v>
      </c>
      <c r="B86" s="163" t="s">
        <v>335</v>
      </c>
      <c r="C86" s="163" t="s">
        <v>314</v>
      </c>
      <c r="D86" s="163" t="s">
        <v>164</v>
      </c>
      <c r="E86" s="163" t="s">
        <v>217</v>
      </c>
      <c r="F86" s="163" t="s">
        <v>215</v>
      </c>
      <c r="G86" s="163" t="s">
        <v>216</v>
      </c>
      <c r="H86" s="164">
        <v>10320</v>
      </c>
      <c r="I86" s="65">
        <v>10320</v>
      </c>
      <c r="J86" s="65"/>
      <c r="K86" s="163"/>
      <c r="L86" s="65">
        <v>10320</v>
      </c>
      <c r="M86" s="163"/>
      <c r="N86" s="65"/>
      <c r="O86" s="65"/>
      <c r="P86" s="163"/>
      <c r="Q86" s="65"/>
      <c r="R86" s="65"/>
      <c r="S86" s="65"/>
      <c r="T86" s="65"/>
      <c r="U86" s="65"/>
      <c r="V86" s="65"/>
      <c r="W86" s="65"/>
    </row>
    <row r="87" ht="20.25" customHeight="1" spans="1:23">
      <c r="A87" s="163" t="str">
        <f t="shared" si="2"/>
        <v>       玉溪市农村经济经营管理中心</v>
      </c>
      <c r="B87" s="163" t="s">
        <v>336</v>
      </c>
      <c r="C87" s="163" t="s">
        <v>219</v>
      </c>
      <c r="D87" s="163" t="s">
        <v>121</v>
      </c>
      <c r="E87" s="163" t="s">
        <v>220</v>
      </c>
      <c r="F87" s="163" t="s">
        <v>221</v>
      </c>
      <c r="G87" s="163" t="s">
        <v>222</v>
      </c>
      <c r="H87" s="164">
        <v>262809.6</v>
      </c>
      <c r="I87" s="65">
        <v>262809.6</v>
      </c>
      <c r="J87" s="65">
        <v>65702.4</v>
      </c>
      <c r="K87" s="163"/>
      <c r="L87" s="65">
        <v>197107.2</v>
      </c>
      <c r="M87" s="163"/>
      <c r="N87" s="65"/>
      <c r="O87" s="65"/>
      <c r="P87" s="163"/>
      <c r="Q87" s="65"/>
      <c r="R87" s="65"/>
      <c r="S87" s="65"/>
      <c r="T87" s="65"/>
      <c r="U87" s="65"/>
      <c r="V87" s="65"/>
      <c r="W87" s="65"/>
    </row>
    <row r="88" ht="20.25" customHeight="1" spans="1:23">
      <c r="A88" s="163" t="str">
        <f t="shared" si="2"/>
        <v>       玉溪市农村经济经营管理中心</v>
      </c>
      <c r="B88" s="163" t="s">
        <v>336</v>
      </c>
      <c r="C88" s="163" t="s">
        <v>219</v>
      </c>
      <c r="D88" s="163" t="s">
        <v>128</v>
      </c>
      <c r="E88" s="163" t="s">
        <v>319</v>
      </c>
      <c r="F88" s="163" t="s">
        <v>224</v>
      </c>
      <c r="G88" s="163" t="s">
        <v>225</v>
      </c>
      <c r="H88" s="164">
        <v>136332.48</v>
      </c>
      <c r="I88" s="65">
        <v>136332.48</v>
      </c>
      <c r="J88" s="65">
        <v>34083.12</v>
      </c>
      <c r="K88" s="163"/>
      <c r="L88" s="65">
        <v>102249.36</v>
      </c>
      <c r="M88" s="163"/>
      <c r="N88" s="65"/>
      <c r="O88" s="65"/>
      <c r="P88" s="163"/>
      <c r="Q88" s="65"/>
      <c r="R88" s="65"/>
      <c r="S88" s="65"/>
      <c r="T88" s="65"/>
      <c r="U88" s="65"/>
      <c r="V88" s="65"/>
      <c r="W88" s="65"/>
    </row>
    <row r="89" ht="20.25" customHeight="1" spans="1:23">
      <c r="A89" s="163" t="str">
        <f t="shared" si="2"/>
        <v>       玉溪市农村经济经营管理中心</v>
      </c>
      <c r="B89" s="163" t="s">
        <v>336</v>
      </c>
      <c r="C89" s="163" t="s">
        <v>219</v>
      </c>
      <c r="D89" s="163" t="s">
        <v>128</v>
      </c>
      <c r="E89" s="163" t="s">
        <v>319</v>
      </c>
      <c r="F89" s="163" t="s">
        <v>226</v>
      </c>
      <c r="G89" s="163" t="s">
        <v>227</v>
      </c>
      <c r="H89" s="164">
        <v>55000</v>
      </c>
      <c r="I89" s="65">
        <v>55000</v>
      </c>
      <c r="J89" s="65">
        <v>13750</v>
      </c>
      <c r="K89" s="163"/>
      <c r="L89" s="65">
        <v>41250</v>
      </c>
      <c r="M89" s="163"/>
      <c r="N89" s="65"/>
      <c r="O89" s="65"/>
      <c r="P89" s="163"/>
      <c r="Q89" s="65"/>
      <c r="R89" s="65"/>
      <c r="S89" s="65"/>
      <c r="T89" s="65"/>
      <c r="U89" s="65"/>
      <c r="V89" s="65"/>
      <c r="W89" s="65"/>
    </row>
    <row r="90" ht="20.25" customHeight="1" spans="1:23">
      <c r="A90" s="163" t="str">
        <f t="shared" si="2"/>
        <v>       玉溪市农村经济经营管理中心</v>
      </c>
      <c r="B90" s="163" t="s">
        <v>336</v>
      </c>
      <c r="C90" s="163" t="s">
        <v>219</v>
      </c>
      <c r="D90" s="163" t="s">
        <v>129</v>
      </c>
      <c r="E90" s="163" t="s">
        <v>228</v>
      </c>
      <c r="F90" s="163" t="s">
        <v>229</v>
      </c>
      <c r="G90" s="163" t="s">
        <v>230</v>
      </c>
      <c r="H90" s="164">
        <v>132528</v>
      </c>
      <c r="I90" s="65">
        <v>132528</v>
      </c>
      <c r="J90" s="65">
        <v>33132</v>
      </c>
      <c r="K90" s="163"/>
      <c r="L90" s="65">
        <v>99396</v>
      </c>
      <c r="M90" s="163"/>
      <c r="N90" s="65"/>
      <c r="O90" s="65"/>
      <c r="P90" s="163"/>
      <c r="Q90" s="65"/>
      <c r="R90" s="65"/>
      <c r="S90" s="65"/>
      <c r="T90" s="65"/>
      <c r="U90" s="65"/>
      <c r="V90" s="65"/>
      <c r="W90" s="65"/>
    </row>
    <row r="91" ht="20.25" customHeight="1" spans="1:23">
      <c r="A91" s="163" t="str">
        <f t="shared" si="2"/>
        <v>       玉溪市农村经济经营管理中心</v>
      </c>
      <c r="B91" s="163" t="s">
        <v>336</v>
      </c>
      <c r="C91" s="163" t="s">
        <v>219</v>
      </c>
      <c r="D91" s="163" t="s">
        <v>130</v>
      </c>
      <c r="E91" s="163" t="s">
        <v>231</v>
      </c>
      <c r="F91" s="163" t="s">
        <v>232</v>
      </c>
      <c r="G91" s="163" t="s">
        <v>233</v>
      </c>
      <c r="H91" s="164">
        <v>17742.5</v>
      </c>
      <c r="I91" s="65">
        <v>17742.5</v>
      </c>
      <c r="J91" s="65">
        <v>12691.63</v>
      </c>
      <c r="K91" s="163"/>
      <c r="L91" s="65">
        <v>5050.87</v>
      </c>
      <c r="M91" s="163"/>
      <c r="N91" s="65"/>
      <c r="O91" s="65"/>
      <c r="P91" s="163"/>
      <c r="Q91" s="65"/>
      <c r="R91" s="65"/>
      <c r="S91" s="65"/>
      <c r="T91" s="65"/>
      <c r="U91" s="65"/>
      <c r="V91" s="65"/>
      <c r="W91" s="65"/>
    </row>
    <row r="92" ht="20.25" customHeight="1" spans="1:23">
      <c r="A92" s="163" t="str">
        <f t="shared" si="2"/>
        <v>       玉溪市农村经济经营管理中心</v>
      </c>
      <c r="B92" s="163" t="s">
        <v>336</v>
      </c>
      <c r="C92" s="163" t="s">
        <v>219</v>
      </c>
      <c r="D92" s="163" t="s">
        <v>137</v>
      </c>
      <c r="E92" s="163" t="s">
        <v>315</v>
      </c>
      <c r="F92" s="163" t="s">
        <v>232</v>
      </c>
      <c r="G92" s="163" t="s">
        <v>233</v>
      </c>
      <c r="H92" s="164">
        <v>11981.21</v>
      </c>
      <c r="I92" s="65">
        <v>11981.21</v>
      </c>
      <c r="J92" s="65">
        <v>2995.3</v>
      </c>
      <c r="K92" s="163"/>
      <c r="L92" s="65">
        <v>8985.91</v>
      </c>
      <c r="M92" s="163"/>
      <c r="N92" s="65"/>
      <c r="O92" s="65"/>
      <c r="P92" s="163"/>
      <c r="Q92" s="65"/>
      <c r="R92" s="65"/>
      <c r="S92" s="65"/>
      <c r="T92" s="65"/>
      <c r="U92" s="65"/>
      <c r="V92" s="65"/>
      <c r="W92" s="65"/>
    </row>
    <row r="93" ht="20.25" customHeight="1" spans="1:23">
      <c r="A93" s="163" t="str">
        <f t="shared" si="2"/>
        <v>       玉溪市农村经济经营管理中心</v>
      </c>
      <c r="B93" s="163" t="s">
        <v>337</v>
      </c>
      <c r="C93" s="163" t="s">
        <v>235</v>
      </c>
      <c r="D93" s="163" t="s">
        <v>163</v>
      </c>
      <c r="E93" s="163" t="s">
        <v>235</v>
      </c>
      <c r="F93" s="163" t="s">
        <v>236</v>
      </c>
      <c r="G93" s="163" t="s">
        <v>235</v>
      </c>
      <c r="H93" s="164">
        <v>280452</v>
      </c>
      <c r="I93" s="65">
        <v>280452</v>
      </c>
      <c r="J93" s="65">
        <v>70113</v>
      </c>
      <c r="K93" s="163"/>
      <c r="L93" s="65">
        <v>210339</v>
      </c>
      <c r="M93" s="163"/>
      <c r="N93" s="65"/>
      <c r="O93" s="65"/>
      <c r="P93" s="163"/>
      <c r="Q93" s="65"/>
      <c r="R93" s="65"/>
      <c r="S93" s="65"/>
      <c r="T93" s="65"/>
      <c r="U93" s="65"/>
      <c r="V93" s="65"/>
      <c r="W93" s="65"/>
    </row>
    <row r="94" ht="20.25" customHeight="1" spans="1:23">
      <c r="A94" s="163" t="str">
        <f t="shared" si="2"/>
        <v>       玉溪市农村经济经营管理中心</v>
      </c>
      <c r="B94" s="163" t="s">
        <v>338</v>
      </c>
      <c r="C94" s="163" t="s">
        <v>238</v>
      </c>
      <c r="D94" s="163" t="s">
        <v>120</v>
      </c>
      <c r="E94" s="163" t="s">
        <v>322</v>
      </c>
      <c r="F94" s="163" t="s">
        <v>240</v>
      </c>
      <c r="G94" s="163" t="s">
        <v>241</v>
      </c>
      <c r="H94" s="164">
        <v>290268</v>
      </c>
      <c r="I94" s="65">
        <v>290268</v>
      </c>
      <c r="J94" s="65">
        <v>290268</v>
      </c>
      <c r="K94" s="163"/>
      <c r="L94" s="65"/>
      <c r="M94" s="163"/>
      <c r="N94" s="65"/>
      <c r="O94" s="65"/>
      <c r="P94" s="163"/>
      <c r="Q94" s="65"/>
      <c r="R94" s="65"/>
      <c r="S94" s="65"/>
      <c r="T94" s="65"/>
      <c r="U94" s="65"/>
      <c r="V94" s="65"/>
      <c r="W94" s="65"/>
    </row>
    <row r="95" ht="20.25" customHeight="1" spans="1:23">
      <c r="A95" s="163" t="str">
        <f t="shared" si="2"/>
        <v>       玉溪市农村经济经营管理中心</v>
      </c>
      <c r="B95" s="163" t="s">
        <v>338</v>
      </c>
      <c r="C95" s="163" t="s">
        <v>238</v>
      </c>
      <c r="D95" s="163" t="s">
        <v>120</v>
      </c>
      <c r="E95" s="163" t="s">
        <v>322</v>
      </c>
      <c r="F95" s="163" t="s">
        <v>242</v>
      </c>
      <c r="G95" s="163" t="s">
        <v>243</v>
      </c>
      <c r="H95" s="164">
        <v>415200</v>
      </c>
      <c r="I95" s="65">
        <v>415200</v>
      </c>
      <c r="J95" s="65">
        <v>415200</v>
      </c>
      <c r="K95" s="163"/>
      <c r="L95" s="65"/>
      <c r="M95" s="163"/>
      <c r="N95" s="65"/>
      <c r="O95" s="65"/>
      <c r="P95" s="163"/>
      <c r="Q95" s="65"/>
      <c r="R95" s="65"/>
      <c r="S95" s="65"/>
      <c r="T95" s="65"/>
      <c r="U95" s="65"/>
      <c r="V95" s="65"/>
      <c r="W95" s="65"/>
    </row>
    <row r="96" ht="20.25" customHeight="1" spans="1:23">
      <c r="A96" s="163" t="str">
        <f t="shared" si="2"/>
        <v>       玉溪市农村经济经营管理中心</v>
      </c>
      <c r="B96" s="163" t="s">
        <v>339</v>
      </c>
      <c r="C96" s="163" t="s">
        <v>257</v>
      </c>
      <c r="D96" s="163" t="s">
        <v>137</v>
      </c>
      <c r="E96" s="163" t="s">
        <v>315</v>
      </c>
      <c r="F96" s="163" t="s">
        <v>258</v>
      </c>
      <c r="G96" s="163" t="s">
        <v>257</v>
      </c>
      <c r="H96" s="164">
        <v>53358.24</v>
      </c>
      <c r="I96" s="65">
        <v>53358.24</v>
      </c>
      <c r="J96" s="65"/>
      <c r="K96" s="163"/>
      <c r="L96" s="65">
        <v>53358.24</v>
      </c>
      <c r="M96" s="163"/>
      <c r="N96" s="65"/>
      <c r="O96" s="65"/>
      <c r="P96" s="163"/>
      <c r="Q96" s="65"/>
      <c r="R96" s="65"/>
      <c r="S96" s="65"/>
      <c r="T96" s="65"/>
      <c r="U96" s="65"/>
      <c r="V96" s="65"/>
      <c r="W96" s="65"/>
    </row>
    <row r="97" ht="20.25" customHeight="1" spans="1:23">
      <c r="A97" s="163" t="str">
        <f t="shared" si="2"/>
        <v>       玉溪市农村经济经营管理中心</v>
      </c>
      <c r="B97" s="163" t="s">
        <v>340</v>
      </c>
      <c r="C97" s="163" t="s">
        <v>260</v>
      </c>
      <c r="D97" s="163" t="s">
        <v>120</v>
      </c>
      <c r="E97" s="163" t="s">
        <v>322</v>
      </c>
      <c r="F97" s="163" t="s">
        <v>261</v>
      </c>
      <c r="G97" s="163" t="s">
        <v>262</v>
      </c>
      <c r="H97" s="164">
        <v>11200</v>
      </c>
      <c r="I97" s="65">
        <v>11200</v>
      </c>
      <c r="J97" s="65">
        <v>11200</v>
      </c>
      <c r="K97" s="163"/>
      <c r="L97" s="65"/>
      <c r="M97" s="163"/>
      <c r="N97" s="65"/>
      <c r="O97" s="65"/>
      <c r="P97" s="163"/>
      <c r="Q97" s="65"/>
      <c r="R97" s="65"/>
      <c r="S97" s="65"/>
      <c r="T97" s="65"/>
      <c r="U97" s="65"/>
      <c r="V97" s="65"/>
      <c r="W97" s="65"/>
    </row>
    <row r="98" ht="20.25" customHeight="1" spans="1:23">
      <c r="A98" s="163" t="str">
        <f t="shared" si="2"/>
        <v>       玉溪市农村经济经营管理中心</v>
      </c>
      <c r="B98" s="163" t="s">
        <v>340</v>
      </c>
      <c r="C98" s="163" t="s">
        <v>260</v>
      </c>
      <c r="D98" s="163" t="s">
        <v>137</v>
      </c>
      <c r="E98" s="163" t="s">
        <v>315</v>
      </c>
      <c r="F98" s="163" t="s">
        <v>263</v>
      </c>
      <c r="G98" s="163" t="s">
        <v>264</v>
      </c>
      <c r="H98" s="164">
        <v>20000</v>
      </c>
      <c r="I98" s="65">
        <v>20000</v>
      </c>
      <c r="J98" s="65">
        <v>3302</v>
      </c>
      <c r="K98" s="163"/>
      <c r="L98" s="65">
        <v>16698</v>
      </c>
      <c r="M98" s="163"/>
      <c r="N98" s="65"/>
      <c r="O98" s="65"/>
      <c r="P98" s="163"/>
      <c r="Q98" s="65"/>
      <c r="R98" s="65"/>
      <c r="S98" s="65"/>
      <c r="T98" s="65"/>
      <c r="U98" s="65"/>
      <c r="V98" s="65"/>
      <c r="W98" s="65"/>
    </row>
    <row r="99" ht="20.25" customHeight="1" spans="1:23">
      <c r="A99" s="163" t="str">
        <f t="shared" si="2"/>
        <v>       玉溪市农村经济经营管理中心</v>
      </c>
      <c r="B99" s="163" t="s">
        <v>340</v>
      </c>
      <c r="C99" s="163" t="s">
        <v>260</v>
      </c>
      <c r="D99" s="163" t="s">
        <v>137</v>
      </c>
      <c r="E99" s="163" t="s">
        <v>315</v>
      </c>
      <c r="F99" s="163" t="s">
        <v>284</v>
      </c>
      <c r="G99" s="163" t="s">
        <v>285</v>
      </c>
      <c r="H99" s="164">
        <v>2000</v>
      </c>
      <c r="I99" s="65">
        <v>2000</v>
      </c>
      <c r="J99" s="65">
        <v>500</v>
      </c>
      <c r="K99" s="163"/>
      <c r="L99" s="65">
        <v>1500</v>
      </c>
      <c r="M99" s="163"/>
      <c r="N99" s="65"/>
      <c r="O99" s="65"/>
      <c r="P99" s="163"/>
      <c r="Q99" s="65"/>
      <c r="R99" s="65"/>
      <c r="S99" s="65"/>
      <c r="T99" s="65"/>
      <c r="U99" s="65"/>
      <c r="V99" s="65"/>
      <c r="W99" s="65"/>
    </row>
    <row r="100" ht="20.25" customHeight="1" spans="1:23">
      <c r="A100" s="163" t="str">
        <f t="shared" si="2"/>
        <v>       玉溪市农村经济经营管理中心</v>
      </c>
      <c r="B100" s="163" t="s">
        <v>340</v>
      </c>
      <c r="C100" s="163" t="s">
        <v>260</v>
      </c>
      <c r="D100" s="163" t="s">
        <v>137</v>
      </c>
      <c r="E100" s="163" t="s">
        <v>315</v>
      </c>
      <c r="F100" s="163" t="s">
        <v>325</v>
      </c>
      <c r="G100" s="163" t="s">
        <v>326</v>
      </c>
      <c r="H100" s="164">
        <v>4500</v>
      </c>
      <c r="I100" s="65">
        <v>4500</v>
      </c>
      <c r="J100" s="65">
        <v>1125</v>
      </c>
      <c r="K100" s="163"/>
      <c r="L100" s="65">
        <v>3375</v>
      </c>
      <c r="M100" s="163"/>
      <c r="N100" s="65"/>
      <c r="O100" s="65"/>
      <c r="P100" s="163"/>
      <c r="Q100" s="65"/>
      <c r="R100" s="65"/>
      <c r="S100" s="65"/>
      <c r="T100" s="65"/>
      <c r="U100" s="65"/>
      <c r="V100" s="65"/>
      <c r="W100" s="65"/>
    </row>
    <row r="101" ht="20.25" customHeight="1" spans="1:23">
      <c r="A101" s="163" t="str">
        <f t="shared" si="2"/>
        <v>       玉溪市农村经济经营管理中心</v>
      </c>
      <c r="B101" s="163" t="s">
        <v>340</v>
      </c>
      <c r="C101" s="163" t="s">
        <v>260</v>
      </c>
      <c r="D101" s="163" t="s">
        <v>137</v>
      </c>
      <c r="E101" s="163" t="s">
        <v>315</v>
      </c>
      <c r="F101" s="163" t="s">
        <v>286</v>
      </c>
      <c r="G101" s="163" t="s">
        <v>287</v>
      </c>
      <c r="H101" s="164">
        <v>50000</v>
      </c>
      <c r="I101" s="65">
        <v>50000</v>
      </c>
      <c r="J101" s="65">
        <v>12500</v>
      </c>
      <c r="K101" s="163"/>
      <c r="L101" s="65">
        <v>37500</v>
      </c>
      <c r="M101" s="163"/>
      <c r="N101" s="65"/>
      <c r="O101" s="65"/>
      <c r="P101" s="163"/>
      <c r="Q101" s="65"/>
      <c r="R101" s="65"/>
      <c r="S101" s="65"/>
      <c r="T101" s="65"/>
      <c r="U101" s="65"/>
      <c r="V101" s="65"/>
      <c r="W101" s="65"/>
    </row>
    <row r="102" ht="20.25" customHeight="1" spans="1:23">
      <c r="A102" s="163" t="str">
        <f t="shared" si="2"/>
        <v>       玉溪市农村经济经营管理中心</v>
      </c>
      <c r="B102" s="163" t="s">
        <v>340</v>
      </c>
      <c r="C102" s="163" t="s">
        <v>260</v>
      </c>
      <c r="D102" s="163" t="s">
        <v>137</v>
      </c>
      <c r="E102" s="163" t="s">
        <v>315</v>
      </c>
      <c r="F102" s="163" t="s">
        <v>269</v>
      </c>
      <c r="G102" s="163" t="s">
        <v>270</v>
      </c>
      <c r="H102" s="164">
        <v>10000</v>
      </c>
      <c r="I102" s="65">
        <v>10000</v>
      </c>
      <c r="J102" s="65">
        <v>2500</v>
      </c>
      <c r="K102" s="163"/>
      <c r="L102" s="65">
        <v>7500</v>
      </c>
      <c r="M102" s="163"/>
      <c r="N102" s="65"/>
      <c r="O102" s="65"/>
      <c r="P102" s="163"/>
      <c r="Q102" s="65"/>
      <c r="R102" s="65"/>
      <c r="S102" s="65"/>
      <c r="T102" s="65"/>
      <c r="U102" s="65"/>
      <c r="V102" s="65"/>
      <c r="W102" s="65"/>
    </row>
    <row r="103" ht="20.25" customHeight="1" spans="1:23">
      <c r="A103" s="163" t="str">
        <f t="shared" si="2"/>
        <v>       玉溪市农村经济经营管理中心</v>
      </c>
      <c r="B103" s="163" t="s">
        <v>340</v>
      </c>
      <c r="C103" s="163" t="s">
        <v>260</v>
      </c>
      <c r="D103" s="163" t="s">
        <v>137</v>
      </c>
      <c r="E103" s="163" t="s">
        <v>315</v>
      </c>
      <c r="F103" s="163" t="s">
        <v>293</v>
      </c>
      <c r="G103" s="163" t="s">
        <v>294</v>
      </c>
      <c r="H103" s="164">
        <v>20000</v>
      </c>
      <c r="I103" s="65">
        <v>20000</v>
      </c>
      <c r="J103" s="65">
        <v>5000</v>
      </c>
      <c r="K103" s="163"/>
      <c r="L103" s="65">
        <v>15000</v>
      </c>
      <c r="M103" s="163"/>
      <c r="N103" s="65"/>
      <c r="O103" s="65"/>
      <c r="P103" s="163"/>
      <c r="Q103" s="65"/>
      <c r="R103" s="65"/>
      <c r="S103" s="65"/>
      <c r="T103" s="65"/>
      <c r="U103" s="65"/>
      <c r="V103" s="65"/>
      <c r="W103" s="65"/>
    </row>
    <row r="104" ht="20.25" customHeight="1" spans="1:23">
      <c r="A104" s="163" t="str">
        <f t="shared" si="2"/>
        <v>       玉溪市农村经济经营管理中心</v>
      </c>
      <c r="B104" s="163" t="s">
        <v>340</v>
      </c>
      <c r="C104" s="163" t="s">
        <v>260</v>
      </c>
      <c r="D104" s="163" t="s">
        <v>137</v>
      </c>
      <c r="E104" s="163" t="s">
        <v>315</v>
      </c>
      <c r="F104" s="163" t="s">
        <v>275</v>
      </c>
      <c r="G104" s="163" t="s">
        <v>276</v>
      </c>
      <c r="H104" s="164">
        <v>17000</v>
      </c>
      <c r="I104" s="65">
        <v>17000</v>
      </c>
      <c r="J104" s="65">
        <v>4250</v>
      </c>
      <c r="K104" s="163"/>
      <c r="L104" s="65">
        <v>12750</v>
      </c>
      <c r="M104" s="163"/>
      <c r="N104" s="65"/>
      <c r="O104" s="65"/>
      <c r="P104" s="163"/>
      <c r="Q104" s="65"/>
      <c r="R104" s="65"/>
      <c r="S104" s="65"/>
      <c r="T104" s="65"/>
      <c r="U104" s="65"/>
      <c r="V104" s="65"/>
      <c r="W104" s="65"/>
    </row>
    <row r="105" ht="20.25" customHeight="1" spans="1:23">
      <c r="A105" s="163" t="str">
        <f t="shared" si="2"/>
        <v>       玉溪市农村经济经营管理中心</v>
      </c>
      <c r="B105" s="163" t="s">
        <v>340</v>
      </c>
      <c r="C105" s="163" t="s">
        <v>260</v>
      </c>
      <c r="D105" s="163" t="s">
        <v>137</v>
      </c>
      <c r="E105" s="163" t="s">
        <v>315</v>
      </c>
      <c r="F105" s="163" t="s">
        <v>254</v>
      </c>
      <c r="G105" s="163" t="s">
        <v>255</v>
      </c>
      <c r="H105" s="164">
        <v>3000</v>
      </c>
      <c r="I105" s="65">
        <v>3000</v>
      </c>
      <c r="J105" s="65">
        <v>750</v>
      </c>
      <c r="K105" s="163"/>
      <c r="L105" s="65">
        <v>2250</v>
      </c>
      <c r="M105" s="163"/>
      <c r="N105" s="65"/>
      <c r="O105" s="65"/>
      <c r="P105" s="163"/>
      <c r="Q105" s="65"/>
      <c r="R105" s="65"/>
      <c r="S105" s="65"/>
      <c r="T105" s="65"/>
      <c r="U105" s="65"/>
      <c r="V105" s="65"/>
      <c r="W105" s="65"/>
    </row>
    <row r="106" ht="20.25" customHeight="1" spans="1:23">
      <c r="A106" s="163" t="str">
        <f t="shared" si="2"/>
        <v>       玉溪市农村经济经营管理中心</v>
      </c>
      <c r="B106" s="163" t="s">
        <v>340</v>
      </c>
      <c r="C106" s="163" t="s">
        <v>260</v>
      </c>
      <c r="D106" s="163" t="s">
        <v>137</v>
      </c>
      <c r="E106" s="163" t="s">
        <v>315</v>
      </c>
      <c r="F106" s="163" t="s">
        <v>261</v>
      </c>
      <c r="G106" s="163" t="s">
        <v>262</v>
      </c>
      <c r="H106" s="164">
        <v>45100</v>
      </c>
      <c r="I106" s="65">
        <v>45100</v>
      </c>
      <c r="J106" s="65">
        <v>6275</v>
      </c>
      <c r="K106" s="163"/>
      <c r="L106" s="65">
        <v>38825</v>
      </c>
      <c r="M106" s="163"/>
      <c r="N106" s="65"/>
      <c r="O106" s="65"/>
      <c r="P106" s="163"/>
      <c r="Q106" s="65"/>
      <c r="R106" s="65"/>
      <c r="S106" s="65"/>
      <c r="T106" s="65"/>
      <c r="U106" s="65"/>
      <c r="V106" s="65"/>
      <c r="W106" s="65"/>
    </row>
    <row r="107" ht="20.25" customHeight="1" spans="1:23">
      <c r="A107" s="163" t="str">
        <f t="shared" si="2"/>
        <v>       玉溪市农村经济经营管理中心</v>
      </c>
      <c r="B107" s="163" t="s">
        <v>341</v>
      </c>
      <c r="C107" s="163" t="s">
        <v>187</v>
      </c>
      <c r="D107" s="163" t="s">
        <v>137</v>
      </c>
      <c r="E107" s="163" t="s">
        <v>315</v>
      </c>
      <c r="F107" s="163" t="s">
        <v>278</v>
      </c>
      <c r="G107" s="163" t="s">
        <v>187</v>
      </c>
      <c r="H107" s="164">
        <v>11000</v>
      </c>
      <c r="I107" s="65">
        <v>11000</v>
      </c>
      <c r="J107" s="65"/>
      <c r="K107" s="163"/>
      <c r="L107" s="65">
        <v>11000</v>
      </c>
      <c r="M107" s="163"/>
      <c r="N107" s="65"/>
      <c r="O107" s="65"/>
      <c r="P107" s="163"/>
      <c r="Q107" s="65"/>
      <c r="R107" s="65"/>
      <c r="S107" s="65"/>
      <c r="T107" s="65"/>
      <c r="U107" s="65"/>
      <c r="V107" s="65"/>
      <c r="W107" s="65"/>
    </row>
    <row r="108" ht="20.25" customHeight="1" spans="1:23">
      <c r="A108" s="163" t="str">
        <f t="shared" si="2"/>
        <v>       玉溪市农村经济经营管理中心</v>
      </c>
      <c r="B108" s="163" t="s">
        <v>342</v>
      </c>
      <c r="C108" s="163" t="s">
        <v>343</v>
      </c>
      <c r="D108" s="163" t="s">
        <v>122</v>
      </c>
      <c r="E108" s="163" t="s">
        <v>303</v>
      </c>
      <c r="F108" s="163" t="s">
        <v>304</v>
      </c>
      <c r="G108" s="163" t="s">
        <v>305</v>
      </c>
      <c r="H108" s="164">
        <v>130000</v>
      </c>
      <c r="I108" s="65">
        <v>130000</v>
      </c>
      <c r="J108" s="65"/>
      <c r="K108" s="163"/>
      <c r="L108" s="65">
        <v>130000</v>
      </c>
      <c r="M108" s="163"/>
      <c r="N108" s="65"/>
      <c r="O108" s="65"/>
      <c r="P108" s="163"/>
      <c r="Q108" s="65"/>
      <c r="R108" s="65"/>
      <c r="S108" s="65"/>
      <c r="T108" s="65"/>
      <c r="U108" s="65"/>
      <c r="V108" s="65"/>
      <c r="W108" s="65"/>
    </row>
    <row r="109" ht="20.25" customHeight="1" spans="1:23">
      <c r="A109" s="163" t="str">
        <f t="shared" si="2"/>
        <v>       玉溪市农村经济经营管理中心</v>
      </c>
      <c r="B109" s="163" t="s">
        <v>344</v>
      </c>
      <c r="C109" s="163" t="s">
        <v>345</v>
      </c>
      <c r="D109" s="163" t="s">
        <v>137</v>
      </c>
      <c r="E109" s="163" t="s">
        <v>315</v>
      </c>
      <c r="F109" s="163" t="s">
        <v>316</v>
      </c>
      <c r="G109" s="163" t="s">
        <v>317</v>
      </c>
      <c r="H109" s="164">
        <v>1264800</v>
      </c>
      <c r="I109" s="65">
        <v>1264800</v>
      </c>
      <c r="J109" s="65">
        <v>1264800</v>
      </c>
      <c r="K109" s="163"/>
      <c r="L109" s="65"/>
      <c r="M109" s="163"/>
      <c r="N109" s="65"/>
      <c r="O109" s="65"/>
      <c r="P109" s="163"/>
      <c r="Q109" s="65"/>
      <c r="R109" s="65"/>
      <c r="S109" s="65"/>
      <c r="T109" s="65"/>
      <c r="U109" s="65"/>
      <c r="V109" s="65"/>
      <c r="W109" s="65"/>
    </row>
    <row r="110" ht="20.25" customHeight="1" spans="1:23">
      <c r="A110" s="163" t="str">
        <f t="shared" si="2"/>
        <v>       玉溪市农村经济经营管理中心</v>
      </c>
      <c r="B110" s="163" t="s">
        <v>346</v>
      </c>
      <c r="C110" s="163" t="s">
        <v>249</v>
      </c>
      <c r="D110" s="163" t="s">
        <v>137</v>
      </c>
      <c r="E110" s="163" t="s">
        <v>315</v>
      </c>
      <c r="F110" s="163" t="s">
        <v>250</v>
      </c>
      <c r="G110" s="163" t="s">
        <v>251</v>
      </c>
      <c r="H110" s="164">
        <v>26000</v>
      </c>
      <c r="I110" s="65">
        <v>26000</v>
      </c>
      <c r="J110" s="65"/>
      <c r="K110" s="163"/>
      <c r="L110" s="65">
        <v>26000</v>
      </c>
      <c r="M110" s="163"/>
      <c r="N110" s="65"/>
      <c r="O110" s="65"/>
      <c r="P110" s="163"/>
      <c r="Q110" s="65"/>
      <c r="R110" s="65"/>
      <c r="S110" s="65"/>
      <c r="T110" s="65"/>
      <c r="U110" s="65"/>
      <c r="V110" s="65"/>
      <c r="W110" s="65"/>
    </row>
    <row r="111" ht="27" customHeight="1" spans="1:23">
      <c r="A111" s="165" t="s">
        <v>71</v>
      </c>
      <c r="B111" s="163"/>
      <c r="C111" s="163"/>
      <c r="D111" s="163"/>
      <c r="E111" s="163"/>
      <c r="F111" s="163"/>
      <c r="G111" s="163"/>
      <c r="H111" s="164">
        <v>2966708.05</v>
      </c>
      <c r="I111" s="65">
        <v>2966708.05</v>
      </c>
      <c r="J111" s="65">
        <v>1764237.5</v>
      </c>
      <c r="K111" s="163"/>
      <c r="L111" s="65">
        <v>1202470.55</v>
      </c>
      <c r="M111" s="163"/>
      <c r="N111" s="65"/>
      <c r="O111" s="65"/>
      <c r="P111" s="163"/>
      <c r="Q111" s="65"/>
      <c r="R111" s="65"/>
      <c r="S111" s="65"/>
      <c r="T111" s="65"/>
      <c r="U111" s="65"/>
      <c r="V111" s="65"/>
      <c r="W111" s="65"/>
    </row>
    <row r="112" ht="27" customHeight="1" spans="1:23">
      <c r="A112" s="163" t="str">
        <f t="shared" ref="A112:A140" si="3">"       "&amp;"玉溪市农村能源与农业环境保护中心"</f>
        <v>       玉溪市农村能源与农业环境保护中心</v>
      </c>
      <c r="B112" s="163" t="s">
        <v>347</v>
      </c>
      <c r="C112" s="163" t="s">
        <v>314</v>
      </c>
      <c r="D112" s="163" t="s">
        <v>137</v>
      </c>
      <c r="E112" s="163" t="s">
        <v>315</v>
      </c>
      <c r="F112" s="163" t="s">
        <v>213</v>
      </c>
      <c r="G112" s="163" t="s">
        <v>214</v>
      </c>
      <c r="H112" s="164">
        <v>656532</v>
      </c>
      <c r="I112" s="65">
        <v>656532</v>
      </c>
      <c r="J112" s="65">
        <v>287232.75</v>
      </c>
      <c r="K112" s="163"/>
      <c r="L112" s="65">
        <v>369299.25</v>
      </c>
      <c r="M112" s="163"/>
      <c r="N112" s="65"/>
      <c r="O112" s="65"/>
      <c r="P112" s="163"/>
      <c r="Q112" s="65"/>
      <c r="R112" s="65"/>
      <c r="S112" s="65"/>
      <c r="T112" s="65"/>
      <c r="U112" s="65"/>
      <c r="V112" s="65"/>
      <c r="W112" s="65"/>
    </row>
    <row r="113" ht="27" customHeight="1" spans="1:23">
      <c r="A113" s="163" t="str">
        <f t="shared" si="3"/>
        <v>       玉溪市农村能源与农业环境保护中心</v>
      </c>
      <c r="B113" s="163" t="s">
        <v>347</v>
      </c>
      <c r="C113" s="163" t="s">
        <v>314</v>
      </c>
      <c r="D113" s="163" t="s">
        <v>137</v>
      </c>
      <c r="E113" s="163" t="s">
        <v>315</v>
      </c>
      <c r="F113" s="163" t="s">
        <v>215</v>
      </c>
      <c r="G113" s="163" t="s">
        <v>216</v>
      </c>
      <c r="H113" s="164">
        <v>54696</v>
      </c>
      <c r="I113" s="65">
        <v>54696</v>
      </c>
      <c r="J113" s="65">
        <v>23929.5</v>
      </c>
      <c r="K113" s="163"/>
      <c r="L113" s="65">
        <v>30766.5</v>
      </c>
      <c r="M113" s="163"/>
      <c r="N113" s="65"/>
      <c r="O113" s="65"/>
      <c r="P113" s="163"/>
      <c r="Q113" s="65"/>
      <c r="R113" s="65"/>
      <c r="S113" s="65"/>
      <c r="T113" s="65"/>
      <c r="U113" s="65"/>
      <c r="V113" s="65"/>
      <c r="W113" s="65"/>
    </row>
    <row r="114" ht="27" customHeight="1" spans="1:23">
      <c r="A114" s="163" t="str">
        <f t="shared" si="3"/>
        <v>       玉溪市农村能源与农业环境保护中心</v>
      </c>
      <c r="B114" s="163" t="s">
        <v>347</v>
      </c>
      <c r="C114" s="163" t="s">
        <v>314</v>
      </c>
      <c r="D114" s="163" t="s">
        <v>137</v>
      </c>
      <c r="E114" s="163" t="s">
        <v>315</v>
      </c>
      <c r="F114" s="163" t="s">
        <v>316</v>
      </c>
      <c r="G114" s="163" t="s">
        <v>317</v>
      </c>
      <c r="H114" s="164">
        <v>233940</v>
      </c>
      <c r="I114" s="65">
        <v>233940</v>
      </c>
      <c r="J114" s="65">
        <v>102348.75</v>
      </c>
      <c r="K114" s="163"/>
      <c r="L114" s="65">
        <v>131591.25</v>
      </c>
      <c r="M114" s="163"/>
      <c r="N114" s="65"/>
      <c r="O114" s="65"/>
      <c r="P114" s="163"/>
      <c r="Q114" s="65"/>
      <c r="R114" s="65"/>
      <c r="S114" s="65"/>
      <c r="T114" s="65"/>
      <c r="U114" s="65"/>
      <c r="V114" s="65"/>
      <c r="W114" s="65"/>
    </row>
    <row r="115" ht="27" customHeight="1" spans="1:23">
      <c r="A115" s="163" t="str">
        <f t="shared" si="3"/>
        <v>       玉溪市农村能源与农业环境保护中心</v>
      </c>
      <c r="B115" s="163" t="s">
        <v>347</v>
      </c>
      <c r="C115" s="163" t="s">
        <v>314</v>
      </c>
      <c r="D115" s="163" t="s">
        <v>164</v>
      </c>
      <c r="E115" s="163" t="s">
        <v>217</v>
      </c>
      <c r="F115" s="163" t="s">
        <v>215</v>
      </c>
      <c r="G115" s="163" t="s">
        <v>216</v>
      </c>
      <c r="H115" s="164">
        <v>14580</v>
      </c>
      <c r="I115" s="65">
        <v>14580</v>
      </c>
      <c r="J115" s="65"/>
      <c r="K115" s="163"/>
      <c r="L115" s="65">
        <v>14580</v>
      </c>
      <c r="M115" s="163"/>
      <c r="N115" s="65"/>
      <c r="O115" s="65"/>
      <c r="P115" s="163"/>
      <c r="Q115" s="65"/>
      <c r="R115" s="65"/>
      <c r="S115" s="65"/>
      <c r="T115" s="65"/>
      <c r="U115" s="65"/>
      <c r="V115" s="65"/>
      <c r="W115" s="65"/>
    </row>
    <row r="116" ht="27" customHeight="1" spans="1:23">
      <c r="A116" s="163" t="str">
        <f t="shared" si="3"/>
        <v>       玉溪市农村能源与农业环境保护中心</v>
      </c>
      <c r="B116" s="163" t="s">
        <v>348</v>
      </c>
      <c r="C116" s="163" t="s">
        <v>219</v>
      </c>
      <c r="D116" s="163" t="s">
        <v>121</v>
      </c>
      <c r="E116" s="163" t="s">
        <v>220</v>
      </c>
      <c r="F116" s="163" t="s">
        <v>221</v>
      </c>
      <c r="G116" s="163" t="s">
        <v>222</v>
      </c>
      <c r="H116" s="164">
        <v>212820.48</v>
      </c>
      <c r="I116" s="65">
        <v>212820.48</v>
      </c>
      <c r="J116" s="65">
        <v>53205.12</v>
      </c>
      <c r="K116" s="163"/>
      <c r="L116" s="65">
        <v>159615.36</v>
      </c>
      <c r="M116" s="163"/>
      <c r="N116" s="65"/>
      <c r="O116" s="65"/>
      <c r="P116" s="163"/>
      <c r="Q116" s="65"/>
      <c r="R116" s="65"/>
      <c r="S116" s="65"/>
      <c r="T116" s="65"/>
      <c r="U116" s="65"/>
      <c r="V116" s="65"/>
      <c r="W116" s="65"/>
    </row>
    <row r="117" ht="27" customHeight="1" spans="1:23">
      <c r="A117" s="163" t="str">
        <f t="shared" si="3"/>
        <v>       玉溪市农村能源与农业环境保护中心</v>
      </c>
      <c r="B117" s="163" t="s">
        <v>348</v>
      </c>
      <c r="C117" s="163" t="s">
        <v>219</v>
      </c>
      <c r="D117" s="163" t="s">
        <v>128</v>
      </c>
      <c r="E117" s="163" t="s">
        <v>319</v>
      </c>
      <c r="F117" s="163" t="s">
        <v>224</v>
      </c>
      <c r="G117" s="163" t="s">
        <v>225</v>
      </c>
      <c r="H117" s="164">
        <v>110400.62</v>
      </c>
      <c r="I117" s="65">
        <v>110400.62</v>
      </c>
      <c r="J117" s="65">
        <v>27600.16</v>
      </c>
      <c r="K117" s="163"/>
      <c r="L117" s="65">
        <v>82800.46</v>
      </c>
      <c r="M117" s="163"/>
      <c r="N117" s="65"/>
      <c r="O117" s="65"/>
      <c r="P117" s="163"/>
      <c r="Q117" s="65"/>
      <c r="R117" s="65"/>
      <c r="S117" s="65"/>
      <c r="T117" s="65"/>
      <c r="U117" s="65"/>
      <c r="V117" s="65"/>
      <c r="W117" s="65"/>
    </row>
    <row r="118" ht="27" customHeight="1" spans="1:23">
      <c r="A118" s="163" t="str">
        <f t="shared" si="3"/>
        <v>       玉溪市农村能源与农业环境保护中心</v>
      </c>
      <c r="B118" s="163" t="s">
        <v>348</v>
      </c>
      <c r="C118" s="163" t="s">
        <v>219</v>
      </c>
      <c r="D118" s="163" t="s">
        <v>129</v>
      </c>
      <c r="E118" s="163" t="s">
        <v>228</v>
      </c>
      <c r="F118" s="163" t="s">
        <v>229</v>
      </c>
      <c r="G118" s="163" t="s">
        <v>230</v>
      </c>
      <c r="H118" s="164">
        <v>80906.4</v>
      </c>
      <c r="I118" s="65">
        <v>80906.4</v>
      </c>
      <c r="J118" s="65">
        <v>20226.6</v>
      </c>
      <c r="K118" s="163"/>
      <c r="L118" s="65">
        <v>60679.8</v>
      </c>
      <c r="M118" s="163"/>
      <c r="N118" s="65"/>
      <c r="O118" s="65"/>
      <c r="P118" s="163"/>
      <c r="Q118" s="65"/>
      <c r="R118" s="65"/>
      <c r="S118" s="65"/>
      <c r="T118" s="65"/>
      <c r="U118" s="65"/>
      <c r="V118" s="65"/>
      <c r="W118" s="65"/>
    </row>
    <row r="119" ht="27" customHeight="1" spans="1:23">
      <c r="A119" s="163" t="str">
        <f t="shared" si="3"/>
        <v>       玉溪市农村能源与农业环境保护中心</v>
      </c>
      <c r="B119" s="163" t="s">
        <v>348</v>
      </c>
      <c r="C119" s="163" t="s">
        <v>219</v>
      </c>
      <c r="D119" s="163" t="s">
        <v>130</v>
      </c>
      <c r="E119" s="163" t="s">
        <v>231</v>
      </c>
      <c r="F119" s="163" t="s">
        <v>232</v>
      </c>
      <c r="G119" s="163" t="s">
        <v>233</v>
      </c>
      <c r="H119" s="164">
        <v>11645.52</v>
      </c>
      <c r="I119" s="65">
        <v>11645.52</v>
      </c>
      <c r="J119" s="65">
        <v>7555.38</v>
      </c>
      <c r="K119" s="163"/>
      <c r="L119" s="65">
        <v>4090.14</v>
      </c>
      <c r="M119" s="163"/>
      <c r="N119" s="65"/>
      <c r="O119" s="65"/>
      <c r="P119" s="163"/>
      <c r="Q119" s="65"/>
      <c r="R119" s="65"/>
      <c r="S119" s="65"/>
      <c r="T119" s="65"/>
      <c r="U119" s="65"/>
      <c r="V119" s="65"/>
      <c r="W119" s="65"/>
    </row>
    <row r="120" ht="27" customHeight="1" spans="1:23">
      <c r="A120" s="163" t="str">
        <f t="shared" si="3"/>
        <v>       玉溪市农村能源与农业环境保护中心</v>
      </c>
      <c r="B120" s="163" t="s">
        <v>348</v>
      </c>
      <c r="C120" s="163" t="s">
        <v>219</v>
      </c>
      <c r="D120" s="163" t="s">
        <v>137</v>
      </c>
      <c r="E120" s="163" t="s">
        <v>315</v>
      </c>
      <c r="F120" s="163" t="s">
        <v>232</v>
      </c>
      <c r="G120" s="163" t="s">
        <v>233</v>
      </c>
      <c r="H120" s="164">
        <v>9693.87</v>
      </c>
      <c r="I120" s="65">
        <v>9693.87</v>
      </c>
      <c r="J120" s="65">
        <v>2423.47</v>
      </c>
      <c r="K120" s="163"/>
      <c r="L120" s="65">
        <v>7270.4</v>
      </c>
      <c r="M120" s="163"/>
      <c r="N120" s="65"/>
      <c r="O120" s="65"/>
      <c r="P120" s="163"/>
      <c r="Q120" s="65"/>
      <c r="R120" s="65"/>
      <c r="S120" s="65"/>
      <c r="T120" s="65"/>
      <c r="U120" s="65"/>
      <c r="V120" s="65"/>
      <c r="W120" s="65"/>
    </row>
    <row r="121" ht="27" customHeight="1" spans="1:23">
      <c r="A121" s="163" t="str">
        <f t="shared" si="3"/>
        <v>       玉溪市农村能源与农业环境保护中心</v>
      </c>
      <c r="B121" s="163" t="s">
        <v>349</v>
      </c>
      <c r="C121" s="163" t="s">
        <v>235</v>
      </c>
      <c r="D121" s="163" t="s">
        <v>163</v>
      </c>
      <c r="E121" s="163" t="s">
        <v>235</v>
      </c>
      <c r="F121" s="163" t="s">
        <v>236</v>
      </c>
      <c r="G121" s="163" t="s">
        <v>235</v>
      </c>
      <c r="H121" s="164">
        <v>228790.08</v>
      </c>
      <c r="I121" s="65">
        <v>228790.08</v>
      </c>
      <c r="J121" s="65">
        <v>57197.52</v>
      </c>
      <c r="K121" s="163"/>
      <c r="L121" s="65">
        <v>171592.56</v>
      </c>
      <c r="M121" s="163"/>
      <c r="N121" s="65"/>
      <c r="O121" s="65"/>
      <c r="P121" s="163"/>
      <c r="Q121" s="65"/>
      <c r="R121" s="65"/>
      <c r="S121" s="65"/>
      <c r="T121" s="65"/>
      <c r="U121" s="65"/>
      <c r="V121" s="65"/>
      <c r="W121" s="65"/>
    </row>
    <row r="122" ht="27" customHeight="1" spans="1:23">
      <c r="A122" s="163" t="str">
        <f t="shared" si="3"/>
        <v>       玉溪市农村能源与农业环境保护中心</v>
      </c>
      <c r="B122" s="163" t="s">
        <v>350</v>
      </c>
      <c r="C122" s="163" t="s">
        <v>238</v>
      </c>
      <c r="D122" s="163" t="s">
        <v>120</v>
      </c>
      <c r="E122" s="163" t="s">
        <v>322</v>
      </c>
      <c r="F122" s="163" t="s">
        <v>242</v>
      </c>
      <c r="G122" s="163" t="s">
        <v>243</v>
      </c>
      <c r="H122" s="164">
        <v>105600</v>
      </c>
      <c r="I122" s="65">
        <v>105600</v>
      </c>
      <c r="J122" s="65">
        <v>105600</v>
      </c>
      <c r="K122" s="163"/>
      <c r="L122" s="65"/>
      <c r="M122" s="163"/>
      <c r="N122" s="65"/>
      <c r="O122" s="65"/>
      <c r="P122" s="163"/>
      <c r="Q122" s="65"/>
      <c r="R122" s="65"/>
      <c r="S122" s="65"/>
      <c r="T122" s="65"/>
      <c r="U122" s="65"/>
      <c r="V122" s="65"/>
      <c r="W122" s="65"/>
    </row>
    <row r="123" ht="27" customHeight="1" spans="1:23">
      <c r="A123" s="163" t="str">
        <f t="shared" si="3"/>
        <v>       玉溪市农村能源与农业环境保护中心</v>
      </c>
      <c r="B123" s="163" t="s">
        <v>351</v>
      </c>
      <c r="C123" s="163" t="s">
        <v>249</v>
      </c>
      <c r="D123" s="163" t="s">
        <v>137</v>
      </c>
      <c r="E123" s="163" t="s">
        <v>315</v>
      </c>
      <c r="F123" s="163" t="s">
        <v>250</v>
      </c>
      <c r="G123" s="163" t="s">
        <v>251</v>
      </c>
      <c r="H123" s="164">
        <v>26000</v>
      </c>
      <c r="I123" s="65">
        <v>26000</v>
      </c>
      <c r="J123" s="65"/>
      <c r="K123" s="163"/>
      <c r="L123" s="65">
        <v>26000</v>
      </c>
      <c r="M123" s="163"/>
      <c r="N123" s="65"/>
      <c r="O123" s="65"/>
      <c r="P123" s="163"/>
      <c r="Q123" s="65"/>
      <c r="R123" s="65"/>
      <c r="S123" s="65"/>
      <c r="T123" s="65"/>
      <c r="U123" s="65"/>
      <c r="V123" s="65"/>
      <c r="W123" s="65"/>
    </row>
    <row r="124" ht="27" customHeight="1" spans="1:23">
      <c r="A124" s="163" t="str">
        <f t="shared" si="3"/>
        <v>       玉溪市农村能源与农业环境保护中心</v>
      </c>
      <c r="B124" s="163" t="s">
        <v>352</v>
      </c>
      <c r="C124" s="163" t="s">
        <v>257</v>
      </c>
      <c r="D124" s="163" t="s">
        <v>137</v>
      </c>
      <c r="E124" s="163" t="s">
        <v>315</v>
      </c>
      <c r="F124" s="163" t="s">
        <v>258</v>
      </c>
      <c r="G124" s="163" t="s">
        <v>257</v>
      </c>
      <c r="H124" s="164">
        <v>27988.08</v>
      </c>
      <c r="I124" s="65">
        <v>27988.08</v>
      </c>
      <c r="J124" s="65"/>
      <c r="K124" s="163"/>
      <c r="L124" s="65">
        <v>27988.08</v>
      </c>
      <c r="M124" s="163"/>
      <c r="N124" s="65"/>
      <c r="O124" s="65"/>
      <c r="P124" s="163"/>
      <c r="Q124" s="65"/>
      <c r="R124" s="65"/>
      <c r="S124" s="65"/>
      <c r="T124" s="65"/>
      <c r="U124" s="65"/>
      <c r="V124" s="65"/>
      <c r="W124" s="65"/>
    </row>
    <row r="125" ht="27" customHeight="1" spans="1:23">
      <c r="A125" s="163" t="str">
        <f t="shared" si="3"/>
        <v>       玉溪市农村能源与农业环境保护中心</v>
      </c>
      <c r="B125" s="163" t="s">
        <v>353</v>
      </c>
      <c r="C125" s="163" t="s">
        <v>260</v>
      </c>
      <c r="D125" s="163" t="s">
        <v>120</v>
      </c>
      <c r="E125" s="163" t="s">
        <v>322</v>
      </c>
      <c r="F125" s="163" t="s">
        <v>261</v>
      </c>
      <c r="G125" s="163" t="s">
        <v>262</v>
      </c>
      <c r="H125" s="164">
        <v>2400</v>
      </c>
      <c r="I125" s="65">
        <v>2400</v>
      </c>
      <c r="J125" s="65">
        <v>2400</v>
      </c>
      <c r="K125" s="163"/>
      <c r="L125" s="65"/>
      <c r="M125" s="163"/>
      <c r="N125" s="65"/>
      <c r="O125" s="65"/>
      <c r="P125" s="163"/>
      <c r="Q125" s="65"/>
      <c r="R125" s="65"/>
      <c r="S125" s="65"/>
      <c r="T125" s="65"/>
      <c r="U125" s="65"/>
      <c r="V125" s="65"/>
      <c r="W125" s="65"/>
    </row>
    <row r="126" ht="27" customHeight="1" spans="1:23">
      <c r="A126" s="163" t="str">
        <f t="shared" si="3"/>
        <v>       玉溪市农村能源与农业环境保护中心</v>
      </c>
      <c r="B126" s="163" t="s">
        <v>353</v>
      </c>
      <c r="C126" s="163" t="s">
        <v>260</v>
      </c>
      <c r="D126" s="163" t="s">
        <v>137</v>
      </c>
      <c r="E126" s="163" t="s">
        <v>315</v>
      </c>
      <c r="F126" s="163" t="s">
        <v>263</v>
      </c>
      <c r="G126" s="163" t="s">
        <v>264</v>
      </c>
      <c r="H126" s="164">
        <v>25000</v>
      </c>
      <c r="I126" s="65">
        <v>25000</v>
      </c>
      <c r="J126" s="65">
        <v>4643.25</v>
      </c>
      <c r="K126" s="163"/>
      <c r="L126" s="65">
        <v>20356.75</v>
      </c>
      <c r="M126" s="163"/>
      <c r="N126" s="65"/>
      <c r="O126" s="65"/>
      <c r="P126" s="163"/>
      <c r="Q126" s="65"/>
      <c r="R126" s="65"/>
      <c r="S126" s="65"/>
      <c r="T126" s="65"/>
      <c r="U126" s="65"/>
      <c r="V126" s="65"/>
      <c r="W126" s="65"/>
    </row>
    <row r="127" ht="27" customHeight="1" spans="1:23">
      <c r="A127" s="163" t="str">
        <f t="shared" si="3"/>
        <v>       玉溪市农村能源与农业环境保护中心</v>
      </c>
      <c r="B127" s="163" t="s">
        <v>353</v>
      </c>
      <c r="C127" s="163" t="s">
        <v>260</v>
      </c>
      <c r="D127" s="163" t="s">
        <v>137</v>
      </c>
      <c r="E127" s="163" t="s">
        <v>315</v>
      </c>
      <c r="F127" s="163" t="s">
        <v>284</v>
      </c>
      <c r="G127" s="163" t="s">
        <v>285</v>
      </c>
      <c r="H127" s="164">
        <v>2000</v>
      </c>
      <c r="I127" s="65">
        <v>2000</v>
      </c>
      <c r="J127" s="65">
        <v>500</v>
      </c>
      <c r="K127" s="163"/>
      <c r="L127" s="65">
        <v>1500</v>
      </c>
      <c r="M127" s="163"/>
      <c r="N127" s="65"/>
      <c r="O127" s="65"/>
      <c r="P127" s="163"/>
      <c r="Q127" s="65"/>
      <c r="R127" s="65"/>
      <c r="S127" s="65"/>
      <c r="T127" s="65"/>
      <c r="U127" s="65"/>
      <c r="V127" s="65"/>
      <c r="W127" s="65"/>
    </row>
    <row r="128" ht="27" customHeight="1" spans="1:23">
      <c r="A128" s="163" t="str">
        <f t="shared" si="3"/>
        <v>       玉溪市农村能源与农业环境保护中心</v>
      </c>
      <c r="B128" s="163" t="s">
        <v>353</v>
      </c>
      <c r="C128" s="163" t="s">
        <v>260</v>
      </c>
      <c r="D128" s="163" t="s">
        <v>137</v>
      </c>
      <c r="E128" s="163" t="s">
        <v>315</v>
      </c>
      <c r="F128" s="163" t="s">
        <v>265</v>
      </c>
      <c r="G128" s="163" t="s">
        <v>266</v>
      </c>
      <c r="H128" s="164">
        <v>3500</v>
      </c>
      <c r="I128" s="65">
        <v>3500</v>
      </c>
      <c r="J128" s="65">
        <v>875</v>
      </c>
      <c r="K128" s="163"/>
      <c r="L128" s="65">
        <v>2625</v>
      </c>
      <c r="M128" s="163"/>
      <c r="N128" s="65"/>
      <c r="O128" s="65"/>
      <c r="P128" s="163"/>
      <c r="Q128" s="65"/>
      <c r="R128" s="65"/>
      <c r="S128" s="65"/>
      <c r="T128" s="65"/>
      <c r="U128" s="65"/>
      <c r="V128" s="65"/>
      <c r="W128" s="65"/>
    </row>
    <row r="129" ht="27" customHeight="1" spans="1:23">
      <c r="A129" s="163" t="str">
        <f t="shared" si="3"/>
        <v>       玉溪市农村能源与农业环境保护中心</v>
      </c>
      <c r="B129" s="163" t="s">
        <v>353</v>
      </c>
      <c r="C129" s="163" t="s">
        <v>260</v>
      </c>
      <c r="D129" s="163" t="s">
        <v>137</v>
      </c>
      <c r="E129" s="163" t="s">
        <v>315</v>
      </c>
      <c r="F129" s="163" t="s">
        <v>267</v>
      </c>
      <c r="G129" s="163" t="s">
        <v>268</v>
      </c>
      <c r="H129" s="164">
        <v>3000</v>
      </c>
      <c r="I129" s="65">
        <v>3000</v>
      </c>
      <c r="J129" s="65">
        <v>750</v>
      </c>
      <c r="K129" s="163"/>
      <c r="L129" s="65">
        <v>2250</v>
      </c>
      <c r="M129" s="163"/>
      <c r="N129" s="65"/>
      <c r="O129" s="65"/>
      <c r="P129" s="163"/>
      <c r="Q129" s="65"/>
      <c r="R129" s="65"/>
      <c r="S129" s="65"/>
      <c r="T129" s="65"/>
      <c r="U129" s="65"/>
      <c r="V129" s="65"/>
      <c r="W129" s="65"/>
    </row>
    <row r="130" ht="27" customHeight="1" spans="1:23">
      <c r="A130" s="163" t="str">
        <f t="shared" si="3"/>
        <v>       玉溪市农村能源与农业环境保护中心</v>
      </c>
      <c r="B130" s="163" t="s">
        <v>353</v>
      </c>
      <c r="C130" s="163" t="s">
        <v>260</v>
      </c>
      <c r="D130" s="163" t="s">
        <v>137</v>
      </c>
      <c r="E130" s="163" t="s">
        <v>315</v>
      </c>
      <c r="F130" s="163" t="s">
        <v>325</v>
      </c>
      <c r="G130" s="163" t="s">
        <v>326</v>
      </c>
      <c r="H130" s="164">
        <v>1000</v>
      </c>
      <c r="I130" s="65">
        <v>1000</v>
      </c>
      <c r="J130" s="65">
        <v>250</v>
      </c>
      <c r="K130" s="163"/>
      <c r="L130" s="65">
        <v>750</v>
      </c>
      <c r="M130" s="163"/>
      <c r="N130" s="65"/>
      <c r="O130" s="65"/>
      <c r="P130" s="163"/>
      <c r="Q130" s="65"/>
      <c r="R130" s="65"/>
      <c r="S130" s="65"/>
      <c r="T130" s="65"/>
      <c r="U130" s="65"/>
      <c r="V130" s="65"/>
      <c r="W130" s="65"/>
    </row>
    <row r="131" ht="27" customHeight="1" spans="1:23">
      <c r="A131" s="163" t="str">
        <f t="shared" si="3"/>
        <v>       玉溪市农村能源与农业环境保护中心</v>
      </c>
      <c r="B131" s="163" t="s">
        <v>353</v>
      </c>
      <c r="C131" s="163" t="s">
        <v>260</v>
      </c>
      <c r="D131" s="163" t="s">
        <v>137</v>
      </c>
      <c r="E131" s="163" t="s">
        <v>315</v>
      </c>
      <c r="F131" s="163" t="s">
        <v>286</v>
      </c>
      <c r="G131" s="163" t="s">
        <v>287</v>
      </c>
      <c r="H131" s="164">
        <v>30000</v>
      </c>
      <c r="I131" s="65">
        <v>30000</v>
      </c>
      <c r="J131" s="65">
        <v>7500</v>
      </c>
      <c r="K131" s="163"/>
      <c r="L131" s="65">
        <v>22500</v>
      </c>
      <c r="M131" s="163"/>
      <c r="N131" s="65"/>
      <c r="O131" s="65"/>
      <c r="P131" s="163"/>
      <c r="Q131" s="65"/>
      <c r="R131" s="65"/>
      <c r="S131" s="65"/>
      <c r="T131" s="65"/>
      <c r="U131" s="65"/>
      <c r="V131" s="65"/>
      <c r="W131" s="65"/>
    </row>
    <row r="132" ht="27" customHeight="1" spans="1:23">
      <c r="A132" s="163" t="str">
        <f t="shared" si="3"/>
        <v>       玉溪市农村能源与农业环境保护中心</v>
      </c>
      <c r="B132" s="163" t="s">
        <v>353</v>
      </c>
      <c r="C132" s="163" t="s">
        <v>260</v>
      </c>
      <c r="D132" s="163" t="s">
        <v>137</v>
      </c>
      <c r="E132" s="163" t="s">
        <v>315</v>
      </c>
      <c r="F132" s="163" t="s">
        <v>269</v>
      </c>
      <c r="G132" s="163" t="s">
        <v>270</v>
      </c>
      <c r="H132" s="164">
        <v>3000</v>
      </c>
      <c r="I132" s="65">
        <v>3000</v>
      </c>
      <c r="J132" s="65">
        <v>750</v>
      </c>
      <c r="K132" s="163"/>
      <c r="L132" s="65">
        <v>2250</v>
      </c>
      <c r="M132" s="163"/>
      <c r="N132" s="65"/>
      <c r="O132" s="65"/>
      <c r="P132" s="163"/>
      <c r="Q132" s="65"/>
      <c r="R132" s="65"/>
      <c r="S132" s="65"/>
      <c r="T132" s="65"/>
      <c r="U132" s="65"/>
      <c r="V132" s="65"/>
      <c r="W132" s="65"/>
    </row>
    <row r="133" ht="27" customHeight="1" spans="1:23">
      <c r="A133" s="163" t="str">
        <f t="shared" si="3"/>
        <v>       玉溪市农村能源与农业环境保护中心</v>
      </c>
      <c r="B133" s="163" t="s">
        <v>353</v>
      </c>
      <c r="C133" s="163" t="s">
        <v>260</v>
      </c>
      <c r="D133" s="163" t="s">
        <v>137</v>
      </c>
      <c r="E133" s="163" t="s">
        <v>315</v>
      </c>
      <c r="F133" s="163" t="s">
        <v>297</v>
      </c>
      <c r="G133" s="163" t="s">
        <v>298</v>
      </c>
      <c r="H133" s="164">
        <v>5000</v>
      </c>
      <c r="I133" s="65">
        <v>5000</v>
      </c>
      <c r="J133" s="65">
        <v>1250</v>
      </c>
      <c r="K133" s="163"/>
      <c r="L133" s="65">
        <v>3750</v>
      </c>
      <c r="M133" s="163"/>
      <c r="N133" s="65"/>
      <c r="O133" s="65"/>
      <c r="P133" s="163"/>
      <c r="Q133" s="65"/>
      <c r="R133" s="65"/>
      <c r="S133" s="65"/>
      <c r="T133" s="65"/>
      <c r="U133" s="65"/>
      <c r="V133" s="65"/>
      <c r="W133" s="65"/>
    </row>
    <row r="134" ht="27" customHeight="1" spans="1:23">
      <c r="A134" s="163" t="str">
        <f t="shared" si="3"/>
        <v>       玉溪市农村能源与农业环境保护中心</v>
      </c>
      <c r="B134" s="163" t="s">
        <v>353</v>
      </c>
      <c r="C134" s="163" t="s">
        <v>260</v>
      </c>
      <c r="D134" s="163" t="s">
        <v>137</v>
      </c>
      <c r="E134" s="163" t="s">
        <v>315</v>
      </c>
      <c r="F134" s="163" t="s">
        <v>293</v>
      </c>
      <c r="G134" s="163" t="s">
        <v>294</v>
      </c>
      <c r="H134" s="164">
        <v>25000</v>
      </c>
      <c r="I134" s="65">
        <v>25000</v>
      </c>
      <c r="J134" s="65">
        <v>6250</v>
      </c>
      <c r="K134" s="163"/>
      <c r="L134" s="65">
        <v>18750</v>
      </c>
      <c r="M134" s="163"/>
      <c r="N134" s="65"/>
      <c r="O134" s="65"/>
      <c r="P134" s="163"/>
      <c r="Q134" s="65"/>
      <c r="R134" s="65"/>
      <c r="S134" s="65"/>
      <c r="T134" s="65"/>
      <c r="U134" s="65"/>
      <c r="V134" s="65"/>
      <c r="W134" s="65"/>
    </row>
    <row r="135" ht="27" customHeight="1" spans="1:23">
      <c r="A135" s="163" t="str">
        <f t="shared" si="3"/>
        <v>       玉溪市农村能源与农业环境保护中心</v>
      </c>
      <c r="B135" s="163" t="s">
        <v>353</v>
      </c>
      <c r="C135" s="163" t="s">
        <v>260</v>
      </c>
      <c r="D135" s="163" t="s">
        <v>137</v>
      </c>
      <c r="E135" s="163" t="s">
        <v>315</v>
      </c>
      <c r="F135" s="163" t="s">
        <v>275</v>
      </c>
      <c r="G135" s="163" t="s">
        <v>276</v>
      </c>
      <c r="H135" s="164">
        <v>14000</v>
      </c>
      <c r="I135" s="65">
        <v>14000</v>
      </c>
      <c r="J135" s="65">
        <v>3500</v>
      </c>
      <c r="K135" s="163"/>
      <c r="L135" s="65">
        <v>10500</v>
      </c>
      <c r="M135" s="163"/>
      <c r="N135" s="65"/>
      <c r="O135" s="65"/>
      <c r="P135" s="163"/>
      <c r="Q135" s="65"/>
      <c r="R135" s="65"/>
      <c r="S135" s="65"/>
      <c r="T135" s="65"/>
      <c r="U135" s="65"/>
      <c r="V135" s="65"/>
      <c r="W135" s="65"/>
    </row>
    <row r="136" ht="27" customHeight="1" spans="1:23">
      <c r="A136" s="163" t="str">
        <f t="shared" si="3"/>
        <v>       玉溪市农村能源与农业环境保护中心</v>
      </c>
      <c r="B136" s="163" t="s">
        <v>353</v>
      </c>
      <c r="C136" s="163" t="s">
        <v>260</v>
      </c>
      <c r="D136" s="163" t="s">
        <v>137</v>
      </c>
      <c r="E136" s="163" t="s">
        <v>315</v>
      </c>
      <c r="F136" s="163" t="s">
        <v>254</v>
      </c>
      <c r="G136" s="163" t="s">
        <v>255</v>
      </c>
      <c r="H136" s="164">
        <v>5000</v>
      </c>
      <c r="I136" s="65">
        <v>5000</v>
      </c>
      <c r="J136" s="65">
        <v>1250</v>
      </c>
      <c r="K136" s="163"/>
      <c r="L136" s="65">
        <v>3750</v>
      </c>
      <c r="M136" s="163"/>
      <c r="N136" s="65"/>
      <c r="O136" s="65"/>
      <c r="P136" s="163"/>
      <c r="Q136" s="65"/>
      <c r="R136" s="65"/>
      <c r="S136" s="65"/>
      <c r="T136" s="65"/>
      <c r="U136" s="65"/>
      <c r="V136" s="65"/>
      <c r="W136" s="65"/>
    </row>
    <row r="137" ht="27" customHeight="1" spans="1:23">
      <c r="A137" s="163" t="str">
        <f t="shared" si="3"/>
        <v>       玉溪市农村能源与农业环境保护中心</v>
      </c>
      <c r="B137" s="163" t="s">
        <v>353</v>
      </c>
      <c r="C137" s="163" t="s">
        <v>260</v>
      </c>
      <c r="D137" s="163" t="s">
        <v>137</v>
      </c>
      <c r="E137" s="163" t="s">
        <v>315</v>
      </c>
      <c r="F137" s="163" t="s">
        <v>261</v>
      </c>
      <c r="G137" s="163" t="s">
        <v>262</v>
      </c>
      <c r="H137" s="164">
        <v>21600</v>
      </c>
      <c r="I137" s="65">
        <v>21600</v>
      </c>
      <c r="J137" s="65">
        <v>5400</v>
      </c>
      <c r="K137" s="163"/>
      <c r="L137" s="65">
        <v>16200</v>
      </c>
      <c r="M137" s="163"/>
      <c r="N137" s="65"/>
      <c r="O137" s="65"/>
      <c r="P137" s="163"/>
      <c r="Q137" s="65"/>
      <c r="R137" s="65"/>
      <c r="S137" s="65"/>
      <c r="T137" s="65"/>
      <c r="U137" s="65"/>
      <c r="V137" s="65"/>
      <c r="W137" s="65"/>
    </row>
    <row r="138" ht="27" customHeight="1" spans="1:23">
      <c r="A138" s="163" t="str">
        <f t="shared" si="3"/>
        <v>       玉溪市农村能源与农业环境保护中心</v>
      </c>
      <c r="B138" s="163" t="s">
        <v>354</v>
      </c>
      <c r="C138" s="163" t="s">
        <v>187</v>
      </c>
      <c r="D138" s="163" t="s">
        <v>137</v>
      </c>
      <c r="E138" s="163" t="s">
        <v>315</v>
      </c>
      <c r="F138" s="163" t="s">
        <v>278</v>
      </c>
      <c r="G138" s="163" t="s">
        <v>187</v>
      </c>
      <c r="H138" s="164">
        <v>10000</v>
      </c>
      <c r="I138" s="65">
        <v>10000</v>
      </c>
      <c r="J138" s="65"/>
      <c r="K138" s="163"/>
      <c r="L138" s="65">
        <v>10000</v>
      </c>
      <c r="M138" s="163"/>
      <c r="N138" s="65"/>
      <c r="O138" s="65"/>
      <c r="P138" s="163"/>
      <c r="Q138" s="65"/>
      <c r="R138" s="65"/>
      <c r="S138" s="65"/>
      <c r="T138" s="65"/>
      <c r="U138" s="65"/>
      <c r="V138" s="65"/>
      <c r="W138" s="65"/>
    </row>
    <row r="139" ht="27" customHeight="1" spans="1:23">
      <c r="A139" s="163" t="str">
        <f t="shared" si="3"/>
        <v>       玉溪市农村能源与农业环境保护中心</v>
      </c>
      <c r="B139" s="163" t="s">
        <v>355</v>
      </c>
      <c r="C139" s="163" t="s">
        <v>345</v>
      </c>
      <c r="D139" s="163" t="s">
        <v>137</v>
      </c>
      <c r="E139" s="163" t="s">
        <v>315</v>
      </c>
      <c r="F139" s="163" t="s">
        <v>316</v>
      </c>
      <c r="G139" s="163" t="s">
        <v>317</v>
      </c>
      <c r="H139" s="164">
        <v>1041600</v>
      </c>
      <c r="I139" s="65">
        <v>1041600</v>
      </c>
      <c r="J139" s="65">
        <v>1041600</v>
      </c>
      <c r="K139" s="163"/>
      <c r="L139" s="65"/>
      <c r="M139" s="163"/>
      <c r="N139" s="65"/>
      <c r="O139" s="65"/>
      <c r="P139" s="163"/>
      <c r="Q139" s="65"/>
      <c r="R139" s="65"/>
      <c r="S139" s="65"/>
      <c r="T139" s="65"/>
      <c r="U139" s="65"/>
      <c r="V139" s="65"/>
      <c r="W139" s="65"/>
    </row>
    <row r="140" ht="27" customHeight="1" spans="1:23">
      <c r="A140" s="163" t="str">
        <f t="shared" si="3"/>
        <v>       玉溪市农村能源与农业环境保护中心</v>
      </c>
      <c r="B140" s="163" t="s">
        <v>356</v>
      </c>
      <c r="C140" s="163" t="s">
        <v>357</v>
      </c>
      <c r="D140" s="163" t="s">
        <v>164</v>
      </c>
      <c r="E140" s="163" t="s">
        <v>217</v>
      </c>
      <c r="F140" s="163" t="s">
        <v>215</v>
      </c>
      <c r="G140" s="163" t="s">
        <v>216</v>
      </c>
      <c r="H140" s="164">
        <v>1015</v>
      </c>
      <c r="I140" s="65">
        <v>1015</v>
      </c>
      <c r="J140" s="65"/>
      <c r="K140" s="163"/>
      <c r="L140" s="65">
        <v>1015</v>
      </c>
      <c r="M140" s="163"/>
      <c r="N140" s="65"/>
      <c r="O140" s="65"/>
      <c r="P140" s="163"/>
      <c r="Q140" s="65"/>
      <c r="R140" s="65"/>
      <c r="S140" s="65"/>
      <c r="T140" s="65"/>
      <c r="U140" s="65"/>
      <c r="V140" s="65"/>
      <c r="W140" s="65"/>
    </row>
    <row r="141" ht="27" customHeight="1" spans="1:23">
      <c r="A141" s="165" t="s">
        <v>77</v>
      </c>
      <c r="B141" s="163"/>
      <c r="C141" s="163"/>
      <c r="D141" s="163"/>
      <c r="E141" s="163"/>
      <c r="F141" s="163"/>
      <c r="G141" s="163"/>
      <c r="H141" s="164">
        <v>3519691.47</v>
      </c>
      <c r="I141" s="65">
        <v>3519691.47</v>
      </c>
      <c r="J141" s="65">
        <v>2125614.72</v>
      </c>
      <c r="K141" s="163"/>
      <c r="L141" s="65">
        <v>1394076.75</v>
      </c>
      <c r="M141" s="163"/>
      <c r="N141" s="65"/>
      <c r="O141" s="65"/>
      <c r="P141" s="163"/>
      <c r="Q141" s="65"/>
      <c r="R141" s="65"/>
      <c r="S141" s="65"/>
      <c r="T141" s="65"/>
      <c r="U141" s="65"/>
      <c r="V141" s="65"/>
      <c r="W141" s="65"/>
    </row>
    <row r="142" ht="27" customHeight="1" spans="1:23">
      <c r="A142" s="163" t="str">
        <f t="shared" ref="A142:A167" si="4">"       "&amp;"玉溪市乡村建设与社会事业发展中心"</f>
        <v>       玉溪市乡村建设与社会事业发展中心</v>
      </c>
      <c r="B142" s="163" t="s">
        <v>358</v>
      </c>
      <c r="C142" s="163" t="s">
        <v>314</v>
      </c>
      <c r="D142" s="163" t="s">
        <v>137</v>
      </c>
      <c r="E142" s="163" t="s">
        <v>315</v>
      </c>
      <c r="F142" s="163" t="s">
        <v>213</v>
      </c>
      <c r="G142" s="163" t="s">
        <v>214</v>
      </c>
      <c r="H142" s="164">
        <v>782676</v>
      </c>
      <c r="I142" s="65">
        <v>782676</v>
      </c>
      <c r="J142" s="65">
        <v>342420.75</v>
      </c>
      <c r="K142" s="163"/>
      <c r="L142" s="65">
        <v>440255.25</v>
      </c>
      <c r="M142" s="163"/>
      <c r="N142" s="65"/>
      <c r="O142" s="65"/>
      <c r="P142" s="163"/>
      <c r="Q142" s="65"/>
      <c r="R142" s="65"/>
      <c r="S142" s="65"/>
      <c r="T142" s="65"/>
      <c r="U142" s="65"/>
      <c r="V142" s="65"/>
      <c r="W142" s="65"/>
    </row>
    <row r="143" ht="27" customHeight="1" spans="1:23">
      <c r="A143" s="163" t="str">
        <f t="shared" si="4"/>
        <v>       玉溪市乡村建设与社会事业发展中心</v>
      </c>
      <c r="B143" s="163" t="s">
        <v>358</v>
      </c>
      <c r="C143" s="163" t="s">
        <v>314</v>
      </c>
      <c r="D143" s="163" t="s">
        <v>137</v>
      </c>
      <c r="E143" s="163" t="s">
        <v>315</v>
      </c>
      <c r="F143" s="163" t="s">
        <v>215</v>
      </c>
      <c r="G143" s="163" t="s">
        <v>216</v>
      </c>
      <c r="H143" s="164">
        <v>46176</v>
      </c>
      <c r="I143" s="65">
        <v>46176</v>
      </c>
      <c r="J143" s="65">
        <v>20202</v>
      </c>
      <c r="K143" s="163"/>
      <c r="L143" s="65">
        <v>25974</v>
      </c>
      <c r="M143" s="163"/>
      <c r="N143" s="65"/>
      <c r="O143" s="65"/>
      <c r="P143" s="163"/>
      <c r="Q143" s="65"/>
      <c r="R143" s="65"/>
      <c r="S143" s="65"/>
      <c r="T143" s="65"/>
      <c r="U143" s="65"/>
      <c r="V143" s="65"/>
      <c r="W143" s="65"/>
    </row>
    <row r="144" ht="27" customHeight="1" spans="1:23">
      <c r="A144" s="163" t="str">
        <f t="shared" si="4"/>
        <v>       玉溪市乡村建设与社会事业发展中心</v>
      </c>
      <c r="B144" s="163" t="s">
        <v>358</v>
      </c>
      <c r="C144" s="163" t="s">
        <v>314</v>
      </c>
      <c r="D144" s="163" t="s">
        <v>137</v>
      </c>
      <c r="E144" s="163" t="s">
        <v>315</v>
      </c>
      <c r="F144" s="163" t="s">
        <v>316</v>
      </c>
      <c r="G144" s="163" t="s">
        <v>317</v>
      </c>
      <c r="H144" s="164">
        <v>267120</v>
      </c>
      <c r="I144" s="65">
        <v>267120</v>
      </c>
      <c r="J144" s="65">
        <v>116865</v>
      </c>
      <c r="K144" s="163"/>
      <c r="L144" s="65">
        <v>150255</v>
      </c>
      <c r="M144" s="163"/>
      <c r="N144" s="65"/>
      <c r="O144" s="65"/>
      <c r="P144" s="163"/>
      <c r="Q144" s="65"/>
      <c r="R144" s="65"/>
      <c r="S144" s="65"/>
      <c r="T144" s="65"/>
      <c r="U144" s="65"/>
      <c r="V144" s="65"/>
      <c r="W144" s="65"/>
    </row>
    <row r="145" ht="27" customHeight="1" spans="1:23">
      <c r="A145" s="163" t="str">
        <f t="shared" si="4"/>
        <v>       玉溪市乡村建设与社会事业发展中心</v>
      </c>
      <c r="B145" s="163" t="s">
        <v>358</v>
      </c>
      <c r="C145" s="163" t="s">
        <v>314</v>
      </c>
      <c r="D145" s="163" t="s">
        <v>164</v>
      </c>
      <c r="E145" s="163" t="s">
        <v>217</v>
      </c>
      <c r="F145" s="163" t="s">
        <v>215</v>
      </c>
      <c r="G145" s="163" t="s">
        <v>216</v>
      </c>
      <c r="H145" s="164">
        <v>8196</v>
      </c>
      <c r="I145" s="65">
        <v>8196</v>
      </c>
      <c r="J145" s="65"/>
      <c r="K145" s="163"/>
      <c r="L145" s="65">
        <v>8196</v>
      </c>
      <c r="M145" s="163"/>
      <c r="N145" s="65"/>
      <c r="O145" s="65"/>
      <c r="P145" s="163"/>
      <c r="Q145" s="65"/>
      <c r="R145" s="65"/>
      <c r="S145" s="65"/>
      <c r="T145" s="65"/>
      <c r="U145" s="65"/>
      <c r="V145" s="65"/>
      <c r="W145" s="65"/>
    </row>
    <row r="146" ht="27" customHeight="1" spans="1:23">
      <c r="A146" s="163" t="str">
        <f t="shared" si="4"/>
        <v>       玉溪市乡村建设与社会事业发展中心</v>
      </c>
      <c r="B146" s="163" t="s">
        <v>359</v>
      </c>
      <c r="C146" s="163" t="s">
        <v>219</v>
      </c>
      <c r="D146" s="163" t="s">
        <v>121</v>
      </c>
      <c r="E146" s="163" t="s">
        <v>220</v>
      </c>
      <c r="F146" s="163" t="s">
        <v>221</v>
      </c>
      <c r="G146" s="163" t="s">
        <v>222</v>
      </c>
      <c r="H146" s="164">
        <v>248361.6</v>
      </c>
      <c r="I146" s="65">
        <v>248361.6</v>
      </c>
      <c r="J146" s="65">
        <v>62090.4</v>
      </c>
      <c r="K146" s="163"/>
      <c r="L146" s="65">
        <v>186271.2</v>
      </c>
      <c r="M146" s="163"/>
      <c r="N146" s="65"/>
      <c r="O146" s="65"/>
      <c r="P146" s="163"/>
      <c r="Q146" s="65"/>
      <c r="R146" s="65"/>
      <c r="S146" s="65"/>
      <c r="T146" s="65"/>
      <c r="U146" s="65"/>
      <c r="V146" s="65"/>
      <c r="W146" s="65"/>
    </row>
    <row r="147" ht="27" customHeight="1" spans="1:23">
      <c r="A147" s="163" t="str">
        <f t="shared" si="4"/>
        <v>       玉溪市乡村建设与社会事业发展中心</v>
      </c>
      <c r="B147" s="163" t="s">
        <v>359</v>
      </c>
      <c r="C147" s="163" t="s">
        <v>219</v>
      </c>
      <c r="D147" s="163" t="s">
        <v>128</v>
      </c>
      <c r="E147" s="163" t="s">
        <v>319</v>
      </c>
      <c r="F147" s="163" t="s">
        <v>224</v>
      </c>
      <c r="G147" s="163" t="s">
        <v>225</v>
      </c>
      <c r="H147" s="164">
        <v>128837.58</v>
      </c>
      <c r="I147" s="65">
        <v>128837.58</v>
      </c>
      <c r="J147" s="65">
        <v>32209.4</v>
      </c>
      <c r="K147" s="163"/>
      <c r="L147" s="65">
        <v>96628.18</v>
      </c>
      <c r="M147" s="163"/>
      <c r="N147" s="65"/>
      <c r="O147" s="65"/>
      <c r="P147" s="163"/>
      <c r="Q147" s="65"/>
      <c r="R147" s="65"/>
      <c r="S147" s="65"/>
      <c r="T147" s="65"/>
      <c r="U147" s="65"/>
      <c r="V147" s="65"/>
      <c r="W147" s="65"/>
    </row>
    <row r="148" ht="27" customHeight="1" spans="1:23">
      <c r="A148" s="163" t="str">
        <f t="shared" si="4"/>
        <v>       玉溪市乡村建设与社会事业发展中心</v>
      </c>
      <c r="B148" s="163" t="s">
        <v>359</v>
      </c>
      <c r="C148" s="163" t="s">
        <v>219</v>
      </c>
      <c r="D148" s="163" t="s">
        <v>129</v>
      </c>
      <c r="E148" s="163" t="s">
        <v>228</v>
      </c>
      <c r="F148" s="163" t="s">
        <v>229</v>
      </c>
      <c r="G148" s="163" t="s">
        <v>230</v>
      </c>
      <c r="H148" s="164">
        <v>106413</v>
      </c>
      <c r="I148" s="65">
        <v>106413</v>
      </c>
      <c r="J148" s="65">
        <v>26603.25</v>
      </c>
      <c r="K148" s="163"/>
      <c r="L148" s="65">
        <v>79809.75</v>
      </c>
      <c r="M148" s="163"/>
      <c r="N148" s="65"/>
      <c r="O148" s="65"/>
      <c r="P148" s="163"/>
      <c r="Q148" s="65"/>
      <c r="R148" s="65"/>
      <c r="S148" s="65"/>
      <c r="T148" s="65"/>
      <c r="U148" s="65"/>
      <c r="V148" s="65"/>
      <c r="W148" s="65"/>
    </row>
    <row r="149" ht="27" customHeight="1" spans="1:23">
      <c r="A149" s="163" t="str">
        <f t="shared" si="4"/>
        <v>       玉溪市乡村建设与社会事业发展中心</v>
      </c>
      <c r="B149" s="163" t="s">
        <v>359</v>
      </c>
      <c r="C149" s="163" t="s">
        <v>219</v>
      </c>
      <c r="D149" s="163" t="s">
        <v>130</v>
      </c>
      <c r="E149" s="163" t="s">
        <v>231</v>
      </c>
      <c r="F149" s="163" t="s">
        <v>232</v>
      </c>
      <c r="G149" s="163" t="s">
        <v>233</v>
      </c>
      <c r="H149" s="164">
        <v>14620.27</v>
      </c>
      <c r="I149" s="65">
        <v>14620.27</v>
      </c>
      <c r="J149" s="65">
        <v>9847.07</v>
      </c>
      <c r="K149" s="163"/>
      <c r="L149" s="65">
        <v>4773.2</v>
      </c>
      <c r="M149" s="163"/>
      <c r="N149" s="65"/>
      <c r="O149" s="65"/>
      <c r="P149" s="163"/>
      <c r="Q149" s="65"/>
      <c r="R149" s="65"/>
      <c r="S149" s="65"/>
      <c r="T149" s="65"/>
      <c r="U149" s="65"/>
      <c r="V149" s="65"/>
      <c r="W149" s="65"/>
    </row>
    <row r="150" ht="27" customHeight="1" spans="1:23">
      <c r="A150" s="163" t="str">
        <f t="shared" si="4"/>
        <v>       玉溪市乡村建设与社会事业发展中心</v>
      </c>
      <c r="B150" s="163" t="s">
        <v>359</v>
      </c>
      <c r="C150" s="163" t="s">
        <v>219</v>
      </c>
      <c r="D150" s="163" t="s">
        <v>137</v>
      </c>
      <c r="E150" s="163" t="s">
        <v>315</v>
      </c>
      <c r="F150" s="163" t="s">
        <v>232</v>
      </c>
      <c r="G150" s="163" t="s">
        <v>233</v>
      </c>
      <c r="H150" s="164">
        <v>11322.38</v>
      </c>
      <c r="I150" s="65">
        <v>11322.38</v>
      </c>
      <c r="J150" s="65">
        <v>2830.6</v>
      </c>
      <c r="K150" s="163"/>
      <c r="L150" s="65">
        <v>8491.78</v>
      </c>
      <c r="M150" s="163"/>
      <c r="N150" s="65"/>
      <c r="O150" s="65"/>
      <c r="P150" s="163"/>
      <c r="Q150" s="65"/>
      <c r="R150" s="65"/>
      <c r="S150" s="65"/>
      <c r="T150" s="65"/>
      <c r="U150" s="65"/>
      <c r="V150" s="65"/>
      <c r="W150" s="65"/>
    </row>
    <row r="151" ht="27" customHeight="1" spans="1:23">
      <c r="A151" s="163" t="str">
        <f t="shared" si="4"/>
        <v>       玉溪市乡村建设与社会事业发展中心</v>
      </c>
      <c r="B151" s="163" t="s">
        <v>360</v>
      </c>
      <c r="C151" s="163" t="s">
        <v>235</v>
      </c>
      <c r="D151" s="163" t="s">
        <v>163</v>
      </c>
      <c r="E151" s="163" t="s">
        <v>235</v>
      </c>
      <c r="F151" s="163" t="s">
        <v>236</v>
      </c>
      <c r="G151" s="163" t="s">
        <v>235</v>
      </c>
      <c r="H151" s="164">
        <v>270336</v>
      </c>
      <c r="I151" s="65">
        <v>270336</v>
      </c>
      <c r="J151" s="65">
        <v>67584</v>
      </c>
      <c r="K151" s="163"/>
      <c r="L151" s="65">
        <v>202752</v>
      </c>
      <c r="M151" s="163"/>
      <c r="N151" s="65"/>
      <c r="O151" s="65"/>
      <c r="P151" s="163"/>
      <c r="Q151" s="65"/>
      <c r="R151" s="65"/>
      <c r="S151" s="65"/>
      <c r="T151" s="65"/>
      <c r="U151" s="65"/>
      <c r="V151" s="65"/>
      <c r="W151" s="65"/>
    </row>
    <row r="152" ht="27" customHeight="1" spans="1:23">
      <c r="A152" s="163" t="str">
        <f t="shared" si="4"/>
        <v>       玉溪市乡村建设与社会事业发展中心</v>
      </c>
      <c r="B152" s="163" t="s">
        <v>361</v>
      </c>
      <c r="C152" s="163" t="s">
        <v>238</v>
      </c>
      <c r="D152" s="163" t="s">
        <v>120</v>
      </c>
      <c r="E152" s="163" t="s">
        <v>322</v>
      </c>
      <c r="F152" s="163" t="s">
        <v>242</v>
      </c>
      <c r="G152" s="163" t="s">
        <v>243</v>
      </c>
      <c r="H152" s="164">
        <v>211200</v>
      </c>
      <c r="I152" s="65">
        <v>211200</v>
      </c>
      <c r="J152" s="65">
        <v>211200</v>
      </c>
      <c r="K152" s="163"/>
      <c r="L152" s="65"/>
      <c r="M152" s="163"/>
      <c r="N152" s="65"/>
      <c r="O152" s="65"/>
      <c r="P152" s="163"/>
      <c r="Q152" s="65"/>
      <c r="R152" s="65"/>
      <c r="S152" s="65"/>
      <c r="T152" s="65"/>
      <c r="U152" s="65"/>
      <c r="V152" s="65"/>
      <c r="W152" s="65"/>
    </row>
    <row r="153" ht="27" customHeight="1" spans="1:23">
      <c r="A153" s="163" t="str">
        <f t="shared" si="4"/>
        <v>       玉溪市乡村建设与社会事业发展中心</v>
      </c>
      <c r="B153" s="163" t="s">
        <v>362</v>
      </c>
      <c r="C153" s="163" t="s">
        <v>249</v>
      </c>
      <c r="D153" s="163" t="s">
        <v>137</v>
      </c>
      <c r="E153" s="163" t="s">
        <v>315</v>
      </c>
      <c r="F153" s="163" t="s">
        <v>250</v>
      </c>
      <c r="G153" s="163" t="s">
        <v>251</v>
      </c>
      <c r="H153" s="164">
        <v>13100</v>
      </c>
      <c r="I153" s="65">
        <v>13100</v>
      </c>
      <c r="J153" s="65"/>
      <c r="K153" s="163"/>
      <c r="L153" s="65">
        <v>13100</v>
      </c>
      <c r="M153" s="163"/>
      <c r="N153" s="65"/>
      <c r="O153" s="65"/>
      <c r="P153" s="163"/>
      <c r="Q153" s="65"/>
      <c r="R153" s="65"/>
      <c r="S153" s="65"/>
      <c r="T153" s="65"/>
      <c r="U153" s="65"/>
      <c r="V153" s="65"/>
      <c r="W153" s="65"/>
    </row>
    <row r="154" ht="27" customHeight="1" spans="1:23">
      <c r="A154" s="163" t="str">
        <f t="shared" si="4"/>
        <v>       玉溪市乡村建设与社会事业发展中心</v>
      </c>
      <c r="B154" s="163" t="s">
        <v>363</v>
      </c>
      <c r="C154" s="163" t="s">
        <v>257</v>
      </c>
      <c r="D154" s="163" t="s">
        <v>137</v>
      </c>
      <c r="E154" s="163" t="s">
        <v>315</v>
      </c>
      <c r="F154" s="163" t="s">
        <v>258</v>
      </c>
      <c r="G154" s="163" t="s">
        <v>257</v>
      </c>
      <c r="H154" s="164">
        <v>32132.64</v>
      </c>
      <c r="I154" s="65">
        <v>32132.64</v>
      </c>
      <c r="J154" s="65"/>
      <c r="K154" s="163"/>
      <c r="L154" s="65">
        <v>32132.64</v>
      </c>
      <c r="M154" s="163"/>
      <c r="N154" s="65"/>
      <c r="O154" s="65"/>
      <c r="P154" s="163"/>
      <c r="Q154" s="65"/>
      <c r="R154" s="65"/>
      <c r="S154" s="65"/>
      <c r="T154" s="65"/>
      <c r="U154" s="65"/>
      <c r="V154" s="65"/>
      <c r="W154" s="65"/>
    </row>
    <row r="155" ht="27" customHeight="1" spans="1:23">
      <c r="A155" s="163" t="str">
        <f t="shared" si="4"/>
        <v>       玉溪市乡村建设与社会事业发展中心</v>
      </c>
      <c r="B155" s="163" t="s">
        <v>364</v>
      </c>
      <c r="C155" s="163" t="s">
        <v>260</v>
      </c>
      <c r="D155" s="163" t="s">
        <v>120</v>
      </c>
      <c r="E155" s="163" t="s">
        <v>322</v>
      </c>
      <c r="F155" s="163" t="s">
        <v>261</v>
      </c>
      <c r="G155" s="163" t="s">
        <v>262</v>
      </c>
      <c r="H155" s="164">
        <v>4800</v>
      </c>
      <c r="I155" s="65">
        <v>4800</v>
      </c>
      <c r="J155" s="65">
        <v>4800</v>
      </c>
      <c r="K155" s="163"/>
      <c r="L155" s="65"/>
      <c r="M155" s="163"/>
      <c r="N155" s="65"/>
      <c r="O155" s="65"/>
      <c r="P155" s="163"/>
      <c r="Q155" s="65"/>
      <c r="R155" s="65"/>
      <c r="S155" s="65"/>
      <c r="T155" s="65"/>
      <c r="U155" s="65"/>
      <c r="V155" s="65"/>
      <c r="W155" s="65"/>
    </row>
    <row r="156" ht="27" customHeight="1" spans="1:23">
      <c r="A156" s="163" t="str">
        <f t="shared" si="4"/>
        <v>       玉溪市乡村建设与社会事业发展中心</v>
      </c>
      <c r="B156" s="163" t="s">
        <v>364</v>
      </c>
      <c r="C156" s="163" t="s">
        <v>260</v>
      </c>
      <c r="D156" s="163" t="s">
        <v>137</v>
      </c>
      <c r="E156" s="163" t="s">
        <v>315</v>
      </c>
      <c r="F156" s="163" t="s">
        <v>263</v>
      </c>
      <c r="G156" s="163" t="s">
        <v>264</v>
      </c>
      <c r="H156" s="164">
        <v>15000</v>
      </c>
      <c r="I156" s="65">
        <v>15000</v>
      </c>
      <c r="J156" s="65">
        <v>2062.25</v>
      </c>
      <c r="K156" s="163"/>
      <c r="L156" s="65">
        <v>12937.75</v>
      </c>
      <c r="M156" s="163"/>
      <c r="N156" s="65"/>
      <c r="O156" s="65"/>
      <c r="P156" s="163"/>
      <c r="Q156" s="65"/>
      <c r="R156" s="65"/>
      <c r="S156" s="65"/>
      <c r="T156" s="65"/>
      <c r="U156" s="65"/>
      <c r="V156" s="65"/>
      <c r="W156" s="65"/>
    </row>
    <row r="157" ht="27" customHeight="1" spans="1:23">
      <c r="A157" s="163" t="str">
        <f t="shared" si="4"/>
        <v>       玉溪市乡村建设与社会事业发展中心</v>
      </c>
      <c r="B157" s="163" t="s">
        <v>364</v>
      </c>
      <c r="C157" s="163" t="s">
        <v>260</v>
      </c>
      <c r="D157" s="163" t="s">
        <v>137</v>
      </c>
      <c r="E157" s="163" t="s">
        <v>315</v>
      </c>
      <c r="F157" s="163" t="s">
        <v>265</v>
      </c>
      <c r="G157" s="163" t="s">
        <v>266</v>
      </c>
      <c r="H157" s="164">
        <v>10000</v>
      </c>
      <c r="I157" s="65">
        <v>10000</v>
      </c>
      <c r="J157" s="65">
        <v>2500</v>
      </c>
      <c r="K157" s="163"/>
      <c r="L157" s="65">
        <v>7500</v>
      </c>
      <c r="M157" s="163"/>
      <c r="N157" s="65"/>
      <c r="O157" s="65"/>
      <c r="P157" s="163"/>
      <c r="Q157" s="65"/>
      <c r="R157" s="65"/>
      <c r="S157" s="65"/>
      <c r="T157" s="65"/>
      <c r="U157" s="65"/>
      <c r="V157" s="65"/>
      <c r="W157" s="65"/>
    </row>
    <row r="158" ht="27" customHeight="1" spans="1:23">
      <c r="A158" s="163" t="str">
        <f t="shared" si="4"/>
        <v>       玉溪市乡村建设与社会事业发展中心</v>
      </c>
      <c r="B158" s="163" t="s">
        <v>364</v>
      </c>
      <c r="C158" s="163" t="s">
        <v>260</v>
      </c>
      <c r="D158" s="163" t="s">
        <v>137</v>
      </c>
      <c r="E158" s="163" t="s">
        <v>315</v>
      </c>
      <c r="F158" s="163" t="s">
        <v>267</v>
      </c>
      <c r="G158" s="163" t="s">
        <v>268</v>
      </c>
      <c r="H158" s="164">
        <v>10000</v>
      </c>
      <c r="I158" s="65">
        <v>10000</v>
      </c>
      <c r="J158" s="65">
        <v>2500</v>
      </c>
      <c r="K158" s="163"/>
      <c r="L158" s="65">
        <v>7500</v>
      </c>
      <c r="M158" s="163"/>
      <c r="N158" s="65"/>
      <c r="O158" s="65"/>
      <c r="P158" s="163"/>
      <c r="Q158" s="65"/>
      <c r="R158" s="65"/>
      <c r="S158" s="65"/>
      <c r="T158" s="65"/>
      <c r="U158" s="65"/>
      <c r="V158" s="65"/>
      <c r="W158" s="65"/>
    </row>
    <row r="159" ht="27" customHeight="1" spans="1:23">
      <c r="A159" s="163" t="str">
        <f t="shared" si="4"/>
        <v>       玉溪市乡村建设与社会事业发展中心</v>
      </c>
      <c r="B159" s="163" t="s">
        <v>364</v>
      </c>
      <c r="C159" s="163" t="s">
        <v>260</v>
      </c>
      <c r="D159" s="163" t="s">
        <v>137</v>
      </c>
      <c r="E159" s="163" t="s">
        <v>315</v>
      </c>
      <c r="F159" s="163" t="s">
        <v>325</v>
      </c>
      <c r="G159" s="163" t="s">
        <v>326</v>
      </c>
      <c r="H159" s="164">
        <v>5000</v>
      </c>
      <c r="I159" s="65">
        <v>5000</v>
      </c>
      <c r="J159" s="65">
        <v>1250</v>
      </c>
      <c r="K159" s="163"/>
      <c r="L159" s="65">
        <v>3750</v>
      </c>
      <c r="M159" s="163"/>
      <c r="N159" s="65"/>
      <c r="O159" s="65"/>
      <c r="P159" s="163"/>
      <c r="Q159" s="65"/>
      <c r="R159" s="65"/>
      <c r="S159" s="65"/>
      <c r="T159" s="65"/>
      <c r="U159" s="65"/>
      <c r="V159" s="65"/>
      <c r="W159" s="65"/>
    </row>
    <row r="160" ht="27" customHeight="1" spans="1:23">
      <c r="A160" s="163" t="str">
        <f t="shared" si="4"/>
        <v>       玉溪市乡村建设与社会事业发展中心</v>
      </c>
      <c r="B160" s="163" t="s">
        <v>364</v>
      </c>
      <c r="C160" s="163" t="s">
        <v>260</v>
      </c>
      <c r="D160" s="163" t="s">
        <v>137</v>
      </c>
      <c r="E160" s="163" t="s">
        <v>315</v>
      </c>
      <c r="F160" s="163" t="s">
        <v>286</v>
      </c>
      <c r="G160" s="163" t="s">
        <v>287</v>
      </c>
      <c r="H160" s="164">
        <v>35000</v>
      </c>
      <c r="I160" s="65">
        <v>35000</v>
      </c>
      <c r="J160" s="65">
        <v>8750</v>
      </c>
      <c r="K160" s="163"/>
      <c r="L160" s="65">
        <v>26250</v>
      </c>
      <c r="M160" s="163"/>
      <c r="N160" s="65"/>
      <c r="O160" s="65"/>
      <c r="P160" s="163"/>
      <c r="Q160" s="65"/>
      <c r="R160" s="65"/>
      <c r="S160" s="65"/>
      <c r="T160" s="65"/>
      <c r="U160" s="65"/>
      <c r="V160" s="65"/>
      <c r="W160" s="65"/>
    </row>
    <row r="161" ht="27" customHeight="1" spans="1:23">
      <c r="A161" s="163" t="str">
        <f t="shared" si="4"/>
        <v>       玉溪市乡村建设与社会事业发展中心</v>
      </c>
      <c r="B161" s="163" t="s">
        <v>364</v>
      </c>
      <c r="C161" s="163" t="s">
        <v>260</v>
      </c>
      <c r="D161" s="163" t="s">
        <v>137</v>
      </c>
      <c r="E161" s="163" t="s">
        <v>315</v>
      </c>
      <c r="F161" s="163" t="s">
        <v>269</v>
      </c>
      <c r="G161" s="163" t="s">
        <v>270</v>
      </c>
      <c r="H161" s="164">
        <v>5000</v>
      </c>
      <c r="I161" s="65">
        <v>5000</v>
      </c>
      <c r="J161" s="65">
        <v>1250</v>
      </c>
      <c r="K161" s="163"/>
      <c r="L161" s="65">
        <v>3750</v>
      </c>
      <c r="M161" s="163"/>
      <c r="N161" s="65"/>
      <c r="O161" s="65"/>
      <c r="P161" s="163"/>
      <c r="Q161" s="65"/>
      <c r="R161" s="65"/>
      <c r="S161" s="65"/>
      <c r="T161" s="65"/>
      <c r="U161" s="65"/>
      <c r="V161" s="65"/>
      <c r="W161" s="65"/>
    </row>
    <row r="162" ht="27" customHeight="1" spans="1:23">
      <c r="A162" s="163" t="str">
        <f t="shared" si="4"/>
        <v>       玉溪市乡村建设与社会事业发展中心</v>
      </c>
      <c r="B162" s="163" t="s">
        <v>364</v>
      </c>
      <c r="C162" s="163" t="s">
        <v>260</v>
      </c>
      <c r="D162" s="163" t="s">
        <v>137</v>
      </c>
      <c r="E162" s="163" t="s">
        <v>315</v>
      </c>
      <c r="F162" s="163" t="s">
        <v>293</v>
      </c>
      <c r="G162" s="163" t="s">
        <v>294</v>
      </c>
      <c r="H162" s="164">
        <v>20000</v>
      </c>
      <c r="I162" s="65">
        <v>20000</v>
      </c>
      <c r="J162" s="65">
        <v>5000</v>
      </c>
      <c r="K162" s="163"/>
      <c r="L162" s="65">
        <v>15000</v>
      </c>
      <c r="M162" s="163"/>
      <c r="N162" s="65"/>
      <c r="O162" s="65"/>
      <c r="P162" s="163"/>
      <c r="Q162" s="65"/>
      <c r="R162" s="65"/>
      <c r="S162" s="65"/>
      <c r="T162" s="65"/>
      <c r="U162" s="65"/>
      <c r="V162" s="65"/>
      <c r="W162" s="65"/>
    </row>
    <row r="163" ht="27" customHeight="1" spans="1:23">
      <c r="A163" s="163" t="str">
        <f t="shared" si="4"/>
        <v>       玉溪市乡村建设与社会事业发展中心</v>
      </c>
      <c r="B163" s="163" t="s">
        <v>364</v>
      </c>
      <c r="C163" s="163" t="s">
        <v>260</v>
      </c>
      <c r="D163" s="163" t="s">
        <v>137</v>
      </c>
      <c r="E163" s="163" t="s">
        <v>315</v>
      </c>
      <c r="F163" s="163" t="s">
        <v>275</v>
      </c>
      <c r="G163" s="163" t="s">
        <v>276</v>
      </c>
      <c r="H163" s="164">
        <v>16000</v>
      </c>
      <c r="I163" s="65">
        <v>16000</v>
      </c>
      <c r="J163" s="65">
        <v>4000</v>
      </c>
      <c r="K163" s="163"/>
      <c r="L163" s="65">
        <v>12000</v>
      </c>
      <c r="M163" s="163"/>
      <c r="N163" s="65"/>
      <c r="O163" s="65"/>
      <c r="P163" s="163"/>
      <c r="Q163" s="65"/>
      <c r="R163" s="65"/>
      <c r="S163" s="65"/>
      <c r="T163" s="65"/>
      <c r="U163" s="65"/>
      <c r="V163" s="65"/>
      <c r="W163" s="65"/>
    </row>
    <row r="164" ht="27" customHeight="1" spans="1:23">
      <c r="A164" s="163" t="str">
        <f t="shared" si="4"/>
        <v>       玉溪市乡村建设与社会事业发展中心</v>
      </c>
      <c r="B164" s="163" t="s">
        <v>364</v>
      </c>
      <c r="C164" s="163" t="s">
        <v>260</v>
      </c>
      <c r="D164" s="163" t="s">
        <v>137</v>
      </c>
      <c r="E164" s="163" t="s">
        <v>315</v>
      </c>
      <c r="F164" s="163" t="s">
        <v>254</v>
      </c>
      <c r="G164" s="163" t="s">
        <v>255</v>
      </c>
      <c r="H164" s="164">
        <v>30000</v>
      </c>
      <c r="I164" s="65">
        <v>30000</v>
      </c>
      <c r="J164" s="65">
        <v>7500</v>
      </c>
      <c r="K164" s="163"/>
      <c r="L164" s="65">
        <v>22500</v>
      </c>
      <c r="M164" s="163"/>
      <c r="N164" s="65"/>
      <c r="O164" s="65"/>
      <c r="P164" s="163"/>
      <c r="Q164" s="65"/>
      <c r="R164" s="65"/>
      <c r="S164" s="65"/>
      <c r="T164" s="65"/>
      <c r="U164" s="65"/>
      <c r="V164" s="65"/>
      <c r="W164" s="65"/>
    </row>
    <row r="165" ht="27" customHeight="1" spans="1:23">
      <c r="A165" s="163" t="str">
        <f t="shared" si="4"/>
        <v>       玉溪市乡村建设与社会事业发展中心</v>
      </c>
      <c r="B165" s="163" t="s">
        <v>364</v>
      </c>
      <c r="C165" s="163" t="s">
        <v>260</v>
      </c>
      <c r="D165" s="163" t="s">
        <v>137</v>
      </c>
      <c r="E165" s="163" t="s">
        <v>315</v>
      </c>
      <c r="F165" s="163" t="s">
        <v>261</v>
      </c>
      <c r="G165" s="163" t="s">
        <v>262</v>
      </c>
      <c r="H165" s="164">
        <v>33000</v>
      </c>
      <c r="I165" s="65">
        <v>33000</v>
      </c>
      <c r="J165" s="65">
        <v>3750</v>
      </c>
      <c r="K165" s="163"/>
      <c r="L165" s="65">
        <v>29250</v>
      </c>
      <c r="M165" s="163"/>
      <c r="N165" s="65"/>
      <c r="O165" s="65"/>
      <c r="P165" s="163"/>
      <c r="Q165" s="65"/>
      <c r="R165" s="65"/>
      <c r="S165" s="65"/>
      <c r="T165" s="65"/>
      <c r="U165" s="65"/>
      <c r="V165" s="65"/>
      <c r="W165" s="65"/>
    </row>
    <row r="166" ht="27" customHeight="1" spans="1:23">
      <c r="A166" s="163" t="str">
        <f t="shared" si="4"/>
        <v>       玉溪市乡村建设与社会事业发展中心</v>
      </c>
      <c r="B166" s="163" t="s">
        <v>365</v>
      </c>
      <c r="C166" s="163" t="s">
        <v>187</v>
      </c>
      <c r="D166" s="163" t="s">
        <v>137</v>
      </c>
      <c r="E166" s="163" t="s">
        <v>315</v>
      </c>
      <c r="F166" s="163" t="s">
        <v>278</v>
      </c>
      <c r="G166" s="163" t="s">
        <v>187</v>
      </c>
      <c r="H166" s="164">
        <v>5000</v>
      </c>
      <c r="I166" s="65">
        <v>5000</v>
      </c>
      <c r="J166" s="65"/>
      <c r="K166" s="163"/>
      <c r="L166" s="65">
        <v>5000</v>
      </c>
      <c r="M166" s="163"/>
      <c r="N166" s="65"/>
      <c r="O166" s="65"/>
      <c r="P166" s="163"/>
      <c r="Q166" s="65"/>
      <c r="R166" s="65"/>
      <c r="S166" s="65"/>
      <c r="T166" s="65"/>
      <c r="U166" s="65"/>
      <c r="V166" s="65"/>
      <c r="W166" s="65"/>
    </row>
    <row r="167" ht="27" customHeight="1" spans="1:23">
      <c r="A167" s="163" t="str">
        <f t="shared" si="4"/>
        <v>       玉溪市乡村建设与社会事业发展中心</v>
      </c>
      <c r="B167" s="163" t="s">
        <v>366</v>
      </c>
      <c r="C167" s="163" t="s">
        <v>367</v>
      </c>
      <c r="D167" s="163" t="s">
        <v>137</v>
      </c>
      <c r="E167" s="163" t="s">
        <v>315</v>
      </c>
      <c r="F167" s="163" t="s">
        <v>316</v>
      </c>
      <c r="G167" s="163" t="s">
        <v>317</v>
      </c>
      <c r="H167" s="164">
        <v>1190400</v>
      </c>
      <c r="I167" s="65">
        <v>1190400</v>
      </c>
      <c r="J167" s="65">
        <v>1190400</v>
      </c>
      <c r="K167" s="163"/>
      <c r="L167" s="65"/>
      <c r="M167" s="163"/>
      <c r="N167" s="65"/>
      <c r="O167" s="65"/>
      <c r="P167" s="163"/>
      <c r="Q167" s="65"/>
      <c r="R167" s="65"/>
      <c r="S167" s="65"/>
      <c r="T167" s="65"/>
      <c r="U167" s="65"/>
      <c r="V167" s="65"/>
      <c r="W167" s="65"/>
    </row>
    <row r="168" ht="20.25" customHeight="1" spans="1:23">
      <c r="A168" s="165" t="s">
        <v>73</v>
      </c>
      <c r="B168" s="163"/>
      <c r="C168" s="163"/>
      <c r="D168" s="163"/>
      <c r="E168" s="163"/>
      <c r="F168" s="163"/>
      <c r="G168" s="163"/>
      <c r="H168" s="164">
        <v>8237745.52</v>
      </c>
      <c r="I168" s="65">
        <v>8237745.52</v>
      </c>
      <c r="J168" s="65">
        <v>4927908.89</v>
      </c>
      <c r="K168" s="163"/>
      <c r="L168" s="65">
        <v>3309836.63</v>
      </c>
      <c r="M168" s="163"/>
      <c r="N168" s="65"/>
      <c r="O168" s="65"/>
      <c r="P168" s="163"/>
      <c r="Q168" s="65"/>
      <c r="R168" s="65"/>
      <c r="S168" s="65"/>
      <c r="T168" s="65"/>
      <c r="U168" s="65"/>
      <c r="V168" s="65"/>
      <c r="W168" s="65"/>
    </row>
    <row r="169" ht="20.25" customHeight="1" spans="1:23">
      <c r="A169" s="163" t="str">
        <f t="shared" ref="A169:A195" si="5">"       "&amp;"玉溪市农业技术推广中心"</f>
        <v>       玉溪市农业技术推广中心</v>
      </c>
      <c r="B169" s="163" t="s">
        <v>368</v>
      </c>
      <c r="C169" s="163" t="s">
        <v>314</v>
      </c>
      <c r="D169" s="163" t="s">
        <v>137</v>
      </c>
      <c r="E169" s="163" t="s">
        <v>315</v>
      </c>
      <c r="F169" s="163" t="s">
        <v>213</v>
      </c>
      <c r="G169" s="163" t="s">
        <v>214</v>
      </c>
      <c r="H169" s="164">
        <v>1844124</v>
      </c>
      <c r="I169" s="65">
        <v>1844124</v>
      </c>
      <c r="J169" s="65">
        <v>806804.25</v>
      </c>
      <c r="K169" s="163"/>
      <c r="L169" s="65">
        <v>1037319.75</v>
      </c>
      <c r="M169" s="163"/>
      <c r="N169" s="65"/>
      <c r="O169" s="65"/>
      <c r="P169" s="163"/>
      <c r="Q169" s="65"/>
      <c r="R169" s="65"/>
      <c r="S169" s="65"/>
      <c r="T169" s="65"/>
      <c r="U169" s="65"/>
      <c r="V169" s="65"/>
      <c r="W169" s="65"/>
    </row>
    <row r="170" ht="20.25" customHeight="1" spans="1:23">
      <c r="A170" s="163" t="str">
        <f t="shared" si="5"/>
        <v>       玉溪市农业技术推广中心</v>
      </c>
      <c r="B170" s="163" t="s">
        <v>368</v>
      </c>
      <c r="C170" s="163" t="s">
        <v>314</v>
      </c>
      <c r="D170" s="163" t="s">
        <v>137</v>
      </c>
      <c r="E170" s="163" t="s">
        <v>315</v>
      </c>
      <c r="F170" s="163" t="s">
        <v>215</v>
      </c>
      <c r="G170" s="163" t="s">
        <v>216</v>
      </c>
      <c r="H170" s="164">
        <v>92580</v>
      </c>
      <c r="I170" s="65">
        <v>92580</v>
      </c>
      <c r="J170" s="65">
        <v>40503.75</v>
      </c>
      <c r="K170" s="163"/>
      <c r="L170" s="65">
        <v>52076.25</v>
      </c>
      <c r="M170" s="163"/>
      <c r="N170" s="65"/>
      <c r="O170" s="65"/>
      <c r="P170" s="163"/>
      <c r="Q170" s="65"/>
      <c r="R170" s="65"/>
      <c r="S170" s="65"/>
      <c r="T170" s="65"/>
      <c r="U170" s="65"/>
      <c r="V170" s="65"/>
      <c r="W170" s="65"/>
    </row>
    <row r="171" ht="20.25" customHeight="1" spans="1:23">
      <c r="A171" s="163" t="str">
        <f t="shared" si="5"/>
        <v>       玉溪市农业技术推广中心</v>
      </c>
      <c r="B171" s="163" t="s">
        <v>368</v>
      </c>
      <c r="C171" s="163" t="s">
        <v>314</v>
      </c>
      <c r="D171" s="163" t="s">
        <v>137</v>
      </c>
      <c r="E171" s="163" t="s">
        <v>315</v>
      </c>
      <c r="F171" s="163" t="s">
        <v>316</v>
      </c>
      <c r="G171" s="163" t="s">
        <v>317</v>
      </c>
      <c r="H171" s="164">
        <v>582240</v>
      </c>
      <c r="I171" s="65">
        <v>582240</v>
      </c>
      <c r="J171" s="65">
        <v>254730</v>
      </c>
      <c r="K171" s="163"/>
      <c r="L171" s="65">
        <v>327510</v>
      </c>
      <c r="M171" s="163"/>
      <c r="N171" s="65"/>
      <c r="O171" s="65"/>
      <c r="P171" s="163"/>
      <c r="Q171" s="65"/>
      <c r="R171" s="65"/>
      <c r="S171" s="65"/>
      <c r="T171" s="65"/>
      <c r="U171" s="65"/>
      <c r="V171" s="65"/>
      <c r="W171" s="65"/>
    </row>
    <row r="172" ht="20.25" customHeight="1" spans="1:23">
      <c r="A172" s="163" t="str">
        <f t="shared" si="5"/>
        <v>       玉溪市农业技术推广中心</v>
      </c>
      <c r="B172" s="163" t="s">
        <v>368</v>
      </c>
      <c r="C172" s="163" t="s">
        <v>314</v>
      </c>
      <c r="D172" s="163" t="s">
        <v>164</v>
      </c>
      <c r="E172" s="163" t="s">
        <v>217</v>
      </c>
      <c r="F172" s="163" t="s">
        <v>215</v>
      </c>
      <c r="G172" s="163" t="s">
        <v>216</v>
      </c>
      <c r="H172" s="164">
        <v>36120</v>
      </c>
      <c r="I172" s="65">
        <v>36120</v>
      </c>
      <c r="J172" s="65"/>
      <c r="K172" s="163"/>
      <c r="L172" s="65">
        <v>36120</v>
      </c>
      <c r="M172" s="163"/>
      <c r="N172" s="65"/>
      <c r="O172" s="65"/>
      <c r="P172" s="163"/>
      <c r="Q172" s="65"/>
      <c r="R172" s="65"/>
      <c r="S172" s="65"/>
      <c r="T172" s="65"/>
      <c r="U172" s="65"/>
      <c r="V172" s="65"/>
      <c r="W172" s="65"/>
    </row>
    <row r="173" ht="20.25" customHeight="1" spans="1:23">
      <c r="A173" s="163" t="str">
        <f t="shared" si="5"/>
        <v>       玉溪市农业技术推广中心</v>
      </c>
      <c r="B173" s="163" t="s">
        <v>369</v>
      </c>
      <c r="C173" s="163" t="s">
        <v>219</v>
      </c>
      <c r="D173" s="163" t="s">
        <v>121</v>
      </c>
      <c r="E173" s="163" t="s">
        <v>220</v>
      </c>
      <c r="F173" s="163" t="s">
        <v>221</v>
      </c>
      <c r="G173" s="163" t="s">
        <v>222</v>
      </c>
      <c r="H173" s="164">
        <v>559132.8</v>
      </c>
      <c r="I173" s="65">
        <v>559132.8</v>
      </c>
      <c r="J173" s="65">
        <v>139783.2</v>
      </c>
      <c r="K173" s="163"/>
      <c r="L173" s="65">
        <v>419349.6</v>
      </c>
      <c r="M173" s="163"/>
      <c r="N173" s="65"/>
      <c r="O173" s="65"/>
      <c r="P173" s="163"/>
      <c r="Q173" s="65"/>
      <c r="R173" s="65"/>
      <c r="S173" s="65"/>
      <c r="T173" s="65"/>
      <c r="U173" s="65"/>
      <c r="V173" s="65"/>
      <c r="W173" s="65"/>
    </row>
    <row r="174" ht="20.25" customHeight="1" spans="1:23">
      <c r="A174" s="163" t="str">
        <f t="shared" si="5"/>
        <v>       玉溪市农业技术推广中心</v>
      </c>
      <c r="B174" s="163" t="s">
        <v>369</v>
      </c>
      <c r="C174" s="163" t="s">
        <v>219</v>
      </c>
      <c r="D174" s="163" t="s">
        <v>128</v>
      </c>
      <c r="E174" s="163" t="s">
        <v>319</v>
      </c>
      <c r="F174" s="163" t="s">
        <v>224</v>
      </c>
      <c r="G174" s="163" t="s">
        <v>225</v>
      </c>
      <c r="H174" s="164">
        <v>290050.14</v>
      </c>
      <c r="I174" s="65">
        <v>290050.14</v>
      </c>
      <c r="J174" s="65">
        <v>72512.54</v>
      </c>
      <c r="K174" s="163"/>
      <c r="L174" s="65">
        <v>217537.6</v>
      </c>
      <c r="M174" s="163"/>
      <c r="N174" s="65"/>
      <c r="O174" s="65"/>
      <c r="P174" s="163"/>
      <c r="Q174" s="65"/>
      <c r="R174" s="65"/>
      <c r="S174" s="65"/>
      <c r="T174" s="65"/>
      <c r="U174" s="65"/>
      <c r="V174" s="65"/>
      <c r="W174" s="65"/>
    </row>
    <row r="175" ht="20.25" customHeight="1" spans="1:23">
      <c r="A175" s="163" t="str">
        <f t="shared" si="5"/>
        <v>       玉溪市农业技术推广中心</v>
      </c>
      <c r="B175" s="163" t="s">
        <v>369</v>
      </c>
      <c r="C175" s="163" t="s">
        <v>219</v>
      </c>
      <c r="D175" s="163" t="s">
        <v>129</v>
      </c>
      <c r="E175" s="163" t="s">
        <v>228</v>
      </c>
      <c r="F175" s="163" t="s">
        <v>229</v>
      </c>
      <c r="G175" s="163" t="s">
        <v>230</v>
      </c>
      <c r="H175" s="164">
        <v>275529</v>
      </c>
      <c r="I175" s="65">
        <v>275529</v>
      </c>
      <c r="J175" s="65">
        <v>68882.25</v>
      </c>
      <c r="K175" s="163"/>
      <c r="L175" s="65">
        <v>206646.75</v>
      </c>
      <c r="M175" s="163"/>
      <c r="N175" s="65"/>
      <c r="O175" s="65"/>
      <c r="P175" s="163"/>
      <c r="Q175" s="65"/>
      <c r="R175" s="65"/>
      <c r="S175" s="65"/>
      <c r="T175" s="65"/>
      <c r="U175" s="65"/>
      <c r="V175" s="65"/>
      <c r="W175" s="65"/>
    </row>
    <row r="176" ht="20.25" customHeight="1" spans="1:23">
      <c r="A176" s="163" t="str">
        <f t="shared" si="5"/>
        <v>       玉溪市农业技术推广中心</v>
      </c>
      <c r="B176" s="163" t="s">
        <v>369</v>
      </c>
      <c r="C176" s="163" t="s">
        <v>219</v>
      </c>
      <c r="D176" s="163" t="s">
        <v>130</v>
      </c>
      <c r="E176" s="163" t="s">
        <v>231</v>
      </c>
      <c r="F176" s="163" t="s">
        <v>232</v>
      </c>
      <c r="G176" s="163" t="s">
        <v>233</v>
      </c>
      <c r="H176" s="164">
        <v>35655.78</v>
      </c>
      <c r="I176" s="65">
        <v>35655.78</v>
      </c>
      <c r="J176" s="65">
        <v>24909.95</v>
      </c>
      <c r="K176" s="163"/>
      <c r="L176" s="65">
        <v>10745.83</v>
      </c>
      <c r="M176" s="163"/>
      <c r="N176" s="65"/>
      <c r="O176" s="65"/>
      <c r="P176" s="163"/>
      <c r="Q176" s="65"/>
      <c r="R176" s="65"/>
      <c r="S176" s="65"/>
      <c r="T176" s="65"/>
      <c r="U176" s="65"/>
      <c r="V176" s="65"/>
      <c r="W176" s="65"/>
    </row>
    <row r="177" ht="20.25" customHeight="1" spans="1:23">
      <c r="A177" s="163" t="str">
        <f t="shared" si="5"/>
        <v>       玉溪市农业技术推广中心</v>
      </c>
      <c r="B177" s="163" t="s">
        <v>369</v>
      </c>
      <c r="C177" s="163" t="s">
        <v>219</v>
      </c>
      <c r="D177" s="163" t="s">
        <v>137</v>
      </c>
      <c r="E177" s="163" t="s">
        <v>315</v>
      </c>
      <c r="F177" s="163" t="s">
        <v>232</v>
      </c>
      <c r="G177" s="163" t="s">
        <v>233</v>
      </c>
      <c r="H177" s="164">
        <v>25537.8</v>
      </c>
      <c r="I177" s="65">
        <v>25537.8</v>
      </c>
      <c r="J177" s="65">
        <v>6384.45</v>
      </c>
      <c r="K177" s="163"/>
      <c r="L177" s="65">
        <v>19153.35</v>
      </c>
      <c r="M177" s="163"/>
      <c r="N177" s="65"/>
      <c r="O177" s="65"/>
      <c r="P177" s="163"/>
      <c r="Q177" s="65"/>
      <c r="R177" s="65"/>
      <c r="S177" s="65"/>
      <c r="T177" s="65"/>
      <c r="U177" s="65"/>
      <c r="V177" s="65"/>
      <c r="W177" s="65"/>
    </row>
    <row r="178" ht="20.25" customHeight="1" spans="1:23">
      <c r="A178" s="163" t="str">
        <f t="shared" si="5"/>
        <v>       玉溪市农业技术推广中心</v>
      </c>
      <c r="B178" s="163" t="s">
        <v>370</v>
      </c>
      <c r="C178" s="163" t="s">
        <v>235</v>
      </c>
      <c r="D178" s="163" t="s">
        <v>163</v>
      </c>
      <c r="E178" s="163" t="s">
        <v>235</v>
      </c>
      <c r="F178" s="163" t="s">
        <v>236</v>
      </c>
      <c r="G178" s="163" t="s">
        <v>235</v>
      </c>
      <c r="H178" s="164">
        <v>608520</v>
      </c>
      <c r="I178" s="65">
        <v>608520</v>
      </c>
      <c r="J178" s="65">
        <v>152130</v>
      </c>
      <c r="K178" s="163"/>
      <c r="L178" s="65">
        <v>456390</v>
      </c>
      <c r="M178" s="163"/>
      <c r="N178" s="65"/>
      <c r="O178" s="65"/>
      <c r="P178" s="163"/>
      <c r="Q178" s="65"/>
      <c r="R178" s="65"/>
      <c r="S178" s="65"/>
      <c r="T178" s="65"/>
      <c r="U178" s="65"/>
      <c r="V178" s="65"/>
      <c r="W178" s="65"/>
    </row>
    <row r="179" ht="20.25" customHeight="1" spans="1:23">
      <c r="A179" s="163" t="str">
        <f t="shared" si="5"/>
        <v>       玉溪市农业技术推广中心</v>
      </c>
      <c r="B179" s="163" t="s">
        <v>371</v>
      </c>
      <c r="C179" s="163" t="s">
        <v>238</v>
      </c>
      <c r="D179" s="163" t="s">
        <v>120</v>
      </c>
      <c r="E179" s="163" t="s">
        <v>322</v>
      </c>
      <c r="F179" s="163" t="s">
        <v>242</v>
      </c>
      <c r="G179" s="163" t="s">
        <v>243</v>
      </c>
      <c r="H179" s="164">
        <v>739200</v>
      </c>
      <c r="I179" s="65">
        <v>739200</v>
      </c>
      <c r="J179" s="65">
        <v>739200</v>
      </c>
      <c r="K179" s="163"/>
      <c r="L179" s="65"/>
      <c r="M179" s="163"/>
      <c r="N179" s="65"/>
      <c r="O179" s="65"/>
      <c r="P179" s="163"/>
      <c r="Q179" s="65"/>
      <c r="R179" s="65"/>
      <c r="S179" s="65"/>
      <c r="T179" s="65"/>
      <c r="U179" s="65"/>
      <c r="V179" s="65"/>
      <c r="W179" s="65"/>
    </row>
    <row r="180" ht="20.25" customHeight="1" spans="1:23">
      <c r="A180" s="163" t="str">
        <f t="shared" si="5"/>
        <v>       玉溪市农业技术推广中心</v>
      </c>
      <c r="B180" s="163" t="s">
        <v>372</v>
      </c>
      <c r="C180" s="163" t="s">
        <v>249</v>
      </c>
      <c r="D180" s="163" t="s">
        <v>137</v>
      </c>
      <c r="E180" s="163" t="s">
        <v>315</v>
      </c>
      <c r="F180" s="163" t="s">
        <v>250</v>
      </c>
      <c r="G180" s="163" t="s">
        <v>251</v>
      </c>
      <c r="H180" s="164">
        <v>52000</v>
      </c>
      <c r="I180" s="65">
        <v>52000</v>
      </c>
      <c r="J180" s="65"/>
      <c r="K180" s="163"/>
      <c r="L180" s="65">
        <v>52000</v>
      </c>
      <c r="M180" s="163"/>
      <c r="N180" s="65"/>
      <c r="O180" s="65"/>
      <c r="P180" s="163"/>
      <c r="Q180" s="65"/>
      <c r="R180" s="65"/>
      <c r="S180" s="65"/>
      <c r="T180" s="65"/>
      <c r="U180" s="65"/>
      <c r="V180" s="65"/>
      <c r="W180" s="65"/>
    </row>
    <row r="181" ht="20.25" customHeight="1" spans="1:23">
      <c r="A181" s="163" t="str">
        <f t="shared" si="5"/>
        <v>       玉溪市农业技术推广中心</v>
      </c>
      <c r="B181" s="163" t="s">
        <v>373</v>
      </c>
      <c r="C181" s="163" t="s">
        <v>257</v>
      </c>
      <c r="D181" s="163" t="s">
        <v>137</v>
      </c>
      <c r="E181" s="163" t="s">
        <v>315</v>
      </c>
      <c r="F181" s="163" t="s">
        <v>258</v>
      </c>
      <c r="G181" s="163" t="s">
        <v>257</v>
      </c>
      <c r="H181" s="164">
        <v>72456</v>
      </c>
      <c r="I181" s="65">
        <v>72456</v>
      </c>
      <c r="J181" s="65"/>
      <c r="K181" s="163"/>
      <c r="L181" s="65">
        <v>72456</v>
      </c>
      <c r="M181" s="163"/>
      <c r="N181" s="65"/>
      <c r="O181" s="65"/>
      <c r="P181" s="163"/>
      <c r="Q181" s="65"/>
      <c r="R181" s="65"/>
      <c r="S181" s="65"/>
      <c r="T181" s="65"/>
      <c r="U181" s="65"/>
      <c r="V181" s="65"/>
      <c r="W181" s="65"/>
    </row>
    <row r="182" ht="20.25" customHeight="1" spans="1:23">
      <c r="A182" s="163" t="str">
        <f t="shared" si="5"/>
        <v>       玉溪市农业技术推广中心</v>
      </c>
      <c r="B182" s="163" t="s">
        <v>374</v>
      </c>
      <c r="C182" s="163" t="s">
        <v>260</v>
      </c>
      <c r="D182" s="163" t="s">
        <v>120</v>
      </c>
      <c r="E182" s="163" t="s">
        <v>322</v>
      </c>
      <c r="F182" s="163" t="s">
        <v>261</v>
      </c>
      <c r="G182" s="163" t="s">
        <v>262</v>
      </c>
      <c r="H182" s="164">
        <v>16800</v>
      </c>
      <c r="I182" s="65">
        <v>16800</v>
      </c>
      <c r="J182" s="65">
        <v>16800</v>
      </c>
      <c r="K182" s="163"/>
      <c r="L182" s="65"/>
      <c r="M182" s="163"/>
      <c r="N182" s="65"/>
      <c r="O182" s="65"/>
      <c r="P182" s="163"/>
      <c r="Q182" s="65"/>
      <c r="R182" s="65"/>
      <c r="S182" s="65"/>
      <c r="T182" s="65"/>
      <c r="U182" s="65"/>
      <c r="V182" s="65"/>
      <c r="W182" s="65"/>
    </row>
    <row r="183" ht="20.25" customHeight="1" spans="1:23">
      <c r="A183" s="163" t="str">
        <f t="shared" si="5"/>
        <v>       玉溪市农业技术推广中心</v>
      </c>
      <c r="B183" s="163" t="s">
        <v>374</v>
      </c>
      <c r="C183" s="163" t="s">
        <v>260</v>
      </c>
      <c r="D183" s="163" t="s">
        <v>137</v>
      </c>
      <c r="E183" s="163" t="s">
        <v>315</v>
      </c>
      <c r="F183" s="163" t="s">
        <v>263</v>
      </c>
      <c r="G183" s="163" t="s">
        <v>264</v>
      </c>
      <c r="H183" s="164">
        <v>76526</v>
      </c>
      <c r="I183" s="65">
        <v>76526</v>
      </c>
      <c r="J183" s="65">
        <v>15000</v>
      </c>
      <c r="K183" s="163"/>
      <c r="L183" s="65">
        <v>61526</v>
      </c>
      <c r="M183" s="163"/>
      <c r="N183" s="65"/>
      <c r="O183" s="65"/>
      <c r="P183" s="163"/>
      <c r="Q183" s="65"/>
      <c r="R183" s="65"/>
      <c r="S183" s="65"/>
      <c r="T183" s="65"/>
      <c r="U183" s="65"/>
      <c r="V183" s="65"/>
      <c r="W183" s="65"/>
    </row>
    <row r="184" ht="20.25" customHeight="1" spans="1:23">
      <c r="A184" s="163" t="str">
        <f t="shared" si="5"/>
        <v>       玉溪市农业技术推广中心</v>
      </c>
      <c r="B184" s="163" t="s">
        <v>374</v>
      </c>
      <c r="C184" s="163" t="s">
        <v>260</v>
      </c>
      <c r="D184" s="163" t="s">
        <v>137</v>
      </c>
      <c r="E184" s="163" t="s">
        <v>315</v>
      </c>
      <c r="F184" s="163" t="s">
        <v>265</v>
      </c>
      <c r="G184" s="163" t="s">
        <v>266</v>
      </c>
      <c r="H184" s="164">
        <v>15000</v>
      </c>
      <c r="I184" s="65">
        <v>15000</v>
      </c>
      <c r="J184" s="65">
        <v>3750</v>
      </c>
      <c r="K184" s="163"/>
      <c r="L184" s="65">
        <v>11250</v>
      </c>
      <c r="M184" s="163"/>
      <c r="N184" s="65"/>
      <c r="O184" s="65"/>
      <c r="P184" s="163"/>
      <c r="Q184" s="65"/>
      <c r="R184" s="65"/>
      <c r="S184" s="65"/>
      <c r="T184" s="65"/>
      <c r="U184" s="65"/>
      <c r="V184" s="65"/>
      <c r="W184" s="65"/>
    </row>
    <row r="185" ht="20.25" customHeight="1" spans="1:23">
      <c r="A185" s="163" t="str">
        <f t="shared" si="5"/>
        <v>       玉溪市农业技术推广中心</v>
      </c>
      <c r="B185" s="163" t="s">
        <v>374</v>
      </c>
      <c r="C185" s="163" t="s">
        <v>260</v>
      </c>
      <c r="D185" s="163" t="s">
        <v>137</v>
      </c>
      <c r="E185" s="163" t="s">
        <v>315</v>
      </c>
      <c r="F185" s="163" t="s">
        <v>267</v>
      </c>
      <c r="G185" s="163" t="s">
        <v>268</v>
      </c>
      <c r="H185" s="164">
        <v>15000</v>
      </c>
      <c r="I185" s="65">
        <v>15000</v>
      </c>
      <c r="J185" s="65">
        <v>3750</v>
      </c>
      <c r="K185" s="163"/>
      <c r="L185" s="65">
        <v>11250</v>
      </c>
      <c r="M185" s="163"/>
      <c r="N185" s="65"/>
      <c r="O185" s="65"/>
      <c r="P185" s="163"/>
      <c r="Q185" s="65"/>
      <c r="R185" s="65"/>
      <c r="S185" s="65"/>
      <c r="T185" s="65"/>
      <c r="U185" s="65"/>
      <c r="V185" s="65"/>
      <c r="W185" s="65"/>
    </row>
    <row r="186" ht="20.25" customHeight="1" spans="1:23">
      <c r="A186" s="163" t="str">
        <f t="shared" si="5"/>
        <v>       玉溪市农业技术推广中心</v>
      </c>
      <c r="B186" s="163" t="s">
        <v>374</v>
      </c>
      <c r="C186" s="163" t="s">
        <v>260</v>
      </c>
      <c r="D186" s="163" t="s">
        <v>137</v>
      </c>
      <c r="E186" s="163" t="s">
        <v>315</v>
      </c>
      <c r="F186" s="163" t="s">
        <v>325</v>
      </c>
      <c r="G186" s="163" t="s">
        <v>326</v>
      </c>
      <c r="H186" s="164">
        <v>5000</v>
      </c>
      <c r="I186" s="65">
        <v>5000</v>
      </c>
      <c r="J186" s="65">
        <v>1250</v>
      </c>
      <c r="K186" s="163"/>
      <c r="L186" s="65">
        <v>3750</v>
      </c>
      <c r="M186" s="163"/>
      <c r="N186" s="65"/>
      <c r="O186" s="65"/>
      <c r="P186" s="163"/>
      <c r="Q186" s="65"/>
      <c r="R186" s="65"/>
      <c r="S186" s="65"/>
      <c r="T186" s="65"/>
      <c r="U186" s="65"/>
      <c r="V186" s="65"/>
      <c r="W186" s="65"/>
    </row>
    <row r="187" ht="20.25" customHeight="1" spans="1:23">
      <c r="A187" s="163" t="str">
        <f t="shared" si="5"/>
        <v>       玉溪市农业技术推广中心</v>
      </c>
      <c r="B187" s="163" t="s">
        <v>374</v>
      </c>
      <c r="C187" s="163" t="s">
        <v>260</v>
      </c>
      <c r="D187" s="163" t="s">
        <v>137</v>
      </c>
      <c r="E187" s="163" t="s">
        <v>315</v>
      </c>
      <c r="F187" s="163" t="s">
        <v>286</v>
      </c>
      <c r="G187" s="163" t="s">
        <v>287</v>
      </c>
      <c r="H187" s="164">
        <v>120000</v>
      </c>
      <c r="I187" s="65">
        <v>120000</v>
      </c>
      <c r="J187" s="65">
        <v>30000</v>
      </c>
      <c r="K187" s="163"/>
      <c r="L187" s="65">
        <v>90000</v>
      </c>
      <c r="M187" s="163"/>
      <c r="N187" s="65"/>
      <c r="O187" s="65"/>
      <c r="P187" s="163"/>
      <c r="Q187" s="65"/>
      <c r="R187" s="65"/>
      <c r="S187" s="65"/>
      <c r="T187" s="65"/>
      <c r="U187" s="65"/>
      <c r="V187" s="65"/>
      <c r="W187" s="65"/>
    </row>
    <row r="188" ht="20.25" customHeight="1" spans="1:23">
      <c r="A188" s="163" t="str">
        <f t="shared" si="5"/>
        <v>       玉溪市农业技术推广中心</v>
      </c>
      <c r="B188" s="163" t="s">
        <v>374</v>
      </c>
      <c r="C188" s="163" t="s">
        <v>260</v>
      </c>
      <c r="D188" s="163" t="s">
        <v>137</v>
      </c>
      <c r="E188" s="163" t="s">
        <v>315</v>
      </c>
      <c r="F188" s="163" t="s">
        <v>293</v>
      </c>
      <c r="G188" s="163" t="s">
        <v>294</v>
      </c>
      <c r="H188" s="164">
        <v>10000</v>
      </c>
      <c r="I188" s="65">
        <v>10000</v>
      </c>
      <c r="J188" s="65">
        <v>2500</v>
      </c>
      <c r="K188" s="163"/>
      <c r="L188" s="65">
        <v>7500</v>
      </c>
      <c r="M188" s="163"/>
      <c r="N188" s="65"/>
      <c r="O188" s="65"/>
      <c r="P188" s="163"/>
      <c r="Q188" s="65"/>
      <c r="R188" s="65"/>
      <c r="S188" s="65"/>
      <c r="T188" s="65"/>
      <c r="U188" s="65"/>
      <c r="V188" s="65"/>
      <c r="W188" s="65"/>
    </row>
    <row r="189" ht="20.25" customHeight="1" spans="1:23">
      <c r="A189" s="163" t="str">
        <f t="shared" si="5"/>
        <v>       玉溪市农业技术推广中心</v>
      </c>
      <c r="B189" s="163" t="s">
        <v>374</v>
      </c>
      <c r="C189" s="163" t="s">
        <v>260</v>
      </c>
      <c r="D189" s="163" t="s">
        <v>137</v>
      </c>
      <c r="E189" s="163" t="s">
        <v>315</v>
      </c>
      <c r="F189" s="163" t="s">
        <v>275</v>
      </c>
      <c r="G189" s="163" t="s">
        <v>276</v>
      </c>
      <c r="H189" s="164">
        <v>34000</v>
      </c>
      <c r="I189" s="65">
        <v>34000</v>
      </c>
      <c r="J189" s="65">
        <v>8500</v>
      </c>
      <c r="K189" s="163"/>
      <c r="L189" s="65">
        <v>25500</v>
      </c>
      <c r="M189" s="163"/>
      <c r="N189" s="65"/>
      <c r="O189" s="65"/>
      <c r="P189" s="163"/>
      <c r="Q189" s="65"/>
      <c r="R189" s="65"/>
      <c r="S189" s="65"/>
      <c r="T189" s="65"/>
      <c r="U189" s="65"/>
      <c r="V189" s="65"/>
      <c r="W189" s="65"/>
    </row>
    <row r="190" ht="20.25" customHeight="1" spans="1:23">
      <c r="A190" s="163" t="str">
        <f t="shared" si="5"/>
        <v>       玉溪市农业技术推广中心</v>
      </c>
      <c r="B190" s="163" t="s">
        <v>374</v>
      </c>
      <c r="C190" s="163" t="s">
        <v>260</v>
      </c>
      <c r="D190" s="163" t="s">
        <v>137</v>
      </c>
      <c r="E190" s="163" t="s">
        <v>315</v>
      </c>
      <c r="F190" s="163" t="s">
        <v>254</v>
      </c>
      <c r="G190" s="163" t="s">
        <v>255</v>
      </c>
      <c r="H190" s="164">
        <v>20000</v>
      </c>
      <c r="I190" s="65">
        <v>20000</v>
      </c>
      <c r="J190" s="65">
        <v>5000</v>
      </c>
      <c r="K190" s="163"/>
      <c r="L190" s="65">
        <v>15000</v>
      </c>
      <c r="M190" s="163"/>
      <c r="N190" s="65"/>
      <c r="O190" s="65"/>
      <c r="P190" s="163"/>
      <c r="Q190" s="65"/>
      <c r="R190" s="65"/>
      <c r="S190" s="65"/>
      <c r="T190" s="65"/>
      <c r="U190" s="65"/>
      <c r="V190" s="65"/>
      <c r="W190" s="65"/>
    </row>
    <row r="191" ht="20.25" customHeight="1" spans="1:23">
      <c r="A191" s="163" t="str">
        <f t="shared" si="5"/>
        <v>       玉溪市农业技术推广中心</v>
      </c>
      <c r="B191" s="163" t="s">
        <v>374</v>
      </c>
      <c r="C191" s="163" t="s">
        <v>260</v>
      </c>
      <c r="D191" s="163" t="s">
        <v>137</v>
      </c>
      <c r="E191" s="163" t="s">
        <v>315</v>
      </c>
      <c r="F191" s="163" t="s">
        <v>261</v>
      </c>
      <c r="G191" s="163" t="s">
        <v>262</v>
      </c>
      <c r="H191" s="164">
        <v>57674</v>
      </c>
      <c r="I191" s="65">
        <v>57674</v>
      </c>
      <c r="J191" s="65">
        <v>5918.5</v>
      </c>
      <c r="K191" s="163"/>
      <c r="L191" s="65">
        <v>51755.5</v>
      </c>
      <c r="M191" s="163"/>
      <c r="N191" s="65"/>
      <c r="O191" s="65"/>
      <c r="P191" s="163"/>
      <c r="Q191" s="65"/>
      <c r="R191" s="65"/>
      <c r="S191" s="65"/>
      <c r="T191" s="65"/>
      <c r="U191" s="65"/>
      <c r="V191" s="65"/>
      <c r="W191" s="65"/>
    </row>
    <row r="192" ht="20.25" customHeight="1" spans="1:23">
      <c r="A192" s="163" t="str">
        <f t="shared" si="5"/>
        <v>       玉溪市农业技术推广中心</v>
      </c>
      <c r="B192" s="163" t="s">
        <v>375</v>
      </c>
      <c r="C192" s="163" t="s">
        <v>329</v>
      </c>
      <c r="D192" s="163" t="s">
        <v>122</v>
      </c>
      <c r="E192" s="163" t="s">
        <v>303</v>
      </c>
      <c r="F192" s="163" t="s">
        <v>304</v>
      </c>
      <c r="G192" s="163" t="s">
        <v>305</v>
      </c>
      <c r="H192" s="164">
        <v>105000</v>
      </c>
      <c r="I192" s="65">
        <v>105000</v>
      </c>
      <c r="J192" s="65"/>
      <c r="K192" s="163"/>
      <c r="L192" s="65">
        <v>105000</v>
      </c>
      <c r="M192" s="163"/>
      <c r="N192" s="65"/>
      <c r="O192" s="65"/>
      <c r="P192" s="163"/>
      <c r="Q192" s="65"/>
      <c r="R192" s="65"/>
      <c r="S192" s="65"/>
      <c r="T192" s="65"/>
      <c r="U192" s="65"/>
      <c r="V192" s="65"/>
      <c r="W192" s="65"/>
    </row>
    <row r="193" ht="20.25" customHeight="1" spans="1:23">
      <c r="A193" s="163" t="str">
        <f t="shared" si="5"/>
        <v>       玉溪市农业技术推广中心</v>
      </c>
      <c r="B193" s="163" t="s">
        <v>376</v>
      </c>
      <c r="C193" s="163" t="s">
        <v>367</v>
      </c>
      <c r="D193" s="163" t="s">
        <v>137</v>
      </c>
      <c r="E193" s="163" t="s">
        <v>315</v>
      </c>
      <c r="F193" s="163" t="s">
        <v>316</v>
      </c>
      <c r="G193" s="163" t="s">
        <v>317</v>
      </c>
      <c r="H193" s="164">
        <v>2529600</v>
      </c>
      <c r="I193" s="65">
        <v>2529600</v>
      </c>
      <c r="J193" s="65">
        <v>2529600</v>
      </c>
      <c r="K193" s="163"/>
      <c r="L193" s="65"/>
      <c r="M193" s="163"/>
      <c r="N193" s="65"/>
      <c r="O193" s="65"/>
      <c r="P193" s="163"/>
      <c r="Q193" s="65"/>
      <c r="R193" s="65"/>
      <c r="S193" s="65"/>
      <c r="T193" s="65"/>
      <c r="U193" s="65"/>
      <c r="V193" s="65"/>
      <c r="W193" s="65"/>
    </row>
    <row r="194" ht="20.25" customHeight="1" spans="1:23">
      <c r="A194" s="163" t="str">
        <f t="shared" si="5"/>
        <v>       玉溪市农业技术推广中心</v>
      </c>
      <c r="B194" s="163" t="s">
        <v>377</v>
      </c>
      <c r="C194" s="163" t="s">
        <v>333</v>
      </c>
      <c r="D194" s="163" t="s">
        <v>130</v>
      </c>
      <c r="E194" s="163" t="s">
        <v>231</v>
      </c>
      <c r="F194" s="163" t="s">
        <v>232</v>
      </c>
      <c r="G194" s="163" t="s">
        <v>233</v>
      </c>
      <c r="H194" s="164">
        <v>8000</v>
      </c>
      <c r="I194" s="65">
        <v>8000</v>
      </c>
      <c r="J194" s="65"/>
      <c r="K194" s="163"/>
      <c r="L194" s="65">
        <v>8000</v>
      </c>
      <c r="M194" s="163"/>
      <c r="N194" s="65"/>
      <c r="O194" s="65"/>
      <c r="P194" s="163"/>
      <c r="Q194" s="65"/>
      <c r="R194" s="65"/>
      <c r="S194" s="65"/>
      <c r="T194" s="65"/>
      <c r="U194" s="65"/>
      <c r="V194" s="65"/>
      <c r="W194" s="65"/>
    </row>
    <row r="195" ht="20.25" customHeight="1" spans="1:23">
      <c r="A195" s="163" t="str">
        <f t="shared" si="5"/>
        <v>       玉溪市农业技术推广中心</v>
      </c>
      <c r="B195" s="163" t="s">
        <v>378</v>
      </c>
      <c r="C195" s="163" t="s">
        <v>187</v>
      </c>
      <c r="D195" s="163" t="s">
        <v>137</v>
      </c>
      <c r="E195" s="163" t="s">
        <v>315</v>
      </c>
      <c r="F195" s="163" t="s">
        <v>278</v>
      </c>
      <c r="G195" s="163" t="s">
        <v>187</v>
      </c>
      <c r="H195" s="164">
        <v>12000</v>
      </c>
      <c r="I195" s="65">
        <v>12000</v>
      </c>
      <c r="J195" s="65"/>
      <c r="K195" s="163"/>
      <c r="L195" s="65">
        <v>12000</v>
      </c>
      <c r="M195" s="163"/>
      <c r="N195" s="65"/>
      <c r="O195" s="65"/>
      <c r="P195" s="163"/>
      <c r="Q195" s="65"/>
      <c r="R195" s="65"/>
      <c r="S195" s="65"/>
      <c r="T195" s="65"/>
      <c r="U195" s="65"/>
      <c r="V195" s="65"/>
      <c r="W195" s="65"/>
    </row>
    <row r="196" ht="20.25" customHeight="1" spans="1:23">
      <c r="A196" s="165" t="s">
        <v>75</v>
      </c>
      <c r="B196" s="163"/>
      <c r="C196" s="163"/>
      <c r="D196" s="163"/>
      <c r="E196" s="163"/>
      <c r="F196" s="163"/>
      <c r="G196" s="163"/>
      <c r="H196" s="164">
        <v>11532731.54</v>
      </c>
      <c r="I196" s="65">
        <v>11532731.54</v>
      </c>
      <c r="J196" s="65">
        <v>6857090.84</v>
      </c>
      <c r="K196" s="163"/>
      <c r="L196" s="65">
        <v>4675640.7</v>
      </c>
      <c r="M196" s="163"/>
      <c r="N196" s="65"/>
      <c r="O196" s="65"/>
      <c r="P196" s="163"/>
      <c r="Q196" s="65"/>
      <c r="R196" s="65"/>
      <c r="S196" s="65"/>
      <c r="T196" s="65"/>
      <c r="U196" s="65"/>
      <c r="V196" s="65"/>
      <c r="W196" s="65"/>
    </row>
    <row r="197" ht="20.25" customHeight="1" spans="1:23">
      <c r="A197" s="163" t="str">
        <f t="shared" ref="A197:A224" si="6">"       "&amp;"玉溪市农业科学院"</f>
        <v>       玉溪市农业科学院</v>
      </c>
      <c r="B197" s="163" t="s">
        <v>379</v>
      </c>
      <c r="C197" s="163" t="s">
        <v>314</v>
      </c>
      <c r="D197" s="163" t="s">
        <v>108</v>
      </c>
      <c r="E197" s="163" t="s">
        <v>380</v>
      </c>
      <c r="F197" s="163" t="s">
        <v>213</v>
      </c>
      <c r="G197" s="163" t="s">
        <v>214</v>
      </c>
      <c r="H197" s="164">
        <v>2561256</v>
      </c>
      <c r="I197" s="65">
        <v>2561256</v>
      </c>
      <c r="J197" s="65">
        <v>1120549.5</v>
      </c>
      <c r="K197" s="163"/>
      <c r="L197" s="65">
        <v>1440706.5</v>
      </c>
      <c r="M197" s="163"/>
      <c r="N197" s="65"/>
      <c r="O197" s="65"/>
      <c r="P197" s="163"/>
      <c r="Q197" s="65"/>
      <c r="R197" s="65"/>
      <c r="S197" s="65"/>
      <c r="T197" s="65"/>
      <c r="U197" s="65"/>
      <c r="V197" s="65"/>
      <c r="W197" s="65"/>
    </row>
    <row r="198" ht="20.25" customHeight="1" spans="1:23">
      <c r="A198" s="163" t="str">
        <f t="shared" si="6"/>
        <v>       玉溪市农业科学院</v>
      </c>
      <c r="B198" s="163" t="s">
        <v>379</v>
      </c>
      <c r="C198" s="163" t="s">
        <v>314</v>
      </c>
      <c r="D198" s="163" t="s">
        <v>108</v>
      </c>
      <c r="E198" s="163" t="s">
        <v>380</v>
      </c>
      <c r="F198" s="163" t="s">
        <v>215</v>
      </c>
      <c r="G198" s="163" t="s">
        <v>216</v>
      </c>
      <c r="H198" s="164">
        <v>140496</v>
      </c>
      <c r="I198" s="65">
        <v>140496</v>
      </c>
      <c r="J198" s="65">
        <v>61467</v>
      </c>
      <c r="K198" s="163"/>
      <c r="L198" s="65">
        <v>79029</v>
      </c>
      <c r="M198" s="163"/>
      <c r="N198" s="65"/>
      <c r="O198" s="65"/>
      <c r="P198" s="163"/>
      <c r="Q198" s="65"/>
      <c r="R198" s="65"/>
      <c r="S198" s="65"/>
      <c r="T198" s="65"/>
      <c r="U198" s="65"/>
      <c r="V198" s="65"/>
      <c r="W198" s="65"/>
    </row>
    <row r="199" ht="20.25" customHeight="1" spans="1:23">
      <c r="A199" s="163" t="str">
        <f t="shared" si="6"/>
        <v>       玉溪市农业科学院</v>
      </c>
      <c r="B199" s="163" t="s">
        <v>379</v>
      </c>
      <c r="C199" s="163" t="s">
        <v>314</v>
      </c>
      <c r="D199" s="163" t="s">
        <v>108</v>
      </c>
      <c r="E199" s="163" t="s">
        <v>380</v>
      </c>
      <c r="F199" s="163" t="s">
        <v>316</v>
      </c>
      <c r="G199" s="163" t="s">
        <v>317</v>
      </c>
      <c r="H199" s="164">
        <v>823020</v>
      </c>
      <c r="I199" s="65">
        <v>823020</v>
      </c>
      <c r="J199" s="65">
        <v>360071.25</v>
      </c>
      <c r="K199" s="163"/>
      <c r="L199" s="65">
        <v>462948.75</v>
      </c>
      <c r="M199" s="163"/>
      <c r="N199" s="65"/>
      <c r="O199" s="65"/>
      <c r="P199" s="163"/>
      <c r="Q199" s="65"/>
      <c r="R199" s="65"/>
      <c r="S199" s="65"/>
      <c r="T199" s="65"/>
      <c r="U199" s="65"/>
      <c r="V199" s="65"/>
      <c r="W199" s="65"/>
    </row>
    <row r="200" ht="20.25" customHeight="1" spans="1:23">
      <c r="A200" s="163" t="str">
        <f t="shared" si="6"/>
        <v>       玉溪市农业科学院</v>
      </c>
      <c r="B200" s="163" t="s">
        <v>379</v>
      </c>
      <c r="C200" s="163" t="s">
        <v>314</v>
      </c>
      <c r="D200" s="163" t="s">
        <v>164</v>
      </c>
      <c r="E200" s="163" t="s">
        <v>217</v>
      </c>
      <c r="F200" s="163" t="s">
        <v>215</v>
      </c>
      <c r="G200" s="163" t="s">
        <v>216</v>
      </c>
      <c r="H200" s="164">
        <v>51000</v>
      </c>
      <c r="I200" s="65">
        <v>51000</v>
      </c>
      <c r="J200" s="65"/>
      <c r="K200" s="163"/>
      <c r="L200" s="65">
        <v>51000</v>
      </c>
      <c r="M200" s="163"/>
      <c r="N200" s="65"/>
      <c r="O200" s="65"/>
      <c r="P200" s="163"/>
      <c r="Q200" s="65"/>
      <c r="R200" s="65"/>
      <c r="S200" s="65"/>
      <c r="T200" s="65"/>
      <c r="U200" s="65"/>
      <c r="V200" s="65"/>
      <c r="W200" s="65"/>
    </row>
    <row r="201" ht="20.25" customHeight="1" spans="1:23">
      <c r="A201" s="163" t="str">
        <f t="shared" si="6"/>
        <v>       玉溪市农业科学院</v>
      </c>
      <c r="B201" s="163" t="s">
        <v>381</v>
      </c>
      <c r="C201" s="163" t="s">
        <v>219</v>
      </c>
      <c r="D201" s="163" t="s">
        <v>108</v>
      </c>
      <c r="E201" s="163" t="s">
        <v>380</v>
      </c>
      <c r="F201" s="163" t="s">
        <v>232</v>
      </c>
      <c r="G201" s="163" t="s">
        <v>233</v>
      </c>
      <c r="H201" s="164">
        <v>35515.91</v>
      </c>
      <c r="I201" s="65">
        <v>35515.91</v>
      </c>
      <c r="J201" s="65">
        <v>8878.98</v>
      </c>
      <c r="K201" s="163"/>
      <c r="L201" s="65">
        <v>26636.93</v>
      </c>
      <c r="M201" s="163"/>
      <c r="N201" s="65"/>
      <c r="O201" s="65"/>
      <c r="P201" s="163"/>
      <c r="Q201" s="65"/>
      <c r="R201" s="65"/>
      <c r="S201" s="65"/>
      <c r="T201" s="65"/>
      <c r="U201" s="65"/>
      <c r="V201" s="65"/>
      <c r="W201" s="65"/>
    </row>
    <row r="202" ht="20.25" customHeight="1" spans="1:23">
      <c r="A202" s="163" t="str">
        <f t="shared" si="6"/>
        <v>       玉溪市农业科学院</v>
      </c>
      <c r="B202" s="163" t="s">
        <v>381</v>
      </c>
      <c r="C202" s="163" t="s">
        <v>219</v>
      </c>
      <c r="D202" s="163" t="s">
        <v>121</v>
      </c>
      <c r="E202" s="163" t="s">
        <v>220</v>
      </c>
      <c r="F202" s="163" t="s">
        <v>221</v>
      </c>
      <c r="G202" s="163" t="s">
        <v>222</v>
      </c>
      <c r="H202" s="164">
        <v>777642.24</v>
      </c>
      <c r="I202" s="65">
        <v>777642.24</v>
      </c>
      <c r="J202" s="65">
        <v>194410.56</v>
      </c>
      <c r="K202" s="163"/>
      <c r="L202" s="65">
        <v>583231.68</v>
      </c>
      <c r="M202" s="163"/>
      <c r="N202" s="65"/>
      <c r="O202" s="65"/>
      <c r="P202" s="163"/>
      <c r="Q202" s="65"/>
      <c r="R202" s="65"/>
      <c r="S202" s="65"/>
      <c r="T202" s="65"/>
      <c r="U202" s="65"/>
      <c r="V202" s="65"/>
      <c r="W202" s="65"/>
    </row>
    <row r="203" ht="20.25" customHeight="1" spans="1:23">
      <c r="A203" s="163" t="str">
        <f t="shared" si="6"/>
        <v>       玉溪市农业科学院</v>
      </c>
      <c r="B203" s="163" t="s">
        <v>381</v>
      </c>
      <c r="C203" s="163" t="s">
        <v>219</v>
      </c>
      <c r="D203" s="163" t="s">
        <v>128</v>
      </c>
      <c r="E203" s="163" t="s">
        <v>319</v>
      </c>
      <c r="F203" s="163" t="s">
        <v>224</v>
      </c>
      <c r="G203" s="163" t="s">
        <v>225</v>
      </c>
      <c r="H203" s="164">
        <v>403401.91</v>
      </c>
      <c r="I203" s="65">
        <v>403401.91</v>
      </c>
      <c r="J203" s="65">
        <v>100850.48</v>
      </c>
      <c r="K203" s="163"/>
      <c r="L203" s="65">
        <v>302551.43</v>
      </c>
      <c r="M203" s="163"/>
      <c r="N203" s="65"/>
      <c r="O203" s="65"/>
      <c r="P203" s="163"/>
      <c r="Q203" s="65"/>
      <c r="R203" s="65"/>
      <c r="S203" s="65"/>
      <c r="T203" s="65"/>
      <c r="U203" s="65"/>
      <c r="V203" s="65"/>
      <c r="W203" s="65"/>
    </row>
    <row r="204" ht="20.25" customHeight="1" spans="1:23">
      <c r="A204" s="163" t="str">
        <f t="shared" si="6"/>
        <v>       玉溪市农业科学院</v>
      </c>
      <c r="B204" s="163" t="s">
        <v>381</v>
      </c>
      <c r="C204" s="163" t="s">
        <v>219</v>
      </c>
      <c r="D204" s="163" t="s">
        <v>129</v>
      </c>
      <c r="E204" s="163" t="s">
        <v>228</v>
      </c>
      <c r="F204" s="163" t="s">
        <v>229</v>
      </c>
      <c r="G204" s="163" t="s">
        <v>230</v>
      </c>
      <c r="H204" s="164">
        <v>376213.2</v>
      </c>
      <c r="I204" s="65">
        <v>376213.2</v>
      </c>
      <c r="J204" s="65">
        <v>94053.3</v>
      </c>
      <c r="K204" s="163"/>
      <c r="L204" s="65">
        <v>282159.9</v>
      </c>
      <c r="M204" s="163"/>
      <c r="N204" s="65"/>
      <c r="O204" s="65"/>
      <c r="P204" s="163"/>
      <c r="Q204" s="65"/>
      <c r="R204" s="65"/>
      <c r="S204" s="65"/>
      <c r="T204" s="65"/>
      <c r="U204" s="65"/>
      <c r="V204" s="65"/>
      <c r="W204" s="65"/>
    </row>
    <row r="205" ht="20.25" customHeight="1" spans="1:23">
      <c r="A205" s="163" t="str">
        <f t="shared" si="6"/>
        <v>       玉溪市农业科学院</v>
      </c>
      <c r="B205" s="163" t="s">
        <v>381</v>
      </c>
      <c r="C205" s="163" t="s">
        <v>219</v>
      </c>
      <c r="D205" s="163" t="s">
        <v>130</v>
      </c>
      <c r="E205" s="163" t="s">
        <v>231</v>
      </c>
      <c r="F205" s="163" t="s">
        <v>232</v>
      </c>
      <c r="G205" s="163" t="s">
        <v>233</v>
      </c>
      <c r="H205" s="164">
        <v>48823.08</v>
      </c>
      <c r="I205" s="65">
        <v>48823.08</v>
      </c>
      <c r="J205" s="65">
        <v>33877.77</v>
      </c>
      <c r="K205" s="163"/>
      <c r="L205" s="65">
        <v>14945.31</v>
      </c>
      <c r="M205" s="163"/>
      <c r="N205" s="65"/>
      <c r="O205" s="65"/>
      <c r="P205" s="163"/>
      <c r="Q205" s="65"/>
      <c r="R205" s="65"/>
      <c r="S205" s="65"/>
      <c r="T205" s="65"/>
      <c r="U205" s="65"/>
      <c r="V205" s="65"/>
      <c r="W205" s="65"/>
    </row>
    <row r="206" ht="20.25" customHeight="1" spans="1:23">
      <c r="A206" s="163" t="str">
        <f t="shared" si="6"/>
        <v>       玉溪市农业科学院</v>
      </c>
      <c r="B206" s="163" t="s">
        <v>382</v>
      </c>
      <c r="C206" s="163" t="s">
        <v>235</v>
      </c>
      <c r="D206" s="163" t="s">
        <v>163</v>
      </c>
      <c r="E206" s="163" t="s">
        <v>235</v>
      </c>
      <c r="F206" s="163" t="s">
        <v>236</v>
      </c>
      <c r="G206" s="163" t="s">
        <v>235</v>
      </c>
      <c r="H206" s="164">
        <v>846528</v>
      </c>
      <c r="I206" s="65">
        <v>846528</v>
      </c>
      <c r="J206" s="65">
        <v>211632</v>
      </c>
      <c r="K206" s="163"/>
      <c r="L206" s="65">
        <v>634896</v>
      </c>
      <c r="M206" s="163"/>
      <c r="N206" s="65"/>
      <c r="O206" s="65"/>
      <c r="P206" s="163"/>
      <c r="Q206" s="65"/>
      <c r="R206" s="65"/>
      <c r="S206" s="65"/>
      <c r="T206" s="65"/>
      <c r="U206" s="65"/>
      <c r="V206" s="65"/>
      <c r="W206" s="65"/>
    </row>
    <row r="207" ht="20.25" customHeight="1" spans="1:23">
      <c r="A207" s="163" t="str">
        <f t="shared" si="6"/>
        <v>       玉溪市农业科学院</v>
      </c>
      <c r="B207" s="163" t="s">
        <v>383</v>
      </c>
      <c r="C207" s="163" t="s">
        <v>238</v>
      </c>
      <c r="D207" s="163" t="s">
        <v>120</v>
      </c>
      <c r="E207" s="163" t="s">
        <v>322</v>
      </c>
      <c r="F207" s="163" t="s">
        <v>242</v>
      </c>
      <c r="G207" s="163" t="s">
        <v>243</v>
      </c>
      <c r="H207" s="164">
        <v>976800</v>
      </c>
      <c r="I207" s="65">
        <v>976800</v>
      </c>
      <c r="J207" s="65">
        <v>976800</v>
      </c>
      <c r="K207" s="163"/>
      <c r="L207" s="65"/>
      <c r="M207" s="163"/>
      <c r="N207" s="65"/>
      <c r="O207" s="65"/>
      <c r="P207" s="163"/>
      <c r="Q207" s="65"/>
      <c r="R207" s="65"/>
      <c r="S207" s="65"/>
      <c r="T207" s="65"/>
      <c r="U207" s="65"/>
      <c r="V207" s="65"/>
      <c r="W207" s="65"/>
    </row>
    <row r="208" ht="20.25" customHeight="1" spans="1:23">
      <c r="A208" s="163" t="str">
        <f t="shared" si="6"/>
        <v>       玉溪市农业科学院</v>
      </c>
      <c r="B208" s="163" t="s">
        <v>384</v>
      </c>
      <c r="C208" s="163" t="s">
        <v>249</v>
      </c>
      <c r="D208" s="163" t="s">
        <v>108</v>
      </c>
      <c r="E208" s="163" t="s">
        <v>380</v>
      </c>
      <c r="F208" s="163" t="s">
        <v>250</v>
      </c>
      <c r="G208" s="163" t="s">
        <v>251</v>
      </c>
      <c r="H208" s="164">
        <v>61299</v>
      </c>
      <c r="I208" s="65">
        <v>61299</v>
      </c>
      <c r="J208" s="65"/>
      <c r="K208" s="163"/>
      <c r="L208" s="65">
        <v>61299</v>
      </c>
      <c r="M208" s="163"/>
      <c r="N208" s="65"/>
      <c r="O208" s="65"/>
      <c r="P208" s="163"/>
      <c r="Q208" s="65"/>
      <c r="R208" s="65"/>
      <c r="S208" s="65"/>
      <c r="T208" s="65"/>
      <c r="U208" s="65"/>
      <c r="V208" s="65"/>
      <c r="W208" s="65"/>
    </row>
    <row r="209" ht="20.25" customHeight="1" spans="1:23">
      <c r="A209" s="163" t="str">
        <f t="shared" si="6"/>
        <v>       玉溪市农业科学院</v>
      </c>
      <c r="B209" s="163" t="s">
        <v>385</v>
      </c>
      <c r="C209" s="163" t="s">
        <v>257</v>
      </c>
      <c r="D209" s="163" t="s">
        <v>108</v>
      </c>
      <c r="E209" s="163" t="s">
        <v>380</v>
      </c>
      <c r="F209" s="163" t="s">
        <v>258</v>
      </c>
      <c r="G209" s="163" t="s">
        <v>257</v>
      </c>
      <c r="H209" s="164">
        <v>101035.2</v>
      </c>
      <c r="I209" s="65">
        <v>101035.2</v>
      </c>
      <c r="J209" s="65"/>
      <c r="K209" s="163"/>
      <c r="L209" s="65">
        <v>101035.2</v>
      </c>
      <c r="M209" s="163"/>
      <c r="N209" s="65"/>
      <c r="O209" s="65"/>
      <c r="P209" s="163"/>
      <c r="Q209" s="65"/>
      <c r="R209" s="65"/>
      <c r="S209" s="65"/>
      <c r="T209" s="65"/>
      <c r="U209" s="65"/>
      <c r="V209" s="65"/>
      <c r="W209" s="65"/>
    </row>
    <row r="210" ht="20.25" customHeight="1" spans="1:23">
      <c r="A210" s="163" t="str">
        <f t="shared" si="6"/>
        <v>       玉溪市农业科学院</v>
      </c>
      <c r="B210" s="163" t="s">
        <v>386</v>
      </c>
      <c r="C210" s="163" t="s">
        <v>260</v>
      </c>
      <c r="D210" s="163" t="s">
        <v>108</v>
      </c>
      <c r="E210" s="163" t="s">
        <v>380</v>
      </c>
      <c r="F210" s="163" t="s">
        <v>263</v>
      </c>
      <c r="G210" s="163" t="s">
        <v>264</v>
      </c>
      <c r="H210" s="164">
        <v>74001</v>
      </c>
      <c r="I210" s="65">
        <v>74001</v>
      </c>
      <c r="J210" s="65">
        <v>14000</v>
      </c>
      <c r="K210" s="163"/>
      <c r="L210" s="65">
        <v>60001</v>
      </c>
      <c r="M210" s="163"/>
      <c r="N210" s="65"/>
      <c r="O210" s="65"/>
      <c r="P210" s="163"/>
      <c r="Q210" s="65"/>
      <c r="R210" s="65"/>
      <c r="S210" s="65"/>
      <c r="T210" s="65"/>
      <c r="U210" s="65"/>
      <c r="V210" s="65"/>
      <c r="W210" s="65"/>
    </row>
    <row r="211" ht="20.25" customHeight="1" spans="1:23">
      <c r="A211" s="163" t="str">
        <f t="shared" si="6"/>
        <v>       玉溪市农业科学院</v>
      </c>
      <c r="B211" s="163" t="s">
        <v>386</v>
      </c>
      <c r="C211" s="163" t="s">
        <v>260</v>
      </c>
      <c r="D211" s="163" t="s">
        <v>108</v>
      </c>
      <c r="E211" s="163" t="s">
        <v>380</v>
      </c>
      <c r="F211" s="163" t="s">
        <v>387</v>
      </c>
      <c r="G211" s="163" t="s">
        <v>388</v>
      </c>
      <c r="H211" s="164">
        <v>500</v>
      </c>
      <c r="I211" s="65">
        <v>500</v>
      </c>
      <c r="J211" s="65">
        <v>125</v>
      </c>
      <c r="K211" s="163"/>
      <c r="L211" s="65">
        <v>375</v>
      </c>
      <c r="M211" s="163"/>
      <c r="N211" s="65"/>
      <c r="O211" s="65"/>
      <c r="P211" s="163"/>
      <c r="Q211" s="65"/>
      <c r="R211" s="65"/>
      <c r="S211" s="65"/>
      <c r="T211" s="65"/>
      <c r="U211" s="65"/>
      <c r="V211" s="65"/>
      <c r="W211" s="65"/>
    </row>
    <row r="212" ht="20.25" customHeight="1" spans="1:23">
      <c r="A212" s="163" t="str">
        <f t="shared" si="6"/>
        <v>       玉溪市农业科学院</v>
      </c>
      <c r="B212" s="163" t="s">
        <v>386</v>
      </c>
      <c r="C212" s="163" t="s">
        <v>260</v>
      </c>
      <c r="D212" s="163" t="s">
        <v>108</v>
      </c>
      <c r="E212" s="163" t="s">
        <v>380</v>
      </c>
      <c r="F212" s="163" t="s">
        <v>265</v>
      </c>
      <c r="G212" s="163" t="s">
        <v>266</v>
      </c>
      <c r="H212" s="164">
        <v>25000</v>
      </c>
      <c r="I212" s="65">
        <v>25000</v>
      </c>
      <c r="J212" s="65">
        <v>6250</v>
      </c>
      <c r="K212" s="163"/>
      <c r="L212" s="65">
        <v>18750</v>
      </c>
      <c r="M212" s="163"/>
      <c r="N212" s="65"/>
      <c r="O212" s="65"/>
      <c r="P212" s="163"/>
      <c r="Q212" s="65"/>
      <c r="R212" s="65"/>
      <c r="S212" s="65"/>
      <c r="T212" s="65"/>
      <c r="U212" s="65"/>
      <c r="V212" s="65"/>
      <c r="W212" s="65"/>
    </row>
    <row r="213" ht="20.25" customHeight="1" spans="1:23">
      <c r="A213" s="163" t="str">
        <f t="shared" si="6"/>
        <v>       玉溪市农业科学院</v>
      </c>
      <c r="B213" s="163" t="s">
        <v>386</v>
      </c>
      <c r="C213" s="163" t="s">
        <v>260</v>
      </c>
      <c r="D213" s="163" t="s">
        <v>108</v>
      </c>
      <c r="E213" s="163" t="s">
        <v>380</v>
      </c>
      <c r="F213" s="163" t="s">
        <v>267</v>
      </c>
      <c r="G213" s="163" t="s">
        <v>268</v>
      </c>
      <c r="H213" s="164">
        <v>12000</v>
      </c>
      <c r="I213" s="65">
        <v>12000</v>
      </c>
      <c r="J213" s="65">
        <v>3000</v>
      </c>
      <c r="K213" s="163"/>
      <c r="L213" s="65">
        <v>9000</v>
      </c>
      <c r="M213" s="163"/>
      <c r="N213" s="65"/>
      <c r="O213" s="65"/>
      <c r="P213" s="163"/>
      <c r="Q213" s="65"/>
      <c r="R213" s="65"/>
      <c r="S213" s="65"/>
      <c r="T213" s="65"/>
      <c r="U213" s="65"/>
      <c r="V213" s="65"/>
      <c r="W213" s="65"/>
    </row>
    <row r="214" ht="20.25" customHeight="1" spans="1:23">
      <c r="A214" s="163" t="str">
        <f t="shared" si="6"/>
        <v>       玉溪市农业科学院</v>
      </c>
      <c r="B214" s="163" t="s">
        <v>386</v>
      </c>
      <c r="C214" s="163" t="s">
        <v>260</v>
      </c>
      <c r="D214" s="163" t="s">
        <v>108</v>
      </c>
      <c r="E214" s="163" t="s">
        <v>380</v>
      </c>
      <c r="F214" s="163" t="s">
        <v>325</v>
      </c>
      <c r="G214" s="163" t="s">
        <v>326</v>
      </c>
      <c r="H214" s="164">
        <v>2400</v>
      </c>
      <c r="I214" s="65">
        <v>2400</v>
      </c>
      <c r="J214" s="65">
        <v>600</v>
      </c>
      <c r="K214" s="163"/>
      <c r="L214" s="65">
        <v>1800</v>
      </c>
      <c r="M214" s="163"/>
      <c r="N214" s="65"/>
      <c r="O214" s="65"/>
      <c r="P214" s="163"/>
      <c r="Q214" s="65"/>
      <c r="R214" s="65"/>
      <c r="S214" s="65"/>
      <c r="T214" s="65"/>
      <c r="U214" s="65"/>
      <c r="V214" s="65"/>
      <c r="W214" s="65"/>
    </row>
    <row r="215" ht="20.25" customHeight="1" spans="1:23">
      <c r="A215" s="163" t="str">
        <f t="shared" si="6"/>
        <v>       玉溪市农业科学院</v>
      </c>
      <c r="B215" s="163" t="s">
        <v>386</v>
      </c>
      <c r="C215" s="163" t="s">
        <v>260</v>
      </c>
      <c r="D215" s="163" t="s">
        <v>108</v>
      </c>
      <c r="E215" s="163" t="s">
        <v>380</v>
      </c>
      <c r="F215" s="163" t="s">
        <v>286</v>
      </c>
      <c r="G215" s="163" t="s">
        <v>287</v>
      </c>
      <c r="H215" s="164">
        <v>198000</v>
      </c>
      <c r="I215" s="65">
        <v>198000</v>
      </c>
      <c r="J215" s="65">
        <v>49500</v>
      </c>
      <c r="K215" s="163"/>
      <c r="L215" s="65">
        <v>148500</v>
      </c>
      <c r="M215" s="163"/>
      <c r="N215" s="65"/>
      <c r="O215" s="65"/>
      <c r="P215" s="163"/>
      <c r="Q215" s="65"/>
      <c r="R215" s="65"/>
      <c r="S215" s="65"/>
      <c r="T215" s="65"/>
      <c r="U215" s="65"/>
      <c r="V215" s="65"/>
      <c r="W215" s="65"/>
    </row>
    <row r="216" ht="20.25" customHeight="1" spans="1:23">
      <c r="A216" s="163" t="str">
        <f t="shared" si="6"/>
        <v>       玉溪市农业科学院</v>
      </c>
      <c r="B216" s="163" t="s">
        <v>386</v>
      </c>
      <c r="C216" s="163" t="s">
        <v>260</v>
      </c>
      <c r="D216" s="163" t="s">
        <v>108</v>
      </c>
      <c r="E216" s="163" t="s">
        <v>380</v>
      </c>
      <c r="F216" s="163" t="s">
        <v>275</v>
      </c>
      <c r="G216" s="163" t="s">
        <v>276</v>
      </c>
      <c r="H216" s="164">
        <v>47000</v>
      </c>
      <c r="I216" s="65">
        <v>47000</v>
      </c>
      <c r="J216" s="65">
        <v>11750</v>
      </c>
      <c r="K216" s="163"/>
      <c r="L216" s="65">
        <v>35250</v>
      </c>
      <c r="M216" s="163"/>
      <c r="N216" s="65"/>
      <c r="O216" s="65"/>
      <c r="P216" s="163"/>
      <c r="Q216" s="65"/>
      <c r="R216" s="65"/>
      <c r="S216" s="65"/>
      <c r="T216" s="65"/>
      <c r="U216" s="65"/>
      <c r="V216" s="65"/>
      <c r="W216" s="65"/>
    </row>
    <row r="217" ht="20.25" customHeight="1" spans="1:23">
      <c r="A217" s="163" t="str">
        <f t="shared" si="6"/>
        <v>       玉溪市农业科学院</v>
      </c>
      <c r="B217" s="163" t="s">
        <v>386</v>
      </c>
      <c r="C217" s="163" t="s">
        <v>260</v>
      </c>
      <c r="D217" s="163" t="s">
        <v>108</v>
      </c>
      <c r="E217" s="163" t="s">
        <v>380</v>
      </c>
      <c r="F217" s="163" t="s">
        <v>254</v>
      </c>
      <c r="G217" s="163" t="s">
        <v>255</v>
      </c>
      <c r="H217" s="164">
        <v>40000</v>
      </c>
      <c r="I217" s="65">
        <v>40000</v>
      </c>
      <c r="J217" s="65">
        <v>10000</v>
      </c>
      <c r="K217" s="163"/>
      <c r="L217" s="65">
        <v>30000</v>
      </c>
      <c r="M217" s="163"/>
      <c r="N217" s="65"/>
      <c r="O217" s="65"/>
      <c r="P217" s="163"/>
      <c r="Q217" s="65"/>
      <c r="R217" s="65"/>
      <c r="S217" s="65"/>
      <c r="T217" s="65"/>
      <c r="U217" s="65"/>
      <c r="V217" s="65"/>
      <c r="W217" s="65"/>
    </row>
    <row r="218" ht="20.25" customHeight="1" spans="1:23">
      <c r="A218" s="163" t="str">
        <f t="shared" si="6"/>
        <v>       玉溪市农业科学院</v>
      </c>
      <c r="B218" s="163" t="s">
        <v>386</v>
      </c>
      <c r="C218" s="163" t="s">
        <v>260</v>
      </c>
      <c r="D218" s="163" t="s">
        <v>108</v>
      </c>
      <c r="E218" s="163" t="s">
        <v>380</v>
      </c>
      <c r="F218" s="163" t="s">
        <v>290</v>
      </c>
      <c r="G218" s="163" t="s">
        <v>291</v>
      </c>
      <c r="H218" s="164">
        <v>7500</v>
      </c>
      <c r="I218" s="65">
        <v>7500</v>
      </c>
      <c r="J218" s="65">
        <v>1875</v>
      </c>
      <c r="K218" s="163"/>
      <c r="L218" s="65">
        <v>5625</v>
      </c>
      <c r="M218" s="163"/>
      <c r="N218" s="65"/>
      <c r="O218" s="65"/>
      <c r="P218" s="163"/>
      <c r="Q218" s="65"/>
      <c r="R218" s="65"/>
      <c r="S218" s="65"/>
      <c r="T218" s="65"/>
      <c r="U218" s="65"/>
      <c r="V218" s="65"/>
      <c r="W218" s="65"/>
    </row>
    <row r="219" ht="20.25" customHeight="1" spans="1:23">
      <c r="A219" s="163" t="str">
        <f t="shared" si="6"/>
        <v>       玉溪市农业科学院</v>
      </c>
      <c r="B219" s="163" t="s">
        <v>386</v>
      </c>
      <c r="C219" s="163" t="s">
        <v>260</v>
      </c>
      <c r="D219" s="163" t="s">
        <v>120</v>
      </c>
      <c r="E219" s="163" t="s">
        <v>322</v>
      </c>
      <c r="F219" s="163" t="s">
        <v>261</v>
      </c>
      <c r="G219" s="163" t="s">
        <v>262</v>
      </c>
      <c r="H219" s="164">
        <v>22200</v>
      </c>
      <c r="I219" s="65">
        <v>22200</v>
      </c>
      <c r="J219" s="65">
        <v>22200</v>
      </c>
      <c r="K219" s="163"/>
      <c r="L219" s="65"/>
      <c r="M219" s="163"/>
      <c r="N219" s="65"/>
      <c r="O219" s="65"/>
      <c r="P219" s="163"/>
      <c r="Q219" s="65"/>
      <c r="R219" s="65"/>
      <c r="S219" s="65"/>
      <c r="T219" s="65"/>
      <c r="U219" s="65"/>
      <c r="V219" s="65"/>
      <c r="W219" s="65"/>
    </row>
    <row r="220" ht="20.25" customHeight="1" spans="1:23">
      <c r="A220" s="163" t="str">
        <f t="shared" si="6"/>
        <v>       玉溪市农业科学院</v>
      </c>
      <c r="B220" s="163" t="s">
        <v>389</v>
      </c>
      <c r="C220" s="163" t="s">
        <v>187</v>
      </c>
      <c r="D220" s="163" t="s">
        <v>108</v>
      </c>
      <c r="E220" s="163" t="s">
        <v>380</v>
      </c>
      <c r="F220" s="163" t="s">
        <v>278</v>
      </c>
      <c r="G220" s="163" t="s">
        <v>187</v>
      </c>
      <c r="H220" s="164">
        <v>9900</v>
      </c>
      <c r="I220" s="65">
        <v>9900</v>
      </c>
      <c r="J220" s="65"/>
      <c r="K220" s="163"/>
      <c r="L220" s="65">
        <v>9900</v>
      </c>
      <c r="M220" s="163"/>
      <c r="N220" s="65"/>
      <c r="O220" s="65"/>
      <c r="P220" s="163"/>
      <c r="Q220" s="65"/>
      <c r="R220" s="65"/>
      <c r="S220" s="65"/>
      <c r="T220" s="65"/>
      <c r="U220" s="65"/>
      <c r="V220" s="65"/>
      <c r="W220" s="65"/>
    </row>
    <row r="221" ht="20.25" customHeight="1" spans="1:23">
      <c r="A221" s="163" t="str">
        <f t="shared" si="6"/>
        <v>       玉溪市农业科学院</v>
      </c>
      <c r="B221" s="163" t="s">
        <v>390</v>
      </c>
      <c r="C221" s="163" t="s">
        <v>391</v>
      </c>
      <c r="D221" s="163" t="s">
        <v>108</v>
      </c>
      <c r="E221" s="163" t="s">
        <v>380</v>
      </c>
      <c r="F221" s="163" t="s">
        <v>232</v>
      </c>
      <c r="G221" s="163" t="s">
        <v>233</v>
      </c>
      <c r="H221" s="164">
        <v>76000</v>
      </c>
      <c r="I221" s="65">
        <v>76000</v>
      </c>
      <c r="J221" s="65"/>
      <c r="K221" s="163"/>
      <c r="L221" s="65">
        <v>76000</v>
      </c>
      <c r="M221" s="163"/>
      <c r="N221" s="65"/>
      <c r="O221" s="65"/>
      <c r="P221" s="163"/>
      <c r="Q221" s="65"/>
      <c r="R221" s="65"/>
      <c r="S221" s="65"/>
      <c r="T221" s="65"/>
      <c r="U221" s="65"/>
      <c r="V221" s="65"/>
      <c r="W221" s="65"/>
    </row>
    <row r="222" ht="20.25" customHeight="1" spans="1:23">
      <c r="A222" s="163" t="str">
        <f t="shared" si="6"/>
        <v>       玉溪市农业科学院</v>
      </c>
      <c r="B222" s="163" t="s">
        <v>392</v>
      </c>
      <c r="C222" s="163" t="s">
        <v>343</v>
      </c>
      <c r="D222" s="163" t="s">
        <v>122</v>
      </c>
      <c r="E222" s="163" t="s">
        <v>303</v>
      </c>
      <c r="F222" s="163" t="s">
        <v>304</v>
      </c>
      <c r="G222" s="163" t="s">
        <v>305</v>
      </c>
      <c r="H222" s="164">
        <v>200000</v>
      </c>
      <c r="I222" s="65">
        <v>200000</v>
      </c>
      <c r="J222" s="65"/>
      <c r="K222" s="163"/>
      <c r="L222" s="65">
        <v>200000</v>
      </c>
      <c r="M222" s="163"/>
      <c r="N222" s="65"/>
      <c r="O222" s="65"/>
      <c r="P222" s="163"/>
      <c r="Q222" s="65"/>
      <c r="R222" s="65"/>
      <c r="S222" s="65"/>
      <c r="T222" s="65"/>
      <c r="U222" s="65"/>
      <c r="V222" s="65"/>
      <c r="W222" s="65"/>
    </row>
    <row r="223" ht="32" customHeight="1" spans="1:23">
      <c r="A223" s="163" t="str">
        <f t="shared" si="6"/>
        <v>       玉溪市农业科学院</v>
      </c>
      <c r="B223" s="163" t="s">
        <v>393</v>
      </c>
      <c r="C223" s="163" t="s">
        <v>394</v>
      </c>
      <c r="D223" s="163" t="s">
        <v>128</v>
      </c>
      <c r="E223" s="163" t="s">
        <v>319</v>
      </c>
      <c r="F223" s="163" t="s">
        <v>226</v>
      </c>
      <c r="G223" s="163" t="s">
        <v>227</v>
      </c>
      <c r="H223" s="164">
        <v>40000</v>
      </c>
      <c r="I223" s="65">
        <v>40000</v>
      </c>
      <c r="J223" s="65"/>
      <c r="K223" s="163"/>
      <c r="L223" s="65">
        <v>40000</v>
      </c>
      <c r="M223" s="163"/>
      <c r="N223" s="65"/>
      <c r="O223" s="65"/>
      <c r="P223" s="163"/>
      <c r="Q223" s="65"/>
      <c r="R223" s="65"/>
      <c r="S223" s="65"/>
      <c r="T223" s="65"/>
      <c r="U223" s="65"/>
      <c r="V223" s="65"/>
      <c r="W223" s="65"/>
    </row>
    <row r="224" ht="20.25" customHeight="1" spans="1:23">
      <c r="A224" s="163" t="str">
        <f t="shared" si="6"/>
        <v>       玉溪市农业科学院</v>
      </c>
      <c r="B224" s="163" t="s">
        <v>395</v>
      </c>
      <c r="C224" s="163" t="s">
        <v>345</v>
      </c>
      <c r="D224" s="163" t="s">
        <v>108</v>
      </c>
      <c r="E224" s="163" t="s">
        <v>380</v>
      </c>
      <c r="F224" s="163" t="s">
        <v>316</v>
      </c>
      <c r="G224" s="163" t="s">
        <v>317</v>
      </c>
      <c r="H224" s="164">
        <v>3575200</v>
      </c>
      <c r="I224" s="65">
        <v>3575200</v>
      </c>
      <c r="J224" s="65">
        <v>3575200</v>
      </c>
      <c r="K224" s="163"/>
      <c r="L224" s="65"/>
      <c r="M224" s="163"/>
      <c r="N224" s="65"/>
      <c r="O224" s="65"/>
      <c r="P224" s="163"/>
      <c r="Q224" s="65"/>
      <c r="R224" s="65"/>
      <c r="S224" s="65"/>
      <c r="T224" s="65"/>
      <c r="U224" s="65"/>
      <c r="V224" s="65"/>
      <c r="W224" s="65"/>
    </row>
    <row r="225" ht="32" customHeight="1" spans="1:23">
      <c r="A225" s="165" t="s">
        <v>89</v>
      </c>
      <c r="B225" s="163"/>
      <c r="C225" s="163"/>
      <c r="D225" s="163"/>
      <c r="E225" s="163"/>
      <c r="F225" s="163"/>
      <c r="G225" s="163"/>
      <c r="H225" s="164">
        <v>4283197.37</v>
      </c>
      <c r="I225" s="65">
        <v>4283197.37</v>
      </c>
      <c r="J225" s="65">
        <v>2544321.89</v>
      </c>
      <c r="K225" s="163"/>
      <c r="L225" s="65">
        <v>1738875.48</v>
      </c>
      <c r="M225" s="163"/>
      <c r="N225" s="65"/>
      <c r="O225" s="65"/>
      <c r="P225" s="163"/>
      <c r="Q225" s="65"/>
      <c r="R225" s="65"/>
      <c r="S225" s="65"/>
      <c r="T225" s="65"/>
      <c r="U225" s="65"/>
      <c r="V225" s="65"/>
      <c r="W225" s="65"/>
    </row>
    <row r="226" ht="32" customHeight="1" spans="1:23">
      <c r="A226" s="163" t="str">
        <f t="shared" ref="A226:A253" si="7">"       "&amp;"玉溪市动物卫生监督与疫病预防控制中心"</f>
        <v>       玉溪市动物卫生监督与疫病预防控制中心</v>
      </c>
      <c r="B226" s="163" t="s">
        <v>396</v>
      </c>
      <c r="C226" s="163" t="s">
        <v>314</v>
      </c>
      <c r="D226" s="163" t="s">
        <v>137</v>
      </c>
      <c r="E226" s="163" t="s">
        <v>315</v>
      </c>
      <c r="F226" s="163" t="s">
        <v>213</v>
      </c>
      <c r="G226" s="163" t="s">
        <v>214</v>
      </c>
      <c r="H226" s="164">
        <v>832800</v>
      </c>
      <c r="I226" s="65">
        <v>832800</v>
      </c>
      <c r="J226" s="65">
        <v>364350</v>
      </c>
      <c r="K226" s="163"/>
      <c r="L226" s="65">
        <v>468450</v>
      </c>
      <c r="M226" s="163"/>
      <c r="N226" s="65"/>
      <c r="O226" s="65"/>
      <c r="P226" s="163"/>
      <c r="Q226" s="65"/>
      <c r="R226" s="65"/>
      <c r="S226" s="65"/>
      <c r="T226" s="65"/>
      <c r="U226" s="65"/>
      <c r="V226" s="65"/>
      <c r="W226" s="65"/>
    </row>
    <row r="227" ht="32" customHeight="1" spans="1:23">
      <c r="A227" s="163" t="str">
        <f t="shared" si="7"/>
        <v>       玉溪市动物卫生监督与疫病预防控制中心</v>
      </c>
      <c r="B227" s="163" t="s">
        <v>396</v>
      </c>
      <c r="C227" s="163" t="s">
        <v>314</v>
      </c>
      <c r="D227" s="163" t="s">
        <v>137</v>
      </c>
      <c r="E227" s="163" t="s">
        <v>315</v>
      </c>
      <c r="F227" s="163" t="s">
        <v>215</v>
      </c>
      <c r="G227" s="163" t="s">
        <v>216</v>
      </c>
      <c r="H227" s="164">
        <v>78600</v>
      </c>
      <c r="I227" s="65">
        <v>78600</v>
      </c>
      <c r="J227" s="65">
        <v>34387.5</v>
      </c>
      <c r="K227" s="163"/>
      <c r="L227" s="65">
        <v>44212.5</v>
      </c>
      <c r="M227" s="163"/>
      <c r="N227" s="65"/>
      <c r="O227" s="65"/>
      <c r="P227" s="163"/>
      <c r="Q227" s="65"/>
      <c r="R227" s="65"/>
      <c r="S227" s="65"/>
      <c r="T227" s="65"/>
      <c r="U227" s="65"/>
      <c r="V227" s="65"/>
      <c r="W227" s="65"/>
    </row>
    <row r="228" ht="32" customHeight="1" spans="1:23">
      <c r="A228" s="163" t="str">
        <f t="shared" si="7"/>
        <v>       玉溪市动物卫生监督与疫病预防控制中心</v>
      </c>
      <c r="B228" s="163" t="s">
        <v>396</v>
      </c>
      <c r="C228" s="163" t="s">
        <v>314</v>
      </c>
      <c r="D228" s="163" t="s">
        <v>137</v>
      </c>
      <c r="E228" s="163" t="s">
        <v>315</v>
      </c>
      <c r="F228" s="163" t="s">
        <v>316</v>
      </c>
      <c r="G228" s="163" t="s">
        <v>317</v>
      </c>
      <c r="H228" s="164">
        <v>291960</v>
      </c>
      <c r="I228" s="65">
        <v>291960</v>
      </c>
      <c r="J228" s="65">
        <v>127732.5</v>
      </c>
      <c r="K228" s="163"/>
      <c r="L228" s="65">
        <v>164227.5</v>
      </c>
      <c r="M228" s="163"/>
      <c r="N228" s="65"/>
      <c r="O228" s="65"/>
      <c r="P228" s="163"/>
      <c r="Q228" s="65"/>
      <c r="R228" s="65"/>
      <c r="S228" s="65"/>
      <c r="T228" s="65"/>
      <c r="U228" s="65"/>
      <c r="V228" s="65"/>
      <c r="W228" s="65"/>
    </row>
    <row r="229" ht="32" customHeight="1" spans="1:23">
      <c r="A229" s="163" t="str">
        <f t="shared" si="7"/>
        <v>       玉溪市动物卫生监督与疫病预防控制中心</v>
      </c>
      <c r="B229" s="163" t="s">
        <v>396</v>
      </c>
      <c r="C229" s="163" t="s">
        <v>314</v>
      </c>
      <c r="D229" s="163" t="s">
        <v>164</v>
      </c>
      <c r="E229" s="163" t="s">
        <v>217</v>
      </c>
      <c r="F229" s="163" t="s">
        <v>215</v>
      </c>
      <c r="G229" s="163" t="s">
        <v>216</v>
      </c>
      <c r="H229" s="164">
        <v>26112</v>
      </c>
      <c r="I229" s="65">
        <v>26112</v>
      </c>
      <c r="J229" s="65"/>
      <c r="K229" s="163"/>
      <c r="L229" s="65">
        <v>26112</v>
      </c>
      <c r="M229" s="163"/>
      <c r="N229" s="65"/>
      <c r="O229" s="65"/>
      <c r="P229" s="163"/>
      <c r="Q229" s="65"/>
      <c r="R229" s="65"/>
      <c r="S229" s="65"/>
      <c r="T229" s="65"/>
      <c r="U229" s="65"/>
      <c r="V229" s="65"/>
      <c r="W229" s="65"/>
    </row>
    <row r="230" ht="32" customHeight="1" spans="1:23">
      <c r="A230" s="163" t="str">
        <f t="shared" si="7"/>
        <v>       玉溪市动物卫生监督与疫病预防控制中心</v>
      </c>
      <c r="B230" s="163" t="s">
        <v>397</v>
      </c>
      <c r="C230" s="163" t="s">
        <v>219</v>
      </c>
      <c r="D230" s="163" t="s">
        <v>121</v>
      </c>
      <c r="E230" s="163" t="s">
        <v>220</v>
      </c>
      <c r="F230" s="163" t="s">
        <v>221</v>
      </c>
      <c r="G230" s="163" t="s">
        <v>222</v>
      </c>
      <c r="H230" s="164">
        <v>265380.48</v>
      </c>
      <c r="I230" s="65">
        <v>265380.48</v>
      </c>
      <c r="J230" s="65">
        <v>66345.12</v>
      </c>
      <c r="K230" s="163"/>
      <c r="L230" s="65">
        <v>199035.36</v>
      </c>
      <c r="M230" s="163"/>
      <c r="N230" s="65"/>
      <c r="O230" s="65"/>
      <c r="P230" s="163"/>
      <c r="Q230" s="65"/>
      <c r="R230" s="65"/>
      <c r="S230" s="65"/>
      <c r="T230" s="65"/>
      <c r="U230" s="65"/>
      <c r="V230" s="65"/>
      <c r="W230" s="65"/>
    </row>
    <row r="231" ht="32" customHeight="1" spans="1:23">
      <c r="A231" s="163" t="str">
        <f t="shared" si="7"/>
        <v>       玉溪市动物卫生监督与疫病预防控制中心</v>
      </c>
      <c r="B231" s="163" t="s">
        <v>397</v>
      </c>
      <c r="C231" s="163" t="s">
        <v>219</v>
      </c>
      <c r="D231" s="163" t="s">
        <v>128</v>
      </c>
      <c r="E231" s="163" t="s">
        <v>319</v>
      </c>
      <c r="F231" s="163" t="s">
        <v>224</v>
      </c>
      <c r="G231" s="163" t="s">
        <v>225</v>
      </c>
      <c r="H231" s="164">
        <v>137666.12</v>
      </c>
      <c r="I231" s="65">
        <v>137666.12</v>
      </c>
      <c r="J231" s="65">
        <v>34416.53</v>
      </c>
      <c r="K231" s="163"/>
      <c r="L231" s="65">
        <v>103249.59</v>
      </c>
      <c r="M231" s="163"/>
      <c r="N231" s="65"/>
      <c r="O231" s="65"/>
      <c r="P231" s="163"/>
      <c r="Q231" s="65"/>
      <c r="R231" s="65"/>
      <c r="S231" s="65"/>
      <c r="T231" s="65"/>
      <c r="U231" s="65"/>
      <c r="V231" s="65"/>
      <c r="W231" s="65"/>
    </row>
    <row r="232" ht="32" customHeight="1" spans="1:23">
      <c r="A232" s="163" t="str">
        <f t="shared" si="7"/>
        <v>       玉溪市动物卫生监督与疫病预防控制中心</v>
      </c>
      <c r="B232" s="163" t="s">
        <v>397</v>
      </c>
      <c r="C232" s="163" t="s">
        <v>219</v>
      </c>
      <c r="D232" s="163" t="s">
        <v>129</v>
      </c>
      <c r="E232" s="163" t="s">
        <v>228</v>
      </c>
      <c r="F232" s="163" t="s">
        <v>229</v>
      </c>
      <c r="G232" s="163" t="s">
        <v>230</v>
      </c>
      <c r="H232" s="164">
        <v>147731.4</v>
      </c>
      <c r="I232" s="65">
        <v>147731.4</v>
      </c>
      <c r="J232" s="65">
        <v>36932.85</v>
      </c>
      <c r="K232" s="163"/>
      <c r="L232" s="65">
        <v>110798.55</v>
      </c>
      <c r="M232" s="163"/>
      <c r="N232" s="65"/>
      <c r="O232" s="65"/>
      <c r="P232" s="163"/>
      <c r="Q232" s="65"/>
      <c r="R232" s="65"/>
      <c r="S232" s="65"/>
      <c r="T232" s="65"/>
      <c r="U232" s="65"/>
      <c r="V232" s="65"/>
      <c r="W232" s="65"/>
    </row>
    <row r="233" ht="32" customHeight="1" spans="1:23">
      <c r="A233" s="163" t="str">
        <f t="shared" si="7"/>
        <v>       玉溪市动物卫生监督与疫病预防控制中心</v>
      </c>
      <c r="B233" s="163" t="s">
        <v>397</v>
      </c>
      <c r="C233" s="163" t="s">
        <v>219</v>
      </c>
      <c r="D233" s="163" t="s">
        <v>130</v>
      </c>
      <c r="E233" s="163" t="s">
        <v>231</v>
      </c>
      <c r="F233" s="163" t="s">
        <v>232</v>
      </c>
      <c r="G233" s="163" t="s">
        <v>233</v>
      </c>
      <c r="H233" s="164">
        <v>18840.37</v>
      </c>
      <c r="I233" s="65">
        <v>18840.37</v>
      </c>
      <c r="J233" s="65">
        <v>13740.09</v>
      </c>
      <c r="K233" s="163"/>
      <c r="L233" s="65">
        <v>5100.28</v>
      </c>
      <c r="M233" s="163"/>
      <c r="N233" s="65"/>
      <c r="O233" s="65"/>
      <c r="P233" s="163"/>
      <c r="Q233" s="65"/>
      <c r="R233" s="65"/>
      <c r="S233" s="65"/>
      <c r="T233" s="65"/>
      <c r="U233" s="65"/>
      <c r="V233" s="65"/>
      <c r="W233" s="65"/>
    </row>
    <row r="234" ht="32" customHeight="1" spans="1:23">
      <c r="A234" s="163" t="str">
        <f t="shared" si="7"/>
        <v>       玉溪市动物卫生监督与疫病预防控制中心</v>
      </c>
      <c r="B234" s="163" t="s">
        <v>397</v>
      </c>
      <c r="C234" s="163" t="s">
        <v>219</v>
      </c>
      <c r="D234" s="163" t="s">
        <v>137</v>
      </c>
      <c r="E234" s="163" t="s">
        <v>315</v>
      </c>
      <c r="F234" s="163" t="s">
        <v>232</v>
      </c>
      <c r="G234" s="163" t="s">
        <v>233</v>
      </c>
      <c r="H234" s="164">
        <v>12096.2</v>
      </c>
      <c r="I234" s="65">
        <v>12096.2</v>
      </c>
      <c r="J234" s="65">
        <v>3024.05</v>
      </c>
      <c r="K234" s="163"/>
      <c r="L234" s="65">
        <v>9072.15</v>
      </c>
      <c r="M234" s="163"/>
      <c r="N234" s="65"/>
      <c r="O234" s="65"/>
      <c r="P234" s="163"/>
      <c r="Q234" s="65"/>
      <c r="R234" s="65"/>
      <c r="S234" s="65"/>
      <c r="T234" s="65"/>
      <c r="U234" s="65"/>
      <c r="V234" s="65"/>
      <c r="W234" s="65"/>
    </row>
    <row r="235" ht="32" customHeight="1" spans="1:23">
      <c r="A235" s="163" t="str">
        <f t="shared" si="7"/>
        <v>       玉溪市动物卫生监督与疫病预防控制中心</v>
      </c>
      <c r="B235" s="163" t="s">
        <v>398</v>
      </c>
      <c r="C235" s="163" t="s">
        <v>235</v>
      </c>
      <c r="D235" s="163" t="s">
        <v>163</v>
      </c>
      <c r="E235" s="163" t="s">
        <v>235</v>
      </c>
      <c r="F235" s="163" t="s">
        <v>236</v>
      </c>
      <c r="G235" s="163" t="s">
        <v>235</v>
      </c>
      <c r="H235" s="164">
        <v>292044</v>
      </c>
      <c r="I235" s="65">
        <v>292044</v>
      </c>
      <c r="J235" s="65">
        <v>73011</v>
      </c>
      <c r="K235" s="163"/>
      <c r="L235" s="65">
        <v>219033</v>
      </c>
      <c r="M235" s="163"/>
      <c r="N235" s="65"/>
      <c r="O235" s="65"/>
      <c r="P235" s="163"/>
      <c r="Q235" s="65"/>
      <c r="R235" s="65"/>
      <c r="S235" s="65"/>
      <c r="T235" s="65"/>
      <c r="U235" s="65"/>
      <c r="V235" s="65"/>
      <c r="W235" s="65"/>
    </row>
    <row r="236" ht="32" customHeight="1" spans="1:23">
      <c r="A236" s="163" t="str">
        <f t="shared" si="7"/>
        <v>       玉溪市动物卫生监督与疫病预防控制中心</v>
      </c>
      <c r="B236" s="163" t="s">
        <v>399</v>
      </c>
      <c r="C236" s="163" t="s">
        <v>238</v>
      </c>
      <c r="D236" s="163" t="s">
        <v>120</v>
      </c>
      <c r="E236" s="163" t="s">
        <v>322</v>
      </c>
      <c r="F236" s="163" t="s">
        <v>242</v>
      </c>
      <c r="G236" s="163" t="s">
        <v>243</v>
      </c>
      <c r="H236" s="164">
        <v>475200</v>
      </c>
      <c r="I236" s="65">
        <v>475200</v>
      </c>
      <c r="J236" s="65">
        <v>475200</v>
      </c>
      <c r="K236" s="163"/>
      <c r="L236" s="65"/>
      <c r="M236" s="163"/>
      <c r="N236" s="65"/>
      <c r="O236" s="65"/>
      <c r="P236" s="163"/>
      <c r="Q236" s="65"/>
      <c r="R236" s="65"/>
      <c r="S236" s="65"/>
      <c r="T236" s="65"/>
      <c r="U236" s="65"/>
      <c r="V236" s="65"/>
      <c r="W236" s="65"/>
    </row>
    <row r="237" ht="32" customHeight="1" spans="1:23">
      <c r="A237" s="163" t="str">
        <f t="shared" si="7"/>
        <v>       玉溪市动物卫生监督与疫病预防控制中心</v>
      </c>
      <c r="B237" s="163" t="s">
        <v>400</v>
      </c>
      <c r="C237" s="163" t="s">
        <v>249</v>
      </c>
      <c r="D237" s="163" t="s">
        <v>137</v>
      </c>
      <c r="E237" s="163" t="s">
        <v>315</v>
      </c>
      <c r="F237" s="163" t="s">
        <v>250</v>
      </c>
      <c r="G237" s="163" t="s">
        <v>251</v>
      </c>
      <c r="H237" s="164">
        <v>52400</v>
      </c>
      <c r="I237" s="65">
        <v>52400</v>
      </c>
      <c r="J237" s="65"/>
      <c r="K237" s="163"/>
      <c r="L237" s="65">
        <v>52400</v>
      </c>
      <c r="M237" s="163"/>
      <c r="N237" s="65"/>
      <c r="O237" s="65"/>
      <c r="P237" s="163"/>
      <c r="Q237" s="65"/>
      <c r="R237" s="65"/>
      <c r="S237" s="65"/>
      <c r="T237" s="65"/>
      <c r="U237" s="65"/>
      <c r="V237" s="65"/>
      <c r="W237" s="65"/>
    </row>
    <row r="238" ht="32" customHeight="1" spans="1:23">
      <c r="A238" s="163" t="str">
        <f t="shared" si="7"/>
        <v>       玉溪市动物卫生监督与疫病预防控制中心</v>
      </c>
      <c r="B238" s="163" t="s">
        <v>401</v>
      </c>
      <c r="C238" s="163" t="s">
        <v>257</v>
      </c>
      <c r="D238" s="163" t="s">
        <v>137</v>
      </c>
      <c r="E238" s="163" t="s">
        <v>315</v>
      </c>
      <c r="F238" s="163" t="s">
        <v>258</v>
      </c>
      <c r="G238" s="163" t="s">
        <v>257</v>
      </c>
      <c r="H238" s="164">
        <v>35266.8</v>
      </c>
      <c r="I238" s="65">
        <v>35266.8</v>
      </c>
      <c r="J238" s="65"/>
      <c r="K238" s="163"/>
      <c r="L238" s="65">
        <v>35266.8</v>
      </c>
      <c r="M238" s="163"/>
      <c r="N238" s="65"/>
      <c r="O238" s="65"/>
      <c r="P238" s="163"/>
      <c r="Q238" s="65"/>
      <c r="R238" s="65"/>
      <c r="S238" s="65"/>
      <c r="T238" s="65"/>
      <c r="U238" s="65"/>
      <c r="V238" s="65"/>
      <c r="W238" s="65"/>
    </row>
    <row r="239" ht="32" customHeight="1" spans="1:23">
      <c r="A239" s="163" t="str">
        <f t="shared" si="7"/>
        <v>       玉溪市动物卫生监督与疫病预防控制中心</v>
      </c>
      <c r="B239" s="163" t="s">
        <v>402</v>
      </c>
      <c r="C239" s="163" t="s">
        <v>260</v>
      </c>
      <c r="D239" s="163" t="s">
        <v>120</v>
      </c>
      <c r="E239" s="163" t="s">
        <v>322</v>
      </c>
      <c r="F239" s="163" t="s">
        <v>261</v>
      </c>
      <c r="G239" s="163" t="s">
        <v>262</v>
      </c>
      <c r="H239" s="164">
        <v>10800</v>
      </c>
      <c r="I239" s="65">
        <v>10800</v>
      </c>
      <c r="J239" s="65">
        <v>10800</v>
      </c>
      <c r="K239" s="163"/>
      <c r="L239" s="65"/>
      <c r="M239" s="163"/>
      <c r="N239" s="65"/>
      <c r="O239" s="65"/>
      <c r="P239" s="163"/>
      <c r="Q239" s="65"/>
      <c r="R239" s="65"/>
      <c r="S239" s="65"/>
      <c r="T239" s="65"/>
      <c r="U239" s="65"/>
      <c r="V239" s="65"/>
      <c r="W239" s="65"/>
    </row>
    <row r="240" ht="32" customHeight="1" spans="1:23">
      <c r="A240" s="163" t="str">
        <f t="shared" si="7"/>
        <v>       玉溪市动物卫生监督与疫病预防控制中心</v>
      </c>
      <c r="B240" s="163" t="s">
        <v>402</v>
      </c>
      <c r="C240" s="163" t="s">
        <v>260</v>
      </c>
      <c r="D240" s="163" t="s">
        <v>137</v>
      </c>
      <c r="E240" s="163" t="s">
        <v>315</v>
      </c>
      <c r="F240" s="163" t="s">
        <v>263</v>
      </c>
      <c r="G240" s="163" t="s">
        <v>264</v>
      </c>
      <c r="H240" s="164">
        <v>22171</v>
      </c>
      <c r="I240" s="65">
        <v>22171</v>
      </c>
      <c r="J240" s="65">
        <v>2500</v>
      </c>
      <c r="K240" s="163"/>
      <c r="L240" s="65">
        <v>19671</v>
      </c>
      <c r="M240" s="163"/>
      <c r="N240" s="65"/>
      <c r="O240" s="65"/>
      <c r="P240" s="163"/>
      <c r="Q240" s="65"/>
      <c r="R240" s="65"/>
      <c r="S240" s="65"/>
      <c r="T240" s="65"/>
      <c r="U240" s="65"/>
      <c r="V240" s="65"/>
      <c r="W240" s="65"/>
    </row>
    <row r="241" ht="32" customHeight="1" spans="1:23">
      <c r="A241" s="163" t="str">
        <f t="shared" si="7"/>
        <v>       玉溪市动物卫生监督与疫病预防控制中心</v>
      </c>
      <c r="B241" s="163" t="s">
        <v>402</v>
      </c>
      <c r="C241" s="163" t="s">
        <v>260</v>
      </c>
      <c r="D241" s="163" t="s">
        <v>137</v>
      </c>
      <c r="E241" s="163" t="s">
        <v>315</v>
      </c>
      <c r="F241" s="163" t="s">
        <v>284</v>
      </c>
      <c r="G241" s="163" t="s">
        <v>285</v>
      </c>
      <c r="H241" s="164">
        <v>5000</v>
      </c>
      <c r="I241" s="65">
        <v>5000</v>
      </c>
      <c r="J241" s="65">
        <v>1250</v>
      </c>
      <c r="K241" s="163"/>
      <c r="L241" s="65">
        <v>3750</v>
      </c>
      <c r="M241" s="163"/>
      <c r="N241" s="65"/>
      <c r="O241" s="65"/>
      <c r="P241" s="163"/>
      <c r="Q241" s="65"/>
      <c r="R241" s="65"/>
      <c r="S241" s="65"/>
      <c r="T241" s="65"/>
      <c r="U241" s="65"/>
      <c r="V241" s="65"/>
      <c r="W241" s="65"/>
    </row>
    <row r="242" ht="32" customHeight="1" spans="1:23">
      <c r="A242" s="163" t="str">
        <f t="shared" si="7"/>
        <v>       玉溪市动物卫生监督与疫病预防控制中心</v>
      </c>
      <c r="B242" s="163" t="s">
        <v>402</v>
      </c>
      <c r="C242" s="163" t="s">
        <v>260</v>
      </c>
      <c r="D242" s="163" t="s">
        <v>137</v>
      </c>
      <c r="E242" s="163" t="s">
        <v>315</v>
      </c>
      <c r="F242" s="163" t="s">
        <v>265</v>
      </c>
      <c r="G242" s="163" t="s">
        <v>266</v>
      </c>
      <c r="H242" s="164">
        <v>10000</v>
      </c>
      <c r="I242" s="65">
        <v>10000</v>
      </c>
      <c r="J242" s="65">
        <v>2500</v>
      </c>
      <c r="K242" s="163"/>
      <c r="L242" s="65">
        <v>7500</v>
      </c>
      <c r="M242" s="163"/>
      <c r="N242" s="65"/>
      <c r="O242" s="65"/>
      <c r="P242" s="163"/>
      <c r="Q242" s="65"/>
      <c r="R242" s="65"/>
      <c r="S242" s="65"/>
      <c r="T242" s="65"/>
      <c r="U242" s="65"/>
      <c r="V242" s="65"/>
      <c r="W242" s="65"/>
    </row>
    <row r="243" ht="32" customHeight="1" spans="1:23">
      <c r="A243" s="163" t="str">
        <f t="shared" si="7"/>
        <v>       玉溪市动物卫生监督与疫病预防控制中心</v>
      </c>
      <c r="B243" s="163" t="s">
        <v>402</v>
      </c>
      <c r="C243" s="163" t="s">
        <v>260</v>
      </c>
      <c r="D243" s="163" t="s">
        <v>137</v>
      </c>
      <c r="E243" s="163" t="s">
        <v>315</v>
      </c>
      <c r="F243" s="163" t="s">
        <v>267</v>
      </c>
      <c r="G243" s="163" t="s">
        <v>268</v>
      </c>
      <c r="H243" s="164">
        <v>20000</v>
      </c>
      <c r="I243" s="65">
        <v>20000</v>
      </c>
      <c r="J243" s="65">
        <v>5000</v>
      </c>
      <c r="K243" s="163"/>
      <c r="L243" s="65">
        <v>15000</v>
      </c>
      <c r="M243" s="163"/>
      <c r="N243" s="65"/>
      <c r="O243" s="65"/>
      <c r="P243" s="163"/>
      <c r="Q243" s="65"/>
      <c r="R243" s="65"/>
      <c r="S243" s="65"/>
      <c r="T243" s="65"/>
      <c r="U243" s="65"/>
      <c r="V243" s="65"/>
      <c r="W243" s="65"/>
    </row>
    <row r="244" ht="32" customHeight="1" spans="1:23">
      <c r="A244" s="163" t="str">
        <f t="shared" si="7"/>
        <v>       玉溪市动物卫生监督与疫病预防控制中心</v>
      </c>
      <c r="B244" s="163" t="s">
        <v>402</v>
      </c>
      <c r="C244" s="163" t="s">
        <v>260</v>
      </c>
      <c r="D244" s="163" t="s">
        <v>137</v>
      </c>
      <c r="E244" s="163" t="s">
        <v>315</v>
      </c>
      <c r="F244" s="163" t="s">
        <v>286</v>
      </c>
      <c r="G244" s="163" t="s">
        <v>287</v>
      </c>
      <c r="H244" s="164">
        <v>45000</v>
      </c>
      <c r="I244" s="65">
        <v>45000</v>
      </c>
      <c r="J244" s="65">
        <v>11250</v>
      </c>
      <c r="K244" s="163"/>
      <c r="L244" s="65">
        <v>33750</v>
      </c>
      <c r="M244" s="163"/>
      <c r="N244" s="65"/>
      <c r="O244" s="65"/>
      <c r="P244" s="163"/>
      <c r="Q244" s="65"/>
      <c r="R244" s="65"/>
      <c r="S244" s="65"/>
      <c r="T244" s="65"/>
      <c r="U244" s="65"/>
      <c r="V244" s="65"/>
      <c r="W244" s="65"/>
    </row>
    <row r="245" ht="32" customHeight="1" spans="1:23">
      <c r="A245" s="163" t="str">
        <f t="shared" si="7"/>
        <v>       玉溪市动物卫生监督与疫病预防控制中心</v>
      </c>
      <c r="B245" s="163" t="s">
        <v>402</v>
      </c>
      <c r="C245" s="163" t="s">
        <v>260</v>
      </c>
      <c r="D245" s="163" t="s">
        <v>137</v>
      </c>
      <c r="E245" s="163" t="s">
        <v>315</v>
      </c>
      <c r="F245" s="163" t="s">
        <v>269</v>
      </c>
      <c r="G245" s="163" t="s">
        <v>270</v>
      </c>
      <c r="H245" s="164">
        <v>5000</v>
      </c>
      <c r="I245" s="65">
        <v>5000</v>
      </c>
      <c r="J245" s="65">
        <v>1250</v>
      </c>
      <c r="K245" s="163"/>
      <c r="L245" s="65">
        <v>3750</v>
      </c>
      <c r="M245" s="163"/>
      <c r="N245" s="65"/>
      <c r="O245" s="65"/>
      <c r="P245" s="163"/>
      <c r="Q245" s="65"/>
      <c r="R245" s="65"/>
      <c r="S245" s="65"/>
      <c r="T245" s="65"/>
      <c r="U245" s="65"/>
      <c r="V245" s="65"/>
      <c r="W245" s="65"/>
    </row>
    <row r="246" ht="32" customHeight="1" spans="1:23">
      <c r="A246" s="163" t="str">
        <f t="shared" si="7"/>
        <v>       玉溪市动物卫生监督与疫病预防控制中心</v>
      </c>
      <c r="B246" s="163" t="s">
        <v>402</v>
      </c>
      <c r="C246" s="163" t="s">
        <v>260</v>
      </c>
      <c r="D246" s="163" t="s">
        <v>137</v>
      </c>
      <c r="E246" s="163" t="s">
        <v>315</v>
      </c>
      <c r="F246" s="163" t="s">
        <v>293</v>
      </c>
      <c r="G246" s="163" t="s">
        <v>294</v>
      </c>
      <c r="H246" s="164">
        <v>10000</v>
      </c>
      <c r="I246" s="65">
        <v>10000</v>
      </c>
      <c r="J246" s="65">
        <v>2500</v>
      </c>
      <c r="K246" s="163"/>
      <c r="L246" s="65">
        <v>7500</v>
      </c>
      <c r="M246" s="163"/>
      <c r="N246" s="65"/>
      <c r="O246" s="65"/>
      <c r="P246" s="163"/>
      <c r="Q246" s="65"/>
      <c r="R246" s="65"/>
      <c r="S246" s="65"/>
      <c r="T246" s="65"/>
      <c r="U246" s="65"/>
      <c r="V246" s="65"/>
      <c r="W246" s="65"/>
    </row>
    <row r="247" ht="32" customHeight="1" spans="1:23">
      <c r="A247" s="163" t="str">
        <f t="shared" si="7"/>
        <v>       玉溪市动物卫生监督与疫病预防控制中心</v>
      </c>
      <c r="B247" s="163" t="s">
        <v>402</v>
      </c>
      <c r="C247" s="163" t="s">
        <v>260</v>
      </c>
      <c r="D247" s="163" t="s">
        <v>137</v>
      </c>
      <c r="E247" s="163" t="s">
        <v>315</v>
      </c>
      <c r="F247" s="163" t="s">
        <v>275</v>
      </c>
      <c r="G247" s="163" t="s">
        <v>276</v>
      </c>
      <c r="H247" s="164">
        <v>17000</v>
      </c>
      <c r="I247" s="65">
        <v>17000</v>
      </c>
      <c r="J247" s="65">
        <v>4250</v>
      </c>
      <c r="K247" s="163"/>
      <c r="L247" s="65">
        <v>12750</v>
      </c>
      <c r="M247" s="163"/>
      <c r="N247" s="65"/>
      <c r="O247" s="65"/>
      <c r="P247" s="163"/>
      <c r="Q247" s="65"/>
      <c r="R247" s="65"/>
      <c r="S247" s="65"/>
      <c r="T247" s="65"/>
      <c r="U247" s="65"/>
      <c r="V247" s="65"/>
      <c r="W247" s="65"/>
    </row>
    <row r="248" ht="32" customHeight="1" spans="1:23">
      <c r="A248" s="163" t="str">
        <f t="shared" si="7"/>
        <v>       玉溪市动物卫生监督与疫病预防控制中心</v>
      </c>
      <c r="B248" s="163" t="s">
        <v>402</v>
      </c>
      <c r="C248" s="163" t="s">
        <v>260</v>
      </c>
      <c r="D248" s="163" t="s">
        <v>137</v>
      </c>
      <c r="E248" s="163" t="s">
        <v>315</v>
      </c>
      <c r="F248" s="163" t="s">
        <v>254</v>
      </c>
      <c r="G248" s="163" t="s">
        <v>255</v>
      </c>
      <c r="H248" s="164">
        <v>20000</v>
      </c>
      <c r="I248" s="65">
        <v>20000</v>
      </c>
      <c r="J248" s="65">
        <v>5000</v>
      </c>
      <c r="K248" s="163"/>
      <c r="L248" s="65">
        <v>15000</v>
      </c>
      <c r="M248" s="163"/>
      <c r="N248" s="65"/>
      <c r="O248" s="65"/>
      <c r="P248" s="163"/>
      <c r="Q248" s="65"/>
      <c r="R248" s="65"/>
      <c r="S248" s="65"/>
      <c r="T248" s="65"/>
      <c r="U248" s="65"/>
      <c r="V248" s="65"/>
      <c r="W248" s="65"/>
    </row>
    <row r="249" ht="32" customHeight="1" spans="1:23">
      <c r="A249" s="163" t="str">
        <f t="shared" si="7"/>
        <v>       玉溪市动物卫生监督与疫病预防控制中心</v>
      </c>
      <c r="B249" s="163" t="s">
        <v>402</v>
      </c>
      <c r="C249" s="163" t="s">
        <v>260</v>
      </c>
      <c r="D249" s="163" t="s">
        <v>137</v>
      </c>
      <c r="E249" s="163" t="s">
        <v>315</v>
      </c>
      <c r="F249" s="163" t="s">
        <v>261</v>
      </c>
      <c r="G249" s="163" t="s">
        <v>262</v>
      </c>
      <c r="H249" s="164">
        <v>36329</v>
      </c>
      <c r="I249" s="65">
        <v>36329</v>
      </c>
      <c r="J249" s="65">
        <v>4082.25</v>
      </c>
      <c r="K249" s="163"/>
      <c r="L249" s="65">
        <v>32246.75</v>
      </c>
      <c r="M249" s="163"/>
      <c r="N249" s="65"/>
      <c r="O249" s="65"/>
      <c r="P249" s="163"/>
      <c r="Q249" s="65"/>
      <c r="R249" s="65"/>
      <c r="S249" s="65"/>
      <c r="T249" s="65"/>
      <c r="U249" s="65"/>
      <c r="V249" s="65"/>
      <c r="W249" s="65"/>
    </row>
    <row r="250" ht="32" customHeight="1" spans="1:23">
      <c r="A250" s="163" t="str">
        <f t="shared" si="7"/>
        <v>       玉溪市动物卫生监督与疫病预防控制中心</v>
      </c>
      <c r="B250" s="163" t="s">
        <v>403</v>
      </c>
      <c r="C250" s="163" t="s">
        <v>187</v>
      </c>
      <c r="D250" s="163" t="s">
        <v>137</v>
      </c>
      <c r="E250" s="163" t="s">
        <v>315</v>
      </c>
      <c r="F250" s="163" t="s">
        <v>278</v>
      </c>
      <c r="G250" s="163" t="s">
        <v>187</v>
      </c>
      <c r="H250" s="164">
        <v>5000</v>
      </c>
      <c r="I250" s="65">
        <v>5000</v>
      </c>
      <c r="J250" s="65"/>
      <c r="K250" s="163"/>
      <c r="L250" s="65">
        <v>5000</v>
      </c>
      <c r="M250" s="163"/>
      <c r="N250" s="65"/>
      <c r="O250" s="65"/>
      <c r="P250" s="163"/>
      <c r="Q250" s="65"/>
      <c r="R250" s="65"/>
      <c r="S250" s="65"/>
      <c r="T250" s="65"/>
      <c r="U250" s="65"/>
      <c r="V250" s="65"/>
      <c r="W250" s="65"/>
    </row>
    <row r="251" ht="32" customHeight="1" spans="1:23">
      <c r="A251" s="163" t="str">
        <f t="shared" si="7"/>
        <v>       玉溪市动物卫生监督与疫病预防控制中心</v>
      </c>
      <c r="B251" s="163" t="s">
        <v>404</v>
      </c>
      <c r="C251" s="163" t="s">
        <v>329</v>
      </c>
      <c r="D251" s="163" t="s">
        <v>122</v>
      </c>
      <c r="E251" s="163" t="s">
        <v>303</v>
      </c>
      <c r="F251" s="163" t="s">
        <v>304</v>
      </c>
      <c r="G251" s="163" t="s">
        <v>305</v>
      </c>
      <c r="H251" s="164">
        <v>130000</v>
      </c>
      <c r="I251" s="65">
        <v>130000</v>
      </c>
      <c r="J251" s="65"/>
      <c r="K251" s="163"/>
      <c r="L251" s="65">
        <v>130000</v>
      </c>
      <c r="M251" s="163"/>
      <c r="N251" s="65"/>
      <c r="O251" s="65"/>
      <c r="P251" s="163"/>
      <c r="Q251" s="65"/>
      <c r="R251" s="65"/>
      <c r="S251" s="65"/>
      <c r="T251" s="65"/>
      <c r="U251" s="65"/>
      <c r="V251" s="65"/>
      <c r="W251" s="65"/>
    </row>
    <row r="252" ht="32" customHeight="1" spans="1:23">
      <c r="A252" s="163" t="str">
        <f t="shared" si="7"/>
        <v>       玉溪市动物卫生监督与疫病预防控制中心</v>
      </c>
      <c r="B252" s="163" t="s">
        <v>405</v>
      </c>
      <c r="C252" s="163" t="s">
        <v>367</v>
      </c>
      <c r="D252" s="163" t="s">
        <v>137</v>
      </c>
      <c r="E252" s="163" t="s">
        <v>315</v>
      </c>
      <c r="F252" s="163" t="s">
        <v>316</v>
      </c>
      <c r="G252" s="163" t="s">
        <v>317</v>
      </c>
      <c r="H252" s="164">
        <v>1264800</v>
      </c>
      <c r="I252" s="65">
        <v>1264800</v>
      </c>
      <c r="J252" s="65">
        <v>1264800</v>
      </c>
      <c r="K252" s="163"/>
      <c r="L252" s="65"/>
      <c r="M252" s="163"/>
      <c r="N252" s="65"/>
      <c r="O252" s="65"/>
      <c r="P252" s="163"/>
      <c r="Q252" s="65"/>
      <c r="R252" s="65"/>
      <c r="S252" s="65"/>
      <c r="T252" s="65"/>
      <c r="U252" s="65"/>
      <c r="V252" s="65"/>
      <c r="W252" s="65"/>
    </row>
    <row r="253" ht="32" customHeight="1" spans="1:23">
      <c r="A253" s="163" t="str">
        <f t="shared" si="7"/>
        <v>       玉溪市动物卫生监督与疫病预防控制中心</v>
      </c>
      <c r="B253" s="163" t="s">
        <v>406</v>
      </c>
      <c r="C253" s="163" t="s">
        <v>407</v>
      </c>
      <c r="D253" s="163" t="s">
        <v>130</v>
      </c>
      <c r="E253" s="163" t="s">
        <v>231</v>
      </c>
      <c r="F253" s="163" t="s">
        <v>232</v>
      </c>
      <c r="G253" s="163" t="s">
        <v>233</v>
      </c>
      <c r="H253" s="164">
        <v>16000</v>
      </c>
      <c r="I253" s="65">
        <v>16000</v>
      </c>
      <c r="J253" s="65"/>
      <c r="K253" s="163"/>
      <c r="L253" s="65">
        <v>16000</v>
      </c>
      <c r="M253" s="163"/>
      <c r="N253" s="65"/>
      <c r="O253" s="65"/>
      <c r="P253" s="163"/>
      <c r="Q253" s="65"/>
      <c r="R253" s="65"/>
      <c r="S253" s="65"/>
      <c r="T253" s="65"/>
      <c r="U253" s="65"/>
      <c r="V253" s="65"/>
      <c r="W253" s="65"/>
    </row>
    <row r="254" ht="20.25" customHeight="1" spans="1:23">
      <c r="A254" s="165" t="s">
        <v>81</v>
      </c>
      <c r="B254" s="163"/>
      <c r="C254" s="163"/>
      <c r="D254" s="163"/>
      <c r="E254" s="163"/>
      <c r="F254" s="163"/>
      <c r="G254" s="163"/>
      <c r="H254" s="164">
        <v>4616288.92</v>
      </c>
      <c r="I254" s="65">
        <v>4616288.92</v>
      </c>
      <c r="J254" s="65">
        <v>1835987.13</v>
      </c>
      <c r="K254" s="163"/>
      <c r="L254" s="65">
        <v>2780301.79</v>
      </c>
      <c r="M254" s="163"/>
      <c r="N254" s="65"/>
      <c r="O254" s="65"/>
      <c r="P254" s="163"/>
      <c r="Q254" s="65"/>
      <c r="R254" s="65"/>
      <c r="S254" s="65"/>
      <c r="T254" s="65"/>
      <c r="U254" s="65"/>
      <c r="V254" s="65"/>
      <c r="W254" s="65"/>
    </row>
    <row r="255" ht="20.25" customHeight="1" spans="1:23">
      <c r="A255" s="163" t="str">
        <f t="shared" ref="A255:A284" si="8">"       "&amp;"玉溪市农业机械安全服务中心"</f>
        <v>       玉溪市农业机械安全服务中心</v>
      </c>
      <c r="B255" s="163" t="s">
        <v>408</v>
      </c>
      <c r="C255" s="163" t="s">
        <v>211</v>
      </c>
      <c r="D255" s="163" t="s">
        <v>136</v>
      </c>
      <c r="E255" s="163" t="s">
        <v>212</v>
      </c>
      <c r="F255" s="163" t="s">
        <v>213</v>
      </c>
      <c r="G255" s="163" t="s">
        <v>214</v>
      </c>
      <c r="H255" s="164">
        <v>756648</v>
      </c>
      <c r="I255" s="65">
        <v>756648</v>
      </c>
      <c r="J255" s="65">
        <v>331033.5</v>
      </c>
      <c r="K255" s="163"/>
      <c r="L255" s="65">
        <v>425614.5</v>
      </c>
      <c r="M255" s="163"/>
      <c r="N255" s="65"/>
      <c r="O255" s="65"/>
      <c r="P255" s="163"/>
      <c r="Q255" s="65"/>
      <c r="R255" s="65"/>
      <c r="S255" s="65"/>
      <c r="T255" s="65"/>
      <c r="U255" s="65"/>
      <c r="V255" s="65"/>
      <c r="W255" s="65"/>
    </row>
    <row r="256" ht="20.25" customHeight="1" spans="1:23">
      <c r="A256" s="163" t="str">
        <f t="shared" si="8"/>
        <v>       玉溪市农业机械安全服务中心</v>
      </c>
      <c r="B256" s="163" t="s">
        <v>408</v>
      </c>
      <c r="C256" s="163" t="s">
        <v>211</v>
      </c>
      <c r="D256" s="163" t="s">
        <v>136</v>
      </c>
      <c r="E256" s="163" t="s">
        <v>212</v>
      </c>
      <c r="F256" s="163" t="s">
        <v>215</v>
      </c>
      <c r="G256" s="163" t="s">
        <v>216</v>
      </c>
      <c r="H256" s="164">
        <v>997524</v>
      </c>
      <c r="I256" s="65">
        <v>997524</v>
      </c>
      <c r="J256" s="65">
        <v>436416.75</v>
      </c>
      <c r="K256" s="163"/>
      <c r="L256" s="65">
        <v>561107.25</v>
      </c>
      <c r="M256" s="163"/>
      <c r="N256" s="65"/>
      <c r="O256" s="65"/>
      <c r="P256" s="163"/>
      <c r="Q256" s="65"/>
      <c r="R256" s="65"/>
      <c r="S256" s="65"/>
      <c r="T256" s="65"/>
      <c r="U256" s="65"/>
      <c r="V256" s="65"/>
      <c r="W256" s="65"/>
    </row>
    <row r="257" ht="20.25" customHeight="1" spans="1:23">
      <c r="A257" s="163" t="str">
        <f t="shared" si="8"/>
        <v>       玉溪市农业机械安全服务中心</v>
      </c>
      <c r="B257" s="163" t="s">
        <v>408</v>
      </c>
      <c r="C257" s="163" t="s">
        <v>211</v>
      </c>
      <c r="D257" s="163" t="s">
        <v>164</v>
      </c>
      <c r="E257" s="163" t="s">
        <v>217</v>
      </c>
      <c r="F257" s="163" t="s">
        <v>215</v>
      </c>
      <c r="G257" s="163" t="s">
        <v>216</v>
      </c>
      <c r="H257" s="164">
        <v>21852</v>
      </c>
      <c r="I257" s="65">
        <v>21852</v>
      </c>
      <c r="J257" s="65">
        <v>5463</v>
      </c>
      <c r="K257" s="163"/>
      <c r="L257" s="65">
        <v>16389</v>
      </c>
      <c r="M257" s="163"/>
      <c r="N257" s="65"/>
      <c r="O257" s="65"/>
      <c r="P257" s="163"/>
      <c r="Q257" s="65"/>
      <c r="R257" s="65"/>
      <c r="S257" s="65"/>
      <c r="T257" s="65"/>
      <c r="U257" s="65"/>
      <c r="V257" s="65"/>
      <c r="W257" s="65"/>
    </row>
    <row r="258" ht="20.25" customHeight="1" spans="1:23">
      <c r="A258" s="163" t="str">
        <f t="shared" si="8"/>
        <v>       玉溪市农业机械安全服务中心</v>
      </c>
      <c r="B258" s="163" t="s">
        <v>409</v>
      </c>
      <c r="C258" s="163" t="s">
        <v>219</v>
      </c>
      <c r="D258" s="163" t="s">
        <v>121</v>
      </c>
      <c r="E258" s="163" t="s">
        <v>220</v>
      </c>
      <c r="F258" s="163" t="s">
        <v>221</v>
      </c>
      <c r="G258" s="163" t="s">
        <v>222</v>
      </c>
      <c r="H258" s="164">
        <v>350091.84</v>
      </c>
      <c r="I258" s="65">
        <v>350091.84</v>
      </c>
      <c r="J258" s="65">
        <v>87522.96</v>
      </c>
      <c r="K258" s="163"/>
      <c r="L258" s="65">
        <v>262568.88</v>
      </c>
      <c r="M258" s="163"/>
      <c r="N258" s="65"/>
      <c r="O258" s="65"/>
      <c r="P258" s="163"/>
      <c r="Q258" s="65"/>
      <c r="R258" s="65"/>
      <c r="S258" s="65"/>
      <c r="T258" s="65"/>
      <c r="U258" s="65"/>
      <c r="V258" s="65"/>
      <c r="W258" s="65"/>
    </row>
    <row r="259" ht="20.25" customHeight="1" spans="1:23">
      <c r="A259" s="163" t="str">
        <f t="shared" si="8"/>
        <v>       玉溪市农业机械安全服务中心</v>
      </c>
      <c r="B259" s="163" t="s">
        <v>409</v>
      </c>
      <c r="C259" s="163" t="s">
        <v>219</v>
      </c>
      <c r="D259" s="163" t="s">
        <v>127</v>
      </c>
      <c r="E259" s="163" t="s">
        <v>223</v>
      </c>
      <c r="F259" s="163" t="s">
        <v>224</v>
      </c>
      <c r="G259" s="163" t="s">
        <v>225</v>
      </c>
      <c r="H259" s="164">
        <v>181610.14</v>
      </c>
      <c r="I259" s="65">
        <v>181610.14</v>
      </c>
      <c r="J259" s="65">
        <v>45402.54</v>
      </c>
      <c r="K259" s="163"/>
      <c r="L259" s="65">
        <v>136207.6</v>
      </c>
      <c r="M259" s="163"/>
      <c r="N259" s="65"/>
      <c r="O259" s="65"/>
      <c r="P259" s="163"/>
      <c r="Q259" s="65"/>
      <c r="R259" s="65"/>
      <c r="S259" s="65"/>
      <c r="T259" s="65"/>
      <c r="U259" s="65"/>
      <c r="V259" s="65"/>
      <c r="W259" s="65"/>
    </row>
    <row r="260" ht="20.25" customHeight="1" spans="1:23">
      <c r="A260" s="163" t="str">
        <f t="shared" si="8"/>
        <v>       玉溪市农业机械安全服务中心</v>
      </c>
      <c r="B260" s="163" t="s">
        <v>409</v>
      </c>
      <c r="C260" s="163" t="s">
        <v>219</v>
      </c>
      <c r="D260" s="163" t="s">
        <v>129</v>
      </c>
      <c r="E260" s="163" t="s">
        <v>228</v>
      </c>
      <c r="F260" s="163" t="s">
        <v>229</v>
      </c>
      <c r="G260" s="163" t="s">
        <v>230</v>
      </c>
      <c r="H260" s="164">
        <v>152055.3</v>
      </c>
      <c r="I260" s="65">
        <v>152055.3</v>
      </c>
      <c r="J260" s="65">
        <v>38013.83</v>
      </c>
      <c r="K260" s="163"/>
      <c r="L260" s="65">
        <v>114041.47</v>
      </c>
      <c r="M260" s="163"/>
      <c r="N260" s="65"/>
      <c r="O260" s="65"/>
      <c r="P260" s="163"/>
      <c r="Q260" s="65"/>
      <c r="R260" s="65"/>
      <c r="S260" s="65"/>
      <c r="T260" s="65"/>
      <c r="U260" s="65"/>
      <c r="V260" s="65"/>
      <c r="W260" s="65"/>
    </row>
    <row r="261" ht="20.25" customHeight="1" spans="1:23">
      <c r="A261" s="163" t="str">
        <f t="shared" si="8"/>
        <v>       玉溪市农业机械安全服务中心</v>
      </c>
      <c r="B261" s="163" t="s">
        <v>409</v>
      </c>
      <c r="C261" s="163" t="s">
        <v>219</v>
      </c>
      <c r="D261" s="163" t="s">
        <v>130</v>
      </c>
      <c r="E261" s="163" t="s">
        <v>231</v>
      </c>
      <c r="F261" s="163" t="s">
        <v>232</v>
      </c>
      <c r="G261" s="163" t="s">
        <v>233</v>
      </c>
      <c r="H261" s="164">
        <v>21011.1</v>
      </c>
      <c r="I261" s="65">
        <v>21011.1</v>
      </c>
      <c r="J261" s="65">
        <v>14282.78</v>
      </c>
      <c r="K261" s="163"/>
      <c r="L261" s="65">
        <v>6728.32</v>
      </c>
      <c r="M261" s="163"/>
      <c r="N261" s="65"/>
      <c r="O261" s="65"/>
      <c r="P261" s="163"/>
      <c r="Q261" s="65"/>
      <c r="R261" s="65"/>
      <c r="S261" s="65"/>
      <c r="T261" s="65"/>
      <c r="U261" s="65"/>
      <c r="V261" s="65"/>
      <c r="W261" s="65"/>
    </row>
    <row r="262" ht="20.25" customHeight="1" spans="1:23">
      <c r="A262" s="163" t="str">
        <f t="shared" si="8"/>
        <v>       玉溪市农业机械安全服务中心</v>
      </c>
      <c r="B262" s="163" t="s">
        <v>409</v>
      </c>
      <c r="C262" s="163" t="s">
        <v>219</v>
      </c>
      <c r="D262" s="163" t="s">
        <v>136</v>
      </c>
      <c r="E262" s="163" t="s">
        <v>212</v>
      </c>
      <c r="F262" s="163" t="s">
        <v>232</v>
      </c>
      <c r="G262" s="163" t="s">
        <v>233</v>
      </c>
      <c r="H262" s="164">
        <v>814.06</v>
      </c>
      <c r="I262" s="65">
        <v>814.06</v>
      </c>
      <c r="J262" s="65">
        <v>203.52</v>
      </c>
      <c r="K262" s="163"/>
      <c r="L262" s="65">
        <v>610.54</v>
      </c>
      <c r="M262" s="163"/>
      <c r="N262" s="65"/>
      <c r="O262" s="65"/>
      <c r="P262" s="163"/>
      <c r="Q262" s="65"/>
      <c r="R262" s="65"/>
      <c r="S262" s="65"/>
      <c r="T262" s="65"/>
      <c r="U262" s="65"/>
      <c r="V262" s="65"/>
      <c r="W262" s="65"/>
    </row>
    <row r="263" ht="20.25" customHeight="1" spans="1:23">
      <c r="A263" s="163" t="str">
        <f t="shared" si="8"/>
        <v>       玉溪市农业机械安全服务中心</v>
      </c>
      <c r="B263" s="163" t="s">
        <v>410</v>
      </c>
      <c r="C263" s="163" t="s">
        <v>235</v>
      </c>
      <c r="D263" s="163" t="s">
        <v>163</v>
      </c>
      <c r="E263" s="163" t="s">
        <v>235</v>
      </c>
      <c r="F263" s="163" t="s">
        <v>236</v>
      </c>
      <c r="G263" s="163" t="s">
        <v>235</v>
      </c>
      <c r="H263" s="164">
        <v>305220</v>
      </c>
      <c r="I263" s="65">
        <v>305220</v>
      </c>
      <c r="J263" s="65">
        <v>76305</v>
      </c>
      <c r="K263" s="163"/>
      <c r="L263" s="65">
        <v>228915</v>
      </c>
      <c r="M263" s="163"/>
      <c r="N263" s="65"/>
      <c r="O263" s="65"/>
      <c r="P263" s="163"/>
      <c r="Q263" s="65"/>
      <c r="R263" s="65"/>
      <c r="S263" s="65"/>
      <c r="T263" s="65"/>
      <c r="U263" s="65"/>
      <c r="V263" s="65"/>
      <c r="W263" s="65"/>
    </row>
    <row r="264" ht="20.25" customHeight="1" spans="1:23">
      <c r="A264" s="163" t="str">
        <f t="shared" si="8"/>
        <v>       玉溪市农业机械安全服务中心</v>
      </c>
      <c r="B264" s="163" t="s">
        <v>411</v>
      </c>
      <c r="C264" s="163" t="s">
        <v>238</v>
      </c>
      <c r="D264" s="163" t="s">
        <v>119</v>
      </c>
      <c r="E264" s="163" t="s">
        <v>239</v>
      </c>
      <c r="F264" s="163" t="s">
        <v>242</v>
      </c>
      <c r="G264" s="163" t="s">
        <v>243</v>
      </c>
      <c r="H264" s="164">
        <v>343200</v>
      </c>
      <c r="I264" s="65">
        <v>343200</v>
      </c>
      <c r="J264" s="65">
        <v>343200</v>
      </c>
      <c r="K264" s="163"/>
      <c r="L264" s="65"/>
      <c r="M264" s="163"/>
      <c r="N264" s="65"/>
      <c r="O264" s="65"/>
      <c r="P264" s="163"/>
      <c r="Q264" s="65"/>
      <c r="R264" s="65"/>
      <c r="S264" s="65"/>
      <c r="T264" s="65"/>
      <c r="U264" s="65"/>
      <c r="V264" s="65"/>
      <c r="W264" s="65"/>
    </row>
    <row r="265" ht="20.25" customHeight="1" spans="1:23">
      <c r="A265" s="163" t="str">
        <f t="shared" si="8"/>
        <v>       玉溪市农业机械安全服务中心</v>
      </c>
      <c r="B265" s="163" t="s">
        <v>411</v>
      </c>
      <c r="C265" s="163" t="s">
        <v>238</v>
      </c>
      <c r="D265" s="163" t="s">
        <v>120</v>
      </c>
      <c r="E265" s="163" t="s">
        <v>322</v>
      </c>
      <c r="F265" s="163" t="s">
        <v>242</v>
      </c>
      <c r="G265" s="163" t="s">
        <v>243</v>
      </c>
      <c r="H265" s="164">
        <v>158400</v>
      </c>
      <c r="I265" s="65">
        <v>158400</v>
      </c>
      <c r="J265" s="65">
        <v>158400</v>
      </c>
      <c r="K265" s="163"/>
      <c r="L265" s="65"/>
      <c r="M265" s="163"/>
      <c r="N265" s="65"/>
      <c r="O265" s="65"/>
      <c r="P265" s="163"/>
      <c r="Q265" s="65"/>
      <c r="R265" s="65"/>
      <c r="S265" s="65"/>
      <c r="T265" s="65"/>
      <c r="U265" s="65"/>
      <c r="V265" s="65"/>
      <c r="W265" s="65"/>
    </row>
    <row r="266" ht="20.25" customHeight="1" spans="1:23">
      <c r="A266" s="163" t="str">
        <f t="shared" si="8"/>
        <v>       玉溪市农业机械安全服务中心</v>
      </c>
      <c r="B266" s="163" t="s">
        <v>412</v>
      </c>
      <c r="C266" s="163" t="s">
        <v>245</v>
      </c>
      <c r="D266" s="163" t="s">
        <v>136</v>
      </c>
      <c r="E266" s="163" t="s">
        <v>212</v>
      </c>
      <c r="F266" s="163" t="s">
        <v>246</v>
      </c>
      <c r="G266" s="163" t="s">
        <v>247</v>
      </c>
      <c r="H266" s="164">
        <v>583008</v>
      </c>
      <c r="I266" s="65">
        <v>583008</v>
      </c>
      <c r="J266" s="65">
        <v>162298.5</v>
      </c>
      <c r="K266" s="163"/>
      <c r="L266" s="65">
        <v>420709.5</v>
      </c>
      <c r="M266" s="163"/>
      <c r="N266" s="65"/>
      <c r="O266" s="65"/>
      <c r="P266" s="163"/>
      <c r="Q266" s="65"/>
      <c r="R266" s="65"/>
      <c r="S266" s="65"/>
      <c r="T266" s="65"/>
      <c r="U266" s="65"/>
      <c r="V266" s="65"/>
      <c r="W266" s="65"/>
    </row>
    <row r="267" ht="20.25" customHeight="1" spans="1:23">
      <c r="A267" s="163" t="str">
        <f t="shared" si="8"/>
        <v>       玉溪市农业机械安全服务中心</v>
      </c>
      <c r="B267" s="163" t="s">
        <v>413</v>
      </c>
      <c r="C267" s="163" t="s">
        <v>253</v>
      </c>
      <c r="D267" s="163" t="s">
        <v>136</v>
      </c>
      <c r="E267" s="163" t="s">
        <v>212</v>
      </c>
      <c r="F267" s="163" t="s">
        <v>254</v>
      </c>
      <c r="G267" s="163" t="s">
        <v>255</v>
      </c>
      <c r="H267" s="164">
        <v>160800</v>
      </c>
      <c r="I267" s="65">
        <v>160800</v>
      </c>
      <c r="J267" s="65">
        <v>70350</v>
      </c>
      <c r="K267" s="163"/>
      <c r="L267" s="65">
        <v>90450</v>
      </c>
      <c r="M267" s="163"/>
      <c r="N267" s="65"/>
      <c r="O267" s="65"/>
      <c r="P267" s="163"/>
      <c r="Q267" s="65"/>
      <c r="R267" s="65"/>
      <c r="S267" s="65"/>
      <c r="T267" s="65"/>
      <c r="U267" s="65"/>
      <c r="V267" s="65"/>
      <c r="W267" s="65"/>
    </row>
    <row r="268" ht="20.25" customHeight="1" spans="1:23">
      <c r="A268" s="163" t="str">
        <f t="shared" si="8"/>
        <v>       玉溪市农业机械安全服务中心</v>
      </c>
      <c r="B268" s="163" t="s">
        <v>414</v>
      </c>
      <c r="C268" s="163" t="s">
        <v>257</v>
      </c>
      <c r="D268" s="163" t="s">
        <v>136</v>
      </c>
      <c r="E268" s="163" t="s">
        <v>212</v>
      </c>
      <c r="F268" s="163" t="s">
        <v>258</v>
      </c>
      <c r="G268" s="163" t="s">
        <v>257</v>
      </c>
      <c r="H268" s="164">
        <v>35520.48</v>
      </c>
      <c r="I268" s="65">
        <v>35520.48</v>
      </c>
      <c r="J268" s="65"/>
      <c r="K268" s="163"/>
      <c r="L268" s="65">
        <v>35520.48</v>
      </c>
      <c r="M268" s="163"/>
      <c r="N268" s="65"/>
      <c r="O268" s="65"/>
      <c r="P268" s="163"/>
      <c r="Q268" s="65"/>
      <c r="R268" s="65"/>
      <c r="S268" s="65"/>
      <c r="T268" s="65"/>
      <c r="U268" s="65"/>
      <c r="V268" s="65"/>
      <c r="W268" s="65"/>
    </row>
    <row r="269" ht="20.25" customHeight="1" spans="1:23">
      <c r="A269" s="163" t="str">
        <f t="shared" si="8"/>
        <v>       玉溪市农业机械安全服务中心</v>
      </c>
      <c r="B269" s="163" t="s">
        <v>415</v>
      </c>
      <c r="C269" s="163" t="s">
        <v>260</v>
      </c>
      <c r="D269" s="163" t="s">
        <v>119</v>
      </c>
      <c r="E269" s="163" t="s">
        <v>239</v>
      </c>
      <c r="F269" s="163" t="s">
        <v>261</v>
      </c>
      <c r="G269" s="163" t="s">
        <v>262</v>
      </c>
      <c r="H269" s="164">
        <v>6600</v>
      </c>
      <c r="I269" s="65">
        <v>6600</v>
      </c>
      <c r="J269" s="65">
        <v>6600</v>
      </c>
      <c r="K269" s="163"/>
      <c r="L269" s="65"/>
      <c r="M269" s="163"/>
      <c r="N269" s="65"/>
      <c r="O269" s="65"/>
      <c r="P269" s="163"/>
      <c r="Q269" s="65"/>
      <c r="R269" s="65"/>
      <c r="S269" s="65"/>
      <c r="T269" s="65"/>
      <c r="U269" s="65"/>
      <c r="V269" s="65"/>
      <c r="W269" s="65"/>
    </row>
    <row r="270" ht="20.25" customHeight="1" spans="1:23">
      <c r="A270" s="163" t="str">
        <f t="shared" si="8"/>
        <v>       玉溪市农业机械安全服务中心</v>
      </c>
      <c r="B270" s="163" t="s">
        <v>415</v>
      </c>
      <c r="C270" s="163" t="s">
        <v>260</v>
      </c>
      <c r="D270" s="163" t="s">
        <v>120</v>
      </c>
      <c r="E270" s="163" t="s">
        <v>322</v>
      </c>
      <c r="F270" s="163" t="s">
        <v>261</v>
      </c>
      <c r="G270" s="163" t="s">
        <v>262</v>
      </c>
      <c r="H270" s="164">
        <v>3600</v>
      </c>
      <c r="I270" s="65">
        <v>3600</v>
      </c>
      <c r="J270" s="65">
        <v>3600</v>
      </c>
      <c r="K270" s="163"/>
      <c r="L270" s="65"/>
      <c r="M270" s="163"/>
      <c r="N270" s="65"/>
      <c r="O270" s="65"/>
      <c r="P270" s="163"/>
      <c r="Q270" s="65"/>
      <c r="R270" s="65"/>
      <c r="S270" s="65"/>
      <c r="T270" s="65"/>
      <c r="U270" s="65"/>
      <c r="V270" s="65"/>
      <c r="W270" s="65"/>
    </row>
    <row r="271" ht="20.25" customHeight="1" spans="1:23">
      <c r="A271" s="163" t="str">
        <f t="shared" si="8"/>
        <v>       玉溪市农业机械安全服务中心</v>
      </c>
      <c r="B271" s="163" t="s">
        <v>415</v>
      </c>
      <c r="C271" s="163" t="s">
        <v>260</v>
      </c>
      <c r="D271" s="163" t="s">
        <v>136</v>
      </c>
      <c r="E271" s="163" t="s">
        <v>212</v>
      </c>
      <c r="F271" s="163" t="s">
        <v>263</v>
      </c>
      <c r="G271" s="163" t="s">
        <v>264</v>
      </c>
      <c r="H271" s="164">
        <v>20000</v>
      </c>
      <c r="I271" s="65">
        <v>20000</v>
      </c>
      <c r="J271" s="65">
        <v>3074.75</v>
      </c>
      <c r="K271" s="163"/>
      <c r="L271" s="65">
        <v>16925.25</v>
      </c>
      <c r="M271" s="163"/>
      <c r="N271" s="65"/>
      <c r="O271" s="65"/>
      <c r="P271" s="163"/>
      <c r="Q271" s="65"/>
      <c r="R271" s="65"/>
      <c r="S271" s="65"/>
      <c r="T271" s="65"/>
      <c r="U271" s="65"/>
      <c r="V271" s="65"/>
      <c r="W271" s="65"/>
    </row>
    <row r="272" ht="20.25" customHeight="1" spans="1:23">
      <c r="A272" s="163" t="str">
        <f t="shared" si="8"/>
        <v>       玉溪市农业机械安全服务中心</v>
      </c>
      <c r="B272" s="163" t="s">
        <v>415</v>
      </c>
      <c r="C272" s="163" t="s">
        <v>260</v>
      </c>
      <c r="D272" s="163" t="s">
        <v>136</v>
      </c>
      <c r="E272" s="163" t="s">
        <v>212</v>
      </c>
      <c r="F272" s="163" t="s">
        <v>284</v>
      </c>
      <c r="G272" s="163" t="s">
        <v>285</v>
      </c>
      <c r="H272" s="164">
        <v>53000</v>
      </c>
      <c r="I272" s="65">
        <v>53000</v>
      </c>
      <c r="J272" s="65">
        <v>13250</v>
      </c>
      <c r="K272" s="163"/>
      <c r="L272" s="65">
        <v>39750</v>
      </c>
      <c r="M272" s="163"/>
      <c r="N272" s="65"/>
      <c r="O272" s="65"/>
      <c r="P272" s="163"/>
      <c r="Q272" s="65"/>
      <c r="R272" s="65"/>
      <c r="S272" s="65"/>
      <c r="T272" s="65"/>
      <c r="U272" s="65"/>
      <c r="V272" s="65"/>
      <c r="W272" s="65"/>
    </row>
    <row r="273" ht="20.25" customHeight="1" spans="1:23">
      <c r="A273" s="163" t="str">
        <f t="shared" si="8"/>
        <v>       玉溪市农业机械安全服务中心</v>
      </c>
      <c r="B273" s="163" t="s">
        <v>415</v>
      </c>
      <c r="C273" s="163" t="s">
        <v>260</v>
      </c>
      <c r="D273" s="163" t="s">
        <v>136</v>
      </c>
      <c r="E273" s="163" t="s">
        <v>212</v>
      </c>
      <c r="F273" s="163" t="s">
        <v>265</v>
      </c>
      <c r="G273" s="163" t="s">
        <v>266</v>
      </c>
      <c r="H273" s="164">
        <v>8000</v>
      </c>
      <c r="I273" s="65">
        <v>8000</v>
      </c>
      <c r="J273" s="65">
        <v>2000</v>
      </c>
      <c r="K273" s="163"/>
      <c r="L273" s="65">
        <v>6000</v>
      </c>
      <c r="M273" s="163"/>
      <c r="N273" s="65"/>
      <c r="O273" s="65"/>
      <c r="P273" s="163"/>
      <c r="Q273" s="65"/>
      <c r="R273" s="65"/>
      <c r="S273" s="65"/>
      <c r="T273" s="65"/>
      <c r="U273" s="65"/>
      <c r="V273" s="65"/>
      <c r="W273" s="65"/>
    </row>
    <row r="274" ht="20.25" customHeight="1" spans="1:23">
      <c r="A274" s="163" t="str">
        <f t="shared" si="8"/>
        <v>       玉溪市农业机械安全服务中心</v>
      </c>
      <c r="B274" s="163" t="s">
        <v>415</v>
      </c>
      <c r="C274" s="163" t="s">
        <v>260</v>
      </c>
      <c r="D274" s="163" t="s">
        <v>136</v>
      </c>
      <c r="E274" s="163" t="s">
        <v>212</v>
      </c>
      <c r="F274" s="163" t="s">
        <v>267</v>
      </c>
      <c r="G274" s="163" t="s">
        <v>268</v>
      </c>
      <c r="H274" s="164">
        <v>7000</v>
      </c>
      <c r="I274" s="65">
        <v>7000</v>
      </c>
      <c r="J274" s="65">
        <v>1750</v>
      </c>
      <c r="K274" s="163"/>
      <c r="L274" s="65">
        <v>5250</v>
      </c>
      <c r="M274" s="163"/>
      <c r="N274" s="65"/>
      <c r="O274" s="65"/>
      <c r="P274" s="163"/>
      <c r="Q274" s="65"/>
      <c r="R274" s="65"/>
      <c r="S274" s="65"/>
      <c r="T274" s="65"/>
      <c r="U274" s="65"/>
      <c r="V274" s="65"/>
      <c r="W274" s="65"/>
    </row>
    <row r="275" ht="20.25" customHeight="1" spans="1:23">
      <c r="A275" s="163" t="str">
        <f t="shared" si="8"/>
        <v>       玉溪市农业机械安全服务中心</v>
      </c>
      <c r="B275" s="163" t="s">
        <v>415</v>
      </c>
      <c r="C275" s="163" t="s">
        <v>260</v>
      </c>
      <c r="D275" s="163" t="s">
        <v>136</v>
      </c>
      <c r="E275" s="163" t="s">
        <v>212</v>
      </c>
      <c r="F275" s="163" t="s">
        <v>325</v>
      </c>
      <c r="G275" s="163" t="s">
        <v>326</v>
      </c>
      <c r="H275" s="164">
        <v>2000</v>
      </c>
      <c r="I275" s="65">
        <v>2000</v>
      </c>
      <c r="J275" s="65">
        <v>500</v>
      </c>
      <c r="K275" s="163"/>
      <c r="L275" s="65">
        <v>1500</v>
      </c>
      <c r="M275" s="163"/>
      <c r="N275" s="65"/>
      <c r="O275" s="65"/>
      <c r="P275" s="163"/>
      <c r="Q275" s="65"/>
      <c r="R275" s="65"/>
      <c r="S275" s="65"/>
      <c r="T275" s="65"/>
      <c r="U275" s="65"/>
      <c r="V275" s="65"/>
      <c r="W275" s="65"/>
    </row>
    <row r="276" ht="20.25" customHeight="1" spans="1:23">
      <c r="A276" s="163" t="str">
        <f t="shared" si="8"/>
        <v>       玉溪市农业机械安全服务中心</v>
      </c>
      <c r="B276" s="163" t="s">
        <v>415</v>
      </c>
      <c r="C276" s="163" t="s">
        <v>260</v>
      </c>
      <c r="D276" s="163" t="s">
        <v>136</v>
      </c>
      <c r="E276" s="163" t="s">
        <v>212</v>
      </c>
      <c r="F276" s="163" t="s">
        <v>286</v>
      </c>
      <c r="G276" s="163" t="s">
        <v>287</v>
      </c>
      <c r="H276" s="164">
        <v>50000</v>
      </c>
      <c r="I276" s="65">
        <v>50000</v>
      </c>
      <c r="J276" s="65">
        <v>12500</v>
      </c>
      <c r="K276" s="163"/>
      <c r="L276" s="65">
        <v>37500</v>
      </c>
      <c r="M276" s="163"/>
      <c r="N276" s="65"/>
      <c r="O276" s="65"/>
      <c r="P276" s="163"/>
      <c r="Q276" s="65"/>
      <c r="R276" s="65"/>
      <c r="S276" s="65"/>
      <c r="T276" s="65"/>
      <c r="U276" s="65"/>
      <c r="V276" s="65"/>
      <c r="W276" s="65"/>
    </row>
    <row r="277" ht="20.25" customHeight="1" spans="1:23">
      <c r="A277" s="163" t="str">
        <f t="shared" si="8"/>
        <v>       玉溪市农业机械安全服务中心</v>
      </c>
      <c r="B277" s="163" t="s">
        <v>415</v>
      </c>
      <c r="C277" s="163" t="s">
        <v>260</v>
      </c>
      <c r="D277" s="163" t="s">
        <v>136</v>
      </c>
      <c r="E277" s="163" t="s">
        <v>212</v>
      </c>
      <c r="F277" s="163" t="s">
        <v>269</v>
      </c>
      <c r="G277" s="163" t="s">
        <v>270</v>
      </c>
      <c r="H277" s="164">
        <v>5000</v>
      </c>
      <c r="I277" s="65">
        <v>5000</v>
      </c>
      <c r="J277" s="65">
        <v>1250</v>
      </c>
      <c r="K277" s="163"/>
      <c r="L277" s="65">
        <v>3750</v>
      </c>
      <c r="M277" s="163"/>
      <c r="N277" s="65"/>
      <c r="O277" s="65"/>
      <c r="P277" s="163"/>
      <c r="Q277" s="65"/>
      <c r="R277" s="65"/>
      <c r="S277" s="65"/>
      <c r="T277" s="65"/>
      <c r="U277" s="65"/>
      <c r="V277" s="65"/>
      <c r="W277" s="65"/>
    </row>
    <row r="278" ht="20.25" customHeight="1" spans="1:23">
      <c r="A278" s="163" t="str">
        <f t="shared" si="8"/>
        <v>       玉溪市农业机械安全服务中心</v>
      </c>
      <c r="B278" s="163" t="s">
        <v>415</v>
      </c>
      <c r="C278" s="163" t="s">
        <v>260</v>
      </c>
      <c r="D278" s="163" t="s">
        <v>136</v>
      </c>
      <c r="E278" s="163" t="s">
        <v>212</v>
      </c>
      <c r="F278" s="163" t="s">
        <v>293</v>
      </c>
      <c r="G278" s="163" t="s">
        <v>294</v>
      </c>
      <c r="H278" s="164">
        <v>30000</v>
      </c>
      <c r="I278" s="65">
        <v>30000</v>
      </c>
      <c r="J278" s="65">
        <v>7500</v>
      </c>
      <c r="K278" s="163"/>
      <c r="L278" s="65">
        <v>22500</v>
      </c>
      <c r="M278" s="163"/>
      <c r="N278" s="65"/>
      <c r="O278" s="65"/>
      <c r="P278" s="163"/>
      <c r="Q278" s="65"/>
      <c r="R278" s="65"/>
      <c r="S278" s="65"/>
      <c r="T278" s="65"/>
      <c r="U278" s="65"/>
      <c r="V278" s="65"/>
      <c r="W278" s="65"/>
    </row>
    <row r="279" ht="20.25" customHeight="1" spans="1:23">
      <c r="A279" s="163" t="str">
        <f t="shared" si="8"/>
        <v>       玉溪市农业机械安全服务中心</v>
      </c>
      <c r="B279" s="163" t="s">
        <v>415</v>
      </c>
      <c r="C279" s="163" t="s">
        <v>260</v>
      </c>
      <c r="D279" s="163" t="s">
        <v>136</v>
      </c>
      <c r="E279" s="163" t="s">
        <v>212</v>
      </c>
      <c r="F279" s="163" t="s">
        <v>275</v>
      </c>
      <c r="G279" s="163" t="s">
        <v>276</v>
      </c>
      <c r="H279" s="164">
        <v>18000</v>
      </c>
      <c r="I279" s="65">
        <v>18000</v>
      </c>
      <c r="J279" s="65">
        <v>4500</v>
      </c>
      <c r="K279" s="163"/>
      <c r="L279" s="65">
        <v>13500</v>
      </c>
      <c r="M279" s="163"/>
      <c r="N279" s="65"/>
      <c r="O279" s="65"/>
      <c r="P279" s="163"/>
      <c r="Q279" s="65"/>
      <c r="R279" s="65"/>
      <c r="S279" s="65"/>
      <c r="T279" s="65"/>
      <c r="U279" s="65"/>
      <c r="V279" s="65"/>
      <c r="W279" s="65"/>
    </row>
    <row r="280" ht="20.25" customHeight="1" spans="1:23">
      <c r="A280" s="163" t="str">
        <f t="shared" si="8"/>
        <v>       玉溪市农业机械安全服务中心</v>
      </c>
      <c r="B280" s="163" t="s">
        <v>415</v>
      </c>
      <c r="C280" s="163" t="s">
        <v>260</v>
      </c>
      <c r="D280" s="163" t="s">
        <v>136</v>
      </c>
      <c r="E280" s="163" t="s">
        <v>212</v>
      </c>
      <c r="F280" s="163" t="s">
        <v>254</v>
      </c>
      <c r="G280" s="163" t="s">
        <v>255</v>
      </c>
      <c r="H280" s="164">
        <v>16080</v>
      </c>
      <c r="I280" s="65">
        <v>16080</v>
      </c>
      <c r="J280" s="65">
        <v>4020</v>
      </c>
      <c r="K280" s="163"/>
      <c r="L280" s="65">
        <v>12060</v>
      </c>
      <c r="M280" s="163"/>
      <c r="N280" s="65"/>
      <c r="O280" s="65"/>
      <c r="P280" s="163"/>
      <c r="Q280" s="65"/>
      <c r="R280" s="65"/>
      <c r="S280" s="65"/>
      <c r="T280" s="65"/>
      <c r="U280" s="65"/>
      <c r="V280" s="65"/>
      <c r="W280" s="65"/>
    </row>
    <row r="281" ht="20.25" customHeight="1" spans="1:23">
      <c r="A281" s="163" t="str">
        <f t="shared" si="8"/>
        <v>       玉溪市农业机械安全服务中心</v>
      </c>
      <c r="B281" s="163" t="s">
        <v>415</v>
      </c>
      <c r="C281" s="163" t="s">
        <v>260</v>
      </c>
      <c r="D281" s="163" t="s">
        <v>136</v>
      </c>
      <c r="E281" s="163" t="s">
        <v>212</v>
      </c>
      <c r="F281" s="163" t="s">
        <v>261</v>
      </c>
      <c r="G281" s="163" t="s">
        <v>262</v>
      </c>
      <c r="H281" s="164">
        <v>56200</v>
      </c>
      <c r="I281" s="65">
        <v>56200</v>
      </c>
      <c r="J281" s="65">
        <v>6550</v>
      </c>
      <c r="K281" s="163"/>
      <c r="L281" s="65">
        <v>49650</v>
      </c>
      <c r="M281" s="163"/>
      <c r="N281" s="65"/>
      <c r="O281" s="65"/>
      <c r="P281" s="163"/>
      <c r="Q281" s="65"/>
      <c r="R281" s="65"/>
      <c r="S281" s="65"/>
      <c r="T281" s="65"/>
      <c r="U281" s="65"/>
      <c r="V281" s="65"/>
      <c r="W281" s="65"/>
    </row>
    <row r="282" ht="20.25" customHeight="1" spans="1:23">
      <c r="A282" s="163" t="str">
        <f t="shared" si="8"/>
        <v>       玉溪市农业机械安全服务中心</v>
      </c>
      <c r="B282" s="163" t="s">
        <v>416</v>
      </c>
      <c r="C282" s="163" t="s">
        <v>187</v>
      </c>
      <c r="D282" s="163" t="s">
        <v>136</v>
      </c>
      <c r="E282" s="163" t="s">
        <v>212</v>
      </c>
      <c r="F282" s="163" t="s">
        <v>278</v>
      </c>
      <c r="G282" s="163" t="s">
        <v>187</v>
      </c>
      <c r="H282" s="164">
        <v>10000</v>
      </c>
      <c r="I282" s="65">
        <v>10000</v>
      </c>
      <c r="J282" s="65"/>
      <c r="K282" s="163"/>
      <c r="L282" s="65">
        <v>10000</v>
      </c>
      <c r="M282" s="163"/>
      <c r="N282" s="65"/>
      <c r="O282" s="65"/>
      <c r="P282" s="163"/>
      <c r="Q282" s="65"/>
      <c r="R282" s="65"/>
      <c r="S282" s="65"/>
      <c r="T282" s="65"/>
      <c r="U282" s="65"/>
      <c r="V282" s="65"/>
      <c r="W282" s="65"/>
    </row>
    <row r="283" ht="20.25" customHeight="1" spans="1:23">
      <c r="A283" s="163" t="str">
        <f t="shared" si="8"/>
        <v>       玉溪市农业机械安全服务中心</v>
      </c>
      <c r="B283" s="163" t="s">
        <v>417</v>
      </c>
      <c r="C283" s="163" t="s">
        <v>343</v>
      </c>
      <c r="D283" s="163" t="s">
        <v>122</v>
      </c>
      <c r="E283" s="163" t="s">
        <v>303</v>
      </c>
      <c r="F283" s="163" t="s">
        <v>304</v>
      </c>
      <c r="G283" s="163" t="s">
        <v>305</v>
      </c>
      <c r="H283" s="164">
        <v>200000</v>
      </c>
      <c r="I283" s="65">
        <v>200000</v>
      </c>
      <c r="J283" s="65"/>
      <c r="K283" s="163"/>
      <c r="L283" s="65">
        <v>200000</v>
      </c>
      <c r="M283" s="163"/>
      <c r="N283" s="65"/>
      <c r="O283" s="65"/>
      <c r="P283" s="163"/>
      <c r="Q283" s="65"/>
      <c r="R283" s="65"/>
      <c r="S283" s="65"/>
      <c r="T283" s="65"/>
      <c r="U283" s="65"/>
      <c r="V283" s="65"/>
      <c r="W283" s="65"/>
    </row>
    <row r="284" ht="20.25" customHeight="1" spans="1:23">
      <c r="A284" s="163" t="str">
        <f t="shared" si="8"/>
        <v>       玉溪市农业机械安全服务中心</v>
      </c>
      <c r="B284" s="163" t="s">
        <v>418</v>
      </c>
      <c r="C284" s="163" t="s">
        <v>300</v>
      </c>
      <c r="D284" s="163" t="s">
        <v>136</v>
      </c>
      <c r="E284" s="163" t="s">
        <v>212</v>
      </c>
      <c r="F284" s="163" t="s">
        <v>246</v>
      </c>
      <c r="G284" s="163" t="s">
        <v>247</v>
      </c>
      <c r="H284" s="164">
        <v>63054</v>
      </c>
      <c r="I284" s="65">
        <v>63054</v>
      </c>
      <c r="J284" s="65"/>
      <c r="K284" s="163"/>
      <c r="L284" s="65">
        <v>63054</v>
      </c>
      <c r="M284" s="163"/>
      <c r="N284" s="65"/>
      <c r="O284" s="65"/>
      <c r="P284" s="163"/>
      <c r="Q284" s="65"/>
      <c r="R284" s="65"/>
      <c r="S284" s="65"/>
      <c r="T284" s="65"/>
      <c r="U284" s="65"/>
      <c r="V284" s="65"/>
      <c r="W284" s="65"/>
    </row>
    <row r="285" ht="20.25" customHeight="1" spans="1:23">
      <c r="A285" s="165" t="s">
        <v>83</v>
      </c>
      <c r="B285" s="163"/>
      <c r="C285" s="163"/>
      <c r="D285" s="163"/>
      <c r="E285" s="163"/>
      <c r="F285" s="163"/>
      <c r="G285" s="163"/>
      <c r="H285" s="164">
        <v>2723458.1</v>
      </c>
      <c r="I285" s="65">
        <v>2723458.1</v>
      </c>
      <c r="J285" s="65">
        <v>1534866</v>
      </c>
      <c r="K285" s="163"/>
      <c r="L285" s="65">
        <v>1188592.1</v>
      </c>
      <c r="M285" s="163"/>
      <c r="N285" s="65"/>
      <c r="O285" s="65"/>
      <c r="P285" s="163"/>
      <c r="Q285" s="65"/>
      <c r="R285" s="65"/>
      <c r="S285" s="65"/>
      <c r="T285" s="65"/>
      <c r="U285" s="65"/>
      <c r="V285" s="65"/>
      <c r="W285" s="65"/>
    </row>
    <row r="286" ht="20.25" customHeight="1" spans="1:23">
      <c r="A286" s="163" t="str">
        <f t="shared" ref="A286:A312" si="9">"       "&amp;"玉溪市农业机械推广中心"</f>
        <v>       玉溪市农业机械推广中心</v>
      </c>
      <c r="B286" s="163" t="s">
        <v>419</v>
      </c>
      <c r="C286" s="163" t="s">
        <v>314</v>
      </c>
      <c r="D286" s="163" t="s">
        <v>137</v>
      </c>
      <c r="E286" s="163" t="s">
        <v>315</v>
      </c>
      <c r="F286" s="163" t="s">
        <v>213</v>
      </c>
      <c r="G286" s="163" t="s">
        <v>214</v>
      </c>
      <c r="H286" s="164">
        <v>534135.6</v>
      </c>
      <c r="I286" s="65">
        <v>534135.6</v>
      </c>
      <c r="J286" s="65">
        <v>233684.33</v>
      </c>
      <c r="K286" s="163"/>
      <c r="L286" s="65">
        <v>300451.27</v>
      </c>
      <c r="M286" s="163"/>
      <c r="N286" s="65"/>
      <c r="O286" s="65"/>
      <c r="P286" s="163"/>
      <c r="Q286" s="65"/>
      <c r="R286" s="65"/>
      <c r="S286" s="65"/>
      <c r="T286" s="65"/>
      <c r="U286" s="65"/>
      <c r="V286" s="65"/>
      <c r="W286" s="65"/>
    </row>
    <row r="287" ht="20.25" customHeight="1" spans="1:23">
      <c r="A287" s="163" t="str">
        <f t="shared" si="9"/>
        <v>       玉溪市农业机械推广中心</v>
      </c>
      <c r="B287" s="163" t="s">
        <v>419</v>
      </c>
      <c r="C287" s="163" t="s">
        <v>314</v>
      </c>
      <c r="D287" s="163" t="s">
        <v>137</v>
      </c>
      <c r="E287" s="163" t="s">
        <v>315</v>
      </c>
      <c r="F287" s="163" t="s">
        <v>215</v>
      </c>
      <c r="G287" s="163" t="s">
        <v>216</v>
      </c>
      <c r="H287" s="164">
        <v>3120</v>
      </c>
      <c r="I287" s="65">
        <v>3120</v>
      </c>
      <c r="J287" s="65">
        <v>1365</v>
      </c>
      <c r="K287" s="163"/>
      <c r="L287" s="65">
        <v>1755</v>
      </c>
      <c r="M287" s="163"/>
      <c r="N287" s="65"/>
      <c r="O287" s="65"/>
      <c r="P287" s="163"/>
      <c r="Q287" s="65"/>
      <c r="R287" s="65"/>
      <c r="S287" s="65"/>
      <c r="T287" s="65"/>
      <c r="U287" s="65"/>
      <c r="V287" s="65"/>
      <c r="W287" s="65"/>
    </row>
    <row r="288" ht="20.25" customHeight="1" spans="1:23">
      <c r="A288" s="163" t="str">
        <f t="shared" si="9"/>
        <v>       玉溪市农业机械推广中心</v>
      </c>
      <c r="B288" s="163" t="s">
        <v>419</v>
      </c>
      <c r="C288" s="163" t="s">
        <v>314</v>
      </c>
      <c r="D288" s="163" t="s">
        <v>137</v>
      </c>
      <c r="E288" s="163" t="s">
        <v>315</v>
      </c>
      <c r="F288" s="163" t="s">
        <v>316</v>
      </c>
      <c r="G288" s="163" t="s">
        <v>317</v>
      </c>
      <c r="H288" s="164">
        <v>166800</v>
      </c>
      <c r="I288" s="65">
        <v>166800</v>
      </c>
      <c r="J288" s="65">
        <v>72975</v>
      </c>
      <c r="K288" s="163"/>
      <c r="L288" s="65">
        <v>93825</v>
      </c>
      <c r="M288" s="163"/>
      <c r="N288" s="65"/>
      <c r="O288" s="65"/>
      <c r="P288" s="163"/>
      <c r="Q288" s="65"/>
      <c r="R288" s="65"/>
      <c r="S288" s="65"/>
      <c r="T288" s="65"/>
      <c r="U288" s="65"/>
      <c r="V288" s="65"/>
      <c r="W288" s="65"/>
    </row>
    <row r="289" ht="20.25" customHeight="1" spans="1:23">
      <c r="A289" s="163" t="str">
        <f t="shared" si="9"/>
        <v>       玉溪市农业机械推广中心</v>
      </c>
      <c r="B289" s="163" t="s">
        <v>419</v>
      </c>
      <c r="C289" s="163" t="s">
        <v>314</v>
      </c>
      <c r="D289" s="163" t="s">
        <v>164</v>
      </c>
      <c r="E289" s="163" t="s">
        <v>217</v>
      </c>
      <c r="F289" s="163" t="s">
        <v>215</v>
      </c>
      <c r="G289" s="163" t="s">
        <v>216</v>
      </c>
      <c r="H289" s="164">
        <v>11844</v>
      </c>
      <c r="I289" s="65">
        <v>11844</v>
      </c>
      <c r="J289" s="65"/>
      <c r="K289" s="163"/>
      <c r="L289" s="65">
        <v>11844</v>
      </c>
      <c r="M289" s="163"/>
      <c r="N289" s="65"/>
      <c r="O289" s="65"/>
      <c r="P289" s="163"/>
      <c r="Q289" s="65"/>
      <c r="R289" s="65"/>
      <c r="S289" s="65"/>
      <c r="T289" s="65"/>
      <c r="U289" s="65"/>
      <c r="V289" s="65"/>
      <c r="W289" s="65"/>
    </row>
    <row r="290" ht="20.25" customHeight="1" spans="1:23">
      <c r="A290" s="163" t="str">
        <f t="shared" si="9"/>
        <v>       玉溪市农业机械推广中心</v>
      </c>
      <c r="B290" s="163" t="s">
        <v>420</v>
      </c>
      <c r="C290" s="163" t="s">
        <v>219</v>
      </c>
      <c r="D290" s="163" t="s">
        <v>121</v>
      </c>
      <c r="E290" s="163" t="s">
        <v>220</v>
      </c>
      <c r="F290" s="163" t="s">
        <v>221</v>
      </c>
      <c r="G290" s="163" t="s">
        <v>222</v>
      </c>
      <c r="H290" s="164">
        <v>167420.74</v>
      </c>
      <c r="I290" s="65">
        <v>167420.74</v>
      </c>
      <c r="J290" s="65">
        <v>41855.19</v>
      </c>
      <c r="K290" s="163"/>
      <c r="L290" s="65">
        <v>125565.55</v>
      </c>
      <c r="M290" s="163"/>
      <c r="N290" s="65"/>
      <c r="O290" s="65"/>
      <c r="P290" s="163"/>
      <c r="Q290" s="65"/>
      <c r="R290" s="65"/>
      <c r="S290" s="65"/>
      <c r="T290" s="65"/>
      <c r="U290" s="65"/>
      <c r="V290" s="65"/>
      <c r="W290" s="65"/>
    </row>
    <row r="291" ht="20.25" customHeight="1" spans="1:23">
      <c r="A291" s="163" t="str">
        <f t="shared" si="9"/>
        <v>       玉溪市农业机械推广中心</v>
      </c>
      <c r="B291" s="163" t="s">
        <v>420</v>
      </c>
      <c r="C291" s="163" t="s">
        <v>219</v>
      </c>
      <c r="D291" s="163" t="s">
        <v>128</v>
      </c>
      <c r="E291" s="163" t="s">
        <v>319</v>
      </c>
      <c r="F291" s="163" t="s">
        <v>224</v>
      </c>
      <c r="G291" s="163" t="s">
        <v>225</v>
      </c>
      <c r="H291" s="164">
        <v>86849.51</v>
      </c>
      <c r="I291" s="65">
        <v>86849.51</v>
      </c>
      <c r="J291" s="65">
        <v>21712.38</v>
      </c>
      <c r="K291" s="163"/>
      <c r="L291" s="65">
        <v>65137.13</v>
      </c>
      <c r="M291" s="163"/>
      <c r="N291" s="65"/>
      <c r="O291" s="65"/>
      <c r="P291" s="163"/>
      <c r="Q291" s="65"/>
      <c r="R291" s="65"/>
      <c r="S291" s="65"/>
      <c r="T291" s="65"/>
      <c r="U291" s="65"/>
      <c r="V291" s="65"/>
      <c r="W291" s="65"/>
    </row>
    <row r="292" ht="20.25" customHeight="1" spans="1:23">
      <c r="A292" s="163" t="str">
        <f t="shared" si="9"/>
        <v>       玉溪市农业机械推广中心</v>
      </c>
      <c r="B292" s="163" t="s">
        <v>420</v>
      </c>
      <c r="C292" s="163" t="s">
        <v>219</v>
      </c>
      <c r="D292" s="163" t="s">
        <v>129</v>
      </c>
      <c r="E292" s="163" t="s">
        <v>228</v>
      </c>
      <c r="F292" s="163" t="s">
        <v>229</v>
      </c>
      <c r="G292" s="163" t="s">
        <v>230</v>
      </c>
      <c r="H292" s="164">
        <v>95518.98</v>
      </c>
      <c r="I292" s="65">
        <v>95518.98</v>
      </c>
      <c r="J292" s="65">
        <v>23879.75</v>
      </c>
      <c r="K292" s="163"/>
      <c r="L292" s="65">
        <v>71639.23</v>
      </c>
      <c r="M292" s="163"/>
      <c r="N292" s="65"/>
      <c r="O292" s="65"/>
      <c r="P292" s="163"/>
      <c r="Q292" s="65"/>
      <c r="R292" s="65"/>
      <c r="S292" s="65"/>
      <c r="T292" s="65"/>
      <c r="U292" s="65"/>
      <c r="V292" s="65"/>
      <c r="W292" s="65"/>
    </row>
    <row r="293" ht="20.25" customHeight="1" spans="1:23">
      <c r="A293" s="163" t="str">
        <f t="shared" si="9"/>
        <v>       玉溪市农业机械推广中心</v>
      </c>
      <c r="B293" s="163" t="s">
        <v>420</v>
      </c>
      <c r="C293" s="163" t="s">
        <v>219</v>
      </c>
      <c r="D293" s="163" t="s">
        <v>130</v>
      </c>
      <c r="E293" s="163" t="s">
        <v>231</v>
      </c>
      <c r="F293" s="163" t="s">
        <v>232</v>
      </c>
      <c r="G293" s="163" t="s">
        <v>233</v>
      </c>
      <c r="H293" s="164">
        <v>12202.16</v>
      </c>
      <c r="I293" s="65">
        <v>12202.16</v>
      </c>
      <c r="J293" s="65">
        <v>8984.54</v>
      </c>
      <c r="K293" s="163"/>
      <c r="L293" s="65">
        <v>3217.62</v>
      </c>
      <c r="M293" s="163"/>
      <c r="N293" s="65"/>
      <c r="O293" s="65"/>
      <c r="P293" s="163"/>
      <c r="Q293" s="65"/>
      <c r="R293" s="65"/>
      <c r="S293" s="65"/>
      <c r="T293" s="65"/>
      <c r="U293" s="65"/>
      <c r="V293" s="65"/>
      <c r="W293" s="65"/>
    </row>
    <row r="294" ht="20.25" customHeight="1" spans="1:23">
      <c r="A294" s="163" t="str">
        <f t="shared" si="9"/>
        <v>       玉溪市农业机械推广中心</v>
      </c>
      <c r="B294" s="163" t="s">
        <v>420</v>
      </c>
      <c r="C294" s="163" t="s">
        <v>219</v>
      </c>
      <c r="D294" s="163" t="s">
        <v>137</v>
      </c>
      <c r="E294" s="163" t="s">
        <v>315</v>
      </c>
      <c r="F294" s="163" t="s">
        <v>232</v>
      </c>
      <c r="G294" s="163" t="s">
        <v>233</v>
      </c>
      <c r="H294" s="164">
        <v>7636.24</v>
      </c>
      <c r="I294" s="65">
        <v>7636.24</v>
      </c>
      <c r="J294" s="65">
        <v>1909.06</v>
      </c>
      <c r="K294" s="163"/>
      <c r="L294" s="65">
        <v>5727.18</v>
      </c>
      <c r="M294" s="163"/>
      <c r="N294" s="65"/>
      <c r="O294" s="65"/>
      <c r="P294" s="163"/>
      <c r="Q294" s="65"/>
      <c r="R294" s="65"/>
      <c r="S294" s="65"/>
      <c r="T294" s="65"/>
      <c r="U294" s="65"/>
      <c r="V294" s="65"/>
      <c r="W294" s="65"/>
    </row>
    <row r="295" ht="20.25" customHeight="1" spans="1:23">
      <c r="A295" s="163" t="str">
        <f t="shared" si="9"/>
        <v>       玉溪市农业机械推广中心</v>
      </c>
      <c r="B295" s="163" t="s">
        <v>421</v>
      </c>
      <c r="C295" s="163" t="s">
        <v>235</v>
      </c>
      <c r="D295" s="163" t="s">
        <v>163</v>
      </c>
      <c r="E295" s="163" t="s">
        <v>235</v>
      </c>
      <c r="F295" s="163" t="s">
        <v>236</v>
      </c>
      <c r="G295" s="163" t="s">
        <v>235</v>
      </c>
      <c r="H295" s="164">
        <v>169104</v>
      </c>
      <c r="I295" s="65">
        <v>169104</v>
      </c>
      <c r="J295" s="65">
        <v>42276</v>
      </c>
      <c r="K295" s="163"/>
      <c r="L295" s="65">
        <v>126828</v>
      </c>
      <c r="M295" s="163"/>
      <c r="N295" s="65"/>
      <c r="O295" s="65"/>
      <c r="P295" s="163"/>
      <c r="Q295" s="65"/>
      <c r="R295" s="65"/>
      <c r="S295" s="65"/>
      <c r="T295" s="65"/>
      <c r="U295" s="65"/>
      <c r="V295" s="65"/>
      <c r="W295" s="65"/>
    </row>
    <row r="296" ht="20.25" customHeight="1" spans="1:23">
      <c r="A296" s="163" t="str">
        <f t="shared" si="9"/>
        <v>       玉溪市农业机械推广中心</v>
      </c>
      <c r="B296" s="163" t="s">
        <v>422</v>
      </c>
      <c r="C296" s="163" t="s">
        <v>238</v>
      </c>
      <c r="D296" s="163" t="s">
        <v>120</v>
      </c>
      <c r="E296" s="163" t="s">
        <v>322</v>
      </c>
      <c r="F296" s="163" t="s">
        <v>242</v>
      </c>
      <c r="G296" s="163" t="s">
        <v>243</v>
      </c>
      <c r="H296" s="164">
        <v>316800</v>
      </c>
      <c r="I296" s="65">
        <v>316800</v>
      </c>
      <c r="J296" s="65">
        <v>316800</v>
      </c>
      <c r="K296" s="163"/>
      <c r="L296" s="65"/>
      <c r="M296" s="163"/>
      <c r="N296" s="65"/>
      <c r="O296" s="65"/>
      <c r="P296" s="163"/>
      <c r="Q296" s="65"/>
      <c r="R296" s="65"/>
      <c r="S296" s="65"/>
      <c r="T296" s="65"/>
      <c r="U296" s="65"/>
      <c r="V296" s="65"/>
      <c r="W296" s="65"/>
    </row>
    <row r="297" ht="20.25" customHeight="1" spans="1:23">
      <c r="A297" s="163" t="str">
        <f t="shared" si="9"/>
        <v>       玉溪市农业机械推广中心</v>
      </c>
      <c r="B297" s="163" t="s">
        <v>423</v>
      </c>
      <c r="C297" s="163" t="s">
        <v>249</v>
      </c>
      <c r="D297" s="163" t="s">
        <v>137</v>
      </c>
      <c r="E297" s="163" t="s">
        <v>315</v>
      </c>
      <c r="F297" s="163" t="s">
        <v>250</v>
      </c>
      <c r="G297" s="163" t="s">
        <v>251</v>
      </c>
      <c r="H297" s="164">
        <v>26000</v>
      </c>
      <c r="I297" s="65">
        <v>26000</v>
      </c>
      <c r="J297" s="65"/>
      <c r="K297" s="163"/>
      <c r="L297" s="65">
        <v>26000</v>
      </c>
      <c r="M297" s="163"/>
      <c r="N297" s="65"/>
      <c r="O297" s="65"/>
      <c r="P297" s="163"/>
      <c r="Q297" s="65"/>
      <c r="R297" s="65"/>
      <c r="S297" s="65"/>
      <c r="T297" s="65"/>
      <c r="U297" s="65"/>
      <c r="V297" s="65"/>
      <c r="W297" s="65"/>
    </row>
    <row r="298" ht="20.25" customHeight="1" spans="1:23">
      <c r="A298" s="163" t="str">
        <f t="shared" si="9"/>
        <v>       玉溪市农业机械推广中心</v>
      </c>
      <c r="B298" s="163" t="s">
        <v>424</v>
      </c>
      <c r="C298" s="163" t="s">
        <v>257</v>
      </c>
      <c r="D298" s="163" t="s">
        <v>137</v>
      </c>
      <c r="E298" s="163" t="s">
        <v>315</v>
      </c>
      <c r="F298" s="163" t="s">
        <v>258</v>
      </c>
      <c r="G298" s="163" t="s">
        <v>257</v>
      </c>
      <c r="H298" s="164">
        <v>21226.87</v>
      </c>
      <c r="I298" s="65">
        <v>21226.87</v>
      </c>
      <c r="J298" s="65"/>
      <c r="K298" s="163"/>
      <c r="L298" s="65">
        <v>21226.87</v>
      </c>
      <c r="M298" s="163"/>
      <c r="N298" s="65"/>
      <c r="O298" s="65"/>
      <c r="P298" s="163"/>
      <c r="Q298" s="65"/>
      <c r="R298" s="65"/>
      <c r="S298" s="65"/>
      <c r="T298" s="65"/>
      <c r="U298" s="65"/>
      <c r="V298" s="65"/>
      <c r="W298" s="65"/>
    </row>
    <row r="299" ht="20.25" customHeight="1" spans="1:23">
      <c r="A299" s="163" t="str">
        <f t="shared" si="9"/>
        <v>       玉溪市农业机械推广中心</v>
      </c>
      <c r="B299" s="163" t="s">
        <v>425</v>
      </c>
      <c r="C299" s="163" t="s">
        <v>260</v>
      </c>
      <c r="D299" s="163" t="s">
        <v>120</v>
      </c>
      <c r="E299" s="163" t="s">
        <v>322</v>
      </c>
      <c r="F299" s="163" t="s">
        <v>261</v>
      </c>
      <c r="G299" s="163" t="s">
        <v>262</v>
      </c>
      <c r="H299" s="164">
        <v>7200</v>
      </c>
      <c r="I299" s="65">
        <v>7200</v>
      </c>
      <c r="J299" s="65">
        <v>7200</v>
      </c>
      <c r="K299" s="163"/>
      <c r="L299" s="65"/>
      <c r="M299" s="163"/>
      <c r="N299" s="65"/>
      <c r="O299" s="65"/>
      <c r="P299" s="163"/>
      <c r="Q299" s="65"/>
      <c r="R299" s="65"/>
      <c r="S299" s="65"/>
      <c r="T299" s="65"/>
      <c r="U299" s="65"/>
      <c r="V299" s="65"/>
      <c r="W299" s="65"/>
    </row>
    <row r="300" ht="20.25" customHeight="1" spans="1:23">
      <c r="A300" s="163" t="str">
        <f t="shared" si="9"/>
        <v>       玉溪市农业机械推广中心</v>
      </c>
      <c r="B300" s="163" t="s">
        <v>425</v>
      </c>
      <c r="C300" s="163" t="s">
        <v>260</v>
      </c>
      <c r="D300" s="163" t="s">
        <v>137</v>
      </c>
      <c r="E300" s="163" t="s">
        <v>315</v>
      </c>
      <c r="F300" s="163" t="s">
        <v>263</v>
      </c>
      <c r="G300" s="163" t="s">
        <v>264</v>
      </c>
      <c r="H300" s="164">
        <v>13000</v>
      </c>
      <c r="I300" s="65">
        <v>13000</v>
      </c>
      <c r="J300" s="65">
        <v>1324.75</v>
      </c>
      <c r="K300" s="163"/>
      <c r="L300" s="65">
        <v>11675.25</v>
      </c>
      <c r="M300" s="163"/>
      <c r="N300" s="65"/>
      <c r="O300" s="65"/>
      <c r="P300" s="163"/>
      <c r="Q300" s="65"/>
      <c r="R300" s="65"/>
      <c r="S300" s="65"/>
      <c r="T300" s="65"/>
      <c r="U300" s="65"/>
      <c r="V300" s="65"/>
      <c r="W300" s="65"/>
    </row>
    <row r="301" ht="20.25" customHeight="1" spans="1:23">
      <c r="A301" s="163" t="str">
        <f t="shared" si="9"/>
        <v>       玉溪市农业机械推广中心</v>
      </c>
      <c r="B301" s="163" t="s">
        <v>425</v>
      </c>
      <c r="C301" s="163" t="s">
        <v>260</v>
      </c>
      <c r="D301" s="163" t="s">
        <v>137</v>
      </c>
      <c r="E301" s="163" t="s">
        <v>315</v>
      </c>
      <c r="F301" s="163" t="s">
        <v>284</v>
      </c>
      <c r="G301" s="163" t="s">
        <v>285</v>
      </c>
      <c r="H301" s="164">
        <v>2000</v>
      </c>
      <c r="I301" s="65">
        <v>2000</v>
      </c>
      <c r="J301" s="65">
        <v>500</v>
      </c>
      <c r="K301" s="163"/>
      <c r="L301" s="65">
        <v>1500</v>
      </c>
      <c r="M301" s="163"/>
      <c r="N301" s="65"/>
      <c r="O301" s="65"/>
      <c r="P301" s="163"/>
      <c r="Q301" s="65"/>
      <c r="R301" s="65"/>
      <c r="S301" s="65"/>
      <c r="T301" s="65"/>
      <c r="U301" s="65"/>
      <c r="V301" s="65"/>
      <c r="W301" s="65"/>
    </row>
    <row r="302" ht="20.25" customHeight="1" spans="1:23">
      <c r="A302" s="163" t="str">
        <f t="shared" si="9"/>
        <v>       玉溪市农业机械推广中心</v>
      </c>
      <c r="B302" s="163" t="s">
        <v>425</v>
      </c>
      <c r="C302" s="163" t="s">
        <v>260</v>
      </c>
      <c r="D302" s="163" t="s">
        <v>137</v>
      </c>
      <c r="E302" s="163" t="s">
        <v>315</v>
      </c>
      <c r="F302" s="163" t="s">
        <v>265</v>
      </c>
      <c r="G302" s="163" t="s">
        <v>266</v>
      </c>
      <c r="H302" s="164">
        <v>1000</v>
      </c>
      <c r="I302" s="65">
        <v>1000</v>
      </c>
      <c r="J302" s="65">
        <v>250</v>
      </c>
      <c r="K302" s="163"/>
      <c r="L302" s="65">
        <v>750</v>
      </c>
      <c r="M302" s="163"/>
      <c r="N302" s="65"/>
      <c r="O302" s="65"/>
      <c r="P302" s="163"/>
      <c r="Q302" s="65"/>
      <c r="R302" s="65"/>
      <c r="S302" s="65"/>
      <c r="T302" s="65"/>
      <c r="U302" s="65"/>
      <c r="V302" s="65"/>
      <c r="W302" s="65"/>
    </row>
    <row r="303" ht="20.25" customHeight="1" spans="1:23">
      <c r="A303" s="163" t="str">
        <f t="shared" si="9"/>
        <v>       玉溪市农业机械推广中心</v>
      </c>
      <c r="B303" s="163" t="s">
        <v>425</v>
      </c>
      <c r="C303" s="163" t="s">
        <v>260</v>
      </c>
      <c r="D303" s="163" t="s">
        <v>137</v>
      </c>
      <c r="E303" s="163" t="s">
        <v>315</v>
      </c>
      <c r="F303" s="163" t="s">
        <v>267</v>
      </c>
      <c r="G303" s="163" t="s">
        <v>268</v>
      </c>
      <c r="H303" s="164">
        <v>1000</v>
      </c>
      <c r="I303" s="65">
        <v>1000</v>
      </c>
      <c r="J303" s="65">
        <v>250</v>
      </c>
      <c r="K303" s="163"/>
      <c r="L303" s="65">
        <v>750</v>
      </c>
      <c r="M303" s="163"/>
      <c r="N303" s="65"/>
      <c r="O303" s="65"/>
      <c r="P303" s="163"/>
      <c r="Q303" s="65"/>
      <c r="R303" s="65"/>
      <c r="S303" s="65"/>
      <c r="T303" s="65"/>
      <c r="U303" s="65"/>
      <c r="V303" s="65"/>
      <c r="W303" s="65"/>
    </row>
    <row r="304" ht="20.25" customHeight="1" spans="1:23">
      <c r="A304" s="163" t="str">
        <f t="shared" si="9"/>
        <v>       玉溪市农业机械推广中心</v>
      </c>
      <c r="B304" s="163" t="s">
        <v>425</v>
      </c>
      <c r="C304" s="163" t="s">
        <v>260</v>
      </c>
      <c r="D304" s="163" t="s">
        <v>137</v>
      </c>
      <c r="E304" s="163" t="s">
        <v>315</v>
      </c>
      <c r="F304" s="163" t="s">
        <v>325</v>
      </c>
      <c r="G304" s="163" t="s">
        <v>326</v>
      </c>
      <c r="H304" s="164">
        <v>5000</v>
      </c>
      <c r="I304" s="65">
        <v>5000</v>
      </c>
      <c r="J304" s="65">
        <v>1250</v>
      </c>
      <c r="K304" s="163"/>
      <c r="L304" s="65">
        <v>3750</v>
      </c>
      <c r="M304" s="163"/>
      <c r="N304" s="65"/>
      <c r="O304" s="65"/>
      <c r="P304" s="163"/>
      <c r="Q304" s="65"/>
      <c r="R304" s="65"/>
      <c r="S304" s="65"/>
      <c r="T304" s="65"/>
      <c r="U304" s="65"/>
      <c r="V304" s="65"/>
      <c r="W304" s="65"/>
    </row>
    <row r="305" ht="20.25" customHeight="1" spans="1:23">
      <c r="A305" s="163" t="str">
        <f t="shared" si="9"/>
        <v>       玉溪市农业机械推广中心</v>
      </c>
      <c r="B305" s="163" t="s">
        <v>425</v>
      </c>
      <c r="C305" s="163" t="s">
        <v>260</v>
      </c>
      <c r="D305" s="163" t="s">
        <v>137</v>
      </c>
      <c r="E305" s="163" t="s">
        <v>315</v>
      </c>
      <c r="F305" s="163" t="s">
        <v>286</v>
      </c>
      <c r="G305" s="163" t="s">
        <v>287</v>
      </c>
      <c r="H305" s="164">
        <v>31500</v>
      </c>
      <c r="I305" s="65">
        <v>31500</v>
      </c>
      <c r="J305" s="65">
        <v>7875</v>
      </c>
      <c r="K305" s="163"/>
      <c r="L305" s="65">
        <v>23625</v>
      </c>
      <c r="M305" s="163"/>
      <c r="N305" s="65"/>
      <c r="O305" s="65"/>
      <c r="P305" s="163"/>
      <c r="Q305" s="65"/>
      <c r="R305" s="65"/>
      <c r="S305" s="65"/>
      <c r="T305" s="65"/>
      <c r="U305" s="65"/>
      <c r="V305" s="65"/>
      <c r="W305" s="65"/>
    </row>
    <row r="306" ht="20.25" customHeight="1" spans="1:23">
      <c r="A306" s="163" t="str">
        <f t="shared" si="9"/>
        <v>       玉溪市农业机械推广中心</v>
      </c>
      <c r="B306" s="163" t="s">
        <v>425</v>
      </c>
      <c r="C306" s="163" t="s">
        <v>260</v>
      </c>
      <c r="D306" s="163" t="s">
        <v>137</v>
      </c>
      <c r="E306" s="163" t="s">
        <v>315</v>
      </c>
      <c r="F306" s="163" t="s">
        <v>269</v>
      </c>
      <c r="G306" s="163" t="s">
        <v>270</v>
      </c>
      <c r="H306" s="164">
        <v>3000</v>
      </c>
      <c r="I306" s="65">
        <v>3000</v>
      </c>
      <c r="J306" s="65">
        <v>750</v>
      </c>
      <c r="K306" s="163"/>
      <c r="L306" s="65">
        <v>2250</v>
      </c>
      <c r="M306" s="163"/>
      <c r="N306" s="65"/>
      <c r="O306" s="65"/>
      <c r="P306" s="163"/>
      <c r="Q306" s="65"/>
      <c r="R306" s="65"/>
      <c r="S306" s="65"/>
      <c r="T306" s="65"/>
      <c r="U306" s="65"/>
      <c r="V306" s="65"/>
      <c r="W306" s="65"/>
    </row>
    <row r="307" ht="20.25" customHeight="1" spans="1:23">
      <c r="A307" s="163" t="str">
        <f t="shared" si="9"/>
        <v>       玉溪市农业机械推广中心</v>
      </c>
      <c r="B307" s="163" t="s">
        <v>425</v>
      </c>
      <c r="C307" s="163" t="s">
        <v>260</v>
      </c>
      <c r="D307" s="163" t="s">
        <v>137</v>
      </c>
      <c r="E307" s="163" t="s">
        <v>315</v>
      </c>
      <c r="F307" s="163" t="s">
        <v>275</v>
      </c>
      <c r="G307" s="163" t="s">
        <v>276</v>
      </c>
      <c r="H307" s="164">
        <v>11000</v>
      </c>
      <c r="I307" s="65">
        <v>11000</v>
      </c>
      <c r="J307" s="65">
        <v>2750</v>
      </c>
      <c r="K307" s="163"/>
      <c r="L307" s="65">
        <v>8250</v>
      </c>
      <c r="M307" s="163"/>
      <c r="N307" s="65"/>
      <c r="O307" s="65"/>
      <c r="P307" s="163"/>
      <c r="Q307" s="65"/>
      <c r="R307" s="65"/>
      <c r="S307" s="65"/>
      <c r="T307" s="65"/>
      <c r="U307" s="65"/>
      <c r="V307" s="65"/>
      <c r="W307" s="65"/>
    </row>
    <row r="308" ht="20.25" customHeight="1" spans="1:23">
      <c r="A308" s="163" t="str">
        <f t="shared" si="9"/>
        <v>       玉溪市农业机械推广中心</v>
      </c>
      <c r="B308" s="163" t="s">
        <v>425</v>
      </c>
      <c r="C308" s="163" t="s">
        <v>260</v>
      </c>
      <c r="D308" s="163" t="s">
        <v>137</v>
      </c>
      <c r="E308" s="163" t="s">
        <v>315</v>
      </c>
      <c r="F308" s="163" t="s">
        <v>254</v>
      </c>
      <c r="G308" s="163" t="s">
        <v>255</v>
      </c>
      <c r="H308" s="164">
        <v>2000</v>
      </c>
      <c r="I308" s="65">
        <v>2000</v>
      </c>
      <c r="J308" s="65">
        <v>500</v>
      </c>
      <c r="K308" s="163"/>
      <c r="L308" s="65">
        <v>1500</v>
      </c>
      <c r="M308" s="163"/>
      <c r="N308" s="65"/>
      <c r="O308" s="65"/>
      <c r="P308" s="163"/>
      <c r="Q308" s="65"/>
      <c r="R308" s="65"/>
      <c r="S308" s="65"/>
      <c r="T308" s="65"/>
      <c r="U308" s="65"/>
      <c r="V308" s="65"/>
      <c r="W308" s="65"/>
    </row>
    <row r="309" ht="20.25" customHeight="1" spans="1:23">
      <c r="A309" s="163" t="str">
        <f t="shared" si="9"/>
        <v>       玉溪市农业机械推广中心</v>
      </c>
      <c r="B309" s="163" t="s">
        <v>425</v>
      </c>
      <c r="C309" s="163" t="s">
        <v>260</v>
      </c>
      <c r="D309" s="163" t="s">
        <v>137</v>
      </c>
      <c r="E309" s="163" t="s">
        <v>315</v>
      </c>
      <c r="F309" s="163" t="s">
        <v>261</v>
      </c>
      <c r="G309" s="163" t="s">
        <v>262</v>
      </c>
      <c r="H309" s="164">
        <v>30100</v>
      </c>
      <c r="I309" s="65">
        <v>30100</v>
      </c>
      <c r="J309" s="65">
        <v>2775</v>
      </c>
      <c r="K309" s="163"/>
      <c r="L309" s="65">
        <v>27325</v>
      </c>
      <c r="M309" s="163"/>
      <c r="N309" s="65"/>
      <c r="O309" s="65"/>
      <c r="P309" s="163"/>
      <c r="Q309" s="65"/>
      <c r="R309" s="65"/>
      <c r="S309" s="65"/>
      <c r="T309" s="65"/>
      <c r="U309" s="65"/>
      <c r="V309" s="65"/>
      <c r="W309" s="65"/>
    </row>
    <row r="310" ht="20.25" customHeight="1" spans="1:23">
      <c r="A310" s="163" t="str">
        <f t="shared" si="9"/>
        <v>       玉溪市农业机械推广中心</v>
      </c>
      <c r="B310" s="163" t="s">
        <v>426</v>
      </c>
      <c r="C310" s="163" t="s">
        <v>187</v>
      </c>
      <c r="D310" s="163" t="s">
        <v>137</v>
      </c>
      <c r="E310" s="163" t="s">
        <v>315</v>
      </c>
      <c r="F310" s="163" t="s">
        <v>278</v>
      </c>
      <c r="G310" s="163" t="s">
        <v>187</v>
      </c>
      <c r="H310" s="164">
        <v>14000</v>
      </c>
      <c r="I310" s="65">
        <v>14000</v>
      </c>
      <c r="J310" s="65"/>
      <c r="K310" s="163"/>
      <c r="L310" s="65">
        <v>14000</v>
      </c>
      <c r="M310" s="163"/>
      <c r="N310" s="65"/>
      <c r="O310" s="65"/>
      <c r="P310" s="163"/>
      <c r="Q310" s="65"/>
      <c r="R310" s="65"/>
      <c r="S310" s="65"/>
      <c r="T310" s="65"/>
      <c r="U310" s="65"/>
      <c r="V310" s="65"/>
      <c r="W310" s="65"/>
    </row>
    <row r="311" ht="20.25" customHeight="1" spans="1:23">
      <c r="A311" s="163" t="str">
        <f t="shared" si="9"/>
        <v>       玉溪市农业机械推广中心</v>
      </c>
      <c r="B311" s="163" t="s">
        <v>427</v>
      </c>
      <c r="C311" s="163" t="s">
        <v>343</v>
      </c>
      <c r="D311" s="163" t="s">
        <v>122</v>
      </c>
      <c r="E311" s="163" t="s">
        <v>303</v>
      </c>
      <c r="F311" s="163" t="s">
        <v>304</v>
      </c>
      <c r="G311" s="163" t="s">
        <v>305</v>
      </c>
      <c r="H311" s="164">
        <v>240000</v>
      </c>
      <c r="I311" s="65">
        <v>240000</v>
      </c>
      <c r="J311" s="65"/>
      <c r="K311" s="163"/>
      <c r="L311" s="65">
        <v>240000</v>
      </c>
      <c r="M311" s="163"/>
      <c r="N311" s="65"/>
      <c r="O311" s="65"/>
      <c r="P311" s="163"/>
      <c r="Q311" s="65"/>
      <c r="R311" s="65"/>
      <c r="S311" s="65"/>
      <c r="T311" s="65"/>
      <c r="U311" s="65"/>
      <c r="V311" s="65"/>
      <c r="W311" s="65"/>
    </row>
    <row r="312" ht="20.25" customHeight="1" spans="1:23">
      <c r="A312" s="163" t="str">
        <f t="shared" si="9"/>
        <v>       玉溪市农业机械推广中心</v>
      </c>
      <c r="B312" s="163" t="s">
        <v>428</v>
      </c>
      <c r="C312" s="163" t="s">
        <v>345</v>
      </c>
      <c r="D312" s="163" t="s">
        <v>137</v>
      </c>
      <c r="E312" s="163" t="s">
        <v>315</v>
      </c>
      <c r="F312" s="163" t="s">
        <v>316</v>
      </c>
      <c r="G312" s="163" t="s">
        <v>317</v>
      </c>
      <c r="H312" s="164">
        <v>744000</v>
      </c>
      <c r="I312" s="65">
        <v>744000</v>
      </c>
      <c r="J312" s="65">
        <v>744000</v>
      </c>
      <c r="K312" s="163"/>
      <c r="L312" s="65"/>
      <c r="M312" s="163"/>
      <c r="N312" s="65"/>
      <c r="O312" s="65"/>
      <c r="P312" s="163"/>
      <c r="Q312" s="65"/>
      <c r="R312" s="65"/>
      <c r="S312" s="65"/>
      <c r="T312" s="65"/>
      <c r="U312" s="65"/>
      <c r="V312" s="65"/>
      <c r="W312" s="65"/>
    </row>
    <row r="313" ht="20.25" customHeight="1" spans="1:23">
      <c r="A313" s="165" t="s">
        <v>85</v>
      </c>
      <c r="B313" s="163"/>
      <c r="C313" s="163"/>
      <c r="D313" s="163"/>
      <c r="E313" s="163"/>
      <c r="F313" s="163"/>
      <c r="G313" s="163"/>
      <c r="H313" s="164">
        <v>2947662.27</v>
      </c>
      <c r="I313" s="65">
        <v>2947662.27</v>
      </c>
      <c r="J313" s="65">
        <v>1754023.55</v>
      </c>
      <c r="K313" s="163"/>
      <c r="L313" s="65">
        <v>1193638.72</v>
      </c>
      <c r="M313" s="163"/>
      <c r="N313" s="65"/>
      <c r="O313" s="65"/>
      <c r="P313" s="163"/>
      <c r="Q313" s="65"/>
      <c r="R313" s="65"/>
      <c r="S313" s="65"/>
      <c r="T313" s="65"/>
      <c r="U313" s="65"/>
      <c r="V313" s="65"/>
      <c r="W313" s="65"/>
    </row>
    <row r="314" ht="20.25" customHeight="1" spans="1:23">
      <c r="A314" s="163" t="str">
        <f t="shared" ref="A314:A338" si="10">"       "&amp;"玉溪市乡村振兴信息中心"</f>
        <v>       玉溪市乡村振兴信息中心</v>
      </c>
      <c r="B314" s="163" t="s">
        <v>429</v>
      </c>
      <c r="C314" s="163" t="s">
        <v>314</v>
      </c>
      <c r="D314" s="163" t="s">
        <v>137</v>
      </c>
      <c r="E314" s="163" t="s">
        <v>315</v>
      </c>
      <c r="F314" s="163" t="s">
        <v>213</v>
      </c>
      <c r="G314" s="163" t="s">
        <v>214</v>
      </c>
      <c r="H314" s="164">
        <v>674868</v>
      </c>
      <c r="I314" s="65">
        <v>674868</v>
      </c>
      <c r="J314" s="65">
        <v>295254.75</v>
      </c>
      <c r="K314" s="163"/>
      <c r="L314" s="65">
        <v>379613.25</v>
      </c>
      <c r="M314" s="163"/>
      <c r="N314" s="65"/>
      <c r="O314" s="65"/>
      <c r="P314" s="163"/>
      <c r="Q314" s="65"/>
      <c r="R314" s="65"/>
      <c r="S314" s="65"/>
      <c r="T314" s="65"/>
      <c r="U314" s="65"/>
      <c r="V314" s="65"/>
      <c r="W314" s="65"/>
    </row>
    <row r="315" ht="20.25" customHeight="1" spans="1:23">
      <c r="A315" s="163" t="str">
        <f t="shared" si="10"/>
        <v>       玉溪市乡村振兴信息中心</v>
      </c>
      <c r="B315" s="163" t="s">
        <v>429</v>
      </c>
      <c r="C315" s="163" t="s">
        <v>314</v>
      </c>
      <c r="D315" s="163" t="s">
        <v>137</v>
      </c>
      <c r="E315" s="163" t="s">
        <v>315</v>
      </c>
      <c r="F315" s="163" t="s">
        <v>215</v>
      </c>
      <c r="G315" s="163" t="s">
        <v>216</v>
      </c>
      <c r="H315" s="164">
        <v>360</v>
      </c>
      <c r="I315" s="65">
        <v>360</v>
      </c>
      <c r="J315" s="65">
        <v>157.5</v>
      </c>
      <c r="K315" s="163"/>
      <c r="L315" s="65">
        <v>202.5</v>
      </c>
      <c r="M315" s="163"/>
      <c r="N315" s="65"/>
      <c r="O315" s="65"/>
      <c r="P315" s="163"/>
      <c r="Q315" s="65"/>
      <c r="R315" s="65"/>
      <c r="S315" s="65"/>
      <c r="T315" s="65"/>
      <c r="U315" s="65"/>
      <c r="V315" s="65"/>
      <c r="W315" s="65"/>
    </row>
    <row r="316" ht="20.25" customHeight="1" spans="1:23">
      <c r="A316" s="163" t="str">
        <f t="shared" si="10"/>
        <v>       玉溪市乡村振兴信息中心</v>
      </c>
      <c r="B316" s="163" t="s">
        <v>429</v>
      </c>
      <c r="C316" s="163" t="s">
        <v>314</v>
      </c>
      <c r="D316" s="163" t="s">
        <v>137</v>
      </c>
      <c r="E316" s="163" t="s">
        <v>315</v>
      </c>
      <c r="F316" s="163" t="s">
        <v>316</v>
      </c>
      <c r="G316" s="163" t="s">
        <v>317</v>
      </c>
      <c r="H316" s="164">
        <v>250200</v>
      </c>
      <c r="I316" s="65">
        <v>250200</v>
      </c>
      <c r="J316" s="65">
        <v>109462.5</v>
      </c>
      <c r="K316" s="163"/>
      <c r="L316" s="65">
        <v>140737.5</v>
      </c>
      <c r="M316" s="163"/>
      <c r="N316" s="65"/>
      <c r="O316" s="65"/>
      <c r="P316" s="163"/>
      <c r="Q316" s="65"/>
      <c r="R316" s="65"/>
      <c r="S316" s="65"/>
      <c r="T316" s="65"/>
      <c r="U316" s="65"/>
      <c r="V316" s="65"/>
      <c r="W316" s="65"/>
    </row>
    <row r="317" ht="20.25" customHeight="1" spans="1:23">
      <c r="A317" s="163" t="str">
        <f t="shared" si="10"/>
        <v>       玉溪市乡村振兴信息中心</v>
      </c>
      <c r="B317" s="163" t="s">
        <v>429</v>
      </c>
      <c r="C317" s="163" t="s">
        <v>314</v>
      </c>
      <c r="D317" s="163" t="s">
        <v>164</v>
      </c>
      <c r="E317" s="163" t="s">
        <v>217</v>
      </c>
      <c r="F317" s="163" t="s">
        <v>215</v>
      </c>
      <c r="G317" s="163" t="s">
        <v>216</v>
      </c>
      <c r="H317" s="164">
        <v>15216</v>
      </c>
      <c r="I317" s="65">
        <v>15216</v>
      </c>
      <c r="J317" s="65"/>
      <c r="K317" s="163"/>
      <c r="L317" s="65">
        <v>15216</v>
      </c>
      <c r="M317" s="163"/>
      <c r="N317" s="65"/>
      <c r="O317" s="65"/>
      <c r="P317" s="163"/>
      <c r="Q317" s="65"/>
      <c r="R317" s="65"/>
      <c r="S317" s="65"/>
      <c r="T317" s="65"/>
      <c r="U317" s="65"/>
      <c r="V317" s="65"/>
      <c r="W317" s="65"/>
    </row>
    <row r="318" ht="20.25" customHeight="1" spans="1:23">
      <c r="A318" s="163" t="str">
        <f t="shared" si="10"/>
        <v>       玉溪市乡村振兴信息中心</v>
      </c>
      <c r="B318" s="163" t="s">
        <v>430</v>
      </c>
      <c r="C318" s="163" t="s">
        <v>219</v>
      </c>
      <c r="D318" s="163" t="s">
        <v>121</v>
      </c>
      <c r="E318" s="163" t="s">
        <v>220</v>
      </c>
      <c r="F318" s="163" t="s">
        <v>221</v>
      </c>
      <c r="G318" s="163" t="s">
        <v>222</v>
      </c>
      <c r="H318" s="164">
        <v>223380.48</v>
      </c>
      <c r="I318" s="65">
        <v>223380.48</v>
      </c>
      <c r="J318" s="65">
        <v>55845.12</v>
      </c>
      <c r="K318" s="163"/>
      <c r="L318" s="65">
        <v>167535.36</v>
      </c>
      <c r="M318" s="163"/>
      <c r="N318" s="65"/>
      <c r="O318" s="65"/>
      <c r="P318" s="163"/>
      <c r="Q318" s="65"/>
      <c r="R318" s="65"/>
      <c r="S318" s="65"/>
      <c r="T318" s="65"/>
      <c r="U318" s="65"/>
      <c r="V318" s="65"/>
      <c r="W318" s="65"/>
    </row>
    <row r="319" ht="20.25" customHeight="1" spans="1:23">
      <c r="A319" s="163" t="str">
        <f t="shared" si="10"/>
        <v>       玉溪市乡村振兴信息中心</v>
      </c>
      <c r="B319" s="163" t="s">
        <v>430</v>
      </c>
      <c r="C319" s="163" t="s">
        <v>219</v>
      </c>
      <c r="D319" s="163" t="s">
        <v>128</v>
      </c>
      <c r="E319" s="163" t="s">
        <v>319</v>
      </c>
      <c r="F319" s="163" t="s">
        <v>224</v>
      </c>
      <c r="G319" s="163" t="s">
        <v>225</v>
      </c>
      <c r="H319" s="164">
        <v>115878.62</v>
      </c>
      <c r="I319" s="65">
        <v>115878.62</v>
      </c>
      <c r="J319" s="65">
        <v>28969.66</v>
      </c>
      <c r="K319" s="163"/>
      <c r="L319" s="65">
        <v>86908.96</v>
      </c>
      <c r="M319" s="163"/>
      <c r="N319" s="65"/>
      <c r="O319" s="65"/>
      <c r="P319" s="163"/>
      <c r="Q319" s="65"/>
      <c r="R319" s="65"/>
      <c r="S319" s="65"/>
      <c r="T319" s="65"/>
      <c r="U319" s="65"/>
      <c r="V319" s="65"/>
      <c r="W319" s="65"/>
    </row>
    <row r="320" ht="20.25" customHeight="1" spans="1:23">
      <c r="A320" s="163" t="str">
        <f t="shared" si="10"/>
        <v>       玉溪市乡村振兴信息中心</v>
      </c>
      <c r="B320" s="163" t="s">
        <v>430</v>
      </c>
      <c r="C320" s="163" t="s">
        <v>219</v>
      </c>
      <c r="D320" s="163" t="s">
        <v>129</v>
      </c>
      <c r="E320" s="163" t="s">
        <v>228</v>
      </c>
      <c r="F320" s="163" t="s">
        <v>229</v>
      </c>
      <c r="G320" s="163" t="s">
        <v>230</v>
      </c>
      <c r="H320" s="164">
        <v>73406.4</v>
      </c>
      <c r="I320" s="65">
        <v>73406.4</v>
      </c>
      <c r="J320" s="65">
        <v>18351.6</v>
      </c>
      <c r="K320" s="163"/>
      <c r="L320" s="65">
        <v>55054.8</v>
      </c>
      <c r="M320" s="163"/>
      <c r="N320" s="65"/>
      <c r="O320" s="65"/>
      <c r="P320" s="163"/>
      <c r="Q320" s="65"/>
      <c r="R320" s="65"/>
      <c r="S320" s="65"/>
      <c r="T320" s="65"/>
      <c r="U320" s="65"/>
      <c r="V320" s="65"/>
      <c r="W320" s="65"/>
    </row>
    <row r="321" ht="20.25" customHeight="1" spans="1:23">
      <c r="A321" s="163" t="str">
        <f t="shared" si="10"/>
        <v>       玉溪市乡村振兴信息中心</v>
      </c>
      <c r="B321" s="163" t="s">
        <v>430</v>
      </c>
      <c r="C321" s="163" t="s">
        <v>219</v>
      </c>
      <c r="D321" s="163" t="s">
        <v>130</v>
      </c>
      <c r="E321" s="163" t="s">
        <v>231</v>
      </c>
      <c r="F321" s="163" t="s">
        <v>232</v>
      </c>
      <c r="G321" s="163" t="s">
        <v>233</v>
      </c>
      <c r="H321" s="164">
        <v>11228.12</v>
      </c>
      <c r="I321" s="65">
        <v>11228.12</v>
      </c>
      <c r="J321" s="65">
        <v>6935.03</v>
      </c>
      <c r="K321" s="163"/>
      <c r="L321" s="65">
        <v>4293.09</v>
      </c>
      <c r="M321" s="163"/>
      <c r="N321" s="65"/>
      <c r="O321" s="65"/>
      <c r="P321" s="163"/>
      <c r="Q321" s="65"/>
      <c r="R321" s="65"/>
      <c r="S321" s="65"/>
      <c r="T321" s="65"/>
      <c r="U321" s="65"/>
      <c r="V321" s="65"/>
      <c r="W321" s="65"/>
    </row>
    <row r="322" ht="20.25" customHeight="1" spans="1:23">
      <c r="A322" s="163" t="str">
        <f t="shared" si="10"/>
        <v>       玉溪市乡村振兴信息中心</v>
      </c>
      <c r="B322" s="163" t="s">
        <v>430</v>
      </c>
      <c r="C322" s="163" t="s">
        <v>219</v>
      </c>
      <c r="D322" s="163" t="s">
        <v>137</v>
      </c>
      <c r="E322" s="163" t="s">
        <v>315</v>
      </c>
      <c r="F322" s="163" t="s">
        <v>232</v>
      </c>
      <c r="G322" s="163" t="s">
        <v>233</v>
      </c>
      <c r="H322" s="164">
        <v>10166.57</v>
      </c>
      <c r="I322" s="65">
        <v>10166.57</v>
      </c>
      <c r="J322" s="65">
        <v>2541.64</v>
      </c>
      <c r="K322" s="163"/>
      <c r="L322" s="65">
        <v>7624.93</v>
      </c>
      <c r="M322" s="163"/>
      <c r="N322" s="65"/>
      <c r="O322" s="65"/>
      <c r="P322" s="163"/>
      <c r="Q322" s="65"/>
      <c r="R322" s="65"/>
      <c r="S322" s="65"/>
      <c r="T322" s="65"/>
      <c r="U322" s="65"/>
      <c r="V322" s="65"/>
      <c r="W322" s="65"/>
    </row>
    <row r="323" ht="20.25" customHeight="1" spans="1:23">
      <c r="A323" s="163" t="str">
        <f t="shared" si="10"/>
        <v>       玉溪市乡村振兴信息中心</v>
      </c>
      <c r="B323" s="163" t="s">
        <v>431</v>
      </c>
      <c r="C323" s="163" t="s">
        <v>235</v>
      </c>
      <c r="D323" s="163" t="s">
        <v>163</v>
      </c>
      <c r="E323" s="163" t="s">
        <v>235</v>
      </c>
      <c r="F323" s="163" t="s">
        <v>236</v>
      </c>
      <c r="G323" s="163" t="s">
        <v>235</v>
      </c>
      <c r="H323" s="164">
        <v>229224</v>
      </c>
      <c r="I323" s="65">
        <v>229224</v>
      </c>
      <c r="J323" s="65">
        <v>57306</v>
      </c>
      <c r="K323" s="163"/>
      <c r="L323" s="65">
        <v>171918</v>
      </c>
      <c r="M323" s="163"/>
      <c r="N323" s="65"/>
      <c r="O323" s="65"/>
      <c r="P323" s="163"/>
      <c r="Q323" s="65"/>
      <c r="R323" s="65"/>
      <c r="S323" s="65"/>
      <c r="T323" s="65"/>
      <c r="U323" s="65"/>
      <c r="V323" s="65"/>
      <c r="W323" s="65"/>
    </row>
    <row r="324" ht="20.25" customHeight="1" spans="1:23">
      <c r="A324" s="163" t="str">
        <f t="shared" si="10"/>
        <v>       玉溪市乡村振兴信息中心</v>
      </c>
      <c r="B324" s="163" t="s">
        <v>432</v>
      </c>
      <c r="C324" s="163" t="s">
        <v>257</v>
      </c>
      <c r="D324" s="163" t="s">
        <v>137</v>
      </c>
      <c r="E324" s="163" t="s">
        <v>315</v>
      </c>
      <c r="F324" s="163" t="s">
        <v>258</v>
      </c>
      <c r="G324" s="163" t="s">
        <v>257</v>
      </c>
      <c r="H324" s="164">
        <v>28234.08</v>
      </c>
      <c r="I324" s="65">
        <v>28234.08</v>
      </c>
      <c r="J324" s="65"/>
      <c r="K324" s="163"/>
      <c r="L324" s="65">
        <v>28234.08</v>
      </c>
      <c r="M324" s="163"/>
      <c r="N324" s="65"/>
      <c r="O324" s="65"/>
      <c r="P324" s="163"/>
      <c r="Q324" s="65"/>
      <c r="R324" s="65"/>
      <c r="S324" s="65"/>
      <c r="T324" s="65"/>
      <c r="U324" s="65"/>
      <c r="V324" s="65"/>
      <c r="W324" s="65"/>
    </row>
    <row r="325" ht="20.25" customHeight="1" spans="1:23">
      <c r="A325" s="163" t="str">
        <f t="shared" si="10"/>
        <v>       玉溪市乡村振兴信息中心</v>
      </c>
      <c r="B325" s="163" t="s">
        <v>433</v>
      </c>
      <c r="C325" s="163" t="s">
        <v>260</v>
      </c>
      <c r="D325" s="163" t="s">
        <v>120</v>
      </c>
      <c r="E325" s="163" t="s">
        <v>322</v>
      </c>
      <c r="F325" s="163" t="s">
        <v>261</v>
      </c>
      <c r="G325" s="163" t="s">
        <v>262</v>
      </c>
      <c r="H325" s="164">
        <v>600</v>
      </c>
      <c r="I325" s="65">
        <v>600</v>
      </c>
      <c r="J325" s="65">
        <v>600</v>
      </c>
      <c r="K325" s="163"/>
      <c r="L325" s="65"/>
      <c r="M325" s="163"/>
      <c r="N325" s="65"/>
      <c r="O325" s="65"/>
      <c r="P325" s="163"/>
      <c r="Q325" s="65"/>
      <c r="R325" s="65"/>
      <c r="S325" s="65"/>
      <c r="T325" s="65"/>
      <c r="U325" s="65"/>
      <c r="V325" s="65"/>
      <c r="W325" s="65"/>
    </row>
    <row r="326" ht="20.25" customHeight="1" spans="1:23">
      <c r="A326" s="163" t="str">
        <f t="shared" si="10"/>
        <v>       玉溪市乡村振兴信息中心</v>
      </c>
      <c r="B326" s="163" t="s">
        <v>433</v>
      </c>
      <c r="C326" s="163" t="s">
        <v>260</v>
      </c>
      <c r="D326" s="163" t="s">
        <v>137</v>
      </c>
      <c r="E326" s="163" t="s">
        <v>315</v>
      </c>
      <c r="F326" s="163" t="s">
        <v>263</v>
      </c>
      <c r="G326" s="163" t="s">
        <v>264</v>
      </c>
      <c r="H326" s="164">
        <v>25701</v>
      </c>
      <c r="I326" s="65">
        <v>25701</v>
      </c>
      <c r="J326" s="65">
        <v>4500</v>
      </c>
      <c r="K326" s="163"/>
      <c r="L326" s="65">
        <v>21201</v>
      </c>
      <c r="M326" s="163"/>
      <c r="N326" s="65"/>
      <c r="O326" s="65"/>
      <c r="P326" s="163"/>
      <c r="Q326" s="65"/>
      <c r="R326" s="65"/>
      <c r="S326" s="65"/>
      <c r="T326" s="65"/>
      <c r="U326" s="65"/>
      <c r="V326" s="65"/>
      <c r="W326" s="65"/>
    </row>
    <row r="327" ht="20.25" customHeight="1" spans="1:23">
      <c r="A327" s="163" t="str">
        <f t="shared" si="10"/>
        <v>       玉溪市乡村振兴信息中心</v>
      </c>
      <c r="B327" s="163" t="s">
        <v>433</v>
      </c>
      <c r="C327" s="163" t="s">
        <v>260</v>
      </c>
      <c r="D327" s="163" t="s">
        <v>137</v>
      </c>
      <c r="E327" s="163" t="s">
        <v>315</v>
      </c>
      <c r="F327" s="163" t="s">
        <v>265</v>
      </c>
      <c r="G327" s="163" t="s">
        <v>266</v>
      </c>
      <c r="H327" s="164">
        <v>10000</v>
      </c>
      <c r="I327" s="65">
        <v>10000</v>
      </c>
      <c r="J327" s="65">
        <v>2500</v>
      </c>
      <c r="K327" s="163"/>
      <c r="L327" s="65">
        <v>7500</v>
      </c>
      <c r="M327" s="163"/>
      <c r="N327" s="65"/>
      <c r="O327" s="65"/>
      <c r="P327" s="163"/>
      <c r="Q327" s="65"/>
      <c r="R327" s="65"/>
      <c r="S327" s="65"/>
      <c r="T327" s="65"/>
      <c r="U327" s="65"/>
      <c r="V327" s="65"/>
      <c r="W327" s="65"/>
    </row>
    <row r="328" ht="20.25" customHeight="1" spans="1:23">
      <c r="A328" s="163" t="str">
        <f t="shared" si="10"/>
        <v>       玉溪市乡村振兴信息中心</v>
      </c>
      <c r="B328" s="163" t="s">
        <v>433</v>
      </c>
      <c r="C328" s="163" t="s">
        <v>260</v>
      </c>
      <c r="D328" s="163" t="s">
        <v>137</v>
      </c>
      <c r="E328" s="163" t="s">
        <v>315</v>
      </c>
      <c r="F328" s="163" t="s">
        <v>267</v>
      </c>
      <c r="G328" s="163" t="s">
        <v>268</v>
      </c>
      <c r="H328" s="164">
        <v>5000</v>
      </c>
      <c r="I328" s="65">
        <v>5000</v>
      </c>
      <c r="J328" s="65">
        <v>1250</v>
      </c>
      <c r="K328" s="163"/>
      <c r="L328" s="65">
        <v>3750</v>
      </c>
      <c r="M328" s="163"/>
      <c r="N328" s="65"/>
      <c r="O328" s="65"/>
      <c r="P328" s="163"/>
      <c r="Q328" s="65"/>
      <c r="R328" s="65"/>
      <c r="S328" s="65"/>
      <c r="T328" s="65"/>
      <c r="U328" s="65"/>
      <c r="V328" s="65"/>
      <c r="W328" s="65"/>
    </row>
    <row r="329" ht="20.25" customHeight="1" spans="1:23">
      <c r="A329" s="163" t="str">
        <f t="shared" si="10"/>
        <v>       玉溪市乡村振兴信息中心</v>
      </c>
      <c r="B329" s="163" t="s">
        <v>433</v>
      </c>
      <c r="C329" s="163" t="s">
        <v>260</v>
      </c>
      <c r="D329" s="163" t="s">
        <v>137</v>
      </c>
      <c r="E329" s="163" t="s">
        <v>315</v>
      </c>
      <c r="F329" s="163" t="s">
        <v>325</v>
      </c>
      <c r="G329" s="163" t="s">
        <v>326</v>
      </c>
      <c r="H329" s="164">
        <v>5000</v>
      </c>
      <c r="I329" s="65">
        <v>5000</v>
      </c>
      <c r="J329" s="65">
        <v>1250</v>
      </c>
      <c r="K329" s="163"/>
      <c r="L329" s="65">
        <v>3750</v>
      </c>
      <c r="M329" s="163"/>
      <c r="N329" s="65"/>
      <c r="O329" s="65"/>
      <c r="P329" s="163"/>
      <c r="Q329" s="65"/>
      <c r="R329" s="65"/>
      <c r="S329" s="65"/>
      <c r="T329" s="65"/>
      <c r="U329" s="65"/>
      <c r="V329" s="65"/>
      <c r="W329" s="65"/>
    </row>
    <row r="330" ht="20.25" customHeight="1" spans="1:23">
      <c r="A330" s="163" t="str">
        <f t="shared" si="10"/>
        <v>       玉溪市乡村振兴信息中心</v>
      </c>
      <c r="B330" s="163" t="s">
        <v>433</v>
      </c>
      <c r="C330" s="163" t="s">
        <v>260</v>
      </c>
      <c r="D330" s="163" t="s">
        <v>137</v>
      </c>
      <c r="E330" s="163" t="s">
        <v>315</v>
      </c>
      <c r="F330" s="163" t="s">
        <v>286</v>
      </c>
      <c r="G330" s="163" t="s">
        <v>287</v>
      </c>
      <c r="H330" s="164">
        <v>45000</v>
      </c>
      <c r="I330" s="65">
        <v>45000</v>
      </c>
      <c r="J330" s="65">
        <v>11250</v>
      </c>
      <c r="K330" s="163"/>
      <c r="L330" s="65">
        <v>33750</v>
      </c>
      <c r="M330" s="163"/>
      <c r="N330" s="65"/>
      <c r="O330" s="65"/>
      <c r="P330" s="163"/>
      <c r="Q330" s="65"/>
      <c r="R330" s="65"/>
      <c r="S330" s="65"/>
      <c r="T330" s="65"/>
      <c r="U330" s="65"/>
      <c r="V330" s="65"/>
      <c r="W330" s="65"/>
    </row>
    <row r="331" ht="20.25" customHeight="1" spans="1:23">
      <c r="A331" s="163" t="str">
        <f t="shared" si="10"/>
        <v>       玉溪市乡村振兴信息中心</v>
      </c>
      <c r="B331" s="163" t="s">
        <v>433</v>
      </c>
      <c r="C331" s="163" t="s">
        <v>260</v>
      </c>
      <c r="D331" s="163" t="s">
        <v>137</v>
      </c>
      <c r="E331" s="163" t="s">
        <v>315</v>
      </c>
      <c r="F331" s="163" t="s">
        <v>269</v>
      </c>
      <c r="G331" s="163" t="s">
        <v>270</v>
      </c>
      <c r="H331" s="164">
        <v>3000</v>
      </c>
      <c r="I331" s="65">
        <v>3000</v>
      </c>
      <c r="J331" s="65">
        <v>750</v>
      </c>
      <c r="K331" s="163"/>
      <c r="L331" s="65">
        <v>2250</v>
      </c>
      <c r="M331" s="163"/>
      <c r="N331" s="65"/>
      <c r="O331" s="65"/>
      <c r="P331" s="163"/>
      <c r="Q331" s="65"/>
      <c r="R331" s="65"/>
      <c r="S331" s="65"/>
      <c r="T331" s="65"/>
      <c r="U331" s="65"/>
      <c r="V331" s="65"/>
      <c r="W331" s="65"/>
    </row>
    <row r="332" ht="20.25" customHeight="1" spans="1:23">
      <c r="A332" s="163" t="str">
        <f t="shared" si="10"/>
        <v>       玉溪市乡村振兴信息中心</v>
      </c>
      <c r="B332" s="163" t="s">
        <v>433</v>
      </c>
      <c r="C332" s="163" t="s">
        <v>260</v>
      </c>
      <c r="D332" s="163" t="s">
        <v>137</v>
      </c>
      <c r="E332" s="163" t="s">
        <v>315</v>
      </c>
      <c r="F332" s="163" t="s">
        <v>293</v>
      </c>
      <c r="G332" s="163" t="s">
        <v>294</v>
      </c>
      <c r="H332" s="164">
        <v>2000</v>
      </c>
      <c r="I332" s="65">
        <v>2000</v>
      </c>
      <c r="J332" s="65">
        <v>500</v>
      </c>
      <c r="K332" s="163"/>
      <c r="L332" s="65">
        <v>1500</v>
      </c>
      <c r="M332" s="163"/>
      <c r="N332" s="65"/>
      <c r="O332" s="65"/>
      <c r="P332" s="163"/>
      <c r="Q332" s="65"/>
      <c r="R332" s="65"/>
      <c r="S332" s="65"/>
      <c r="T332" s="65"/>
      <c r="U332" s="65"/>
      <c r="V332" s="65"/>
      <c r="W332" s="65"/>
    </row>
    <row r="333" ht="20.25" customHeight="1" spans="1:23">
      <c r="A333" s="163" t="str">
        <f t="shared" si="10"/>
        <v>       玉溪市乡村振兴信息中心</v>
      </c>
      <c r="B333" s="163" t="s">
        <v>433</v>
      </c>
      <c r="C333" s="163" t="s">
        <v>260</v>
      </c>
      <c r="D333" s="163" t="s">
        <v>137</v>
      </c>
      <c r="E333" s="163" t="s">
        <v>315</v>
      </c>
      <c r="F333" s="163" t="s">
        <v>275</v>
      </c>
      <c r="G333" s="163" t="s">
        <v>276</v>
      </c>
      <c r="H333" s="164">
        <v>15000</v>
      </c>
      <c r="I333" s="65">
        <v>15000</v>
      </c>
      <c r="J333" s="65">
        <v>3750</v>
      </c>
      <c r="K333" s="163"/>
      <c r="L333" s="65">
        <v>11250</v>
      </c>
      <c r="M333" s="163"/>
      <c r="N333" s="65"/>
      <c r="O333" s="65"/>
      <c r="P333" s="163"/>
      <c r="Q333" s="65"/>
      <c r="R333" s="65"/>
      <c r="S333" s="65"/>
      <c r="T333" s="65"/>
      <c r="U333" s="65"/>
      <c r="V333" s="65"/>
      <c r="W333" s="65"/>
    </row>
    <row r="334" ht="20.25" customHeight="1" spans="1:23">
      <c r="A334" s="163" t="str">
        <f t="shared" si="10"/>
        <v>       玉溪市乡村振兴信息中心</v>
      </c>
      <c r="B334" s="163" t="s">
        <v>433</v>
      </c>
      <c r="C334" s="163" t="s">
        <v>260</v>
      </c>
      <c r="D334" s="163" t="s">
        <v>137</v>
      </c>
      <c r="E334" s="163" t="s">
        <v>315</v>
      </c>
      <c r="F334" s="163" t="s">
        <v>254</v>
      </c>
      <c r="G334" s="163" t="s">
        <v>255</v>
      </c>
      <c r="H334" s="164">
        <v>10000</v>
      </c>
      <c r="I334" s="65">
        <v>10000</v>
      </c>
      <c r="J334" s="65">
        <v>2500</v>
      </c>
      <c r="K334" s="163"/>
      <c r="L334" s="65">
        <v>7500</v>
      </c>
      <c r="M334" s="163"/>
      <c r="N334" s="65"/>
      <c r="O334" s="65"/>
      <c r="P334" s="163"/>
      <c r="Q334" s="65"/>
      <c r="R334" s="65"/>
      <c r="S334" s="65"/>
      <c r="T334" s="65"/>
      <c r="U334" s="65"/>
      <c r="V334" s="65"/>
      <c r="W334" s="65"/>
    </row>
    <row r="335" ht="20.25" customHeight="1" spans="1:23">
      <c r="A335" s="163" t="str">
        <f t="shared" si="10"/>
        <v>       玉溪市乡村振兴信息中心</v>
      </c>
      <c r="B335" s="163" t="s">
        <v>433</v>
      </c>
      <c r="C335" s="163" t="s">
        <v>260</v>
      </c>
      <c r="D335" s="163" t="s">
        <v>137</v>
      </c>
      <c r="E335" s="163" t="s">
        <v>315</v>
      </c>
      <c r="F335" s="163" t="s">
        <v>261</v>
      </c>
      <c r="G335" s="163" t="s">
        <v>262</v>
      </c>
      <c r="H335" s="164">
        <v>46799</v>
      </c>
      <c r="I335" s="65">
        <v>46799</v>
      </c>
      <c r="J335" s="65">
        <v>7949.75</v>
      </c>
      <c r="K335" s="163"/>
      <c r="L335" s="65">
        <v>38849.25</v>
      </c>
      <c r="M335" s="163"/>
      <c r="N335" s="65"/>
      <c r="O335" s="65"/>
      <c r="P335" s="163"/>
      <c r="Q335" s="65"/>
      <c r="R335" s="65"/>
      <c r="S335" s="65"/>
      <c r="T335" s="65"/>
      <c r="U335" s="65"/>
      <c r="V335" s="65"/>
      <c r="W335" s="65"/>
    </row>
    <row r="336" ht="20.25" customHeight="1" spans="1:23">
      <c r="A336" s="163" t="str">
        <f t="shared" si="10"/>
        <v>       玉溪市乡村振兴信息中心</v>
      </c>
      <c r="B336" s="163" t="s">
        <v>434</v>
      </c>
      <c r="C336" s="163" t="s">
        <v>187</v>
      </c>
      <c r="D336" s="163" t="s">
        <v>137</v>
      </c>
      <c r="E336" s="163" t="s">
        <v>315</v>
      </c>
      <c r="F336" s="163" t="s">
        <v>278</v>
      </c>
      <c r="G336" s="163" t="s">
        <v>187</v>
      </c>
      <c r="H336" s="164">
        <v>5000</v>
      </c>
      <c r="I336" s="65">
        <v>5000</v>
      </c>
      <c r="J336" s="65"/>
      <c r="K336" s="163"/>
      <c r="L336" s="65">
        <v>5000</v>
      </c>
      <c r="M336" s="163"/>
      <c r="N336" s="65"/>
      <c r="O336" s="65"/>
      <c r="P336" s="163"/>
      <c r="Q336" s="65"/>
      <c r="R336" s="65"/>
      <c r="S336" s="65"/>
      <c r="T336" s="65"/>
      <c r="U336" s="65"/>
      <c r="V336" s="65"/>
      <c r="W336" s="65"/>
    </row>
    <row r="337" ht="20.25" customHeight="1" spans="1:23">
      <c r="A337" s="163" t="str">
        <f t="shared" si="10"/>
        <v>       玉溪市乡村振兴信息中心</v>
      </c>
      <c r="B337" s="163" t="s">
        <v>435</v>
      </c>
      <c r="C337" s="163" t="s">
        <v>367</v>
      </c>
      <c r="D337" s="163" t="s">
        <v>137</v>
      </c>
      <c r="E337" s="163" t="s">
        <v>315</v>
      </c>
      <c r="F337" s="163" t="s">
        <v>316</v>
      </c>
      <c r="G337" s="163" t="s">
        <v>317</v>
      </c>
      <c r="H337" s="164">
        <v>1116000</v>
      </c>
      <c r="I337" s="65">
        <v>1116000</v>
      </c>
      <c r="J337" s="65">
        <v>1116000</v>
      </c>
      <c r="K337" s="163"/>
      <c r="L337" s="65"/>
      <c r="M337" s="163"/>
      <c r="N337" s="65"/>
      <c r="O337" s="65"/>
      <c r="P337" s="163"/>
      <c r="Q337" s="65"/>
      <c r="R337" s="65"/>
      <c r="S337" s="65"/>
      <c r="T337" s="65"/>
      <c r="U337" s="65"/>
      <c r="V337" s="65"/>
      <c r="W337" s="65"/>
    </row>
    <row r="338" ht="20.25" customHeight="1" spans="1:23">
      <c r="A338" s="163" t="str">
        <f t="shared" si="10"/>
        <v>       玉溪市乡村振兴信息中心</v>
      </c>
      <c r="B338" s="163" t="s">
        <v>436</v>
      </c>
      <c r="C338" s="163" t="s">
        <v>238</v>
      </c>
      <c r="D338" s="163" t="s">
        <v>120</v>
      </c>
      <c r="E338" s="163" t="s">
        <v>322</v>
      </c>
      <c r="F338" s="163" t="s">
        <v>242</v>
      </c>
      <c r="G338" s="163" t="s">
        <v>243</v>
      </c>
      <c r="H338" s="164">
        <v>26400</v>
      </c>
      <c r="I338" s="65">
        <v>26400</v>
      </c>
      <c r="J338" s="65">
        <v>26400</v>
      </c>
      <c r="K338" s="163"/>
      <c r="L338" s="65"/>
      <c r="M338" s="163"/>
      <c r="N338" s="65"/>
      <c r="O338" s="65"/>
      <c r="P338" s="163"/>
      <c r="Q338" s="65"/>
      <c r="R338" s="65"/>
      <c r="S338" s="65"/>
      <c r="T338" s="65"/>
      <c r="U338" s="65"/>
      <c r="V338" s="65"/>
      <c r="W338" s="65"/>
    </row>
    <row r="339" ht="20.25" customHeight="1" spans="1:23">
      <c r="A339" s="165" t="s">
        <v>87</v>
      </c>
      <c r="B339" s="163"/>
      <c r="C339" s="163"/>
      <c r="D339" s="163"/>
      <c r="E339" s="163"/>
      <c r="F339" s="163"/>
      <c r="G339" s="163"/>
      <c r="H339" s="164">
        <v>1257220.09</v>
      </c>
      <c r="I339" s="65">
        <v>1257220.09</v>
      </c>
      <c r="J339" s="65">
        <v>782119.15</v>
      </c>
      <c r="K339" s="163"/>
      <c r="L339" s="65">
        <v>475100.94</v>
      </c>
      <c r="M339" s="163"/>
      <c r="N339" s="65"/>
      <c r="O339" s="65"/>
      <c r="P339" s="163"/>
      <c r="Q339" s="65"/>
      <c r="R339" s="65"/>
      <c r="S339" s="65"/>
      <c r="T339" s="65"/>
      <c r="U339" s="65"/>
      <c r="V339" s="65"/>
      <c r="W339" s="65"/>
    </row>
    <row r="340" ht="20.25" customHeight="1" spans="1:23">
      <c r="A340" s="163" t="str">
        <f t="shared" ref="A340:A362" si="11">"       "&amp;"玉溪市乡村产业发展中心"</f>
        <v>       玉溪市乡村产业发展中心</v>
      </c>
      <c r="B340" s="163" t="s">
        <v>437</v>
      </c>
      <c r="C340" s="163" t="s">
        <v>314</v>
      </c>
      <c r="D340" s="163" t="s">
        <v>137</v>
      </c>
      <c r="E340" s="163" t="s">
        <v>315</v>
      </c>
      <c r="F340" s="163" t="s">
        <v>213</v>
      </c>
      <c r="G340" s="163" t="s">
        <v>214</v>
      </c>
      <c r="H340" s="164">
        <v>241812</v>
      </c>
      <c r="I340" s="65">
        <v>241812</v>
      </c>
      <c r="J340" s="65">
        <v>105792.75</v>
      </c>
      <c r="K340" s="163"/>
      <c r="L340" s="65">
        <v>136019.25</v>
      </c>
      <c r="M340" s="163"/>
      <c r="N340" s="65"/>
      <c r="O340" s="65"/>
      <c r="P340" s="163"/>
      <c r="Q340" s="65"/>
      <c r="R340" s="65"/>
      <c r="S340" s="65"/>
      <c r="T340" s="65"/>
      <c r="U340" s="65"/>
      <c r="V340" s="65"/>
      <c r="W340" s="65"/>
    </row>
    <row r="341" ht="20.25" customHeight="1" spans="1:23">
      <c r="A341" s="163" t="str">
        <f t="shared" si="11"/>
        <v>       玉溪市乡村产业发展中心</v>
      </c>
      <c r="B341" s="163" t="s">
        <v>437</v>
      </c>
      <c r="C341" s="163" t="s">
        <v>314</v>
      </c>
      <c r="D341" s="163" t="s">
        <v>137</v>
      </c>
      <c r="E341" s="163" t="s">
        <v>315</v>
      </c>
      <c r="F341" s="163" t="s">
        <v>215</v>
      </c>
      <c r="G341" s="163" t="s">
        <v>216</v>
      </c>
      <c r="H341" s="164">
        <v>17760</v>
      </c>
      <c r="I341" s="65">
        <v>17760</v>
      </c>
      <c r="J341" s="65">
        <v>7770</v>
      </c>
      <c r="K341" s="163"/>
      <c r="L341" s="65">
        <v>9990</v>
      </c>
      <c r="M341" s="163"/>
      <c r="N341" s="65"/>
      <c r="O341" s="65"/>
      <c r="P341" s="163"/>
      <c r="Q341" s="65"/>
      <c r="R341" s="65"/>
      <c r="S341" s="65"/>
      <c r="T341" s="65"/>
      <c r="U341" s="65"/>
      <c r="V341" s="65"/>
      <c r="W341" s="65"/>
    </row>
    <row r="342" ht="20.25" customHeight="1" spans="1:23">
      <c r="A342" s="163" t="str">
        <f t="shared" si="11"/>
        <v>       玉溪市乡村产业发展中心</v>
      </c>
      <c r="B342" s="163" t="s">
        <v>437</v>
      </c>
      <c r="C342" s="163" t="s">
        <v>314</v>
      </c>
      <c r="D342" s="163" t="s">
        <v>137</v>
      </c>
      <c r="E342" s="163" t="s">
        <v>315</v>
      </c>
      <c r="F342" s="163" t="s">
        <v>316</v>
      </c>
      <c r="G342" s="163" t="s">
        <v>317</v>
      </c>
      <c r="H342" s="164">
        <v>97020</v>
      </c>
      <c r="I342" s="65">
        <v>97020</v>
      </c>
      <c r="J342" s="65">
        <v>42446.25</v>
      </c>
      <c r="K342" s="163"/>
      <c r="L342" s="65">
        <v>54573.75</v>
      </c>
      <c r="M342" s="163"/>
      <c r="N342" s="65"/>
      <c r="O342" s="65"/>
      <c r="P342" s="163"/>
      <c r="Q342" s="65"/>
      <c r="R342" s="65"/>
      <c r="S342" s="65"/>
      <c r="T342" s="65"/>
      <c r="U342" s="65"/>
      <c r="V342" s="65"/>
      <c r="W342" s="65"/>
    </row>
    <row r="343" ht="20.25" customHeight="1" spans="1:23">
      <c r="A343" s="163" t="str">
        <f t="shared" si="11"/>
        <v>       玉溪市乡村产业发展中心</v>
      </c>
      <c r="B343" s="163" t="s">
        <v>437</v>
      </c>
      <c r="C343" s="163" t="s">
        <v>314</v>
      </c>
      <c r="D343" s="163" t="s">
        <v>164</v>
      </c>
      <c r="E343" s="163" t="s">
        <v>217</v>
      </c>
      <c r="F343" s="163" t="s">
        <v>215</v>
      </c>
      <c r="G343" s="163" t="s">
        <v>216</v>
      </c>
      <c r="H343" s="164">
        <v>9408</v>
      </c>
      <c r="I343" s="65">
        <v>9408</v>
      </c>
      <c r="J343" s="65"/>
      <c r="K343" s="163"/>
      <c r="L343" s="65">
        <v>9408</v>
      </c>
      <c r="M343" s="163"/>
      <c r="N343" s="65"/>
      <c r="O343" s="65"/>
      <c r="P343" s="163"/>
      <c r="Q343" s="65"/>
      <c r="R343" s="65"/>
      <c r="S343" s="65"/>
      <c r="T343" s="65"/>
      <c r="U343" s="65"/>
      <c r="V343" s="65"/>
      <c r="W343" s="65"/>
    </row>
    <row r="344" ht="20.25" customHeight="1" spans="1:23">
      <c r="A344" s="163" t="str">
        <f t="shared" si="11"/>
        <v>       玉溪市乡村产业发展中心</v>
      </c>
      <c r="B344" s="163" t="s">
        <v>438</v>
      </c>
      <c r="C344" s="163" t="s">
        <v>219</v>
      </c>
      <c r="D344" s="163" t="s">
        <v>121</v>
      </c>
      <c r="E344" s="163" t="s">
        <v>220</v>
      </c>
      <c r="F344" s="163" t="s">
        <v>221</v>
      </c>
      <c r="G344" s="163" t="s">
        <v>222</v>
      </c>
      <c r="H344" s="164">
        <v>84360.96</v>
      </c>
      <c r="I344" s="65">
        <v>84360.96</v>
      </c>
      <c r="J344" s="65">
        <v>21090.24</v>
      </c>
      <c r="K344" s="163"/>
      <c r="L344" s="65">
        <v>63270.72</v>
      </c>
      <c r="M344" s="163"/>
      <c r="N344" s="65"/>
      <c r="O344" s="65"/>
      <c r="P344" s="163"/>
      <c r="Q344" s="65"/>
      <c r="R344" s="65"/>
      <c r="S344" s="65"/>
      <c r="T344" s="65"/>
      <c r="U344" s="65"/>
      <c r="V344" s="65"/>
      <c r="W344" s="65"/>
    </row>
    <row r="345" ht="20.25" customHeight="1" spans="1:23">
      <c r="A345" s="163" t="str">
        <f t="shared" si="11"/>
        <v>       玉溪市乡村产业发展中心</v>
      </c>
      <c r="B345" s="163" t="s">
        <v>438</v>
      </c>
      <c r="C345" s="163" t="s">
        <v>219</v>
      </c>
      <c r="D345" s="163" t="s">
        <v>128</v>
      </c>
      <c r="E345" s="163" t="s">
        <v>319</v>
      </c>
      <c r="F345" s="163" t="s">
        <v>224</v>
      </c>
      <c r="G345" s="163" t="s">
        <v>225</v>
      </c>
      <c r="H345" s="164">
        <v>43762.25</v>
      </c>
      <c r="I345" s="65">
        <v>43762.25</v>
      </c>
      <c r="J345" s="65">
        <v>10940.56</v>
      </c>
      <c r="K345" s="163"/>
      <c r="L345" s="65">
        <v>32821.69</v>
      </c>
      <c r="M345" s="163"/>
      <c r="N345" s="65"/>
      <c r="O345" s="65"/>
      <c r="P345" s="163"/>
      <c r="Q345" s="65"/>
      <c r="R345" s="65"/>
      <c r="S345" s="65"/>
      <c r="T345" s="65"/>
      <c r="U345" s="65"/>
      <c r="V345" s="65"/>
      <c r="W345" s="65"/>
    </row>
    <row r="346" ht="20.25" customHeight="1" spans="1:23">
      <c r="A346" s="163" t="str">
        <f t="shared" si="11"/>
        <v>       玉溪市乡村产业发展中心</v>
      </c>
      <c r="B346" s="163" t="s">
        <v>438</v>
      </c>
      <c r="C346" s="163" t="s">
        <v>219</v>
      </c>
      <c r="D346" s="163" t="s">
        <v>129</v>
      </c>
      <c r="E346" s="163" t="s">
        <v>228</v>
      </c>
      <c r="F346" s="163" t="s">
        <v>229</v>
      </c>
      <c r="G346" s="163" t="s">
        <v>230</v>
      </c>
      <c r="H346" s="164">
        <v>37162.8</v>
      </c>
      <c r="I346" s="65">
        <v>37162.8</v>
      </c>
      <c r="J346" s="65">
        <v>9290.7</v>
      </c>
      <c r="K346" s="163"/>
      <c r="L346" s="65">
        <v>27872.1</v>
      </c>
      <c r="M346" s="163"/>
      <c r="N346" s="65"/>
      <c r="O346" s="65"/>
      <c r="P346" s="163"/>
      <c r="Q346" s="65"/>
      <c r="R346" s="65"/>
      <c r="S346" s="65"/>
      <c r="T346" s="65"/>
      <c r="U346" s="65"/>
      <c r="V346" s="65"/>
      <c r="W346" s="65"/>
    </row>
    <row r="347" ht="20.25" customHeight="1" spans="1:23">
      <c r="A347" s="163" t="str">
        <f t="shared" si="11"/>
        <v>       玉溪市乡村产业发展中心</v>
      </c>
      <c r="B347" s="163" t="s">
        <v>438</v>
      </c>
      <c r="C347" s="163" t="s">
        <v>219</v>
      </c>
      <c r="D347" s="163" t="s">
        <v>130</v>
      </c>
      <c r="E347" s="163" t="s">
        <v>231</v>
      </c>
      <c r="F347" s="163" t="s">
        <v>232</v>
      </c>
      <c r="G347" s="163" t="s">
        <v>233</v>
      </c>
      <c r="H347" s="164">
        <v>5257.75</v>
      </c>
      <c r="I347" s="65">
        <v>5257.75</v>
      </c>
      <c r="J347" s="65">
        <v>3636.44</v>
      </c>
      <c r="K347" s="163"/>
      <c r="L347" s="65">
        <v>1621.31</v>
      </c>
      <c r="M347" s="163"/>
      <c r="N347" s="65"/>
      <c r="O347" s="65"/>
      <c r="P347" s="163"/>
      <c r="Q347" s="65"/>
      <c r="R347" s="65"/>
      <c r="S347" s="65"/>
      <c r="T347" s="65"/>
      <c r="U347" s="65"/>
      <c r="V347" s="65"/>
      <c r="W347" s="65"/>
    </row>
    <row r="348" ht="20.25" customHeight="1" spans="1:23">
      <c r="A348" s="163" t="str">
        <f t="shared" si="11"/>
        <v>       玉溪市乡村产业发展中心</v>
      </c>
      <c r="B348" s="163" t="s">
        <v>438</v>
      </c>
      <c r="C348" s="163" t="s">
        <v>219</v>
      </c>
      <c r="D348" s="163" t="s">
        <v>137</v>
      </c>
      <c r="E348" s="163" t="s">
        <v>315</v>
      </c>
      <c r="F348" s="163" t="s">
        <v>232</v>
      </c>
      <c r="G348" s="163" t="s">
        <v>233</v>
      </c>
      <c r="H348" s="164">
        <v>3831.85</v>
      </c>
      <c r="I348" s="65">
        <v>3831.85</v>
      </c>
      <c r="J348" s="65">
        <v>957.96</v>
      </c>
      <c r="K348" s="163"/>
      <c r="L348" s="65">
        <v>2873.89</v>
      </c>
      <c r="M348" s="163"/>
      <c r="N348" s="65"/>
      <c r="O348" s="65"/>
      <c r="P348" s="163"/>
      <c r="Q348" s="65"/>
      <c r="R348" s="65"/>
      <c r="S348" s="65"/>
      <c r="T348" s="65"/>
      <c r="U348" s="65"/>
      <c r="V348" s="65"/>
      <c r="W348" s="65"/>
    </row>
    <row r="349" ht="20.25" customHeight="1" spans="1:23">
      <c r="A349" s="163" t="str">
        <f t="shared" si="11"/>
        <v>       玉溪市乡村产业发展中心</v>
      </c>
      <c r="B349" s="163" t="s">
        <v>439</v>
      </c>
      <c r="C349" s="163" t="s">
        <v>235</v>
      </c>
      <c r="D349" s="163" t="s">
        <v>163</v>
      </c>
      <c r="E349" s="163" t="s">
        <v>235</v>
      </c>
      <c r="F349" s="163" t="s">
        <v>236</v>
      </c>
      <c r="G349" s="163" t="s">
        <v>235</v>
      </c>
      <c r="H349" s="164">
        <v>94956</v>
      </c>
      <c r="I349" s="65">
        <v>94956</v>
      </c>
      <c r="J349" s="65">
        <v>23739</v>
      </c>
      <c r="K349" s="163"/>
      <c r="L349" s="65">
        <v>71217</v>
      </c>
      <c r="M349" s="163"/>
      <c r="N349" s="65"/>
      <c r="O349" s="65"/>
      <c r="P349" s="163"/>
      <c r="Q349" s="65"/>
      <c r="R349" s="65"/>
      <c r="S349" s="65"/>
      <c r="T349" s="65"/>
      <c r="U349" s="65"/>
      <c r="V349" s="65"/>
      <c r="W349" s="65"/>
    </row>
    <row r="350" ht="20.25" customHeight="1" spans="1:23">
      <c r="A350" s="163" t="str">
        <f t="shared" si="11"/>
        <v>       玉溪市乡村产业发展中心</v>
      </c>
      <c r="B350" s="163" t="s">
        <v>440</v>
      </c>
      <c r="C350" s="163" t="s">
        <v>238</v>
      </c>
      <c r="D350" s="163" t="s">
        <v>119</v>
      </c>
      <c r="E350" s="163" t="s">
        <v>239</v>
      </c>
      <c r="F350" s="163" t="s">
        <v>242</v>
      </c>
      <c r="G350" s="163" t="s">
        <v>243</v>
      </c>
      <c r="H350" s="164">
        <v>93600</v>
      </c>
      <c r="I350" s="65">
        <v>93600</v>
      </c>
      <c r="J350" s="65">
        <v>93600</v>
      </c>
      <c r="K350" s="163"/>
      <c r="L350" s="65"/>
      <c r="M350" s="163"/>
      <c r="N350" s="65"/>
      <c r="O350" s="65"/>
      <c r="P350" s="163"/>
      <c r="Q350" s="65"/>
      <c r="R350" s="65"/>
      <c r="S350" s="65"/>
      <c r="T350" s="65"/>
      <c r="U350" s="65"/>
      <c r="V350" s="65"/>
      <c r="W350" s="65"/>
    </row>
    <row r="351" ht="20.25" customHeight="1" spans="1:23">
      <c r="A351" s="163" t="str">
        <f t="shared" si="11"/>
        <v>       玉溪市乡村产业发展中心</v>
      </c>
      <c r="B351" s="163" t="s">
        <v>441</v>
      </c>
      <c r="C351" s="163" t="s">
        <v>257</v>
      </c>
      <c r="D351" s="163" t="s">
        <v>137</v>
      </c>
      <c r="E351" s="163" t="s">
        <v>315</v>
      </c>
      <c r="F351" s="163" t="s">
        <v>258</v>
      </c>
      <c r="G351" s="163" t="s">
        <v>257</v>
      </c>
      <c r="H351" s="164">
        <v>11088.48</v>
      </c>
      <c r="I351" s="65">
        <v>11088.48</v>
      </c>
      <c r="J351" s="65"/>
      <c r="K351" s="163"/>
      <c r="L351" s="65">
        <v>11088.48</v>
      </c>
      <c r="M351" s="163"/>
      <c r="N351" s="65"/>
      <c r="O351" s="65"/>
      <c r="P351" s="163"/>
      <c r="Q351" s="65"/>
      <c r="R351" s="65"/>
      <c r="S351" s="65"/>
      <c r="T351" s="65"/>
      <c r="U351" s="65"/>
      <c r="V351" s="65"/>
      <c r="W351" s="65"/>
    </row>
    <row r="352" ht="20.25" customHeight="1" spans="1:23">
      <c r="A352" s="163" t="str">
        <f t="shared" si="11"/>
        <v>       玉溪市乡村产业发展中心</v>
      </c>
      <c r="B352" s="163" t="s">
        <v>442</v>
      </c>
      <c r="C352" s="163" t="s">
        <v>260</v>
      </c>
      <c r="D352" s="163" t="s">
        <v>119</v>
      </c>
      <c r="E352" s="163" t="s">
        <v>239</v>
      </c>
      <c r="F352" s="163" t="s">
        <v>261</v>
      </c>
      <c r="G352" s="163" t="s">
        <v>262</v>
      </c>
      <c r="H352" s="164">
        <v>1800</v>
      </c>
      <c r="I352" s="65">
        <v>1800</v>
      </c>
      <c r="J352" s="65">
        <v>1800</v>
      </c>
      <c r="K352" s="163"/>
      <c r="L352" s="65"/>
      <c r="M352" s="163"/>
      <c r="N352" s="65"/>
      <c r="O352" s="65"/>
      <c r="P352" s="163"/>
      <c r="Q352" s="65"/>
      <c r="R352" s="65"/>
      <c r="S352" s="65"/>
      <c r="T352" s="65"/>
      <c r="U352" s="65"/>
      <c r="V352" s="65"/>
      <c r="W352" s="65"/>
    </row>
    <row r="353" ht="20.25" customHeight="1" spans="1:23">
      <c r="A353" s="163" t="str">
        <f t="shared" si="11"/>
        <v>       玉溪市乡村产业发展中心</v>
      </c>
      <c r="B353" s="163" t="s">
        <v>442</v>
      </c>
      <c r="C353" s="163" t="s">
        <v>260</v>
      </c>
      <c r="D353" s="163" t="s">
        <v>137</v>
      </c>
      <c r="E353" s="163" t="s">
        <v>315</v>
      </c>
      <c r="F353" s="163" t="s">
        <v>263</v>
      </c>
      <c r="G353" s="163" t="s">
        <v>264</v>
      </c>
      <c r="H353" s="164">
        <v>14379</v>
      </c>
      <c r="I353" s="65">
        <v>14379</v>
      </c>
      <c r="J353" s="65">
        <v>3000</v>
      </c>
      <c r="K353" s="163"/>
      <c r="L353" s="65">
        <v>11379</v>
      </c>
      <c r="M353" s="163"/>
      <c r="N353" s="65"/>
      <c r="O353" s="65"/>
      <c r="P353" s="163"/>
      <c r="Q353" s="65"/>
      <c r="R353" s="65"/>
      <c r="S353" s="65"/>
      <c r="T353" s="65"/>
      <c r="U353" s="65"/>
      <c r="V353" s="65"/>
      <c r="W353" s="65"/>
    </row>
    <row r="354" ht="20.25" customHeight="1" spans="1:23">
      <c r="A354" s="163" t="str">
        <f t="shared" si="11"/>
        <v>       玉溪市乡村产业发展中心</v>
      </c>
      <c r="B354" s="163" t="s">
        <v>442</v>
      </c>
      <c r="C354" s="163" t="s">
        <v>260</v>
      </c>
      <c r="D354" s="163" t="s">
        <v>137</v>
      </c>
      <c r="E354" s="163" t="s">
        <v>315</v>
      </c>
      <c r="F354" s="163" t="s">
        <v>265</v>
      </c>
      <c r="G354" s="163" t="s">
        <v>266</v>
      </c>
      <c r="H354" s="164">
        <v>2000</v>
      </c>
      <c r="I354" s="65">
        <v>2000</v>
      </c>
      <c r="J354" s="65">
        <v>500</v>
      </c>
      <c r="K354" s="163"/>
      <c r="L354" s="65">
        <v>1500</v>
      </c>
      <c r="M354" s="163"/>
      <c r="N354" s="65"/>
      <c r="O354" s="65"/>
      <c r="P354" s="163"/>
      <c r="Q354" s="65"/>
      <c r="R354" s="65"/>
      <c r="S354" s="65"/>
      <c r="T354" s="65"/>
      <c r="U354" s="65"/>
      <c r="V354" s="65"/>
      <c r="W354" s="65"/>
    </row>
    <row r="355" ht="20.25" customHeight="1" spans="1:23">
      <c r="A355" s="163" t="str">
        <f t="shared" si="11"/>
        <v>       玉溪市乡村产业发展中心</v>
      </c>
      <c r="B355" s="163" t="s">
        <v>442</v>
      </c>
      <c r="C355" s="163" t="s">
        <v>260</v>
      </c>
      <c r="D355" s="163" t="s">
        <v>137</v>
      </c>
      <c r="E355" s="163" t="s">
        <v>315</v>
      </c>
      <c r="F355" s="163" t="s">
        <v>267</v>
      </c>
      <c r="G355" s="163" t="s">
        <v>268</v>
      </c>
      <c r="H355" s="164">
        <v>2000</v>
      </c>
      <c r="I355" s="65">
        <v>2000</v>
      </c>
      <c r="J355" s="65">
        <v>500</v>
      </c>
      <c r="K355" s="163"/>
      <c r="L355" s="65">
        <v>1500</v>
      </c>
      <c r="M355" s="163"/>
      <c r="N355" s="65"/>
      <c r="O355" s="65"/>
      <c r="P355" s="163"/>
      <c r="Q355" s="65"/>
      <c r="R355" s="65"/>
      <c r="S355" s="65"/>
      <c r="T355" s="65"/>
      <c r="U355" s="65"/>
      <c r="V355" s="65"/>
      <c r="W355" s="65"/>
    </row>
    <row r="356" ht="20.25" customHeight="1" spans="1:23">
      <c r="A356" s="163" t="str">
        <f t="shared" si="11"/>
        <v>       玉溪市乡村产业发展中心</v>
      </c>
      <c r="B356" s="163" t="s">
        <v>442</v>
      </c>
      <c r="C356" s="163" t="s">
        <v>260</v>
      </c>
      <c r="D356" s="163" t="s">
        <v>137</v>
      </c>
      <c r="E356" s="163" t="s">
        <v>315</v>
      </c>
      <c r="F356" s="163" t="s">
        <v>325</v>
      </c>
      <c r="G356" s="163" t="s">
        <v>326</v>
      </c>
      <c r="H356" s="164">
        <v>2500</v>
      </c>
      <c r="I356" s="65">
        <v>2500</v>
      </c>
      <c r="J356" s="65">
        <v>625</v>
      </c>
      <c r="K356" s="163"/>
      <c r="L356" s="65">
        <v>1875</v>
      </c>
      <c r="M356" s="163"/>
      <c r="N356" s="65"/>
      <c r="O356" s="65"/>
      <c r="P356" s="163"/>
      <c r="Q356" s="65"/>
      <c r="R356" s="65"/>
      <c r="S356" s="65"/>
      <c r="T356" s="65"/>
      <c r="U356" s="65"/>
      <c r="V356" s="65"/>
      <c r="W356" s="65"/>
    </row>
    <row r="357" ht="20.25" customHeight="1" spans="1:23">
      <c r="A357" s="163" t="str">
        <f t="shared" si="11"/>
        <v>       玉溪市乡村产业发展中心</v>
      </c>
      <c r="B357" s="163" t="s">
        <v>442</v>
      </c>
      <c r="C357" s="163" t="s">
        <v>260</v>
      </c>
      <c r="D357" s="163" t="s">
        <v>137</v>
      </c>
      <c r="E357" s="163" t="s">
        <v>315</v>
      </c>
      <c r="F357" s="163" t="s">
        <v>286</v>
      </c>
      <c r="G357" s="163" t="s">
        <v>287</v>
      </c>
      <c r="H357" s="164">
        <v>26500</v>
      </c>
      <c r="I357" s="65">
        <v>26500</v>
      </c>
      <c r="J357" s="65">
        <v>6625</v>
      </c>
      <c r="K357" s="163"/>
      <c r="L357" s="65">
        <v>19875</v>
      </c>
      <c r="M357" s="163"/>
      <c r="N357" s="65"/>
      <c r="O357" s="65"/>
      <c r="P357" s="163"/>
      <c r="Q357" s="65"/>
      <c r="R357" s="65"/>
      <c r="S357" s="65"/>
      <c r="T357" s="65"/>
      <c r="U357" s="65"/>
      <c r="V357" s="65"/>
      <c r="W357" s="65"/>
    </row>
    <row r="358" ht="20.25" customHeight="1" spans="1:23">
      <c r="A358" s="163" t="str">
        <f t="shared" si="11"/>
        <v>       玉溪市乡村产业发展中心</v>
      </c>
      <c r="B358" s="163" t="s">
        <v>442</v>
      </c>
      <c r="C358" s="163" t="s">
        <v>260</v>
      </c>
      <c r="D358" s="163" t="s">
        <v>137</v>
      </c>
      <c r="E358" s="163" t="s">
        <v>315</v>
      </c>
      <c r="F358" s="163" t="s">
        <v>275</v>
      </c>
      <c r="G358" s="163" t="s">
        <v>276</v>
      </c>
      <c r="H358" s="164">
        <v>6000</v>
      </c>
      <c r="I358" s="65">
        <v>6000</v>
      </c>
      <c r="J358" s="65">
        <v>1500</v>
      </c>
      <c r="K358" s="163"/>
      <c r="L358" s="65">
        <v>4500</v>
      </c>
      <c r="M358" s="163"/>
      <c r="N358" s="65"/>
      <c r="O358" s="65"/>
      <c r="P358" s="163"/>
      <c r="Q358" s="65"/>
      <c r="R358" s="65"/>
      <c r="S358" s="65"/>
      <c r="T358" s="65"/>
      <c r="U358" s="65"/>
      <c r="V358" s="65"/>
      <c r="W358" s="65"/>
    </row>
    <row r="359" ht="20.25" customHeight="1" spans="1:23">
      <c r="A359" s="163" t="str">
        <f t="shared" si="11"/>
        <v>       玉溪市乡村产业发展中心</v>
      </c>
      <c r="B359" s="163" t="s">
        <v>442</v>
      </c>
      <c r="C359" s="163" t="s">
        <v>260</v>
      </c>
      <c r="D359" s="163" t="s">
        <v>137</v>
      </c>
      <c r="E359" s="163" t="s">
        <v>315</v>
      </c>
      <c r="F359" s="163" t="s">
        <v>254</v>
      </c>
      <c r="G359" s="163" t="s">
        <v>255</v>
      </c>
      <c r="H359" s="164">
        <v>5000</v>
      </c>
      <c r="I359" s="65">
        <v>5000</v>
      </c>
      <c r="J359" s="65">
        <v>1250</v>
      </c>
      <c r="K359" s="163"/>
      <c r="L359" s="65">
        <v>3750</v>
      </c>
      <c r="M359" s="163"/>
      <c r="N359" s="65"/>
      <c r="O359" s="65"/>
      <c r="P359" s="163"/>
      <c r="Q359" s="65"/>
      <c r="R359" s="65"/>
      <c r="S359" s="65"/>
      <c r="T359" s="65"/>
      <c r="U359" s="65"/>
      <c r="V359" s="65"/>
      <c r="W359" s="65"/>
    </row>
    <row r="360" ht="20.25" customHeight="1" spans="1:23">
      <c r="A360" s="163" t="str">
        <f t="shared" si="11"/>
        <v>       玉溪市乡村产业发展中心</v>
      </c>
      <c r="B360" s="163" t="s">
        <v>442</v>
      </c>
      <c r="C360" s="163" t="s">
        <v>260</v>
      </c>
      <c r="D360" s="163" t="s">
        <v>137</v>
      </c>
      <c r="E360" s="163" t="s">
        <v>315</v>
      </c>
      <c r="F360" s="163" t="s">
        <v>261</v>
      </c>
      <c r="G360" s="163" t="s">
        <v>262</v>
      </c>
      <c r="H360" s="164">
        <v>8621</v>
      </c>
      <c r="I360" s="65">
        <v>8621</v>
      </c>
      <c r="J360" s="65">
        <v>655.25</v>
      </c>
      <c r="K360" s="163"/>
      <c r="L360" s="65">
        <v>7965.75</v>
      </c>
      <c r="M360" s="163"/>
      <c r="N360" s="65"/>
      <c r="O360" s="65"/>
      <c r="P360" s="163"/>
      <c r="Q360" s="65"/>
      <c r="R360" s="65"/>
      <c r="S360" s="65"/>
      <c r="T360" s="65"/>
      <c r="U360" s="65"/>
      <c r="V360" s="65"/>
      <c r="W360" s="65"/>
    </row>
    <row r="361" ht="20.25" customHeight="1" spans="1:23">
      <c r="A361" s="163" t="str">
        <f t="shared" si="11"/>
        <v>       玉溪市乡村产业发展中心</v>
      </c>
      <c r="B361" s="163" t="s">
        <v>443</v>
      </c>
      <c r="C361" s="163" t="s">
        <v>187</v>
      </c>
      <c r="D361" s="163" t="s">
        <v>137</v>
      </c>
      <c r="E361" s="163" t="s">
        <v>315</v>
      </c>
      <c r="F361" s="163" t="s">
        <v>278</v>
      </c>
      <c r="G361" s="163" t="s">
        <v>187</v>
      </c>
      <c r="H361" s="164">
        <v>2000</v>
      </c>
      <c r="I361" s="65">
        <v>2000</v>
      </c>
      <c r="J361" s="65"/>
      <c r="K361" s="163"/>
      <c r="L361" s="65">
        <v>2000</v>
      </c>
      <c r="M361" s="163"/>
      <c r="N361" s="65"/>
      <c r="O361" s="65"/>
      <c r="P361" s="163"/>
      <c r="Q361" s="65"/>
      <c r="R361" s="65"/>
      <c r="S361" s="65"/>
      <c r="T361" s="65"/>
      <c r="U361" s="65"/>
      <c r="V361" s="65"/>
      <c r="W361" s="65"/>
    </row>
    <row r="362" ht="20.25" customHeight="1" spans="1:23">
      <c r="A362" s="163" t="str">
        <f t="shared" si="11"/>
        <v>       玉溪市乡村产业发展中心</v>
      </c>
      <c r="B362" s="163" t="s">
        <v>444</v>
      </c>
      <c r="C362" s="163" t="s">
        <v>367</v>
      </c>
      <c r="D362" s="163" t="s">
        <v>137</v>
      </c>
      <c r="E362" s="163" t="s">
        <v>315</v>
      </c>
      <c r="F362" s="163" t="s">
        <v>316</v>
      </c>
      <c r="G362" s="163" t="s">
        <v>317</v>
      </c>
      <c r="H362" s="164">
        <v>446400</v>
      </c>
      <c r="I362" s="65">
        <v>446400</v>
      </c>
      <c r="J362" s="65">
        <v>446400</v>
      </c>
      <c r="K362" s="163"/>
      <c r="L362" s="65"/>
      <c r="M362" s="163"/>
      <c r="N362" s="65"/>
      <c r="O362" s="65"/>
      <c r="P362" s="163"/>
      <c r="Q362" s="65"/>
      <c r="R362" s="65"/>
      <c r="S362" s="65"/>
      <c r="T362" s="65"/>
      <c r="U362" s="65"/>
      <c r="V362" s="65"/>
      <c r="W362" s="65"/>
    </row>
    <row r="363" ht="20.25" customHeight="1" spans="1:23">
      <c r="A363" s="165" t="s">
        <v>79</v>
      </c>
      <c r="B363" s="163"/>
      <c r="C363" s="163"/>
      <c r="D363" s="163"/>
      <c r="E363" s="163"/>
      <c r="F363" s="163"/>
      <c r="G363" s="163"/>
      <c r="H363" s="164">
        <v>2210032.5</v>
      </c>
      <c r="I363" s="65">
        <v>2210032.5</v>
      </c>
      <c r="J363" s="65">
        <v>1103515.93</v>
      </c>
      <c r="K363" s="163"/>
      <c r="L363" s="65">
        <v>1106516.57</v>
      </c>
      <c r="M363" s="163"/>
      <c r="N363" s="65"/>
      <c r="O363" s="65"/>
      <c r="P363" s="163"/>
      <c r="Q363" s="65"/>
      <c r="R363" s="65"/>
      <c r="S363" s="65"/>
      <c r="T363" s="65"/>
      <c r="U363" s="65"/>
      <c r="V363" s="65"/>
      <c r="W363" s="65"/>
    </row>
    <row r="364" ht="20.25" customHeight="1" spans="1:23">
      <c r="A364" s="163" t="str">
        <f t="shared" ref="A364:A387" si="12">"       "&amp;"玉溪市畜牧渔业发展服务中心"</f>
        <v>       玉溪市畜牧渔业发展服务中心</v>
      </c>
      <c r="B364" s="163" t="s">
        <v>445</v>
      </c>
      <c r="C364" s="163" t="s">
        <v>219</v>
      </c>
      <c r="D364" s="163" t="s">
        <v>121</v>
      </c>
      <c r="E364" s="163" t="s">
        <v>220</v>
      </c>
      <c r="F364" s="163" t="s">
        <v>221</v>
      </c>
      <c r="G364" s="163" t="s">
        <v>222</v>
      </c>
      <c r="H364" s="164">
        <v>219880.32</v>
      </c>
      <c r="I364" s="65">
        <v>219880.32</v>
      </c>
      <c r="J364" s="65">
        <v>54970.08</v>
      </c>
      <c r="K364" s="163"/>
      <c r="L364" s="65">
        <v>164910.24</v>
      </c>
      <c r="M364" s="163"/>
      <c r="N364" s="65"/>
      <c r="O364" s="65"/>
      <c r="P364" s="163"/>
      <c r="Q364" s="65"/>
      <c r="R364" s="65"/>
      <c r="S364" s="65"/>
      <c r="T364" s="65"/>
      <c r="U364" s="65"/>
      <c r="V364" s="65"/>
      <c r="W364" s="65"/>
    </row>
    <row r="365" ht="20.25" customHeight="1" spans="1:23">
      <c r="A365" s="163" t="str">
        <f t="shared" si="12"/>
        <v>       玉溪市畜牧渔业发展服务中心</v>
      </c>
      <c r="B365" s="163" t="s">
        <v>445</v>
      </c>
      <c r="C365" s="163" t="s">
        <v>219</v>
      </c>
      <c r="D365" s="163" t="s">
        <v>128</v>
      </c>
      <c r="E365" s="163" t="s">
        <v>319</v>
      </c>
      <c r="F365" s="163" t="s">
        <v>224</v>
      </c>
      <c r="G365" s="163" t="s">
        <v>225</v>
      </c>
      <c r="H365" s="164">
        <v>114062.92</v>
      </c>
      <c r="I365" s="65">
        <v>114062.92</v>
      </c>
      <c r="J365" s="65">
        <v>28515.73</v>
      </c>
      <c r="K365" s="163"/>
      <c r="L365" s="65">
        <v>85547.19</v>
      </c>
      <c r="M365" s="163"/>
      <c r="N365" s="65"/>
      <c r="O365" s="65"/>
      <c r="P365" s="163"/>
      <c r="Q365" s="65"/>
      <c r="R365" s="65"/>
      <c r="S365" s="65"/>
      <c r="T365" s="65"/>
      <c r="U365" s="65"/>
      <c r="V365" s="65"/>
      <c r="W365" s="65"/>
    </row>
    <row r="366" ht="20.25" customHeight="1" spans="1:23">
      <c r="A366" s="163" t="str">
        <f t="shared" si="12"/>
        <v>       玉溪市畜牧渔业发展服务中心</v>
      </c>
      <c r="B366" s="163" t="s">
        <v>445</v>
      </c>
      <c r="C366" s="163" t="s">
        <v>219</v>
      </c>
      <c r="D366" s="163" t="s">
        <v>129</v>
      </c>
      <c r="E366" s="163" t="s">
        <v>228</v>
      </c>
      <c r="F366" s="163" t="s">
        <v>229</v>
      </c>
      <c r="G366" s="163" t="s">
        <v>230</v>
      </c>
      <c r="H366" s="164">
        <v>111912.6</v>
      </c>
      <c r="I366" s="65">
        <v>111912.6</v>
      </c>
      <c r="J366" s="65">
        <v>27978.15</v>
      </c>
      <c r="K366" s="163"/>
      <c r="L366" s="65">
        <v>83934.45</v>
      </c>
      <c r="M366" s="163"/>
      <c r="N366" s="65"/>
      <c r="O366" s="65"/>
      <c r="P366" s="163"/>
      <c r="Q366" s="65"/>
      <c r="R366" s="65"/>
      <c r="S366" s="65"/>
      <c r="T366" s="65"/>
      <c r="U366" s="65"/>
      <c r="V366" s="65"/>
      <c r="W366" s="65"/>
    </row>
    <row r="367" ht="20.25" customHeight="1" spans="1:23">
      <c r="A367" s="163" t="str">
        <f t="shared" si="12"/>
        <v>       玉溪市畜牧渔业发展服务中心</v>
      </c>
      <c r="B367" s="163" t="s">
        <v>445</v>
      </c>
      <c r="C367" s="163" t="s">
        <v>219</v>
      </c>
      <c r="D367" s="163" t="s">
        <v>130</v>
      </c>
      <c r="E367" s="163" t="s">
        <v>231</v>
      </c>
      <c r="F367" s="163" t="s">
        <v>232</v>
      </c>
      <c r="G367" s="163" t="s">
        <v>233</v>
      </c>
      <c r="H367" s="164">
        <v>14234.43</v>
      </c>
      <c r="I367" s="65">
        <v>14234.43</v>
      </c>
      <c r="J367" s="65">
        <v>10008.61</v>
      </c>
      <c r="K367" s="163"/>
      <c r="L367" s="65">
        <v>4225.82</v>
      </c>
      <c r="M367" s="163"/>
      <c r="N367" s="65"/>
      <c r="O367" s="65"/>
      <c r="P367" s="163"/>
      <c r="Q367" s="65"/>
      <c r="R367" s="65"/>
      <c r="S367" s="65"/>
      <c r="T367" s="65"/>
      <c r="U367" s="65"/>
      <c r="V367" s="65"/>
      <c r="W367" s="65"/>
    </row>
    <row r="368" ht="20.25" customHeight="1" spans="1:23">
      <c r="A368" s="163" t="str">
        <f t="shared" si="12"/>
        <v>       玉溪市畜牧渔业发展服务中心</v>
      </c>
      <c r="B368" s="163" t="s">
        <v>445</v>
      </c>
      <c r="C368" s="163" t="s">
        <v>219</v>
      </c>
      <c r="D368" s="163" t="s">
        <v>137</v>
      </c>
      <c r="E368" s="163" t="s">
        <v>315</v>
      </c>
      <c r="F368" s="163" t="s">
        <v>232</v>
      </c>
      <c r="G368" s="163" t="s">
        <v>233</v>
      </c>
      <c r="H368" s="164">
        <v>10045.99</v>
      </c>
      <c r="I368" s="65">
        <v>10045.99</v>
      </c>
      <c r="J368" s="65">
        <v>2511.5</v>
      </c>
      <c r="K368" s="163"/>
      <c r="L368" s="65">
        <v>7534.49</v>
      </c>
      <c r="M368" s="163"/>
      <c r="N368" s="65"/>
      <c r="O368" s="65"/>
      <c r="P368" s="163"/>
      <c r="Q368" s="65"/>
      <c r="R368" s="65"/>
      <c r="S368" s="65"/>
      <c r="T368" s="65"/>
      <c r="U368" s="65"/>
      <c r="V368" s="65"/>
      <c r="W368" s="65"/>
    </row>
    <row r="369" ht="20.25" customHeight="1" spans="1:23">
      <c r="A369" s="163" t="str">
        <f t="shared" si="12"/>
        <v>       玉溪市畜牧渔业发展服务中心</v>
      </c>
      <c r="B369" s="163" t="s">
        <v>446</v>
      </c>
      <c r="C369" s="163" t="s">
        <v>235</v>
      </c>
      <c r="D369" s="163" t="s">
        <v>163</v>
      </c>
      <c r="E369" s="163" t="s">
        <v>235</v>
      </c>
      <c r="F369" s="163" t="s">
        <v>236</v>
      </c>
      <c r="G369" s="163" t="s">
        <v>235</v>
      </c>
      <c r="H369" s="164">
        <v>218149.44</v>
      </c>
      <c r="I369" s="65">
        <v>218149.44</v>
      </c>
      <c r="J369" s="65">
        <v>54537.36</v>
      </c>
      <c r="K369" s="163"/>
      <c r="L369" s="65">
        <v>163612.08</v>
      </c>
      <c r="M369" s="163"/>
      <c r="N369" s="65"/>
      <c r="O369" s="65"/>
      <c r="P369" s="163"/>
      <c r="Q369" s="65"/>
      <c r="R369" s="65"/>
      <c r="S369" s="65"/>
      <c r="T369" s="65"/>
      <c r="U369" s="65"/>
      <c r="V369" s="65"/>
      <c r="W369" s="65"/>
    </row>
    <row r="370" ht="20.25" customHeight="1" spans="1:23">
      <c r="A370" s="163" t="str">
        <f t="shared" si="12"/>
        <v>       玉溪市畜牧渔业发展服务中心</v>
      </c>
      <c r="B370" s="163" t="s">
        <v>447</v>
      </c>
      <c r="C370" s="163" t="s">
        <v>238</v>
      </c>
      <c r="D370" s="163" t="s">
        <v>120</v>
      </c>
      <c r="E370" s="163" t="s">
        <v>322</v>
      </c>
      <c r="F370" s="163" t="s">
        <v>242</v>
      </c>
      <c r="G370" s="163" t="s">
        <v>243</v>
      </c>
      <c r="H370" s="164">
        <v>316800</v>
      </c>
      <c r="I370" s="65">
        <v>316800</v>
      </c>
      <c r="J370" s="65">
        <v>316800</v>
      </c>
      <c r="K370" s="163"/>
      <c r="L370" s="65"/>
      <c r="M370" s="163"/>
      <c r="N370" s="65"/>
      <c r="O370" s="65"/>
      <c r="P370" s="163"/>
      <c r="Q370" s="65"/>
      <c r="R370" s="65"/>
      <c r="S370" s="65"/>
      <c r="T370" s="65"/>
      <c r="U370" s="65"/>
      <c r="V370" s="65"/>
      <c r="W370" s="65"/>
    </row>
    <row r="371" ht="20.25" customHeight="1" spans="1:23">
      <c r="A371" s="163" t="str">
        <f t="shared" si="12"/>
        <v>       玉溪市畜牧渔业发展服务中心</v>
      </c>
      <c r="B371" s="163" t="s">
        <v>448</v>
      </c>
      <c r="C371" s="163" t="s">
        <v>257</v>
      </c>
      <c r="D371" s="163" t="s">
        <v>137</v>
      </c>
      <c r="E371" s="163" t="s">
        <v>315</v>
      </c>
      <c r="F371" s="163" t="s">
        <v>258</v>
      </c>
      <c r="G371" s="163" t="s">
        <v>257</v>
      </c>
      <c r="H371" s="164">
        <v>28558.8</v>
      </c>
      <c r="I371" s="65">
        <v>28558.8</v>
      </c>
      <c r="J371" s="65"/>
      <c r="K371" s="163"/>
      <c r="L371" s="65">
        <v>28558.8</v>
      </c>
      <c r="M371" s="163"/>
      <c r="N371" s="65"/>
      <c r="O371" s="65"/>
      <c r="P371" s="163"/>
      <c r="Q371" s="65"/>
      <c r="R371" s="65"/>
      <c r="S371" s="65"/>
      <c r="T371" s="65"/>
      <c r="U371" s="65"/>
      <c r="V371" s="65"/>
      <c r="W371" s="65"/>
    </row>
    <row r="372" ht="20.25" customHeight="1" spans="1:23">
      <c r="A372" s="163" t="str">
        <f t="shared" si="12"/>
        <v>       玉溪市畜牧渔业发展服务中心</v>
      </c>
      <c r="B372" s="163" t="s">
        <v>449</v>
      </c>
      <c r="C372" s="163" t="s">
        <v>314</v>
      </c>
      <c r="D372" s="163" t="s">
        <v>137</v>
      </c>
      <c r="E372" s="163" t="s">
        <v>315</v>
      </c>
      <c r="F372" s="163" t="s">
        <v>213</v>
      </c>
      <c r="G372" s="163" t="s">
        <v>214</v>
      </c>
      <c r="H372" s="164">
        <v>730680</v>
      </c>
      <c r="I372" s="65">
        <v>730680</v>
      </c>
      <c r="J372" s="65">
        <v>319672.5</v>
      </c>
      <c r="K372" s="163"/>
      <c r="L372" s="65">
        <v>411007.5</v>
      </c>
      <c r="M372" s="163"/>
      <c r="N372" s="65"/>
      <c r="O372" s="65"/>
      <c r="P372" s="163"/>
      <c r="Q372" s="65"/>
      <c r="R372" s="65"/>
      <c r="S372" s="65"/>
      <c r="T372" s="65"/>
      <c r="U372" s="65"/>
      <c r="V372" s="65"/>
      <c r="W372" s="65"/>
    </row>
    <row r="373" ht="20.25" customHeight="1" spans="1:23">
      <c r="A373" s="163" t="str">
        <f t="shared" si="12"/>
        <v>       玉溪市畜牧渔业发展服务中心</v>
      </c>
      <c r="B373" s="163" t="s">
        <v>449</v>
      </c>
      <c r="C373" s="163" t="s">
        <v>314</v>
      </c>
      <c r="D373" s="163" t="s">
        <v>137</v>
      </c>
      <c r="E373" s="163" t="s">
        <v>315</v>
      </c>
      <c r="F373" s="163" t="s">
        <v>215</v>
      </c>
      <c r="G373" s="163" t="s">
        <v>216</v>
      </c>
      <c r="H373" s="164">
        <v>39720</v>
      </c>
      <c r="I373" s="65">
        <v>39720</v>
      </c>
      <c r="J373" s="65">
        <v>17377.5</v>
      </c>
      <c r="K373" s="163"/>
      <c r="L373" s="65">
        <v>22342.5</v>
      </c>
      <c r="M373" s="163"/>
      <c r="N373" s="65"/>
      <c r="O373" s="65"/>
      <c r="P373" s="163"/>
      <c r="Q373" s="65"/>
      <c r="R373" s="65"/>
      <c r="S373" s="65"/>
      <c r="T373" s="65"/>
      <c r="U373" s="65"/>
      <c r="V373" s="65"/>
      <c r="W373" s="65"/>
    </row>
    <row r="374" ht="20.25" customHeight="1" spans="1:23">
      <c r="A374" s="163" t="str">
        <f t="shared" si="12"/>
        <v>       玉溪市畜牧渔业发展服务中心</v>
      </c>
      <c r="B374" s="163" t="s">
        <v>449</v>
      </c>
      <c r="C374" s="163" t="s">
        <v>314</v>
      </c>
      <c r="D374" s="163" t="s">
        <v>137</v>
      </c>
      <c r="E374" s="163" t="s">
        <v>315</v>
      </c>
      <c r="F374" s="163" t="s">
        <v>316</v>
      </c>
      <c r="G374" s="163" t="s">
        <v>317</v>
      </c>
      <c r="H374" s="164">
        <v>235320</v>
      </c>
      <c r="I374" s="65">
        <v>235320</v>
      </c>
      <c r="J374" s="65">
        <v>235320</v>
      </c>
      <c r="K374" s="163"/>
      <c r="L374" s="65"/>
      <c r="M374" s="163"/>
      <c r="N374" s="65"/>
      <c r="O374" s="65"/>
      <c r="P374" s="163"/>
      <c r="Q374" s="65"/>
      <c r="R374" s="65"/>
      <c r="S374" s="65"/>
      <c r="T374" s="65"/>
      <c r="U374" s="65"/>
      <c r="V374" s="65"/>
      <c r="W374" s="65"/>
    </row>
    <row r="375" ht="20.25" customHeight="1" spans="1:23">
      <c r="A375" s="163" t="str">
        <f t="shared" si="12"/>
        <v>       玉溪市畜牧渔业发展服务中心</v>
      </c>
      <c r="B375" s="163" t="s">
        <v>449</v>
      </c>
      <c r="C375" s="163" t="s">
        <v>314</v>
      </c>
      <c r="D375" s="163" t="s">
        <v>164</v>
      </c>
      <c r="E375" s="163" t="s">
        <v>217</v>
      </c>
      <c r="F375" s="163" t="s">
        <v>215</v>
      </c>
      <c r="G375" s="163" t="s">
        <v>216</v>
      </c>
      <c r="H375" s="164">
        <v>13968</v>
      </c>
      <c r="I375" s="65">
        <v>13968</v>
      </c>
      <c r="J375" s="65"/>
      <c r="K375" s="163"/>
      <c r="L375" s="65">
        <v>13968</v>
      </c>
      <c r="M375" s="163"/>
      <c r="N375" s="65"/>
      <c r="O375" s="65"/>
      <c r="P375" s="163"/>
      <c r="Q375" s="65"/>
      <c r="R375" s="65"/>
      <c r="S375" s="65"/>
      <c r="T375" s="65"/>
      <c r="U375" s="65"/>
      <c r="V375" s="65"/>
      <c r="W375" s="65"/>
    </row>
    <row r="376" ht="20.25" customHeight="1" spans="1:23">
      <c r="A376" s="163" t="str">
        <f t="shared" si="12"/>
        <v>       玉溪市畜牧渔业发展服务中心</v>
      </c>
      <c r="B376" s="163" t="s">
        <v>450</v>
      </c>
      <c r="C376" s="163" t="s">
        <v>260</v>
      </c>
      <c r="D376" s="163" t="s">
        <v>120</v>
      </c>
      <c r="E376" s="163" t="s">
        <v>322</v>
      </c>
      <c r="F376" s="163" t="s">
        <v>261</v>
      </c>
      <c r="G376" s="163" t="s">
        <v>262</v>
      </c>
      <c r="H376" s="164">
        <v>7200</v>
      </c>
      <c r="I376" s="65">
        <v>7200</v>
      </c>
      <c r="J376" s="65">
        <v>7200</v>
      </c>
      <c r="K376" s="163"/>
      <c r="L376" s="65"/>
      <c r="M376" s="163"/>
      <c r="N376" s="65"/>
      <c r="O376" s="65"/>
      <c r="P376" s="163"/>
      <c r="Q376" s="65"/>
      <c r="R376" s="65"/>
      <c r="S376" s="65"/>
      <c r="T376" s="65"/>
      <c r="U376" s="65"/>
      <c r="V376" s="65"/>
      <c r="W376" s="65"/>
    </row>
    <row r="377" ht="20.25" customHeight="1" spans="1:23">
      <c r="A377" s="163" t="str">
        <f t="shared" si="12"/>
        <v>       玉溪市畜牧渔业发展服务中心</v>
      </c>
      <c r="B377" s="163" t="s">
        <v>450</v>
      </c>
      <c r="C377" s="163" t="s">
        <v>260</v>
      </c>
      <c r="D377" s="163" t="s">
        <v>137</v>
      </c>
      <c r="E377" s="163" t="s">
        <v>315</v>
      </c>
      <c r="F377" s="163" t="s">
        <v>263</v>
      </c>
      <c r="G377" s="163" t="s">
        <v>264</v>
      </c>
      <c r="H377" s="164">
        <v>20000</v>
      </c>
      <c r="I377" s="65">
        <v>20000</v>
      </c>
      <c r="J377" s="65">
        <v>2749.5</v>
      </c>
      <c r="K377" s="163"/>
      <c r="L377" s="65">
        <v>17250.5</v>
      </c>
      <c r="M377" s="163"/>
      <c r="N377" s="65"/>
      <c r="O377" s="65"/>
      <c r="P377" s="163"/>
      <c r="Q377" s="65"/>
      <c r="R377" s="65"/>
      <c r="S377" s="65"/>
      <c r="T377" s="65"/>
      <c r="U377" s="65"/>
      <c r="V377" s="65"/>
      <c r="W377" s="65"/>
    </row>
    <row r="378" ht="20.25" customHeight="1" spans="1:23">
      <c r="A378" s="163" t="str">
        <f t="shared" si="12"/>
        <v>       玉溪市畜牧渔业发展服务中心</v>
      </c>
      <c r="B378" s="163" t="s">
        <v>450</v>
      </c>
      <c r="C378" s="163" t="s">
        <v>260</v>
      </c>
      <c r="D378" s="163" t="s">
        <v>137</v>
      </c>
      <c r="E378" s="163" t="s">
        <v>315</v>
      </c>
      <c r="F378" s="163" t="s">
        <v>265</v>
      </c>
      <c r="G378" s="163" t="s">
        <v>266</v>
      </c>
      <c r="H378" s="164">
        <v>10000</v>
      </c>
      <c r="I378" s="65">
        <v>10000</v>
      </c>
      <c r="J378" s="65">
        <v>2500</v>
      </c>
      <c r="K378" s="163"/>
      <c r="L378" s="65">
        <v>7500</v>
      </c>
      <c r="M378" s="163"/>
      <c r="N378" s="65"/>
      <c r="O378" s="65"/>
      <c r="P378" s="163"/>
      <c r="Q378" s="65"/>
      <c r="R378" s="65"/>
      <c r="S378" s="65"/>
      <c r="T378" s="65"/>
      <c r="U378" s="65"/>
      <c r="V378" s="65"/>
      <c r="W378" s="65"/>
    </row>
    <row r="379" ht="20.25" customHeight="1" spans="1:23">
      <c r="A379" s="163" t="str">
        <f t="shared" si="12"/>
        <v>       玉溪市畜牧渔业发展服务中心</v>
      </c>
      <c r="B379" s="163" t="s">
        <v>450</v>
      </c>
      <c r="C379" s="163" t="s">
        <v>260</v>
      </c>
      <c r="D379" s="163" t="s">
        <v>137</v>
      </c>
      <c r="E379" s="163" t="s">
        <v>315</v>
      </c>
      <c r="F379" s="163" t="s">
        <v>267</v>
      </c>
      <c r="G379" s="163" t="s">
        <v>268</v>
      </c>
      <c r="H379" s="164">
        <v>5000</v>
      </c>
      <c r="I379" s="65">
        <v>5000</v>
      </c>
      <c r="J379" s="65">
        <v>1250</v>
      </c>
      <c r="K379" s="163"/>
      <c r="L379" s="65">
        <v>3750</v>
      </c>
      <c r="M379" s="163"/>
      <c r="N379" s="65"/>
      <c r="O379" s="65"/>
      <c r="P379" s="163"/>
      <c r="Q379" s="65"/>
      <c r="R379" s="65"/>
      <c r="S379" s="65"/>
      <c r="T379" s="65"/>
      <c r="U379" s="65"/>
      <c r="V379" s="65"/>
      <c r="W379" s="65"/>
    </row>
    <row r="380" ht="20.25" customHeight="1" spans="1:23">
      <c r="A380" s="163" t="str">
        <f t="shared" si="12"/>
        <v>       玉溪市畜牧渔业发展服务中心</v>
      </c>
      <c r="B380" s="163" t="s">
        <v>450</v>
      </c>
      <c r="C380" s="163" t="s">
        <v>260</v>
      </c>
      <c r="D380" s="163" t="s">
        <v>137</v>
      </c>
      <c r="E380" s="163" t="s">
        <v>315</v>
      </c>
      <c r="F380" s="163" t="s">
        <v>325</v>
      </c>
      <c r="G380" s="163" t="s">
        <v>326</v>
      </c>
      <c r="H380" s="164">
        <v>4000</v>
      </c>
      <c r="I380" s="65">
        <v>4000</v>
      </c>
      <c r="J380" s="65">
        <v>1000</v>
      </c>
      <c r="K380" s="163"/>
      <c r="L380" s="65">
        <v>3000</v>
      </c>
      <c r="M380" s="163"/>
      <c r="N380" s="65"/>
      <c r="O380" s="65"/>
      <c r="P380" s="163"/>
      <c r="Q380" s="65"/>
      <c r="R380" s="65"/>
      <c r="S380" s="65"/>
      <c r="T380" s="65"/>
      <c r="U380" s="65"/>
      <c r="V380" s="65"/>
      <c r="W380" s="65"/>
    </row>
    <row r="381" ht="20.25" customHeight="1" spans="1:23">
      <c r="A381" s="163" t="str">
        <f t="shared" si="12"/>
        <v>       玉溪市畜牧渔业发展服务中心</v>
      </c>
      <c r="B381" s="163" t="s">
        <v>450</v>
      </c>
      <c r="C381" s="163" t="s">
        <v>260</v>
      </c>
      <c r="D381" s="163" t="s">
        <v>137</v>
      </c>
      <c r="E381" s="163" t="s">
        <v>315</v>
      </c>
      <c r="F381" s="163" t="s">
        <v>286</v>
      </c>
      <c r="G381" s="163" t="s">
        <v>287</v>
      </c>
      <c r="H381" s="164">
        <v>35000</v>
      </c>
      <c r="I381" s="65">
        <v>35000</v>
      </c>
      <c r="J381" s="65">
        <v>8750</v>
      </c>
      <c r="K381" s="163"/>
      <c r="L381" s="65">
        <v>26250</v>
      </c>
      <c r="M381" s="163"/>
      <c r="N381" s="65"/>
      <c r="O381" s="65"/>
      <c r="P381" s="163"/>
      <c r="Q381" s="65"/>
      <c r="R381" s="65"/>
      <c r="S381" s="65"/>
      <c r="T381" s="65"/>
      <c r="U381" s="65"/>
      <c r="V381" s="65"/>
      <c r="W381" s="65"/>
    </row>
    <row r="382" ht="20.25" customHeight="1" spans="1:23">
      <c r="A382" s="163" t="str">
        <f t="shared" si="12"/>
        <v>       玉溪市畜牧渔业发展服务中心</v>
      </c>
      <c r="B382" s="163" t="s">
        <v>450</v>
      </c>
      <c r="C382" s="163" t="s">
        <v>260</v>
      </c>
      <c r="D382" s="163" t="s">
        <v>137</v>
      </c>
      <c r="E382" s="163" t="s">
        <v>315</v>
      </c>
      <c r="F382" s="163" t="s">
        <v>293</v>
      </c>
      <c r="G382" s="163" t="s">
        <v>294</v>
      </c>
      <c r="H382" s="164">
        <v>20000</v>
      </c>
      <c r="I382" s="65">
        <v>20000</v>
      </c>
      <c r="J382" s="65">
        <v>5000</v>
      </c>
      <c r="K382" s="163"/>
      <c r="L382" s="65">
        <v>15000</v>
      </c>
      <c r="M382" s="163"/>
      <c r="N382" s="65"/>
      <c r="O382" s="65"/>
      <c r="P382" s="163"/>
      <c r="Q382" s="65"/>
      <c r="R382" s="65"/>
      <c r="S382" s="65"/>
      <c r="T382" s="65"/>
      <c r="U382" s="65"/>
      <c r="V382" s="65"/>
      <c r="W382" s="65"/>
    </row>
    <row r="383" ht="20.25" customHeight="1" spans="1:23">
      <c r="A383" s="163" t="str">
        <f t="shared" si="12"/>
        <v>       玉溪市畜牧渔业发展服务中心</v>
      </c>
      <c r="B383" s="163" t="s">
        <v>450</v>
      </c>
      <c r="C383" s="163" t="s">
        <v>260</v>
      </c>
      <c r="D383" s="163" t="s">
        <v>137</v>
      </c>
      <c r="E383" s="163" t="s">
        <v>315</v>
      </c>
      <c r="F383" s="163" t="s">
        <v>275</v>
      </c>
      <c r="G383" s="163" t="s">
        <v>276</v>
      </c>
      <c r="H383" s="164">
        <v>13000</v>
      </c>
      <c r="I383" s="65">
        <v>13000</v>
      </c>
      <c r="J383" s="65">
        <v>3250</v>
      </c>
      <c r="K383" s="163"/>
      <c r="L383" s="65">
        <v>9750</v>
      </c>
      <c r="M383" s="163"/>
      <c r="N383" s="65"/>
      <c r="O383" s="65"/>
      <c r="P383" s="163"/>
      <c r="Q383" s="65"/>
      <c r="R383" s="65"/>
      <c r="S383" s="65"/>
      <c r="T383" s="65"/>
      <c r="U383" s="65"/>
      <c r="V383" s="65"/>
      <c r="W383" s="65"/>
    </row>
    <row r="384" ht="20.25" customHeight="1" spans="1:23">
      <c r="A384" s="163" t="str">
        <f t="shared" si="12"/>
        <v>       玉溪市畜牧渔业发展服务中心</v>
      </c>
      <c r="B384" s="163" t="s">
        <v>450</v>
      </c>
      <c r="C384" s="163" t="s">
        <v>260</v>
      </c>
      <c r="D384" s="163" t="s">
        <v>137</v>
      </c>
      <c r="E384" s="163" t="s">
        <v>315</v>
      </c>
      <c r="F384" s="163" t="s">
        <v>254</v>
      </c>
      <c r="G384" s="163" t="s">
        <v>255</v>
      </c>
      <c r="H384" s="164">
        <v>5000</v>
      </c>
      <c r="I384" s="65">
        <v>5000</v>
      </c>
      <c r="J384" s="65">
        <v>1250</v>
      </c>
      <c r="K384" s="163"/>
      <c r="L384" s="65">
        <v>3750</v>
      </c>
      <c r="M384" s="163"/>
      <c r="N384" s="65"/>
      <c r="O384" s="65"/>
      <c r="P384" s="163"/>
      <c r="Q384" s="65"/>
      <c r="R384" s="65"/>
      <c r="S384" s="65"/>
      <c r="T384" s="65"/>
      <c r="U384" s="65"/>
      <c r="V384" s="65"/>
      <c r="W384" s="65"/>
    </row>
    <row r="385" ht="20.25" customHeight="1" spans="1:23">
      <c r="A385" s="163" t="str">
        <f t="shared" si="12"/>
        <v>       玉溪市畜牧渔业发展服务中心</v>
      </c>
      <c r="B385" s="163" t="s">
        <v>450</v>
      </c>
      <c r="C385" s="163" t="s">
        <v>260</v>
      </c>
      <c r="D385" s="163" t="s">
        <v>137</v>
      </c>
      <c r="E385" s="163" t="s">
        <v>315</v>
      </c>
      <c r="F385" s="163" t="s">
        <v>261</v>
      </c>
      <c r="G385" s="163" t="s">
        <v>262</v>
      </c>
      <c r="H385" s="164">
        <v>26500</v>
      </c>
      <c r="I385" s="65">
        <v>26500</v>
      </c>
      <c r="J385" s="65">
        <v>2875</v>
      </c>
      <c r="K385" s="163"/>
      <c r="L385" s="65">
        <v>23625</v>
      </c>
      <c r="M385" s="163"/>
      <c r="N385" s="65"/>
      <c r="O385" s="65"/>
      <c r="P385" s="163"/>
      <c r="Q385" s="65"/>
      <c r="R385" s="65"/>
      <c r="S385" s="65"/>
      <c r="T385" s="65"/>
      <c r="U385" s="65"/>
      <c r="V385" s="65"/>
      <c r="W385" s="65"/>
    </row>
    <row r="386" ht="20.25" customHeight="1" spans="1:23">
      <c r="A386" s="163" t="str">
        <f t="shared" si="12"/>
        <v>       玉溪市畜牧渔业发展服务中心</v>
      </c>
      <c r="B386" s="163" t="s">
        <v>451</v>
      </c>
      <c r="C386" s="163" t="s">
        <v>187</v>
      </c>
      <c r="D386" s="163" t="s">
        <v>137</v>
      </c>
      <c r="E386" s="163" t="s">
        <v>315</v>
      </c>
      <c r="F386" s="163" t="s">
        <v>278</v>
      </c>
      <c r="G386" s="163" t="s">
        <v>187</v>
      </c>
      <c r="H386" s="164">
        <v>6000</v>
      </c>
      <c r="I386" s="65">
        <v>6000</v>
      </c>
      <c r="J386" s="65"/>
      <c r="K386" s="163"/>
      <c r="L386" s="65">
        <v>6000</v>
      </c>
      <c r="M386" s="163"/>
      <c r="N386" s="65"/>
      <c r="O386" s="65"/>
      <c r="P386" s="163"/>
      <c r="Q386" s="65"/>
      <c r="R386" s="65"/>
      <c r="S386" s="65"/>
      <c r="T386" s="65"/>
      <c r="U386" s="65"/>
      <c r="V386" s="65"/>
      <c r="W386" s="65"/>
    </row>
    <row r="387" ht="20.25" customHeight="1" spans="1:23">
      <c r="A387" s="163" t="str">
        <f t="shared" si="12"/>
        <v>       玉溪市畜牧渔业发展服务中心</v>
      </c>
      <c r="B387" s="163" t="s">
        <v>452</v>
      </c>
      <c r="C387" s="163" t="s">
        <v>249</v>
      </c>
      <c r="D387" s="163" t="s">
        <v>137</v>
      </c>
      <c r="E387" s="163" t="s">
        <v>315</v>
      </c>
      <c r="F387" s="163" t="s">
        <v>250</v>
      </c>
      <c r="G387" s="163" t="s">
        <v>251</v>
      </c>
      <c r="H387" s="164">
        <v>5000</v>
      </c>
      <c r="I387" s="65">
        <v>5000</v>
      </c>
      <c r="J387" s="65"/>
      <c r="K387" s="163"/>
      <c r="L387" s="65">
        <v>5000</v>
      </c>
      <c r="M387" s="163"/>
      <c r="N387" s="65"/>
      <c r="O387" s="65"/>
      <c r="P387" s="163"/>
      <c r="Q387" s="65"/>
      <c r="R387" s="65"/>
      <c r="S387" s="65"/>
      <c r="T387" s="65"/>
      <c r="U387" s="65"/>
      <c r="V387" s="65"/>
      <c r="W387" s="65"/>
    </row>
    <row r="388" ht="20.25" customHeight="1" spans="1:23">
      <c r="A388" s="168" t="s">
        <v>30</v>
      </c>
      <c r="B388" s="168"/>
      <c r="C388" s="168"/>
      <c r="D388" s="168"/>
      <c r="E388" s="168"/>
      <c r="F388" s="168"/>
      <c r="G388" s="168"/>
      <c r="H388" s="65">
        <v>68766879.17</v>
      </c>
      <c r="I388" s="65">
        <v>68766879.17</v>
      </c>
      <c r="J388" s="65">
        <v>35912055.57</v>
      </c>
      <c r="K388" s="65"/>
      <c r="L388" s="65">
        <v>32854823.6</v>
      </c>
      <c r="M388" s="65"/>
      <c r="N388" s="65"/>
      <c r="O388" s="65"/>
      <c r="P388" s="65"/>
      <c r="Q388" s="65"/>
      <c r="R388" s="65"/>
      <c r="S388" s="65"/>
      <c r="T388" s="65"/>
      <c r="U388" s="65"/>
      <c r="V388" s="65"/>
      <c r="W388" s="65"/>
    </row>
  </sheetData>
  <mergeCells count="17">
    <mergeCell ref="A1:W1"/>
    <mergeCell ref="A2:W2"/>
    <mergeCell ref="A3:V3"/>
    <mergeCell ref="H4:W4"/>
    <mergeCell ref="I5:M5"/>
    <mergeCell ref="N5:P5"/>
    <mergeCell ref="R5:W5"/>
    <mergeCell ref="A388:G388"/>
    <mergeCell ref="A4:A6"/>
    <mergeCell ref="B4:B6"/>
    <mergeCell ref="C4:C6"/>
    <mergeCell ref="D4:D6"/>
    <mergeCell ref="E4:E6"/>
    <mergeCell ref="F4:F6"/>
    <mergeCell ref="G4:G6"/>
    <mergeCell ref="H5:H6"/>
    <mergeCell ref="Q5:Q6"/>
  </mergeCells>
  <pageMargins left="0.354166666666667" right="0.196527777777778" top="0.393055555555556" bottom="0.275" header="0.236111111111111" footer="0.156944444444444"/>
  <pageSetup paperSize="1" scale="5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85"/>
  <sheetViews>
    <sheetView showZeros="0" topLeftCell="C83" workbookViewId="0">
      <selection activeCell="U9" sqref="U9"/>
    </sheetView>
  </sheetViews>
  <sheetFormatPr defaultColWidth="9.14166666666667" defaultRowHeight="14.25" customHeight="1"/>
  <cols>
    <col min="1" max="1" width="14.3583333333333" customWidth="1"/>
    <col min="2" max="2" width="21.0333333333333" customWidth="1"/>
    <col min="3" max="3" width="28.875" customWidth="1"/>
    <col min="4" max="4" width="15.625" customWidth="1"/>
    <col min="5" max="5" width="9.125" customWidth="1"/>
    <col min="6" max="6" width="11.875" customWidth="1"/>
    <col min="7" max="7" width="7.75" customWidth="1"/>
    <col min="8" max="8" width="8.5" customWidth="1"/>
    <col min="9" max="11" width="14.175" customWidth="1"/>
    <col min="12" max="12" width="10.75" customWidth="1"/>
    <col min="13" max="13" width="8" customWidth="1"/>
    <col min="14" max="14" width="11.75" customWidth="1"/>
    <col min="15" max="15" width="10.25" customWidth="1"/>
    <col min="16" max="16" width="8" customWidth="1"/>
    <col min="17" max="17" width="6.75" customWidth="1"/>
    <col min="18" max="18" width="7.625" customWidth="1"/>
    <col min="19" max="22" width="6.125" customWidth="1"/>
    <col min="23" max="23" width="11.5" customWidth="1"/>
  </cols>
  <sheetData>
    <row r="1" ht="13.5" customHeight="1" spans="2:23">
      <c r="B1" s="137"/>
      <c r="E1" s="150"/>
      <c r="F1" s="150"/>
      <c r="G1" s="150"/>
      <c r="H1" s="150"/>
      <c r="K1" s="137"/>
      <c r="N1" s="137"/>
      <c r="O1" s="137"/>
      <c r="P1" s="137"/>
      <c r="U1" s="155"/>
      <c r="W1" s="138" t="s">
        <v>453</v>
      </c>
    </row>
    <row r="2" ht="27.75" customHeight="1" spans="1:23">
      <c r="A2" s="33" t="s">
        <v>454</v>
      </c>
      <c r="B2" s="33"/>
      <c r="C2" s="33"/>
      <c r="D2" s="33"/>
      <c r="E2" s="33"/>
      <c r="F2" s="33"/>
      <c r="G2" s="33"/>
      <c r="H2" s="33"/>
      <c r="I2" s="33"/>
      <c r="J2" s="33"/>
      <c r="K2" s="33"/>
      <c r="L2" s="33"/>
      <c r="M2" s="33"/>
      <c r="N2" s="33"/>
      <c r="O2" s="33"/>
      <c r="P2" s="33"/>
      <c r="Q2" s="33"/>
      <c r="R2" s="33"/>
      <c r="S2" s="33"/>
      <c r="T2" s="33"/>
      <c r="U2" s="33"/>
      <c r="V2" s="33"/>
      <c r="W2" s="33"/>
    </row>
    <row r="3" ht="13.5" customHeight="1" spans="1:23">
      <c r="A3" s="5" t="str">
        <f>"单位名称："&amp;"玉溪市农业农村局"</f>
        <v>单位名称：玉溪市农业农村局</v>
      </c>
      <c r="B3" s="151" t="str">
        <f>"单位名称："&amp;"玉溪市农业农村局"</f>
        <v>单位名称：玉溪市农业农村局</v>
      </c>
      <c r="C3" s="151"/>
      <c r="D3" s="151"/>
      <c r="E3" s="151"/>
      <c r="F3" s="151"/>
      <c r="G3" s="151"/>
      <c r="H3" s="151"/>
      <c r="I3" s="151"/>
      <c r="J3" s="7"/>
      <c r="K3" s="7"/>
      <c r="L3" s="7"/>
      <c r="M3" s="7"/>
      <c r="N3" s="7"/>
      <c r="O3" s="7"/>
      <c r="P3" s="7"/>
      <c r="Q3" s="7"/>
      <c r="U3" s="155"/>
      <c r="W3" s="141" t="s">
        <v>2</v>
      </c>
    </row>
    <row r="4" ht="21.75" customHeight="1" spans="1:23">
      <c r="A4" s="9" t="s">
        <v>455</v>
      </c>
      <c r="B4" s="9" t="s">
        <v>192</v>
      </c>
      <c r="C4" s="9" t="s">
        <v>193</v>
      </c>
      <c r="D4" s="9" t="s">
        <v>456</v>
      </c>
      <c r="E4" s="10" t="s">
        <v>194</v>
      </c>
      <c r="F4" s="10" t="s">
        <v>195</v>
      </c>
      <c r="G4" s="10" t="s">
        <v>196</v>
      </c>
      <c r="H4" s="10" t="s">
        <v>197</v>
      </c>
      <c r="I4" s="20" t="s">
        <v>30</v>
      </c>
      <c r="J4" s="20" t="s">
        <v>457</v>
      </c>
      <c r="K4" s="20"/>
      <c r="L4" s="20"/>
      <c r="M4" s="20"/>
      <c r="N4" s="20" t="s">
        <v>199</v>
      </c>
      <c r="O4" s="20"/>
      <c r="P4" s="20"/>
      <c r="Q4" s="10" t="s">
        <v>36</v>
      </c>
      <c r="R4" s="11" t="s">
        <v>458</v>
      </c>
      <c r="S4" s="12"/>
      <c r="T4" s="12"/>
      <c r="U4" s="12"/>
      <c r="V4" s="12"/>
      <c r="W4" s="13"/>
    </row>
    <row r="5" ht="21.75" customHeight="1" spans="1:23">
      <c r="A5" s="14"/>
      <c r="B5" s="14"/>
      <c r="C5" s="14"/>
      <c r="D5" s="14"/>
      <c r="E5" s="15"/>
      <c r="F5" s="15"/>
      <c r="G5" s="15"/>
      <c r="H5" s="15"/>
      <c r="I5" s="20"/>
      <c r="J5" s="154" t="s">
        <v>33</v>
      </c>
      <c r="K5" s="154"/>
      <c r="L5" s="154" t="s">
        <v>34</v>
      </c>
      <c r="M5" s="154" t="s">
        <v>35</v>
      </c>
      <c r="N5" s="10" t="s">
        <v>33</v>
      </c>
      <c r="O5" s="10" t="s">
        <v>34</v>
      </c>
      <c r="P5" s="10" t="s">
        <v>35</v>
      </c>
      <c r="Q5" s="15"/>
      <c r="R5" s="10" t="s">
        <v>32</v>
      </c>
      <c r="S5" s="10" t="s">
        <v>39</v>
      </c>
      <c r="T5" s="10" t="s">
        <v>205</v>
      </c>
      <c r="U5" s="10" t="s">
        <v>41</v>
      </c>
      <c r="V5" s="10" t="s">
        <v>42</v>
      </c>
      <c r="W5" s="10" t="s">
        <v>43</v>
      </c>
    </row>
    <row r="6" ht="40.5" customHeight="1" spans="1:23">
      <c r="A6" s="17"/>
      <c r="B6" s="17"/>
      <c r="C6" s="17"/>
      <c r="D6" s="17"/>
      <c r="E6" s="18"/>
      <c r="F6" s="18"/>
      <c r="G6" s="18"/>
      <c r="H6" s="18"/>
      <c r="I6" s="20"/>
      <c r="J6" s="154" t="s">
        <v>32</v>
      </c>
      <c r="K6" s="154" t="s">
        <v>459</v>
      </c>
      <c r="L6" s="154"/>
      <c r="M6" s="154"/>
      <c r="N6" s="18"/>
      <c r="O6" s="18"/>
      <c r="P6" s="18"/>
      <c r="Q6" s="18"/>
      <c r="R6" s="18"/>
      <c r="S6" s="18"/>
      <c r="T6" s="18"/>
      <c r="U6" s="19"/>
      <c r="V6" s="18"/>
      <c r="W6" s="18"/>
    </row>
    <row r="7" ht="15" customHeight="1" spans="1:23">
      <c r="A7" s="152">
        <v>1</v>
      </c>
      <c r="B7" s="152">
        <v>2</v>
      </c>
      <c r="C7" s="152">
        <v>3</v>
      </c>
      <c r="D7" s="152">
        <v>4</v>
      </c>
      <c r="E7" s="152">
        <v>5</v>
      </c>
      <c r="F7" s="152">
        <v>6</v>
      </c>
      <c r="G7" s="152">
        <v>7</v>
      </c>
      <c r="H7" s="152">
        <v>8</v>
      </c>
      <c r="I7" s="152">
        <v>9</v>
      </c>
      <c r="J7" s="152">
        <v>10</v>
      </c>
      <c r="K7" s="152">
        <v>11</v>
      </c>
      <c r="L7" s="152">
        <v>12</v>
      </c>
      <c r="M7" s="152">
        <v>13</v>
      </c>
      <c r="N7" s="152">
        <v>14</v>
      </c>
      <c r="O7" s="152">
        <v>15</v>
      </c>
      <c r="P7" s="152">
        <v>16</v>
      </c>
      <c r="Q7" s="152">
        <v>17</v>
      </c>
      <c r="R7" s="152">
        <v>18</v>
      </c>
      <c r="S7" s="152">
        <v>19</v>
      </c>
      <c r="T7" s="152">
        <v>20</v>
      </c>
      <c r="U7" s="152">
        <v>21</v>
      </c>
      <c r="V7" s="152">
        <v>22</v>
      </c>
      <c r="W7" s="152">
        <v>23</v>
      </c>
    </row>
    <row r="8" ht="32.9" customHeight="1" spans="1:23">
      <c r="A8" s="27"/>
      <c r="B8" s="153"/>
      <c r="C8" s="27" t="s">
        <v>460</v>
      </c>
      <c r="D8" s="27"/>
      <c r="E8" s="27"/>
      <c r="F8" s="27"/>
      <c r="G8" s="27"/>
      <c r="H8" s="27"/>
      <c r="I8" s="46">
        <v>5174050</v>
      </c>
      <c r="J8" s="46">
        <v>5174050</v>
      </c>
      <c r="K8" s="46">
        <v>5174050</v>
      </c>
      <c r="L8" s="46"/>
      <c r="M8" s="46"/>
      <c r="N8" s="46"/>
      <c r="O8" s="46"/>
      <c r="P8" s="46"/>
      <c r="Q8" s="46"/>
      <c r="R8" s="46"/>
      <c r="S8" s="46"/>
      <c r="T8" s="46"/>
      <c r="U8" s="46"/>
      <c r="V8" s="46"/>
      <c r="W8" s="46"/>
    </row>
    <row r="9" ht="32.9" customHeight="1" spans="1:23">
      <c r="A9" s="27" t="s">
        <v>461</v>
      </c>
      <c r="B9" s="153" t="s">
        <v>462</v>
      </c>
      <c r="C9" s="27" t="s">
        <v>460</v>
      </c>
      <c r="D9" s="27" t="s">
        <v>64</v>
      </c>
      <c r="E9" s="27" t="s">
        <v>143</v>
      </c>
      <c r="F9" s="27" t="s">
        <v>463</v>
      </c>
      <c r="G9" s="27" t="s">
        <v>464</v>
      </c>
      <c r="H9" s="27" t="s">
        <v>102</v>
      </c>
      <c r="I9" s="46">
        <v>5174050</v>
      </c>
      <c r="J9" s="46">
        <v>5174050</v>
      </c>
      <c r="K9" s="46">
        <v>5174050</v>
      </c>
      <c r="L9" s="46"/>
      <c r="M9" s="46"/>
      <c r="N9" s="46"/>
      <c r="O9" s="46"/>
      <c r="P9" s="46"/>
      <c r="Q9" s="46"/>
      <c r="R9" s="46"/>
      <c r="S9" s="46"/>
      <c r="T9" s="46"/>
      <c r="U9" s="46"/>
      <c r="V9" s="46"/>
      <c r="W9" s="46"/>
    </row>
    <row r="10" ht="32.9" customHeight="1" spans="1:23">
      <c r="A10" s="27"/>
      <c r="B10" s="27"/>
      <c r="C10" s="27" t="s">
        <v>465</v>
      </c>
      <c r="D10" s="27"/>
      <c r="E10" s="27"/>
      <c r="F10" s="27"/>
      <c r="G10" s="27"/>
      <c r="H10" s="27"/>
      <c r="I10" s="46">
        <v>814897.09</v>
      </c>
      <c r="J10" s="46">
        <v>814897.09</v>
      </c>
      <c r="K10" s="46">
        <v>814897.09</v>
      </c>
      <c r="L10" s="46"/>
      <c r="M10" s="46"/>
      <c r="N10" s="46"/>
      <c r="O10" s="46"/>
      <c r="P10" s="46"/>
      <c r="Q10" s="46"/>
      <c r="R10" s="46"/>
      <c r="S10" s="46"/>
      <c r="T10" s="46"/>
      <c r="U10" s="46"/>
      <c r="V10" s="46"/>
      <c r="W10" s="46"/>
    </row>
    <row r="11" ht="32.9" customHeight="1" spans="1:23">
      <c r="A11" s="27" t="s">
        <v>461</v>
      </c>
      <c r="B11" s="153" t="s">
        <v>466</v>
      </c>
      <c r="C11" s="27" t="s">
        <v>465</v>
      </c>
      <c r="D11" s="27" t="s">
        <v>64</v>
      </c>
      <c r="E11" s="27" t="s">
        <v>140</v>
      </c>
      <c r="F11" s="27" t="s">
        <v>467</v>
      </c>
      <c r="G11" s="27" t="s">
        <v>464</v>
      </c>
      <c r="H11" s="27" t="s">
        <v>102</v>
      </c>
      <c r="I11" s="46">
        <v>814897.09</v>
      </c>
      <c r="J11" s="46">
        <v>814897.09</v>
      </c>
      <c r="K11" s="46">
        <v>814897.09</v>
      </c>
      <c r="L11" s="46"/>
      <c r="M11" s="46"/>
      <c r="N11" s="46"/>
      <c r="O11" s="46"/>
      <c r="P11" s="46"/>
      <c r="Q11" s="46"/>
      <c r="R11" s="46"/>
      <c r="S11" s="46"/>
      <c r="T11" s="46"/>
      <c r="U11" s="46"/>
      <c r="V11" s="46"/>
      <c r="W11" s="46"/>
    </row>
    <row r="12" ht="32.9" customHeight="1" spans="1:23">
      <c r="A12" s="27"/>
      <c r="B12" s="27"/>
      <c r="C12" s="27" t="s">
        <v>468</v>
      </c>
      <c r="D12" s="27"/>
      <c r="E12" s="27"/>
      <c r="F12" s="27"/>
      <c r="G12" s="27"/>
      <c r="H12" s="27"/>
      <c r="I12" s="46">
        <v>5444385</v>
      </c>
      <c r="J12" s="46">
        <v>5444385</v>
      </c>
      <c r="K12" s="46">
        <v>5444385</v>
      </c>
      <c r="L12" s="46"/>
      <c r="M12" s="46"/>
      <c r="N12" s="46"/>
      <c r="O12" s="46"/>
      <c r="P12" s="46"/>
      <c r="Q12" s="46"/>
      <c r="R12" s="46"/>
      <c r="S12" s="46"/>
      <c r="T12" s="46"/>
      <c r="U12" s="46"/>
      <c r="V12" s="46"/>
      <c r="W12" s="46"/>
    </row>
    <row r="13" ht="32.9" customHeight="1" spans="1:23">
      <c r="A13" s="27" t="s">
        <v>461</v>
      </c>
      <c r="B13" s="153" t="s">
        <v>469</v>
      </c>
      <c r="C13" s="27" t="s">
        <v>468</v>
      </c>
      <c r="D13" s="27" t="s">
        <v>64</v>
      </c>
      <c r="E13" s="27" t="s">
        <v>155</v>
      </c>
      <c r="F13" s="27" t="s">
        <v>470</v>
      </c>
      <c r="G13" s="27" t="s">
        <v>464</v>
      </c>
      <c r="H13" s="27" t="s">
        <v>102</v>
      </c>
      <c r="I13" s="46">
        <v>5444385</v>
      </c>
      <c r="J13" s="46">
        <v>5444385</v>
      </c>
      <c r="K13" s="46">
        <v>5444385</v>
      </c>
      <c r="L13" s="46"/>
      <c r="M13" s="46"/>
      <c r="N13" s="46"/>
      <c r="O13" s="46"/>
      <c r="P13" s="46"/>
      <c r="Q13" s="46"/>
      <c r="R13" s="46"/>
      <c r="S13" s="46"/>
      <c r="T13" s="46"/>
      <c r="U13" s="46"/>
      <c r="V13" s="46"/>
      <c r="W13" s="46"/>
    </row>
    <row r="14" ht="32.9" customHeight="1" spans="1:23">
      <c r="A14" s="27"/>
      <c r="B14" s="27"/>
      <c r="C14" s="27" t="s">
        <v>471</v>
      </c>
      <c r="D14" s="27"/>
      <c r="E14" s="27"/>
      <c r="F14" s="27"/>
      <c r="G14" s="27"/>
      <c r="H14" s="27"/>
      <c r="I14" s="46">
        <v>3101206.7</v>
      </c>
      <c r="J14" s="46">
        <v>3101206.7</v>
      </c>
      <c r="K14" s="46">
        <v>3101206.7</v>
      </c>
      <c r="L14" s="46"/>
      <c r="M14" s="46"/>
      <c r="N14" s="46"/>
      <c r="O14" s="46"/>
      <c r="P14" s="46"/>
      <c r="Q14" s="46"/>
      <c r="R14" s="46"/>
      <c r="S14" s="46"/>
      <c r="T14" s="46"/>
      <c r="U14" s="46"/>
      <c r="V14" s="46"/>
      <c r="W14" s="46"/>
    </row>
    <row r="15" ht="32.9" customHeight="1" spans="1:23">
      <c r="A15" s="27" t="s">
        <v>461</v>
      </c>
      <c r="B15" s="153" t="s">
        <v>472</v>
      </c>
      <c r="C15" s="27" t="s">
        <v>471</v>
      </c>
      <c r="D15" s="27" t="s">
        <v>64</v>
      </c>
      <c r="E15" s="27" t="s">
        <v>155</v>
      </c>
      <c r="F15" s="27" t="s">
        <v>470</v>
      </c>
      <c r="G15" s="27" t="s">
        <v>464</v>
      </c>
      <c r="H15" s="27" t="s">
        <v>102</v>
      </c>
      <c r="I15" s="46">
        <v>3101206.7</v>
      </c>
      <c r="J15" s="46">
        <v>3101206.7</v>
      </c>
      <c r="K15" s="46">
        <v>3101206.7</v>
      </c>
      <c r="L15" s="46"/>
      <c r="M15" s="46"/>
      <c r="N15" s="46"/>
      <c r="O15" s="46"/>
      <c r="P15" s="46"/>
      <c r="Q15" s="46"/>
      <c r="R15" s="46"/>
      <c r="S15" s="46"/>
      <c r="T15" s="46"/>
      <c r="U15" s="46"/>
      <c r="V15" s="46"/>
      <c r="W15" s="46"/>
    </row>
    <row r="16" ht="32.9" customHeight="1" spans="1:23">
      <c r="A16" s="27"/>
      <c r="B16" s="27"/>
      <c r="C16" s="27" t="s">
        <v>473</v>
      </c>
      <c r="D16" s="27"/>
      <c r="E16" s="27"/>
      <c r="F16" s="27"/>
      <c r="G16" s="27"/>
      <c r="H16" s="27"/>
      <c r="I16" s="46">
        <v>814854</v>
      </c>
      <c r="J16" s="46">
        <v>814854</v>
      </c>
      <c r="K16" s="46">
        <v>814854</v>
      </c>
      <c r="L16" s="46"/>
      <c r="M16" s="46"/>
      <c r="N16" s="46"/>
      <c r="O16" s="46"/>
      <c r="P16" s="46"/>
      <c r="Q16" s="46"/>
      <c r="R16" s="46"/>
      <c r="S16" s="46"/>
      <c r="T16" s="46"/>
      <c r="U16" s="46"/>
      <c r="V16" s="46"/>
      <c r="W16" s="46"/>
    </row>
    <row r="17" ht="32.9" customHeight="1" spans="1:23">
      <c r="A17" s="27" t="s">
        <v>461</v>
      </c>
      <c r="B17" s="153" t="s">
        <v>474</v>
      </c>
      <c r="C17" s="27" t="s">
        <v>473</v>
      </c>
      <c r="D17" s="27" t="s">
        <v>64</v>
      </c>
      <c r="E17" s="27" t="s">
        <v>139</v>
      </c>
      <c r="F17" s="27" t="s">
        <v>475</v>
      </c>
      <c r="G17" s="27" t="s">
        <v>464</v>
      </c>
      <c r="H17" s="27" t="s">
        <v>102</v>
      </c>
      <c r="I17" s="46">
        <v>814854</v>
      </c>
      <c r="J17" s="46">
        <v>814854</v>
      </c>
      <c r="K17" s="46">
        <v>814854</v>
      </c>
      <c r="L17" s="46"/>
      <c r="M17" s="46"/>
      <c r="N17" s="46"/>
      <c r="O17" s="46"/>
      <c r="P17" s="46"/>
      <c r="Q17" s="46"/>
      <c r="R17" s="46"/>
      <c r="S17" s="46"/>
      <c r="T17" s="46"/>
      <c r="U17" s="46"/>
      <c r="V17" s="46"/>
      <c r="W17" s="46"/>
    </row>
    <row r="18" ht="32.9" customHeight="1" spans="1:23">
      <c r="A18" s="27"/>
      <c r="B18" s="27"/>
      <c r="C18" s="27" t="s">
        <v>476</v>
      </c>
      <c r="D18" s="27"/>
      <c r="E18" s="27"/>
      <c r="F18" s="27"/>
      <c r="G18" s="27"/>
      <c r="H18" s="27"/>
      <c r="I18" s="46">
        <v>107120</v>
      </c>
      <c r="J18" s="46"/>
      <c r="K18" s="46"/>
      <c r="L18" s="46"/>
      <c r="M18" s="46"/>
      <c r="N18" s="46">
        <v>107120</v>
      </c>
      <c r="O18" s="46"/>
      <c r="P18" s="46"/>
      <c r="Q18" s="46"/>
      <c r="R18" s="46"/>
      <c r="S18" s="46"/>
      <c r="T18" s="46"/>
      <c r="U18" s="46"/>
      <c r="V18" s="46"/>
      <c r="W18" s="46"/>
    </row>
    <row r="19" ht="32.9" customHeight="1" spans="1:23">
      <c r="A19" s="27" t="s">
        <v>477</v>
      </c>
      <c r="B19" s="153" t="s">
        <v>478</v>
      </c>
      <c r="C19" s="27" t="s">
        <v>476</v>
      </c>
      <c r="D19" s="27" t="s">
        <v>64</v>
      </c>
      <c r="E19" s="27" t="s">
        <v>137</v>
      </c>
      <c r="F19" s="27" t="s">
        <v>315</v>
      </c>
      <c r="G19" s="27" t="s">
        <v>479</v>
      </c>
      <c r="H19" s="27" t="s">
        <v>480</v>
      </c>
      <c r="I19" s="46">
        <v>107120</v>
      </c>
      <c r="J19" s="46"/>
      <c r="K19" s="46"/>
      <c r="L19" s="46"/>
      <c r="M19" s="46"/>
      <c r="N19" s="46">
        <v>107120</v>
      </c>
      <c r="O19" s="46"/>
      <c r="P19" s="46"/>
      <c r="Q19" s="46"/>
      <c r="R19" s="46"/>
      <c r="S19" s="46"/>
      <c r="T19" s="46"/>
      <c r="U19" s="46"/>
      <c r="V19" s="46"/>
      <c r="W19" s="46"/>
    </row>
    <row r="20" ht="32.9" customHeight="1" spans="1:23">
      <c r="A20" s="27"/>
      <c r="B20" s="27"/>
      <c r="C20" s="27" t="s">
        <v>481</v>
      </c>
      <c r="D20" s="27"/>
      <c r="E20" s="27"/>
      <c r="F20" s="27"/>
      <c r="G20" s="27"/>
      <c r="H20" s="27"/>
      <c r="I20" s="46">
        <v>51201.3</v>
      </c>
      <c r="J20" s="46"/>
      <c r="K20" s="46"/>
      <c r="L20" s="46"/>
      <c r="M20" s="46"/>
      <c r="N20" s="46">
        <v>51201.3</v>
      </c>
      <c r="O20" s="46"/>
      <c r="P20" s="46"/>
      <c r="Q20" s="46"/>
      <c r="R20" s="46"/>
      <c r="S20" s="46"/>
      <c r="T20" s="46"/>
      <c r="U20" s="46"/>
      <c r="V20" s="46"/>
      <c r="W20" s="46"/>
    </row>
    <row r="21" ht="32.9" customHeight="1" spans="1:23">
      <c r="A21" s="27" t="s">
        <v>477</v>
      </c>
      <c r="B21" s="153" t="s">
        <v>482</v>
      </c>
      <c r="C21" s="27" t="s">
        <v>481</v>
      </c>
      <c r="D21" s="27" t="s">
        <v>64</v>
      </c>
      <c r="E21" s="27" t="s">
        <v>138</v>
      </c>
      <c r="F21" s="27" t="s">
        <v>292</v>
      </c>
      <c r="G21" s="27" t="s">
        <v>286</v>
      </c>
      <c r="H21" s="27" t="s">
        <v>287</v>
      </c>
      <c r="I21" s="46">
        <v>8151.3</v>
      </c>
      <c r="J21" s="46"/>
      <c r="K21" s="46"/>
      <c r="L21" s="46"/>
      <c r="M21" s="46"/>
      <c r="N21" s="46">
        <v>8151.3</v>
      </c>
      <c r="O21" s="46"/>
      <c r="P21" s="46"/>
      <c r="Q21" s="46"/>
      <c r="R21" s="46"/>
      <c r="S21" s="46"/>
      <c r="T21" s="46"/>
      <c r="U21" s="46"/>
      <c r="V21" s="46"/>
      <c r="W21" s="46"/>
    </row>
    <row r="22" ht="32.9" customHeight="1" spans="1:23">
      <c r="A22" s="27" t="s">
        <v>477</v>
      </c>
      <c r="B22" s="153" t="s">
        <v>482</v>
      </c>
      <c r="C22" s="27" t="s">
        <v>481</v>
      </c>
      <c r="D22" s="27" t="s">
        <v>64</v>
      </c>
      <c r="E22" s="27" t="s">
        <v>138</v>
      </c>
      <c r="F22" s="27" t="s">
        <v>292</v>
      </c>
      <c r="G22" s="27" t="s">
        <v>293</v>
      </c>
      <c r="H22" s="27" t="s">
        <v>294</v>
      </c>
      <c r="I22" s="46">
        <v>26200</v>
      </c>
      <c r="J22" s="46"/>
      <c r="K22" s="46"/>
      <c r="L22" s="46"/>
      <c r="M22" s="46"/>
      <c r="N22" s="46">
        <v>26200</v>
      </c>
      <c r="O22" s="46"/>
      <c r="P22" s="46"/>
      <c r="Q22" s="46"/>
      <c r="R22" s="46"/>
      <c r="S22" s="46"/>
      <c r="T22" s="46"/>
      <c r="U22" s="46"/>
      <c r="V22" s="46"/>
      <c r="W22" s="46"/>
    </row>
    <row r="23" ht="32.9" customHeight="1" spans="1:23">
      <c r="A23" s="27" t="s">
        <v>477</v>
      </c>
      <c r="B23" s="153" t="s">
        <v>482</v>
      </c>
      <c r="C23" s="27" t="s">
        <v>481</v>
      </c>
      <c r="D23" s="27" t="s">
        <v>64</v>
      </c>
      <c r="E23" s="27" t="s">
        <v>144</v>
      </c>
      <c r="F23" s="27" t="s">
        <v>483</v>
      </c>
      <c r="G23" s="27" t="s">
        <v>464</v>
      </c>
      <c r="H23" s="27" t="s">
        <v>102</v>
      </c>
      <c r="I23" s="46">
        <v>16850</v>
      </c>
      <c r="J23" s="46"/>
      <c r="K23" s="46"/>
      <c r="L23" s="46"/>
      <c r="M23" s="46"/>
      <c r="N23" s="46">
        <v>16850</v>
      </c>
      <c r="O23" s="46"/>
      <c r="P23" s="46"/>
      <c r="Q23" s="46"/>
      <c r="R23" s="46"/>
      <c r="S23" s="46"/>
      <c r="T23" s="46"/>
      <c r="U23" s="46"/>
      <c r="V23" s="46"/>
      <c r="W23" s="46"/>
    </row>
    <row r="24" ht="32.9" customHeight="1" spans="1:23">
      <c r="A24" s="27"/>
      <c r="B24" s="27"/>
      <c r="C24" s="27" t="s">
        <v>484</v>
      </c>
      <c r="D24" s="27"/>
      <c r="E24" s="27"/>
      <c r="F24" s="27"/>
      <c r="G24" s="27"/>
      <c r="H24" s="27"/>
      <c r="I24" s="46">
        <v>59772</v>
      </c>
      <c r="J24" s="46">
        <v>59772</v>
      </c>
      <c r="K24" s="46">
        <v>59772</v>
      </c>
      <c r="L24" s="46"/>
      <c r="M24" s="46"/>
      <c r="N24" s="46"/>
      <c r="O24" s="46"/>
      <c r="P24" s="46"/>
      <c r="Q24" s="46"/>
      <c r="R24" s="46"/>
      <c r="S24" s="46"/>
      <c r="T24" s="46"/>
      <c r="U24" s="46"/>
      <c r="V24" s="46"/>
      <c r="W24" s="46"/>
    </row>
    <row r="25" ht="32.9" customHeight="1" spans="1:23">
      <c r="A25" s="27" t="s">
        <v>461</v>
      </c>
      <c r="B25" s="153" t="s">
        <v>485</v>
      </c>
      <c r="C25" s="27" t="s">
        <v>484</v>
      </c>
      <c r="D25" s="27" t="s">
        <v>64</v>
      </c>
      <c r="E25" s="27" t="s">
        <v>124</v>
      </c>
      <c r="F25" s="27" t="s">
        <v>486</v>
      </c>
      <c r="G25" s="27" t="s">
        <v>242</v>
      </c>
      <c r="H25" s="27" t="s">
        <v>243</v>
      </c>
      <c r="I25" s="46">
        <v>59772</v>
      </c>
      <c r="J25" s="46">
        <v>59772</v>
      </c>
      <c r="K25" s="46">
        <v>59772</v>
      </c>
      <c r="L25" s="46"/>
      <c r="M25" s="46"/>
      <c r="N25" s="46"/>
      <c r="O25" s="46"/>
      <c r="P25" s="46"/>
      <c r="Q25" s="46"/>
      <c r="R25" s="46"/>
      <c r="S25" s="46"/>
      <c r="T25" s="46"/>
      <c r="U25" s="46"/>
      <c r="V25" s="46"/>
      <c r="W25" s="46"/>
    </row>
    <row r="26" ht="32.9" customHeight="1" spans="1:23">
      <c r="A26" s="27"/>
      <c r="B26" s="27"/>
      <c r="C26" s="27" t="s">
        <v>487</v>
      </c>
      <c r="D26" s="27"/>
      <c r="E26" s="27"/>
      <c r="F26" s="27"/>
      <c r="G26" s="27"/>
      <c r="H26" s="27"/>
      <c r="I26" s="46">
        <v>7479.5</v>
      </c>
      <c r="J26" s="46"/>
      <c r="K26" s="46"/>
      <c r="L26" s="46"/>
      <c r="M26" s="46"/>
      <c r="N26" s="46">
        <v>7479.5</v>
      </c>
      <c r="O26" s="46"/>
      <c r="P26" s="46"/>
      <c r="Q26" s="46"/>
      <c r="R26" s="46"/>
      <c r="S26" s="46"/>
      <c r="T26" s="46"/>
      <c r="U26" s="46"/>
      <c r="V26" s="46"/>
      <c r="W26" s="46"/>
    </row>
    <row r="27" ht="32.9" customHeight="1" spans="1:23">
      <c r="A27" s="27" t="s">
        <v>488</v>
      </c>
      <c r="B27" s="153" t="s">
        <v>489</v>
      </c>
      <c r="C27" s="27" t="s">
        <v>487</v>
      </c>
      <c r="D27" s="27" t="s">
        <v>64</v>
      </c>
      <c r="E27" s="27" t="s">
        <v>138</v>
      </c>
      <c r="F27" s="27" t="s">
        <v>292</v>
      </c>
      <c r="G27" s="27" t="s">
        <v>286</v>
      </c>
      <c r="H27" s="27" t="s">
        <v>287</v>
      </c>
      <c r="I27" s="46">
        <v>7479.5</v>
      </c>
      <c r="J27" s="46"/>
      <c r="K27" s="46"/>
      <c r="L27" s="46"/>
      <c r="M27" s="46"/>
      <c r="N27" s="46">
        <v>7479.5</v>
      </c>
      <c r="O27" s="46"/>
      <c r="P27" s="46"/>
      <c r="Q27" s="46"/>
      <c r="R27" s="46"/>
      <c r="S27" s="46"/>
      <c r="T27" s="46"/>
      <c r="U27" s="46"/>
      <c r="V27" s="46"/>
      <c r="W27" s="46"/>
    </row>
    <row r="28" ht="32.9" customHeight="1" spans="1:23">
      <c r="A28" s="27"/>
      <c r="B28" s="27"/>
      <c r="C28" s="27" t="s">
        <v>490</v>
      </c>
      <c r="D28" s="27"/>
      <c r="E28" s="27"/>
      <c r="F28" s="27"/>
      <c r="G28" s="27"/>
      <c r="H28" s="27"/>
      <c r="I28" s="46">
        <v>195950</v>
      </c>
      <c r="J28" s="46">
        <v>195950</v>
      </c>
      <c r="K28" s="46">
        <v>195950</v>
      </c>
      <c r="L28" s="46"/>
      <c r="M28" s="46"/>
      <c r="N28" s="46"/>
      <c r="O28" s="46"/>
      <c r="P28" s="46"/>
      <c r="Q28" s="46"/>
      <c r="R28" s="46"/>
      <c r="S28" s="46"/>
      <c r="T28" s="46"/>
      <c r="U28" s="46"/>
      <c r="V28" s="46"/>
      <c r="W28" s="46"/>
    </row>
    <row r="29" ht="32.9" customHeight="1" spans="1:23">
      <c r="A29" s="27" t="s">
        <v>477</v>
      </c>
      <c r="B29" s="153" t="s">
        <v>491</v>
      </c>
      <c r="C29" s="27" t="s">
        <v>490</v>
      </c>
      <c r="D29" s="27" t="s">
        <v>64</v>
      </c>
      <c r="E29" s="27" t="s">
        <v>144</v>
      </c>
      <c r="F29" s="27" t="s">
        <v>483</v>
      </c>
      <c r="G29" s="27" t="s">
        <v>464</v>
      </c>
      <c r="H29" s="27" t="s">
        <v>102</v>
      </c>
      <c r="I29" s="46">
        <v>195950</v>
      </c>
      <c r="J29" s="46">
        <v>195950</v>
      </c>
      <c r="K29" s="46">
        <v>195950</v>
      </c>
      <c r="L29" s="46"/>
      <c r="M29" s="46"/>
      <c r="N29" s="46"/>
      <c r="O29" s="46"/>
      <c r="P29" s="46"/>
      <c r="Q29" s="46"/>
      <c r="R29" s="46"/>
      <c r="S29" s="46"/>
      <c r="T29" s="46"/>
      <c r="U29" s="46"/>
      <c r="V29" s="46"/>
      <c r="W29" s="46"/>
    </row>
    <row r="30" ht="32.9" customHeight="1" spans="1:23">
      <c r="A30" s="27"/>
      <c r="B30" s="27"/>
      <c r="C30" s="27" t="s">
        <v>492</v>
      </c>
      <c r="D30" s="27"/>
      <c r="E30" s="27"/>
      <c r="F30" s="27"/>
      <c r="G30" s="27"/>
      <c r="H30" s="27"/>
      <c r="I30" s="46">
        <v>300000</v>
      </c>
      <c r="J30" s="46">
        <v>300000</v>
      </c>
      <c r="K30" s="46">
        <v>300000</v>
      </c>
      <c r="L30" s="46"/>
      <c r="M30" s="46"/>
      <c r="N30" s="46"/>
      <c r="O30" s="46"/>
      <c r="P30" s="46"/>
      <c r="Q30" s="46"/>
      <c r="R30" s="46"/>
      <c r="S30" s="46"/>
      <c r="T30" s="46"/>
      <c r="U30" s="46"/>
      <c r="V30" s="46"/>
      <c r="W30" s="46"/>
    </row>
    <row r="31" ht="32.9" customHeight="1" spans="1:23">
      <c r="A31" s="27" t="s">
        <v>461</v>
      </c>
      <c r="B31" s="153" t="s">
        <v>493</v>
      </c>
      <c r="C31" s="27" t="s">
        <v>492</v>
      </c>
      <c r="D31" s="27" t="s">
        <v>64</v>
      </c>
      <c r="E31" s="27" t="s">
        <v>139</v>
      </c>
      <c r="F31" s="27" t="s">
        <v>475</v>
      </c>
      <c r="G31" s="27" t="s">
        <v>494</v>
      </c>
      <c r="H31" s="27" t="s">
        <v>495</v>
      </c>
      <c r="I31" s="46">
        <v>300000</v>
      </c>
      <c r="J31" s="46">
        <v>300000</v>
      </c>
      <c r="K31" s="46">
        <v>300000</v>
      </c>
      <c r="L31" s="46"/>
      <c r="M31" s="46"/>
      <c r="N31" s="46"/>
      <c r="O31" s="46"/>
      <c r="P31" s="46"/>
      <c r="Q31" s="46"/>
      <c r="R31" s="46"/>
      <c r="S31" s="46"/>
      <c r="T31" s="46"/>
      <c r="U31" s="46"/>
      <c r="V31" s="46"/>
      <c r="W31" s="46"/>
    </row>
    <row r="32" ht="32.9" customHeight="1" spans="1:23">
      <c r="A32" s="27"/>
      <c r="B32" s="27"/>
      <c r="C32" s="27" t="s">
        <v>496</v>
      </c>
      <c r="D32" s="27"/>
      <c r="E32" s="27"/>
      <c r="F32" s="27"/>
      <c r="G32" s="27"/>
      <c r="H32" s="27"/>
      <c r="I32" s="46">
        <v>6220</v>
      </c>
      <c r="J32" s="46"/>
      <c r="K32" s="46"/>
      <c r="L32" s="46"/>
      <c r="M32" s="46"/>
      <c r="N32" s="46">
        <v>6220</v>
      </c>
      <c r="O32" s="46"/>
      <c r="P32" s="46"/>
      <c r="Q32" s="46"/>
      <c r="R32" s="46"/>
      <c r="S32" s="46"/>
      <c r="T32" s="46"/>
      <c r="U32" s="46"/>
      <c r="V32" s="46"/>
      <c r="W32" s="46"/>
    </row>
    <row r="33" ht="32.9" customHeight="1" spans="1:23">
      <c r="A33" s="27" t="s">
        <v>488</v>
      </c>
      <c r="B33" s="153" t="s">
        <v>497</v>
      </c>
      <c r="C33" s="27" t="s">
        <v>496</v>
      </c>
      <c r="D33" s="27" t="s">
        <v>64</v>
      </c>
      <c r="E33" s="27" t="s">
        <v>138</v>
      </c>
      <c r="F33" s="27" t="s">
        <v>292</v>
      </c>
      <c r="G33" s="27" t="s">
        <v>263</v>
      </c>
      <c r="H33" s="27" t="s">
        <v>264</v>
      </c>
      <c r="I33" s="46">
        <v>4500</v>
      </c>
      <c r="J33" s="46"/>
      <c r="K33" s="46"/>
      <c r="L33" s="46"/>
      <c r="M33" s="46"/>
      <c r="N33" s="46">
        <v>4500</v>
      </c>
      <c r="O33" s="46"/>
      <c r="P33" s="46"/>
      <c r="Q33" s="46"/>
      <c r="R33" s="46"/>
      <c r="S33" s="46"/>
      <c r="T33" s="46"/>
      <c r="U33" s="46"/>
      <c r="V33" s="46"/>
      <c r="W33" s="46"/>
    </row>
    <row r="34" ht="32.9" customHeight="1" spans="1:23">
      <c r="A34" s="27" t="s">
        <v>488</v>
      </c>
      <c r="B34" s="153" t="s">
        <v>497</v>
      </c>
      <c r="C34" s="27" t="s">
        <v>496</v>
      </c>
      <c r="D34" s="27" t="s">
        <v>64</v>
      </c>
      <c r="E34" s="27" t="s">
        <v>138</v>
      </c>
      <c r="F34" s="27" t="s">
        <v>292</v>
      </c>
      <c r="G34" s="27" t="s">
        <v>293</v>
      </c>
      <c r="H34" s="27" t="s">
        <v>294</v>
      </c>
      <c r="I34" s="46">
        <v>1720</v>
      </c>
      <c r="J34" s="46"/>
      <c r="K34" s="46"/>
      <c r="L34" s="46"/>
      <c r="M34" s="46"/>
      <c r="N34" s="46">
        <v>1720</v>
      </c>
      <c r="O34" s="46"/>
      <c r="P34" s="46"/>
      <c r="Q34" s="46"/>
      <c r="R34" s="46"/>
      <c r="S34" s="46"/>
      <c r="T34" s="46"/>
      <c r="U34" s="46"/>
      <c r="V34" s="46"/>
      <c r="W34" s="46"/>
    </row>
    <row r="35" ht="32.9" customHeight="1" spans="1:23">
      <c r="A35" s="27"/>
      <c r="B35" s="27"/>
      <c r="C35" s="27" t="s">
        <v>498</v>
      </c>
      <c r="D35" s="27"/>
      <c r="E35" s="27"/>
      <c r="F35" s="27"/>
      <c r="G35" s="27"/>
      <c r="H35" s="27"/>
      <c r="I35" s="46">
        <v>125254</v>
      </c>
      <c r="J35" s="46"/>
      <c r="K35" s="46"/>
      <c r="L35" s="46"/>
      <c r="M35" s="46"/>
      <c r="N35" s="46">
        <v>125254</v>
      </c>
      <c r="O35" s="46"/>
      <c r="P35" s="46"/>
      <c r="Q35" s="46"/>
      <c r="R35" s="46"/>
      <c r="S35" s="46"/>
      <c r="T35" s="46"/>
      <c r="U35" s="46"/>
      <c r="V35" s="46"/>
      <c r="W35" s="46"/>
    </row>
    <row r="36" ht="32.9" customHeight="1" spans="1:23">
      <c r="A36" s="27" t="s">
        <v>477</v>
      </c>
      <c r="B36" s="153" t="s">
        <v>499</v>
      </c>
      <c r="C36" s="27" t="s">
        <v>498</v>
      </c>
      <c r="D36" s="27" t="s">
        <v>64</v>
      </c>
      <c r="E36" s="27" t="s">
        <v>140</v>
      </c>
      <c r="F36" s="27" t="s">
        <v>467</v>
      </c>
      <c r="G36" s="27" t="s">
        <v>284</v>
      </c>
      <c r="H36" s="27" t="s">
        <v>285</v>
      </c>
      <c r="I36" s="46">
        <v>20300</v>
      </c>
      <c r="J36" s="46"/>
      <c r="K36" s="46"/>
      <c r="L36" s="46"/>
      <c r="M36" s="46"/>
      <c r="N36" s="46">
        <v>20300</v>
      </c>
      <c r="O36" s="46"/>
      <c r="P36" s="46"/>
      <c r="Q36" s="46"/>
      <c r="R36" s="46"/>
      <c r="S36" s="46"/>
      <c r="T36" s="46"/>
      <c r="U36" s="46"/>
      <c r="V36" s="46"/>
      <c r="W36" s="46"/>
    </row>
    <row r="37" ht="32.9" customHeight="1" spans="1:23">
      <c r="A37" s="27" t="s">
        <v>477</v>
      </c>
      <c r="B37" s="153" t="s">
        <v>499</v>
      </c>
      <c r="C37" s="27" t="s">
        <v>498</v>
      </c>
      <c r="D37" s="27" t="s">
        <v>64</v>
      </c>
      <c r="E37" s="27" t="s">
        <v>140</v>
      </c>
      <c r="F37" s="27" t="s">
        <v>467</v>
      </c>
      <c r="G37" s="27" t="s">
        <v>286</v>
      </c>
      <c r="H37" s="27" t="s">
        <v>287</v>
      </c>
      <c r="I37" s="46">
        <v>7164</v>
      </c>
      <c r="J37" s="46"/>
      <c r="K37" s="46"/>
      <c r="L37" s="46"/>
      <c r="M37" s="46"/>
      <c r="N37" s="46">
        <v>7164</v>
      </c>
      <c r="O37" s="46"/>
      <c r="P37" s="46"/>
      <c r="Q37" s="46"/>
      <c r="R37" s="46"/>
      <c r="S37" s="46"/>
      <c r="T37" s="46"/>
      <c r="U37" s="46"/>
      <c r="V37" s="46"/>
      <c r="W37" s="46"/>
    </row>
    <row r="38" ht="32.9" customHeight="1" spans="1:23">
      <c r="A38" s="27" t="s">
        <v>477</v>
      </c>
      <c r="B38" s="153" t="s">
        <v>499</v>
      </c>
      <c r="C38" s="27" t="s">
        <v>498</v>
      </c>
      <c r="D38" s="27" t="s">
        <v>64</v>
      </c>
      <c r="E38" s="27" t="s">
        <v>140</v>
      </c>
      <c r="F38" s="27" t="s">
        <v>467</v>
      </c>
      <c r="G38" s="27" t="s">
        <v>297</v>
      </c>
      <c r="H38" s="27" t="s">
        <v>298</v>
      </c>
      <c r="I38" s="46">
        <v>18090</v>
      </c>
      <c r="J38" s="46"/>
      <c r="K38" s="46"/>
      <c r="L38" s="46"/>
      <c r="M38" s="46"/>
      <c r="N38" s="46">
        <v>18090</v>
      </c>
      <c r="O38" s="46"/>
      <c r="P38" s="46"/>
      <c r="Q38" s="46"/>
      <c r="R38" s="46"/>
      <c r="S38" s="46"/>
      <c r="T38" s="46"/>
      <c r="U38" s="46"/>
      <c r="V38" s="46"/>
      <c r="W38" s="46"/>
    </row>
    <row r="39" ht="32.9" customHeight="1" spans="1:23">
      <c r="A39" s="27" t="s">
        <v>477</v>
      </c>
      <c r="B39" s="153" t="s">
        <v>499</v>
      </c>
      <c r="C39" s="27" t="s">
        <v>498</v>
      </c>
      <c r="D39" s="27" t="s">
        <v>64</v>
      </c>
      <c r="E39" s="27" t="s">
        <v>140</v>
      </c>
      <c r="F39" s="27" t="s">
        <v>467</v>
      </c>
      <c r="G39" s="27" t="s">
        <v>494</v>
      </c>
      <c r="H39" s="27" t="s">
        <v>495</v>
      </c>
      <c r="I39" s="46">
        <v>79700</v>
      </c>
      <c r="J39" s="46"/>
      <c r="K39" s="46"/>
      <c r="L39" s="46"/>
      <c r="M39" s="46"/>
      <c r="N39" s="46">
        <v>79700</v>
      </c>
      <c r="O39" s="46"/>
      <c r="P39" s="46"/>
      <c r="Q39" s="46"/>
      <c r="R39" s="46"/>
      <c r="S39" s="46"/>
      <c r="T39" s="46"/>
      <c r="U39" s="46"/>
      <c r="V39" s="46"/>
      <c r="W39" s="46"/>
    </row>
    <row r="40" ht="32.9" customHeight="1" spans="1:23">
      <c r="A40" s="27"/>
      <c r="B40" s="27"/>
      <c r="C40" s="27" t="s">
        <v>500</v>
      </c>
      <c r="D40" s="27"/>
      <c r="E40" s="27"/>
      <c r="F40" s="27"/>
      <c r="G40" s="27"/>
      <c r="H40" s="27"/>
      <c r="I40" s="46">
        <v>810000</v>
      </c>
      <c r="J40" s="46"/>
      <c r="K40" s="46"/>
      <c r="L40" s="46"/>
      <c r="M40" s="46"/>
      <c r="N40" s="46">
        <v>810000</v>
      </c>
      <c r="O40" s="46"/>
      <c r="P40" s="46"/>
      <c r="Q40" s="46"/>
      <c r="R40" s="46"/>
      <c r="S40" s="46"/>
      <c r="T40" s="46"/>
      <c r="U40" s="46"/>
      <c r="V40" s="46"/>
      <c r="W40" s="46"/>
    </row>
    <row r="41" ht="32.9" customHeight="1" spans="1:23">
      <c r="A41" s="27" t="s">
        <v>488</v>
      </c>
      <c r="B41" s="153" t="s">
        <v>501</v>
      </c>
      <c r="C41" s="27" t="s">
        <v>500</v>
      </c>
      <c r="D41" s="27" t="s">
        <v>64</v>
      </c>
      <c r="E41" s="27" t="s">
        <v>139</v>
      </c>
      <c r="F41" s="27" t="s">
        <v>475</v>
      </c>
      <c r="G41" s="27" t="s">
        <v>494</v>
      </c>
      <c r="H41" s="27" t="s">
        <v>495</v>
      </c>
      <c r="I41" s="46">
        <v>810000</v>
      </c>
      <c r="J41" s="46"/>
      <c r="K41" s="46"/>
      <c r="L41" s="46"/>
      <c r="M41" s="46"/>
      <c r="N41" s="46">
        <v>810000</v>
      </c>
      <c r="O41" s="46"/>
      <c r="P41" s="46"/>
      <c r="Q41" s="46"/>
      <c r="R41" s="46"/>
      <c r="S41" s="46"/>
      <c r="T41" s="46"/>
      <c r="U41" s="46"/>
      <c r="V41" s="46"/>
      <c r="W41" s="46"/>
    </row>
    <row r="42" ht="32.9" customHeight="1" spans="1:23">
      <c r="A42" s="27"/>
      <c r="B42" s="27"/>
      <c r="C42" s="27" t="s">
        <v>502</v>
      </c>
      <c r="D42" s="27"/>
      <c r="E42" s="27"/>
      <c r="F42" s="27"/>
      <c r="G42" s="27"/>
      <c r="H42" s="27"/>
      <c r="I42" s="46">
        <v>19304</v>
      </c>
      <c r="J42" s="46"/>
      <c r="K42" s="46"/>
      <c r="L42" s="46"/>
      <c r="M42" s="46"/>
      <c r="N42" s="46">
        <v>19304</v>
      </c>
      <c r="O42" s="46"/>
      <c r="P42" s="46"/>
      <c r="Q42" s="46"/>
      <c r="R42" s="46"/>
      <c r="S42" s="46"/>
      <c r="T42" s="46"/>
      <c r="U42" s="46"/>
      <c r="V42" s="46"/>
      <c r="W42" s="46"/>
    </row>
    <row r="43" ht="32.9" customHeight="1" spans="1:23">
      <c r="A43" s="27" t="s">
        <v>488</v>
      </c>
      <c r="B43" s="153" t="s">
        <v>503</v>
      </c>
      <c r="C43" s="27" t="s">
        <v>502</v>
      </c>
      <c r="D43" s="27" t="s">
        <v>64</v>
      </c>
      <c r="E43" s="27" t="s">
        <v>138</v>
      </c>
      <c r="F43" s="27" t="s">
        <v>292</v>
      </c>
      <c r="G43" s="27" t="s">
        <v>293</v>
      </c>
      <c r="H43" s="27" t="s">
        <v>294</v>
      </c>
      <c r="I43" s="46">
        <v>6304</v>
      </c>
      <c r="J43" s="46"/>
      <c r="K43" s="46"/>
      <c r="L43" s="46"/>
      <c r="M43" s="46"/>
      <c r="N43" s="46">
        <v>6304</v>
      </c>
      <c r="O43" s="46"/>
      <c r="P43" s="46"/>
      <c r="Q43" s="46"/>
      <c r="R43" s="46"/>
      <c r="S43" s="46"/>
      <c r="T43" s="46"/>
      <c r="U43" s="46"/>
      <c r="V43" s="46"/>
      <c r="W43" s="46"/>
    </row>
    <row r="44" ht="32.9" customHeight="1" spans="1:23">
      <c r="A44" s="27" t="s">
        <v>488</v>
      </c>
      <c r="B44" s="153" t="s">
        <v>503</v>
      </c>
      <c r="C44" s="27" t="s">
        <v>502</v>
      </c>
      <c r="D44" s="27" t="s">
        <v>64</v>
      </c>
      <c r="E44" s="27" t="s">
        <v>138</v>
      </c>
      <c r="F44" s="27" t="s">
        <v>292</v>
      </c>
      <c r="G44" s="27" t="s">
        <v>273</v>
      </c>
      <c r="H44" s="27" t="s">
        <v>274</v>
      </c>
      <c r="I44" s="46">
        <v>13000</v>
      </c>
      <c r="J44" s="46"/>
      <c r="K44" s="46"/>
      <c r="L44" s="46"/>
      <c r="M44" s="46"/>
      <c r="N44" s="46">
        <v>13000</v>
      </c>
      <c r="O44" s="46"/>
      <c r="P44" s="46"/>
      <c r="Q44" s="46"/>
      <c r="R44" s="46"/>
      <c r="S44" s="46"/>
      <c r="T44" s="46"/>
      <c r="U44" s="46"/>
      <c r="V44" s="46"/>
      <c r="W44" s="46"/>
    </row>
    <row r="45" ht="32.9" customHeight="1" spans="1:23">
      <c r="A45" s="27"/>
      <c r="B45" s="27"/>
      <c r="C45" s="27" t="s">
        <v>504</v>
      </c>
      <c r="D45" s="27"/>
      <c r="E45" s="27"/>
      <c r="F45" s="27"/>
      <c r="G45" s="27"/>
      <c r="H45" s="27"/>
      <c r="I45" s="46">
        <v>30200</v>
      </c>
      <c r="J45" s="46"/>
      <c r="K45" s="46"/>
      <c r="L45" s="46"/>
      <c r="M45" s="46"/>
      <c r="N45" s="46">
        <v>30200</v>
      </c>
      <c r="O45" s="46"/>
      <c r="P45" s="46"/>
      <c r="Q45" s="46"/>
      <c r="R45" s="46"/>
      <c r="S45" s="46"/>
      <c r="T45" s="46"/>
      <c r="U45" s="46"/>
      <c r="V45" s="46"/>
      <c r="W45" s="46"/>
    </row>
    <row r="46" ht="32.9" customHeight="1" spans="1:23">
      <c r="A46" s="27" t="s">
        <v>488</v>
      </c>
      <c r="B46" s="153" t="s">
        <v>505</v>
      </c>
      <c r="C46" s="27" t="s">
        <v>504</v>
      </c>
      <c r="D46" s="27" t="s">
        <v>64</v>
      </c>
      <c r="E46" s="27" t="s">
        <v>138</v>
      </c>
      <c r="F46" s="27" t="s">
        <v>292</v>
      </c>
      <c r="G46" s="27" t="s">
        <v>293</v>
      </c>
      <c r="H46" s="27" t="s">
        <v>294</v>
      </c>
      <c r="I46" s="46">
        <v>20200</v>
      </c>
      <c r="J46" s="46"/>
      <c r="K46" s="46"/>
      <c r="L46" s="46"/>
      <c r="M46" s="46"/>
      <c r="N46" s="46">
        <v>20200</v>
      </c>
      <c r="O46" s="46"/>
      <c r="P46" s="46"/>
      <c r="Q46" s="46"/>
      <c r="R46" s="46"/>
      <c r="S46" s="46"/>
      <c r="T46" s="46"/>
      <c r="U46" s="46"/>
      <c r="V46" s="46"/>
      <c r="W46" s="46"/>
    </row>
    <row r="47" ht="32.9" customHeight="1" spans="1:23">
      <c r="A47" s="27" t="s">
        <v>488</v>
      </c>
      <c r="B47" s="153" t="s">
        <v>505</v>
      </c>
      <c r="C47" s="27" t="s">
        <v>504</v>
      </c>
      <c r="D47" s="27" t="s">
        <v>64</v>
      </c>
      <c r="E47" s="27" t="s">
        <v>138</v>
      </c>
      <c r="F47" s="27" t="s">
        <v>292</v>
      </c>
      <c r="G47" s="27" t="s">
        <v>273</v>
      </c>
      <c r="H47" s="27" t="s">
        <v>274</v>
      </c>
      <c r="I47" s="46">
        <v>10000</v>
      </c>
      <c r="J47" s="46"/>
      <c r="K47" s="46"/>
      <c r="L47" s="46"/>
      <c r="M47" s="46"/>
      <c r="N47" s="46">
        <v>10000</v>
      </c>
      <c r="O47" s="46"/>
      <c r="P47" s="46"/>
      <c r="Q47" s="46"/>
      <c r="R47" s="46"/>
      <c r="S47" s="46"/>
      <c r="T47" s="46"/>
      <c r="U47" s="46"/>
      <c r="V47" s="46"/>
      <c r="W47" s="46"/>
    </row>
    <row r="48" ht="32.9" customHeight="1" spans="1:23">
      <c r="A48" s="27"/>
      <c r="B48" s="27"/>
      <c r="C48" s="27" t="s">
        <v>506</v>
      </c>
      <c r="D48" s="27"/>
      <c r="E48" s="27"/>
      <c r="F48" s="27"/>
      <c r="G48" s="27"/>
      <c r="H48" s="27"/>
      <c r="I48" s="46">
        <v>365380</v>
      </c>
      <c r="J48" s="46"/>
      <c r="K48" s="46"/>
      <c r="L48" s="46"/>
      <c r="M48" s="46"/>
      <c r="N48" s="46"/>
      <c r="O48" s="46">
        <v>365380</v>
      </c>
      <c r="P48" s="46"/>
      <c r="Q48" s="46"/>
      <c r="R48" s="46"/>
      <c r="S48" s="46"/>
      <c r="T48" s="46"/>
      <c r="U48" s="46"/>
      <c r="V48" s="46"/>
      <c r="W48" s="46"/>
    </row>
    <row r="49" ht="32.9" customHeight="1" spans="1:23">
      <c r="A49" s="27" t="s">
        <v>488</v>
      </c>
      <c r="B49" s="153" t="s">
        <v>507</v>
      </c>
      <c r="C49" s="27" t="s">
        <v>506</v>
      </c>
      <c r="D49" s="27" t="s">
        <v>64</v>
      </c>
      <c r="E49" s="27" t="s">
        <v>160</v>
      </c>
      <c r="F49" s="27" t="s">
        <v>508</v>
      </c>
      <c r="G49" s="27" t="s">
        <v>288</v>
      </c>
      <c r="H49" s="27" t="s">
        <v>289</v>
      </c>
      <c r="I49" s="46">
        <v>365380</v>
      </c>
      <c r="J49" s="46"/>
      <c r="K49" s="46"/>
      <c r="L49" s="46"/>
      <c r="M49" s="46"/>
      <c r="N49" s="46"/>
      <c r="O49" s="46">
        <v>365380</v>
      </c>
      <c r="P49" s="46"/>
      <c r="Q49" s="46"/>
      <c r="R49" s="46"/>
      <c r="S49" s="46"/>
      <c r="T49" s="46"/>
      <c r="U49" s="46"/>
      <c r="V49" s="46"/>
      <c r="W49" s="46"/>
    </row>
    <row r="50" ht="32.9" customHeight="1" spans="1:23">
      <c r="A50" s="27"/>
      <c r="B50" s="27"/>
      <c r="C50" s="27" t="s">
        <v>509</v>
      </c>
      <c r="D50" s="27"/>
      <c r="E50" s="27"/>
      <c r="F50" s="27"/>
      <c r="G50" s="27"/>
      <c r="H50" s="27"/>
      <c r="I50" s="46">
        <v>1530000</v>
      </c>
      <c r="J50" s="46"/>
      <c r="K50" s="46"/>
      <c r="L50" s="46"/>
      <c r="M50" s="46"/>
      <c r="N50" s="46"/>
      <c r="O50" s="46">
        <v>1530000</v>
      </c>
      <c r="P50" s="46"/>
      <c r="Q50" s="46"/>
      <c r="R50" s="46"/>
      <c r="S50" s="46"/>
      <c r="T50" s="46"/>
      <c r="U50" s="46"/>
      <c r="V50" s="46"/>
      <c r="W50" s="46"/>
    </row>
    <row r="51" ht="32.9" customHeight="1" spans="1:23">
      <c r="A51" s="27" t="s">
        <v>477</v>
      </c>
      <c r="B51" s="153" t="s">
        <v>510</v>
      </c>
      <c r="C51" s="27" t="s">
        <v>509</v>
      </c>
      <c r="D51" s="27" t="s">
        <v>64</v>
      </c>
      <c r="E51" s="27" t="s">
        <v>160</v>
      </c>
      <c r="F51" s="27" t="s">
        <v>508</v>
      </c>
      <c r="G51" s="27" t="s">
        <v>288</v>
      </c>
      <c r="H51" s="27" t="s">
        <v>289</v>
      </c>
      <c r="I51" s="46">
        <v>1530000</v>
      </c>
      <c r="J51" s="46"/>
      <c r="K51" s="46"/>
      <c r="L51" s="46"/>
      <c r="M51" s="46"/>
      <c r="N51" s="46"/>
      <c r="O51" s="46">
        <v>1530000</v>
      </c>
      <c r="P51" s="46"/>
      <c r="Q51" s="46"/>
      <c r="R51" s="46"/>
      <c r="S51" s="46"/>
      <c r="T51" s="46"/>
      <c r="U51" s="46"/>
      <c r="V51" s="46"/>
      <c r="W51" s="46"/>
    </row>
    <row r="52" ht="32.9" customHeight="1" spans="1:23">
      <c r="A52" s="27"/>
      <c r="B52" s="27"/>
      <c r="C52" s="27" t="s">
        <v>511</v>
      </c>
      <c r="D52" s="27"/>
      <c r="E52" s="27"/>
      <c r="F52" s="27"/>
      <c r="G52" s="27"/>
      <c r="H52" s="27"/>
      <c r="I52" s="46">
        <v>190000</v>
      </c>
      <c r="J52" s="46"/>
      <c r="K52" s="46"/>
      <c r="L52" s="46"/>
      <c r="M52" s="46"/>
      <c r="N52" s="46">
        <v>190000</v>
      </c>
      <c r="O52" s="46"/>
      <c r="P52" s="46"/>
      <c r="Q52" s="46"/>
      <c r="R52" s="46"/>
      <c r="S52" s="46"/>
      <c r="T52" s="46"/>
      <c r="U52" s="46"/>
      <c r="V52" s="46"/>
      <c r="W52" s="46"/>
    </row>
    <row r="53" ht="32.9" customHeight="1" spans="1:23">
      <c r="A53" s="27" t="s">
        <v>477</v>
      </c>
      <c r="B53" s="153" t="s">
        <v>512</v>
      </c>
      <c r="C53" s="27" t="s">
        <v>511</v>
      </c>
      <c r="D53" s="27" t="s">
        <v>64</v>
      </c>
      <c r="E53" s="27" t="s">
        <v>138</v>
      </c>
      <c r="F53" s="27" t="s">
        <v>292</v>
      </c>
      <c r="G53" s="27" t="s">
        <v>286</v>
      </c>
      <c r="H53" s="27" t="s">
        <v>287</v>
      </c>
      <c r="I53" s="46">
        <v>54500</v>
      </c>
      <c r="J53" s="46"/>
      <c r="K53" s="46"/>
      <c r="L53" s="46"/>
      <c r="M53" s="46"/>
      <c r="N53" s="46">
        <v>54500</v>
      </c>
      <c r="O53" s="46"/>
      <c r="P53" s="46"/>
      <c r="Q53" s="46"/>
      <c r="R53" s="46"/>
      <c r="S53" s="46"/>
      <c r="T53" s="46"/>
      <c r="U53" s="46"/>
      <c r="V53" s="46"/>
      <c r="W53" s="46"/>
    </row>
    <row r="54" ht="32.9" customHeight="1" spans="1:23">
      <c r="A54" s="27" t="s">
        <v>477</v>
      </c>
      <c r="B54" s="153" t="s">
        <v>512</v>
      </c>
      <c r="C54" s="27" t="s">
        <v>511</v>
      </c>
      <c r="D54" s="27" t="s">
        <v>64</v>
      </c>
      <c r="E54" s="27" t="s">
        <v>138</v>
      </c>
      <c r="F54" s="27" t="s">
        <v>292</v>
      </c>
      <c r="G54" s="27" t="s">
        <v>293</v>
      </c>
      <c r="H54" s="27" t="s">
        <v>294</v>
      </c>
      <c r="I54" s="46">
        <v>85500</v>
      </c>
      <c r="J54" s="46"/>
      <c r="K54" s="46"/>
      <c r="L54" s="46"/>
      <c r="M54" s="46"/>
      <c r="N54" s="46">
        <v>85500</v>
      </c>
      <c r="O54" s="46"/>
      <c r="P54" s="46"/>
      <c r="Q54" s="46"/>
      <c r="R54" s="46"/>
      <c r="S54" s="46"/>
      <c r="T54" s="46"/>
      <c r="U54" s="46"/>
      <c r="V54" s="46"/>
      <c r="W54" s="46"/>
    </row>
    <row r="55" ht="32.9" customHeight="1" spans="1:23">
      <c r="A55" s="27" t="s">
        <v>477</v>
      </c>
      <c r="B55" s="153" t="s">
        <v>512</v>
      </c>
      <c r="C55" s="27" t="s">
        <v>511</v>
      </c>
      <c r="D55" s="27" t="s">
        <v>64</v>
      </c>
      <c r="E55" s="27" t="s">
        <v>138</v>
      </c>
      <c r="F55" s="27" t="s">
        <v>292</v>
      </c>
      <c r="G55" s="27" t="s">
        <v>288</v>
      </c>
      <c r="H55" s="27" t="s">
        <v>289</v>
      </c>
      <c r="I55" s="46">
        <v>50000</v>
      </c>
      <c r="J55" s="46"/>
      <c r="K55" s="46"/>
      <c r="L55" s="46"/>
      <c r="M55" s="46"/>
      <c r="N55" s="46">
        <v>50000</v>
      </c>
      <c r="O55" s="46"/>
      <c r="P55" s="46"/>
      <c r="Q55" s="46"/>
      <c r="R55" s="46"/>
      <c r="S55" s="46"/>
      <c r="T55" s="46"/>
      <c r="U55" s="46"/>
      <c r="V55" s="46"/>
      <c r="W55" s="46"/>
    </row>
    <row r="56" ht="32.9" customHeight="1" spans="1:23">
      <c r="A56" s="27"/>
      <c r="B56" s="27"/>
      <c r="C56" s="27" t="s">
        <v>513</v>
      </c>
      <c r="D56" s="27"/>
      <c r="E56" s="27"/>
      <c r="F56" s="27"/>
      <c r="G56" s="27"/>
      <c r="H56" s="27"/>
      <c r="I56" s="46">
        <v>2110800</v>
      </c>
      <c r="J56" s="46">
        <v>2110800</v>
      </c>
      <c r="K56" s="46">
        <v>2110800</v>
      </c>
      <c r="L56" s="46"/>
      <c r="M56" s="46"/>
      <c r="N56" s="46"/>
      <c r="O56" s="46"/>
      <c r="P56" s="46"/>
      <c r="Q56" s="46"/>
      <c r="R56" s="46"/>
      <c r="S56" s="46"/>
      <c r="T56" s="46"/>
      <c r="U56" s="46"/>
      <c r="V56" s="46"/>
      <c r="W56" s="46"/>
    </row>
    <row r="57" ht="32.9" customHeight="1" spans="1:23">
      <c r="A57" s="27" t="s">
        <v>488</v>
      </c>
      <c r="B57" s="153" t="s">
        <v>514</v>
      </c>
      <c r="C57" s="27" t="s">
        <v>513</v>
      </c>
      <c r="D57" s="27" t="s">
        <v>64</v>
      </c>
      <c r="E57" s="27" t="s">
        <v>137</v>
      </c>
      <c r="F57" s="27" t="s">
        <v>315</v>
      </c>
      <c r="G57" s="27" t="s">
        <v>479</v>
      </c>
      <c r="H57" s="27" t="s">
        <v>480</v>
      </c>
      <c r="I57" s="46">
        <v>2110800</v>
      </c>
      <c r="J57" s="46">
        <v>2110800</v>
      </c>
      <c r="K57" s="46">
        <v>2110800</v>
      </c>
      <c r="L57" s="46"/>
      <c r="M57" s="46"/>
      <c r="N57" s="46"/>
      <c r="O57" s="46"/>
      <c r="P57" s="46"/>
      <c r="Q57" s="46"/>
      <c r="R57" s="46"/>
      <c r="S57" s="46"/>
      <c r="T57" s="46"/>
      <c r="U57" s="46"/>
      <c r="V57" s="46"/>
      <c r="W57" s="46"/>
    </row>
    <row r="58" ht="32.9" customHeight="1" spans="1:23">
      <c r="A58" s="27"/>
      <c r="B58" s="27"/>
      <c r="C58" s="27" t="s">
        <v>515</v>
      </c>
      <c r="D58" s="27"/>
      <c r="E58" s="27"/>
      <c r="F58" s="27"/>
      <c r="G58" s="27"/>
      <c r="H58" s="27"/>
      <c r="I58" s="46">
        <v>4600000</v>
      </c>
      <c r="J58" s="46">
        <v>4600000</v>
      </c>
      <c r="K58" s="46">
        <v>4600000</v>
      </c>
      <c r="L58" s="46"/>
      <c r="M58" s="46"/>
      <c r="N58" s="46"/>
      <c r="O58" s="46"/>
      <c r="P58" s="46"/>
      <c r="Q58" s="46"/>
      <c r="R58" s="46"/>
      <c r="S58" s="46"/>
      <c r="T58" s="46"/>
      <c r="U58" s="46"/>
      <c r="V58" s="46"/>
      <c r="W58" s="46"/>
    </row>
    <row r="59" ht="32.9" customHeight="1" spans="1:23">
      <c r="A59" s="27" t="s">
        <v>477</v>
      </c>
      <c r="B59" s="153" t="s">
        <v>516</v>
      </c>
      <c r="C59" s="27" t="s">
        <v>515</v>
      </c>
      <c r="D59" s="27" t="s">
        <v>64</v>
      </c>
      <c r="E59" s="27" t="s">
        <v>115</v>
      </c>
      <c r="F59" s="27" t="s">
        <v>517</v>
      </c>
      <c r="G59" s="27" t="s">
        <v>288</v>
      </c>
      <c r="H59" s="27" t="s">
        <v>289</v>
      </c>
      <c r="I59" s="46">
        <v>800000</v>
      </c>
      <c r="J59" s="46">
        <v>800000</v>
      </c>
      <c r="K59" s="46">
        <v>800000</v>
      </c>
      <c r="L59" s="46"/>
      <c r="M59" s="46"/>
      <c r="N59" s="46"/>
      <c r="O59" s="46"/>
      <c r="P59" s="46"/>
      <c r="Q59" s="46"/>
      <c r="R59" s="46"/>
      <c r="S59" s="46"/>
      <c r="T59" s="46"/>
      <c r="U59" s="46"/>
      <c r="V59" s="46"/>
      <c r="W59" s="46"/>
    </row>
    <row r="60" ht="32.9" customHeight="1" spans="1:23">
      <c r="A60" s="27" t="s">
        <v>477</v>
      </c>
      <c r="B60" s="153" t="s">
        <v>516</v>
      </c>
      <c r="C60" s="27" t="s">
        <v>515</v>
      </c>
      <c r="D60" s="27" t="s">
        <v>64</v>
      </c>
      <c r="E60" s="27" t="s">
        <v>115</v>
      </c>
      <c r="F60" s="27" t="s">
        <v>517</v>
      </c>
      <c r="G60" s="27" t="s">
        <v>518</v>
      </c>
      <c r="H60" s="27" t="s">
        <v>519</v>
      </c>
      <c r="I60" s="46">
        <v>3050000</v>
      </c>
      <c r="J60" s="46">
        <v>3050000</v>
      </c>
      <c r="K60" s="46">
        <v>3050000</v>
      </c>
      <c r="L60" s="46"/>
      <c r="M60" s="46"/>
      <c r="N60" s="46"/>
      <c r="O60" s="46"/>
      <c r="P60" s="46"/>
      <c r="Q60" s="46"/>
      <c r="R60" s="46"/>
      <c r="S60" s="46"/>
      <c r="T60" s="46"/>
      <c r="U60" s="46"/>
      <c r="V60" s="46"/>
      <c r="W60" s="46"/>
    </row>
    <row r="61" ht="32.9" customHeight="1" spans="1:23">
      <c r="A61" s="27" t="s">
        <v>477</v>
      </c>
      <c r="B61" s="153" t="s">
        <v>516</v>
      </c>
      <c r="C61" s="27" t="s">
        <v>515</v>
      </c>
      <c r="D61" s="27" t="s">
        <v>64</v>
      </c>
      <c r="E61" s="27" t="s">
        <v>117</v>
      </c>
      <c r="F61" s="27" t="s">
        <v>517</v>
      </c>
      <c r="G61" s="27" t="s">
        <v>518</v>
      </c>
      <c r="H61" s="27" t="s">
        <v>519</v>
      </c>
      <c r="I61" s="46">
        <v>750000</v>
      </c>
      <c r="J61" s="46">
        <v>750000</v>
      </c>
      <c r="K61" s="46">
        <v>750000</v>
      </c>
      <c r="L61" s="46"/>
      <c r="M61" s="46"/>
      <c r="N61" s="46"/>
      <c r="O61" s="46"/>
      <c r="P61" s="46"/>
      <c r="Q61" s="46"/>
      <c r="R61" s="46"/>
      <c r="S61" s="46"/>
      <c r="T61" s="46"/>
      <c r="U61" s="46"/>
      <c r="V61" s="46"/>
      <c r="W61" s="46"/>
    </row>
    <row r="62" ht="32.9" customHeight="1" spans="1:23">
      <c r="A62" s="27"/>
      <c r="B62" s="27"/>
      <c r="C62" s="27" t="s">
        <v>520</v>
      </c>
      <c r="D62" s="27"/>
      <c r="E62" s="27"/>
      <c r="F62" s="27"/>
      <c r="G62" s="27"/>
      <c r="H62" s="27"/>
      <c r="I62" s="46">
        <v>3357900</v>
      </c>
      <c r="J62" s="46"/>
      <c r="K62" s="46"/>
      <c r="L62" s="46">
        <v>3357900</v>
      </c>
      <c r="M62" s="46"/>
      <c r="N62" s="46"/>
      <c r="O62" s="46"/>
      <c r="P62" s="46"/>
      <c r="Q62" s="46"/>
      <c r="R62" s="46"/>
      <c r="S62" s="46"/>
      <c r="T62" s="46"/>
      <c r="U62" s="46"/>
      <c r="V62" s="46"/>
      <c r="W62" s="46"/>
    </row>
    <row r="63" ht="32.9" customHeight="1" spans="1:23">
      <c r="A63" s="27" t="s">
        <v>477</v>
      </c>
      <c r="B63" s="153" t="s">
        <v>521</v>
      </c>
      <c r="C63" s="27" t="s">
        <v>520</v>
      </c>
      <c r="D63" s="27" t="s">
        <v>64</v>
      </c>
      <c r="E63" s="27" t="s">
        <v>133</v>
      </c>
      <c r="F63" s="27" t="s">
        <v>522</v>
      </c>
      <c r="G63" s="27" t="s">
        <v>464</v>
      </c>
      <c r="H63" s="27" t="s">
        <v>102</v>
      </c>
      <c r="I63" s="46">
        <v>3357900</v>
      </c>
      <c r="J63" s="46"/>
      <c r="K63" s="46"/>
      <c r="L63" s="46">
        <v>3357900</v>
      </c>
      <c r="M63" s="46"/>
      <c r="N63" s="46"/>
      <c r="O63" s="46"/>
      <c r="P63" s="46"/>
      <c r="Q63" s="46"/>
      <c r="R63" s="46"/>
      <c r="S63" s="46"/>
      <c r="T63" s="46"/>
      <c r="U63" s="46"/>
      <c r="V63" s="46"/>
      <c r="W63" s="46"/>
    </row>
    <row r="64" ht="32.9" customHeight="1" spans="1:23">
      <c r="A64" s="27"/>
      <c r="B64" s="27"/>
      <c r="C64" s="27" t="s">
        <v>523</v>
      </c>
      <c r="D64" s="27"/>
      <c r="E64" s="27"/>
      <c r="F64" s="27"/>
      <c r="G64" s="27"/>
      <c r="H64" s="27"/>
      <c r="I64" s="46">
        <v>178503</v>
      </c>
      <c r="J64" s="46">
        <v>178503</v>
      </c>
      <c r="K64" s="46">
        <v>178503</v>
      </c>
      <c r="L64" s="46"/>
      <c r="M64" s="46"/>
      <c r="N64" s="46"/>
      <c r="O64" s="46"/>
      <c r="P64" s="46"/>
      <c r="Q64" s="46"/>
      <c r="R64" s="46"/>
      <c r="S64" s="46"/>
      <c r="T64" s="46"/>
      <c r="U64" s="46"/>
      <c r="V64" s="46"/>
      <c r="W64" s="46"/>
    </row>
    <row r="65" ht="32.9" customHeight="1" spans="1:23">
      <c r="A65" s="27" t="s">
        <v>461</v>
      </c>
      <c r="B65" s="153" t="s">
        <v>524</v>
      </c>
      <c r="C65" s="27" t="s">
        <v>523</v>
      </c>
      <c r="D65" s="27" t="s">
        <v>64</v>
      </c>
      <c r="E65" s="27" t="s">
        <v>152</v>
      </c>
      <c r="F65" s="27" t="s">
        <v>525</v>
      </c>
      <c r="G65" s="27" t="s">
        <v>464</v>
      </c>
      <c r="H65" s="27" t="s">
        <v>102</v>
      </c>
      <c r="I65" s="46">
        <v>178503</v>
      </c>
      <c r="J65" s="46">
        <v>178503</v>
      </c>
      <c r="K65" s="46">
        <v>178503</v>
      </c>
      <c r="L65" s="46"/>
      <c r="M65" s="46"/>
      <c r="N65" s="46"/>
      <c r="O65" s="46"/>
      <c r="P65" s="46"/>
      <c r="Q65" s="46"/>
      <c r="R65" s="46"/>
      <c r="S65" s="46"/>
      <c r="T65" s="46"/>
      <c r="U65" s="46"/>
      <c r="V65" s="46"/>
      <c r="W65" s="46"/>
    </row>
    <row r="66" ht="32.9" customHeight="1" spans="1:23">
      <c r="A66" s="27"/>
      <c r="B66" s="27"/>
      <c r="C66" s="27" t="s">
        <v>526</v>
      </c>
      <c r="D66" s="27"/>
      <c r="E66" s="27"/>
      <c r="F66" s="27"/>
      <c r="G66" s="27"/>
      <c r="H66" s="27"/>
      <c r="I66" s="46">
        <v>150000</v>
      </c>
      <c r="J66" s="46">
        <v>150000</v>
      </c>
      <c r="K66" s="46">
        <v>150000</v>
      </c>
      <c r="L66" s="46"/>
      <c r="M66" s="46"/>
      <c r="N66" s="46"/>
      <c r="O66" s="46"/>
      <c r="P66" s="46"/>
      <c r="Q66" s="46"/>
      <c r="R66" s="46"/>
      <c r="S66" s="46"/>
      <c r="T66" s="46"/>
      <c r="U66" s="46"/>
      <c r="V66" s="46"/>
      <c r="W66" s="46"/>
    </row>
    <row r="67" ht="32.9" customHeight="1" spans="1:23">
      <c r="A67" s="27" t="s">
        <v>488</v>
      </c>
      <c r="B67" s="153" t="s">
        <v>527</v>
      </c>
      <c r="C67" s="27" t="s">
        <v>526</v>
      </c>
      <c r="D67" s="27" t="s">
        <v>64</v>
      </c>
      <c r="E67" s="27" t="s">
        <v>153</v>
      </c>
      <c r="F67" s="27" t="s">
        <v>528</v>
      </c>
      <c r="G67" s="27" t="s">
        <v>288</v>
      </c>
      <c r="H67" s="27" t="s">
        <v>289</v>
      </c>
      <c r="I67" s="46">
        <v>150000</v>
      </c>
      <c r="J67" s="46">
        <v>150000</v>
      </c>
      <c r="K67" s="46">
        <v>150000</v>
      </c>
      <c r="L67" s="46"/>
      <c r="M67" s="46"/>
      <c r="N67" s="46"/>
      <c r="O67" s="46"/>
      <c r="P67" s="46"/>
      <c r="Q67" s="46"/>
      <c r="R67" s="46"/>
      <c r="S67" s="46"/>
      <c r="T67" s="46"/>
      <c r="U67" s="46"/>
      <c r="V67" s="46"/>
      <c r="W67" s="46"/>
    </row>
    <row r="68" ht="32.9" customHeight="1" spans="1:23">
      <c r="A68" s="27"/>
      <c r="B68" s="27"/>
      <c r="C68" s="27" t="s">
        <v>529</v>
      </c>
      <c r="D68" s="27"/>
      <c r="E68" s="27"/>
      <c r="F68" s="27"/>
      <c r="G68" s="27"/>
      <c r="H68" s="27"/>
      <c r="I68" s="46">
        <v>550000</v>
      </c>
      <c r="J68" s="46">
        <v>550000</v>
      </c>
      <c r="K68" s="46">
        <v>550000</v>
      </c>
      <c r="L68" s="46"/>
      <c r="M68" s="46"/>
      <c r="N68" s="46"/>
      <c r="O68" s="46"/>
      <c r="P68" s="46"/>
      <c r="Q68" s="46"/>
      <c r="R68" s="46"/>
      <c r="S68" s="46"/>
      <c r="T68" s="46"/>
      <c r="U68" s="46"/>
      <c r="V68" s="46"/>
      <c r="W68" s="46"/>
    </row>
    <row r="69" ht="32.9" customHeight="1" spans="1:23">
      <c r="A69" s="27" t="s">
        <v>477</v>
      </c>
      <c r="B69" s="153" t="s">
        <v>530</v>
      </c>
      <c r="C69" s="27" t="s">
        <v>529</v>
      </c>
      <c r="D69" s="27" t="s">
        <v>64</v>
      </c>
      <c r="E69" s="27" t="s">
        <v>144</v>
      </c>
      <c r="F69" s="27" t="s">
        <v>483</v>
      </c>
      <c r="G69" s="27" t="s">
        <v>288</v>
      </c>
      <c r="H69" s="27" t="s">
        <v>289</v>
      </c>
      <c r="I69" s="46">
        <v>550000</v>
      </c>
      <c r="J69" s="46">
        <v>550000</v>
      </c>
      <c r="K69" s="46">
        <v>550000</v>
      </c>
      <c r="L69" s="46"/>
      <c r="M69" s="46"/>
      <c r="N69" s="46"/>
      <c r="O69" s="46"/>
      <c r="P69" s="46"/>
      <c r="Q69" s="46"/>
      <c r="R69" s="46"/>
      <c r="S69" s="46"/>
      <c r="T69" s="46"/>
      <c r="U69" s="46"/>
      <c r="V69" s="46"/>
      <c r="W69" s="46"/>
    </row>
    <row r="70" ht="32.9" customHeight="1" spans="1:23">
      <c r="A70" s="27"/>
      <c r="B70" s="27"/>
      <c r="C70" s="27" t="s">
        <v>531</v>
      </c>
      <c r="D70" s="27"/>
      <c r="E70" s="27"/>
      <c r="F70" s="27"/>
      <c r="G70" s="27"/>
      <c r="H70" s="27"/>
      <c r="I70" s="46">
        <v>20000</v>
      </c>
      <c r="J70" s="46">
        <v>20000</v>
      </c>
      <c r="K70" s="46">
        <v>20000</v>
      </c>
      <c r="L70" s="46"/>
      <c r="M70" s="46"/>
      <c r="N70" s="46"/>
      <c r="O70" s="46"/>
      <c r="P70" s="46"/>
      <c r="Q70" s="46"/>
      <c r="R70" s="46"/>
      <c r="S70" s="46"/>
      <c r="T70" s="46"/>
      <c r="U70" s="46"/>
      <c r="V70" s="46"/>
      <c r="W70" s="46"/>
    </row>
    <row r="71" ht="32.9" customHeight="1" spans="1:23">
      <c r="A71" s="27" t="s">
        <v>477</v>
      </c>
      <c r="B71" s="153" t="s">
        <v>532</v>
      </c>
      <c r="C71" s="27" t="s">
        <v>531</v>
      </c>
      <c r="D71" s="27" t="s">
        <v>64</v>
      </c>
      <c r="E71" s="27" t="s">
        <v>105</v>
      </c>
      <c r="F71" s="27" t="s">
        <v>533</v>
      </c>
      <c r="G71" s="27" t="s">
        <v>288</v>
      </c>
      <c r="H71" s="27" t="s">
        <v>289</v>
      </c>
      <c r="I71" s="46">
        <v>20000</v>
      </c>
      <c r="J71" s="46">
        <v>20000</v>
      </c>
      <c r="K71" s="46">
        <v>20000</v>
      </c>
      <c r="L71" s="46"/>
      <c r="M71" s="46"/>
      <c r="N71" s="46"/>
      <c r="O71" s="46"/>
      <c r="P71" s="46"/>
      <c r="Q71" s="46"/>
      <c r="R71" s="46"/>
      <c r="S71" s="46"/>
      <c r="T71" s="46"/>
      <c r="U71" s="46"/>
      <c r="V71" s="46"/>
      <c r="W71" s="46"/>
    </row>
    <row r="72" ht="32.9" customHeight="1" spans="1:23">
      <c r="A72" s="27"/>
      <c r="B72" s="27"/>
      <c r="C72" s="27" t="s">
        <v>534</v>
      </c>
      <c r="D72" s="27"/>
      <c r="E72" s="27"/>
      <c r="F72" s="27"/>
      <c r="G72" s="27"/>
      <c r="H72" s="27"/>
      <c r="I72" s="46">
        <v>3000000</v>
      </c>
      <c r="J72" s="46">
        <v>3000000</v>
      </c>
      <c r="K72" s="46">
        <v>3000000</v>
      </c>
      <c r="L72" s="46"/>
      <c r="M72" s="46"/>
      <c r="N72" s="46"/>
      <c r="O72" s="46"/>
      <c r="P72" s="46"/>
      <c r="Q72" s="46"/>
      <c r="R72" s="46"/>
      <c r="S72" s="46"/>
      <c r="T72" s="46"/>
      <c r="U72" s="46"/>
      <c r="V72" s="46"/>
      <c r="W72" s="46"/>
    </row>
    <row r="73" ht="32.9" customHeight="1" spans="1:23">
      <c r="A73" s="27" t="s">
        <v>488</v>
      </c>
      <c r="B73" s="153" t="s">
        <v>535</v>
      </c>
      <c r="C73" s="27" t="s">
        <v>534</v>
      </c>
      <c r="D73" s="27" t="s">
        <v>64</v>
      </c>
      <c r="E73" s="27" t="s">
        <v>145</v>
      </c>
      <c r="F73" s="27" t="s">
        <v>536</v>
      </c>
      <c r="G73" s="27" t="s">
        <v>537</v>
      </c>
      <c r="H73" s="27" t="s">
        <v>538</v>
      </c>
      <c r="I73" s="46">
        <v>3000000</v>
      </c>
      <c r="J73" s="46">
        <v>3000000</v>
      </c>
      <c r="K73" s="46">
        <v>3000000</v>
      </c>
      <c r="L73" s="46"/>
      <c r="M73" s="46"/>
      <c r="N73" s="46"/>
      <c r="O73" s="46"/>
      <c r="P73" s="46"/>
      <c r="Q73" s="46"/>
      <c r="R73" s="46"/>
      <c r="S73" s="46"/>
      <c r="T73" s="46"/>
      <c r="U73" s="46"/>
      <c r="V73" s="46"/>
      <c r="W73" s="46"/>
    </row>
    <row r="74" ht="32.9" customHeight="1" spans="1:23">
      <c r="A74" s="27"/>
      <c r="B74" s="27"/>
      <c r="C74" s="27" t="s">
        <v>539</v>
      </c>
      <c r="D74" s="27"/>
      <c r="E74" s="27"/>
      <c r="F74" s="27"/>
      <c r="G74" s="27"/>
      <c r="H74" s="27"/>
      <c r="I74" s="46">
        <v>10000</v>
      </c>
      <c r="J74" s="46"/>
      <c r="K74" s="46"/>
      <c r="L74" s="46"/>
      <c r="M74" s="46"/>
      <c r="N74" s="46"/>
      <c r="O74" s="46"/>
      <c r="P74" s="46"/>
      <c r="Q74" s="46"/>
      <c r="R74" s="46">
        <v>10000</v>
      </c>
      <c r="S74" s="46"/>
      <c r="T74" s="46"/>
      <c r="U74" s="46"/>
      <c r="V74" s="46"/>
      <c r="W74" s="46">
        <v>10000</v>
      </c>
    </row>
    <row r="75" ht="32.9" customHeight="1" spans="1:23">
      <c r="A75" s="27" t="s">
        <v>488</v>
      </c>
      <c r="B75" s="153" t="s">
        <v>540</v>
      </c>
      <c r="C75" s="27" t="s">
        <v>539</v>
      </c>
      <c r="D75" s="27" t="s">
        <v>64</v>
      </c>
      <c r="E75" s="27" t="s">
        <v>136</v>
      </c>
      <c r="F75" s="27" t="s">
        <v>212</v>
      </c>
      <c r="G75" s="27" t="s">
        <v>286</v>
      </c>
      <c r="H75" s="27" t="s">
        <v>287</v>
      </c>
      <c r="I75" s="46">
        <v>10000</v>
      </c>
      <c r="J75" s="46"/>
      <c r="K75" s="46"/>
      <c r="L75" s="46"/>
      <c r="M75" s="46"/>
      <c r="N75" s="46"/>
      <c r="O75" s="46"/>
      <c r="P75" s="46"/>
      <c r="Q75" s="46"/>
      <c r="R75" s="46">
        <v>10000</v>
      </c>
      <c r="S75" s="46"/>
      <c r="T75" s="46"/>
      <c r="U75" s="46"/>
      <c r="V75" s="46"/>
      <c r="W75" s="46">
        <v>10000</v>
      </c>
    </row>
    <row r="76" ht="32.9" customHeight="1" spans="1:23">
      <c r="A76" s="27"/>
      <c r="B76" s="27"/>
      <c r="C76" s="27" t="s">
        <v>541</v>
      </c>
      <c r="D76" s="27"/>
      <c r="E76" s="27"/>
      <c r="F76" s="27"/>
      <c r="G76" s="27"/>
      <c r="H76" s="27"/>
      <c r="I76" s="46">
        <v>133940000</v>
      </c>
      <c r="J76" s="46">
        <v>133940000</v>
      </c>
      <c r="K76" s="46">
        <v>133940000</v>
      </c>
      <c r="L76" s="46"/>
      <c r="M76" s="46"/>
      <c r="N76" s="46"/>
      <c r="O76" s="46"/>
      <c r="P76" s="46"/>
      <c r="Q76" s="46"/>
      <c r="R76" s="46"/>
      <c r="S76" s="46"/>
      <c r="T76" s="46"/>
      <c r="U76" s="46"/>
      <c r="V76" s="46"/>
      <c r="W76" s="46"/>
    </row>
    <row r="77" ht="32.9" customHeight="1" spans="1:23">
      <c r="A77" s="27" t="s">
        <v>461</v>
      </c>
      <c r="B77" s="153" t="s">
        <v>542</v>
      </c>
      <c r="C77" s="27" t="s">
        <v>541</v>
      </c>
      <c r="D77" s="27" t="s">
        <v>64</v>
      </c>
      <c r="E77" s="27" t="s">
        <v>151</v>
      </c>
      <c r="F77" s="27" t="s">
        <v>543</v>
      </c>
      <c r="G77" s="27" t="s">
        <v>464</v>
      </c>
      <c r="H77" s="27" t="s">
        <v>102</v>
      </c>
      <c r="I77" s="46">
        <v>133940000</v>
      </c>
      <c r="J77" s="46">
        <v>133940000</v>
      </c>
      <c r="K77" s="46">
        <v>133940000</v>
      </c>
      <c r="L77" s="46"/>
      <c r="M77" s="46"/>
      <c r="N77" s="46"/>
      <c r="O77" s="46"/>
      <c r="P77" s="46"/>
      <c r="Q77" s="46"/>
      <c r="R77" s="46"/>
      <c r="S77" s="46"/>
      <c r="T77" s="46"/>
      <c r="U77" s="46"/>
      <c r="V77" s="46"/>
      <c r="W77" s="46"/>
    </row>
    <row r="78" ht="32.9" customHeight="1" spans="1:23">
      <c r="A78" s="27"/>
      <c r="B78" s="27"/>
      <c r="C78" s="27" t="s">
        <v>544</v>
      </c>
      <c r="D78" s="27"/>
      <c r="E78" s="27"/>
      <c r="F78" s="27"/>
      <c r="G78" s="27"/>
      <c r="H78" s="27"/>
      <c r="I78" s="46">
        <v>63165.63</v>
      </c>
      <c r="J78" s="46"/>
      <c r="K78" s="46"/>
      <c r="L78" s="46"/>
      <c r="M78" s="46"/>
      <c r="N78" s="46">
        <v>63165.63</v>
      </c>
      <c r="O78" s="46"/>
      <c r="P78" s="46"/>
      <c r="Q78" s="46"/>
      <c r="R78" s="46"/>
      <c r="S78" s="46"/>
      <c r="T78" s="46"/>
      <c r="U78" s="46"/>
      <c r="V78" s="46"/>
      <c r="W78" s="46"/>
    </row>
    <row r="79" ht="32.9" customHeight="1" spans="1:23">
      <c r="A79" s="27" t="s">
        <v>488</v>
      </c>
      <c r="B79" s="153" t="s">
        <v>545</v>
      </c>
      <c r="C79" s="27" t="s">
        <v>544</v>
      </c>
      <c r="D79" s="27" t="s">
        <v>67</v>
      </c>
      <c r="E79" s="27" t="s">
        <v>146</v>
      </c>
      <c r="F79" s="27" t="s">
        <v>546</v>
      </c>
      <c r="G79" s="27" t="s">
        <v>293</v>
      </c>
      <c r="H79" s="27" t="s">
        <v>294</v>
      </c>
      <c r="I79" s="46">
        <v>29965.63</v>
      </c>
      <c r="J79" s="46"/>
      <c r="K79" s="46"/>
      <c r="L79" s="46"/>
      <c r="M79" s="46"/>
      <c r="N79" s="46">
        <v>29965.63</v>
      </c>
      <c r="O79" s="46"/>
      <c r="P79" s="46"/>
      <c r="Q79" s="46"/>
      <c r="R79" s="46"/>
      <c r="S79" s="46"/>
      <c r="T79" s="46"/>
      <c r="U79" s="46"/>
      <c r="V79" s="46"/>
      <c r="W79" s="46"/>
    </row>
    <row r="80" ht="32.9" customHeight="1" spans="1:23">
      <c r="A80" s="27" t="s">
        <v>488</v>
      </c>
      <c r="B80" s="153" t="s">
        <v>545</v>
      </c>
      <c r="C80" s="27" t="s">
        <v>544</v>
      </c>
      <c r="D80" s="27" t="s">
        <v>67</v>
      </c>
      <c r="E80" s="27" t="s">
        <v>146</v>
      </c>
      <c r="F80" s="27" t="s">
        <v>546</v>
      </c>
      <c r="G80" s="27" t="s">
        <v>261</v>
      </c>
      <c r="H80" s="27" t="s">
        <v>262</v>
      </c>
      <c r="I80" s="46">
        <v>33200</v>
      </c>
      <c r="J80" s="46"/>
      <c r="K80" s="46"/>
      <c r="L80" s="46"/>
      <c r="M80" s="46"/>
      <c r="N80" s="46">
        <v>33200</v>
      </c>
      <c r="O80" s="46"/>
      <c r="P80" s="46"/>
      <c r="Q80" s="46"/>
      <c r="R80" s="46"/>
      <c r="S80" s="46"/>
      <c r="T80" s="46"/>
      <c r="U80" s="46"/>
      <c r="V80" s="46"/>
      <c r="W80" s="46"/>
    </row>
    <row r="81" ht="32.9" customHeight="1" spans="1:23">
      <c r="A81" s="27"/>
      <c r="B81" s="27"/>
      <c r="C81" s="27" t="s">
        <v>547</v>
      </c>
      <c r="D81" s="27"/>
      <c r="E81" s="27"/>
      <c r="F81" s="27"/>
      <c r="G81" s="27"/>
      <c r="H81" s="27"/>
      <c r="I81" s="46">
        <v>2022058.36</v>
      </c>
      <c r="J81" s="46"/>
      <c r="K81" s="46"/>
      <c r="L81" s="46"/>
      <c r="M81" s="46"/>
      <c r="N81" s="46">
        <v>2022058.36</v>
      </c>
      <c r="O81" s="46"/>
      <c r="P81" s="46"/>
      <c r="Q81" s="46"/>
      <c r="R81" s="46"/>
      <c r="S81" s="46"/>
      <c r="T81" s="46"/>
      <c r="U81" s="46"/>
      <c r="V81" s="46"/>
      <c r="W81" s="46"/>
    </row>
    <row r="82" ht="32.9" customHeight="1" spans="1:23">
      <c r="A82" s="27" t="s">
        <v>488</v>
      </c>
      <c r="B82" s="153" t="s">
        <v>548</v>
      </c>
      <c r="C82" s="27" t="s">
        <v>547</v>
      </c>
      <c r="D82" s="27" t="s">
        <v>67</v>
      </c>
      <c r="E82" s="27" t="s">
        <v>146</v>
      </c>
      <c r="F82" s="27" t="s">
        <v>546</v>
      </c>
      <c r="G82" s="27" t="s">
        <v>297</v>
      </c>
      <c r="H82" s="27" t="s">
        <v>298</v>
      </c>
      <c r="I82" s="46">
        <v>39292.36</v>
      </c>
      <c r="J82" s="46"/>
      <c r="K82" s="46"/>
      <c r="L82" s="46"/>
      <c r="M82" s="46"/>
      <c r="N82" s="46">
        <v>39292.36</v>
      </c>
      <c r="O82" s="46"/>
      <c r="P82" s="46"/>
      <c r="Q82" s="46"/>
      <c r="R82" s="46"/>
      <c r="S82" s="46"/>
      <c r="T82" s="46"/>
      <c r="U82" s="46"/>
      <c r="V82" s="46"/>
      <c r="W82" s="46"/>
    </row>
    <row r="83" ht="32.9" customHeight="1" spans="1:23">
      <c r="A83" s="27" t="s">
        <v>488</v>
      </c>
      <c r="B83" s="153" t="s">
        <v>548</v>
      </c>
      <c r="C83" s="27" t="s">
        <v>547</v>
      </c>
      <c r="D83" s="27" t="s">
        <v>67</v>
      </c>
      <c r="E83" s="27" t="s">
        <v>146</v>
      </c>
      <c r="F83" s="27" t="s">
        <v>546</v>
      </c>
      <c r="G83" s="27" t="s">
        <v>293</v>
      </c>
      <c r="H83" s="27" t="s">
        <v>294</v>
      </c>
      <c r="I83" s="46">
        <v>2843</v>
      </c>
      <c r="J83" s="46"/>
      <c r="K83" s="46"/>
      <c r="L83" s="46"/>
      <c r="M83" s="46"/>
      <c r="N83" s="46">
        <v>2843</v>
      </c>
      <c r="O83" s="46"/>
      <c r="P83" s="46"/>
      <c r="Q83" s="46"/>
      <c r="R83" s="46"/>
      <c r="S83" s="46"/>
      <c r="T83" s="46"/>
      <c r="U83" s="46"/>
      <c r="V83" s="46"/>
      <c r="W83" s="46"/>
    </row>
    <row r="84" ht="32.9" customHeight="1" spans="1:23">
      <c r="A84" s="27" t="s">
        <v>488</v>
      </c>
      <c r="B84" s="153" t="s">
        <v>548</v>
      </c>
      <c r="C84" s="27" t="s">
        <v>547</v>
      </c>
      <c r="D84" s="27" t="s">
        <v>67</v>
      </c>
      <c r="E84" s="27" t="s">
        <v>146</v>
      </c>
      <c r="F84" s="27" t="s">
        <v>546</v>
      </c>
      <c r="G84" s="27" t="s">
        <v>288</v>
      </c>
      <c r="H84" s="27" t="s">
        <v>289</v>
      </c>
      <c r="I84" s="46">
        <v>1979923</v>
      </c>
      <c r="J84" s="46"/>
      <c r="K84" s="46"/>
      <c r="L84" s="46"/>
      <c r="M84" s="46"/>
      <c r="N84" s="46">
        <v>1979923</v>
      </c>
      <c r="O84" s="46"/>
      <c r="P84" s="46"/>
      <c r="Q84" s="46"/>
      <c r="R84" s="46"/>
      <c r="S84" s="46"/>
      <c r="T84" s="46"/>
      <c r="U84" s="46"/>
      <c r="V84" s="46"/>
      <c r="W84" s="46"/>
    </row>
    <row r="85" ht="32.9" customHeight="1" spans="1:23">
      <c r="A85" s="27"/>
      <c r="B85" s="27"/>
      <c r="C85" s="27" t="s">
        <v>549</v>
      </c>
      <c r="D85" s="27"/>
      <c r="E85" s="27"/>
      <c r="F85" s="27"/>
      <c r="G85" s="27"/>
      <c r="H85" s="27"/>
      <c r="I85" s="46">
        <v>251000</v>
      </c>
      <c r="J85" s="46"/>
      <c r="K85" s="46"/>
      <c r="L85" s="46"/>
      <c r="M85" s="46"/>
      <c r="N85" s="46">
        <v>251000</v>
      </c>
      <c r="O85" s="46"/>
      <c r="P85" s="46"/>
      <c r="Q85" s="46"/>
      <c r="R85" s="46"/>
      <c r="S85" s="46"/>
      <c r="T85" s="46"/>
      <c r="U85" s="46"/>
      <c r="V85" s="46"/>
      <c r="W85" s="46"/>
    </row>
    <row r="86" ht="32.9" customHeight="1" spans="1:23">
      <c r="A86" s="27" t="s">
        <v>488</v>
      </c>
      <c r="B86" s="153" t="s">
        <v>550</v>
      </c>
      <c r="C86" s="27" t="s">
        <v>549</v>
      </c>
      <c r="D86" s="27" t="s">
        <v>67</v>
      </c>
      <c r="E86" s="27" t="s">
        <v>146</v>
      </c>
      <c r="F86" s="27" t="s">
        <v>546</v>
      </c>
      <c r="G86" s="27" t="s">
        <v>293</v>
      </c>
      <c r="H86" s="27" t="s">
        <v>294</v>
      </c>
      <c r="I86" s="46">
        <v>6000</v>
      </c>
      <c r="J86" s="46"/>
      <c r="K86" s="46"/>
      <c r="L86" s="46"/>
      <c r="M86" s="46"/>
      <c r="N86" s="46">
        <v>6000</v>
      </c>
      <c r="O86" s="46"/>
      <c r="P86" s="46"/>
      <c r="Q86" s="46"/>
      <c r="R86" s="46"/>
      <c r="S86" s="46"/>
      <c r="T86" s="46"/>
      <c r="U86" s="46"/>
      <c r="V86" s="46"/>
      <c r="W86" s="46"/>
    </row>
    <row r="87" ht="32.9" customHeight="1" spans="1:23">
      <c r="A87" s="27" t="s">
        <v>488</v>
      </c>
      <c r="B87" s="153" t="s">
        <v>550</v>
      </c>
      <c r="C87" s="27" t="s">
        <v>549</v>
      </c>
      <c r="D87" s="27" t="s">
        <v>67</v>
      </c>
      <c r="E87" s="27" t="s">
        <v>146</v>
      </c>
      <c r="F87" s="27" t="s">
        <v>546</v>
      </c>
      <c r="G87" s="27" t="s">
        <v>494</v>
      </c>
      <c r="H87" s="27" t="s">
        <v>495</v>
      </c>
      <c r="I87" s="46">
        <v>150000</v>
      </c>
      <c r="J87" s="46"/>
      <c r="K87" s="46"/>
      <c r="L87" s="46"/>
      <c r="M87" s="46"/>
      <c r="N87" s="46">
        <v>150000</v>
      </c>
      <c r="O87" s="46"/>
      <c r="P87" s="46"/>
      <c r="Q87" s="46"/>
      <c r="R87" s="46"/>
      <c r="S87" s="46"/>
      <c r="T87" s="46"/>
      <c r="U87" s="46"/>
      <c r="V87" s="46"/>
      <c r="W87" s="46"/>
    </row>
    <row r="88" ht="32.9" customHeight="1" spans="1:23">
      <c r="A88" s="27" t="s">
        <v>488</v>
      </c>
      <c r="B88" s="153" t="s">
        <v>550</v>
      </c>
      <c r="C88" s="27" t="s">
        <v>549</v>
      </c>
      <c r="D88" s="27" t="s">
        <v>67</v>
      </c>
      <c r="E88" s="27" t="s">
        <v>146</v>
      </c>
      <c r="F88" s="27" t="s">
        <v>546</v>
      </c>
      <c r="G88" s="27" t="s">
        <v>288</v>
      </c>
      <c r="H88" s="27" t="s">
        <v>289</v>
      </c>
      <c r="I88" s="46">
        <v>95000</v>
      </c>
      <c r="J88" s="46"/>
      <c r="K88" s="46"/>
      <c r="L88" s="46"/>
      <c r="M88" s="46"/>
      <c r="N88" s="46">
        <v>95000</v>
      </c>
      <c r="O88" s="46"/>
      <c r="P88" s="46"/>
      <c r="Q88" s="46"/>
      <c r="R88" s="46"/>
      <c r="S88" s="46"/>
      <c r="T88" s="46"/>
      <c r="U88" s="46"/>
      <c r="V88" s="46"/>
      <c r="W88" s="46"/>
    </row>
    <row r="89" ht="32.9" customHeight="1" spans="1:23">
      <c r="A89" s="27"/>
      <c r="B89" s="27"/>
      <c r="C89" s="27" t="s">
        <v>551</v>
      </c>
      <c r="D89" s="27"/>
      <c r="E89" s="27"/>
      <c r="F89" s="27"/>
      <c r="G89" s="27"/>
      <c r="H89" s="27"/>
      <c r="I89" s="46">
        <v>4300000</v>
      </c>
      <c r="J89" s="46"/>
      <c r="K89" s="46"/>
      <c r="L89" s="46"/>
      <c r="M89" s="46"/>
      <c r="N89" s="46">
        <v>4300000</v>
      </c>
      <c r="O89" s="46"/>
      <c r="P89" s="46"/>
      <c r="Q89" s="46"/>
      <c r="R89" s="46"/>
      <c r="S89" s="46"/>
      <c r="T89" s="46"/>
      <c r="U89" s="46"/>
      <c r="V89" s="46"/>
      <c r="W89" s="46"/>
    </row>
    <row r="90" ht="32.9" customHeight="1" spans="1:23">
      <c r="A90" s="27" t="s">
        <v>488</v>
      </c>
      <c r="B90" s="153" t="s">
        <v>552</v>
      </c>
      <c r="C90" s="27" t="s">
        <v>551</v>
      </c>
      <c r="D90" s="27" t="s">
        <v>67</v>
      </c>
      <c r="E90" s="27" t="s">
        <v>146</v>
      </c>
      <c r="F90" s="27" t="s">
        <v>546</v>
      </c>
      <c r="G90" s="27" t="s">
        <v>288</v>
      </c>
      <c r="H90" s="27" t="s">
        <v>289</v>
      </c>
      <c r="I90" s="46">
        <v>4300000</v>
      </c>
      <c r="J90" s="46"/>
      <c r="K90" s="46"/>
      <c r="L90" s="46"/>
      <c r="M90" s="46"/>
      <c r="N90" s="46">
        <v>4300000</v>
      </c>
      <c r="O90" s="46"/>
      <c r="P90" s="46"/>
      <c r="Q90" s="46"/>
      <c r="R90" s="46"/>
      <c r="S90" s="46"/>
      <c r="T90" s="46"/>
      <c r="U90" s="46"/>
      <c r="V90" s="46"/>
      <c r="W90" s="46"/>
    </row>
    <row r="91" ht="32.9" customHeight="1" spans="1:23">
      <c r="A91" s="27"/>
      <c r="B91" s="27"/>
      <c r="C91" s="27" t="s">
        <v>553</v>
      </c>
      <c r="D91" s="27"/>
      <c r="E91" s="27"/>
      <c r="F91" s="27"/>
      <c r="G91" s="27"/>
      <c r="H91" s="27"/>
      <c r="I91" s="46">
        <v>3054500</v>
      </c>
      <c r="J91" s="46"/>
      <c r="K91" s="46"/>
      <c r="L91" s="46"/>
      <c r="M91" s="46"/>
      <c r="N91" s="46">
        <v>3054500</v>
      </c>
      <c r="O91" s="46"/>
      <c r="P91" s="46"/>
      <c r="Q91" s="46"/>
      <c r="R91" s="46"/>
      <c r="S91" s="46"/>
      <c r="T91" s="46"/>
      <c r="U91" s="46"/>
      <c r="V91" s="46"/>
      <c r="W91" s="46"/>
    </row>
    <row r="92" ht="32.9" customHeight="1" spans="1:23">
      <c r="A92" s="27" t="s">
        <v>488</v>
      </c>
      <c r="B92" s="153" t="s">
        <v>554</v>
      </c>
      <c r="C92" s="27" t="s">
        <v>553</v>
      </c>
      <c r="D92" s="27" t="s">
        <v>67</v>
      </c>
      <c r="E92" s="27" t="s">
        <v>146</v>
      </c>
      <c r="F92" s="27" t="s">
        <v>546</v>
      </c>
      <c r="G92" s="27" t="s">
        <v>293</v>
      </c>
      <c r="H92" s="27" t="s">
        <v>294</v>
      </c>
      <c r="I92" s="46">
        <v>4500</v>
      </c>
      <c r="J92" s="46"/>
      <c r="K92" s="46"/>
      <c r="L92" s="46"/>
      <c r="M92" s="46"/>
      <c r="N92" s="46">
        <v>4500</v>
      </c>
      <c r="O92" s="46"/>
      <c r="P92" s="46"/>
      <c r="Q92" s="46"/>
      <c r="R92" s="46"/>
      <c r="S92" s="46"/>
      <c r="T92" s="46"/>
      <c r="U92" s="46"/>
      <c r="V92" s="46"/>
      <c r="W92" s="46"/>
    </row>
    <row r="93" ht="32.9" customHeight="1" spans="1:23">
      <c r="A93" s="27" t="s">
        <v>488</v>
      </c>
      <c r="B93" s="153" t="s">
        <v>554</v>
      </c>
      <c r="C93" s="27" t="s">
        <v>553</v>
      </c>
      <c r="D93" s="27" t="s">
        <v>67</v>
      </c>
      <c r="E93" s="27" t="s">
        <v>146</v>
      </c>
      <c r="F93" s="27" t="s">
        <v>546</v>
      </c>
      <c r="G93" s="27" t="s">
        <v>288</v>
      </c>
      <c r="H93" s="27" t="s">
        <v>289</v>
      </c>
      <c r="I93" s="46">
        <v>2930000</v>
      </c>
      <c r="J93" s="46"/>
      <c r="K93" s="46"/>
      <c r="L93" s="46"/>
      <c r="M93" s="46"/>
      <c r="N93" s="46">
        <v>2930000</v>
      </c>
      <c r="O93" s="46"/>
      <c r="P93" s="46"/>
      <c r="Q93" s="46"/>
      <c r="R93" s="46"/>
      <c r="S93" s="46"/>
      <c r="T93" s="46"/>
      <c r="U93" s="46"/>
      <c r="V93" s="46"/>
      <c r="W93" s="46"/>
    </row>
    <row r="94" ht="32.9" customHeight="1" spans="1:23">
      <c r="A94" s="27" t="s">
        <v>488</v>
      </c>
      <c r="B94" s="153" t="s">
        <v>554</v>
      </c>
      <c r="C94" s="27" t="s">
        <v>553</v>
      </c>
      <c r="D94" s="27" t="s">
        <v>67</v>
      </c>
      <c r="E94" s="27" t="s">
        <v>146</v>
      </c>
      <c r="F94" s="27" t="s">
        <v>546</v>
      </c>
      <c r="G94" s="27" t="s">
        <v>261</v>
      </c>
      <c r="H94" s="27" t="s">
        <v>262</v>
      </c>
      <c r="I94" s="46">
        <v>120000</v>
      </c>
      <c r="J94" s="46"/>
      <c r="K94" s="46"/>
      <c r="L94" s="46"/>
      <c r="M94" s="46"/>
      <c r="N94" s="46">
        <v>120000</v>
      </c>
      <c r="O94" s="46"/>
      <c r="P94" s="46"/>
      <c r="Q94" s="46"/>
      <c r="R94" s="46"/>
      <c r="S94" s="46"/>
      <c r="T94" s="46"/>
      <c r="U94" s="46"/>
      <c r="V94" s="46"/>
      <c r="W94" s="46"/>
    </row>
    <row r="95" ht="32.9" customHeight="1" spans="1:23">
      <c r="A95" s="27"/>
      <c r="B95" s="27"/>
      <c r="C95" s="27" t="s">
        <v>555</v>
      </c>
      <c r="D95" s="27"/>
      <c r="E95" s="27"/>
      <c r="F95" s="27"/>
      <c r="G95" s="27"/>
      <c r="H95" s="27"/>
      <c r="I95" s="46">
        <v>1600023.74</v>
      </c>
      <c r="J95" s="46">
        <v>1600023.74</v>
      </c>
      <c r="K95" s="46">
        <v>1600023.74</v>
      </c>
      <c r="L95" s="46"/>
      <c r="M95" s="46"/>
      <c r="N95" s="46"/>
      <c r="O95" s="46"/>
      <c r="P95" s="46"/>
      <c r="Q95" s="46"/>
      <c r="R95" s="46"/>
      <c r="S95" s="46"/>
      <c r="T95" s="46"/>
      <c r="U95" s="46"/>
      <c r="V95" s="46"/>
      <c r="W95" s="46"/>
    </row>
    <row r="96" ht="32.9" customHeight="1" spans="1:23">
      <c r="A96" s="27" t="s">
        <v>488</v>
      </c>
      <c r="B96" s="153" t="s">
        <v>556</v>
      </c>
      <c r="C96" s="27" t="s">
        <v>555</v>
      </c>
      <c r="D96" s="27" t="s">
        <v>67</v>
      </c>
      <c r="E96" s="27" t="s">
        <v>147</v>
      </c>
      <c r="F96" s="27" t="s">
        <v>557</v>
      </c>
      <c r="G96" s="27" t="s">
        <v>288</v>
      </c>
      <c r="H96" s="27" t="s">
        <v>289</v>
      </c>
      <c r="I96" s="46">
        <v>1600023.74</v>
      </c>
      <c r="J96" s="46">
        <v>1600023.74</v>
      </c>
      <c r="K96" s="46">
        <v>1600023.74</v>
      </c>
      <c r="L96" s="46"/>
      <c r="M96" s="46"/>
      <c r="N96" s="46"/>
      <c r="O96" s="46"/>
      <c r="P96" s="46"/>
      <c r="Q96" s="46"/>
      <c r="R96" s="46"/>
      <c r="S96" s="46"/>
      <c r="T96" s="46"/>
      <c r="U96" s="46"/>
      <c r="V96" s="46"/>
      <c r="W96" s="46"/>
    </row>
    <row r="97" ht="32.9" customHeight="1" spans="1:23">
      <c r="A97" s="27"/>
      <c r="B97" s="27"/>
      <c r="C97" s="27" t="s">
        <v>558</v>
      </c>
      <c r="D97" s="27"/>
      <c r="E97" s="27"/>
      <c r="F97" s="27"/>
      <c r="G97" s="27"/>
      <c r="H97" s="27"/>
      <c r="I97" s="46">
        <v>250000</v>
      </c>
      <c r="J97" s="46">
        <v>250000</v>
      </c>
      <c r="K97" s="46">
        <v>250000</v>
      </c>
      <c r="L97" s="46"/>
      <c r="M97" s="46"/>
      <c r="N97" s="46"/>
      <c r="O97" s="46"/>
      <c r="P97" s="46"/>
      <c r="Q97" s="46"/>
      <c r="R97" s="46"/>
      <c r="S97" s="46"/>
      <c r="T97" s="46"/>
      <c r="U97" s="46"/>
      <c r="V97" s="46"/>
      <c r="W97" s="46"/>
    </row>
    <row r="98" ht="32.9" customHeight="1" spans="1:23">
      <c r="A98" s="27" t="s">
        <v>477</v>
      </c>
      <c r="B98" s="153" t="s">
        <v>559</v>
      </c>
      <c r="C98" s="27" t="s">
        <v>558</v>
      </c>
      <c r="D98" s="27" t="s">
        <v>69</v>
      </c>
      <c r="E98" s="27" t="s">
        <v>142</v>
      </c>
      <c r="F98" s="27" t="s">
        <v>296</v>
      </c>
      <c r="G98" s="27" t="s">
        <v>293</v>
      </c>
      <c r="H98" s="27" t="s">
        <v>294</v>
      </c>
      <c r="I98" s="46">
        <v>35000</v>
      </c>
      <c r="J98" s="46">
        <v>35000</v>
      </c>
      <c r="K98" s="46">
        <v>35000</v>
      </c>
      <c r="L98" s="46"/>
      <c r="M98" s="46"/>
      <c r="N98" s="46"/>
      <c r="O98" s="46"/>
      <c r="P98" s="46"/>
      <c r="Q98" s="46"/>
      <c r="R98" s="46"/>
      <c r="S98" s="46"/>
      <c r="T98" s="46"/>
      <c r="U98" s="46"/>
      <c r="V98" s="46"/>
      <c r="W98" s="46"/>
    </row>
    <row r="99" ht="32.9" customHeight="1" spans="1:23">
      <c r="A99" s="27" t="s">
        <v>477</v>
      </c>
      <c r="B99" s="153" t="s">
        <v>559</v>
      </c>
      <c r="C99" s="27" t="s">
        <v>558</v>
      </c>
      <c r="D99" s="27" t="s">
        <v>69</v>
      </c>
      <c r="E99" s="27" t="s">
        <v>142</v>
      </c>
      <c r="F99" s="27" t="s">
        <v>296</v>
      </c>
      <c r="G99" s="27" t="s">
        <v>288</v>
      </c>
      <c r="H99" s="27" t="s">
        <v>289</v>
      </c>
      <c r="I99" s="46">
        <v>215000</v>
      </c>
      <c r="J99" s="46">
        <v>215000</v>
      </c>
      <c r="K99" s="46">
        <v>215000</v>
      </c>
      <c r="L99" s="46"/>
      <c r="M99" s="46"/>
      <c r="N99" s="46"/>
      <c r="O99" s="46"/>
      <c r="P99" s="46"/>
      <c r="Q99" s="46"/>
      <c r="R99" s="46"/>
      <c r="S99" s="46"/>
      <c r="T99" s="46"/>
      <c r="U99" s="46"/>
      <c r="V99" s="46"/>
      <c r="W99" s="46"/>
    </row>
    <row r="100" ht="32.9" customHeight="1" spans="1:23">
      <c r="A100" s="27"/>
      <c r="B100" s="27"/>
      <c r="C100" s="27" t="s">
        <v>560</v>
      </c>
      <c r="D100" s="27"/>
      <c r="E100" s="27"/>
      <c r="F100" s="27"/>
      <c r="G100" s="27"/>
      <c r="H100" s="27"/>
      <c r="I100" s="46">
        <v>200000</v>
      </c>
      <c r="J100" s="46"/>
      <c r="K100" s="46"/>
      <c r="L100" s="46"/>
      <c r="M100" s="46"/>
      <c r="N100" s="46">
        <v>200000</v>
      </c>
      <c r="O100" s="46"/>
      <c r="P100" s="46"/>
      <c r="Q100" s="46"/>
      <c r="R100" s="46"/>
      <c r="S100" s="46"/>
      <c r="T100" s="46"/>
      <c r="U100" s="46"/>
      <c r="V100" s="46"/>
      <c r="W100" s="46"/>
    </row>
    <row r="101" ht="32.9" customHeight="1" spans="1:23">
      <c r="A101" s="27" t="s">
        <v>477</v>
      </c>
      <c r="B101" s="153" t="s">
        <v>561</v>
      </c>
      <c r="C101" s="27" t="s">
        <v>560</v>
      </c>
      <c r="D101" s="27" t="s">
        <v>69</v>
      </c>
      <c r="E101" s="27" t="s">
        <v>142</v>
      </c>
      <c r="F101" s="27" t="s">
        <v>296</v>
      </c>
      <c r="G101" s="27" t="s">
        <v>288</v>
      </c>
      <c r="H101" s="27" t="s">
        <v>289</v>
      </c>
      <c r="I101" s="46">
        <v>200000</v>
      </c>
      <c r="J101" s="46"/>
      <c r="K101" s="46"/>
      <c r="L101" s="46"/>
      <c r="M101" s="46"/>
      <c r="N101" s="46">
        <v>200000</v>
      </c>
      <c r="O101" s="46"/>
      <c r="P101" s="46"/>
      <c r="Q101" s="46"/>
      <c r="R101" s="46"/>
      <c r="S101" s="46"/>
      <c r="T101" s="46"/>
      <c r="U101" s="46"/>
      <c r="V101" s="46"/>
      <c r="W101" s="46"/>
    </row>
    <row r="102" ht="32.9" customHeight="1" spans="1:23">
      <c r="A102" s="27"/>
      <c r="B102" s="27"/>
      <c r="C102" s="27" t="s">
        <v>562</v>
      </c>
      <c r="D102" s="27"/>
      <c r="E102" s="27"/>
      <c r="F102" s="27"/>
      <c r="G102" s="27"/>
      <c r="H102" s="27"/>
      <c r="I102" s="46">
        <v>50000</v>
      </c>
      <c r="J102" s="46"/>
      <c r="K102" s="46"/>
      <c r="L102" s="46"/>
      <c r="M102" s="46"/>
      <c r="N102" s="46">
        <v>50000</v>
      </c>
      <c r="O102" s="46"/>
      <c r="P102" s="46"/>
      <c r="Q102" s="46"/>
      <c r="R102" s="46"/>
      <c r="S102" s="46"/>
      <c r="T102" s="46"/>
      <c r="U102" s="46"/>
      <c r="V102" s="46"/>
      <c r="W102" s="46"/>
    </row>
    <row r="103" ht="32.9" customHeight="1" spans="1:23">
      <c r="A103" s="27" t="s">
        <v>477</v>
      </c>
      <c r="B103" s="153" t="s">
        <v>563</v>
      </c>
      <c r="C103" s="27" t="s">
        <v>562</v>
      </c>
      <c r="D103" s="27" t="s">
        <v>69</v>
      </c>
      <c r="E103" s="27" t="s">
        <v>142</v>
      </c>
      <c r="F103" s="27" t="s">
        <v>296</v>
      </c>
      <c r="G103" s="27" t="s">
        <v>293</v>
      </c>
      <c r="H103" s="27" t="s">
        <v>294</v>
      </c>
      <c r="I103" s="46">
        <v>50000</v>
      </c>
      <c r="J103" s="46"/>
      <c r="K103" s="46"/>
      <c r="L103" s="46"/>
      <c r="M103" s="46"/>
      <c r="N103" s="46">
        <v>50000</v>
      </c>
      <c r="O103" s="46"/>
      <c r="P103" s="46"/>
      <c r="Q103" s="46"/>
      <c r="R103" s="46"/>
      <c r="S103" s="46"/>
      <c r="T103" s="46"/>
      <c r="U103" s="46"/>
      <c r="V103" s="46"/>
      <c r="W103" s="46"/>
    </row>
    <row r="104" ht="32.9" customHeight="1" spans="1:23">
      <c r="A104" s="27"/>
      <c r="B104" s="27"/>
      <c r="C104" s="27" t="s">
        <v>564</v>
      </c>
      <c r="D104" s="27"/>
      <c r="E104" s="27"/>
      <c r="F104" s="27"/>
      <c r="G104" s="27"/>
      <c r="H104" s="27"/>
      <c r="I104" s="46">
        <v>4639</v>
      </c>
      <c r="J104" s="46"/>
      <c r="K104" s="46"/>
      <c r="L104" s="46"/>
      <c r="M104" s="46"/>
      <c r="N104" s="46">
        <v>4639</v>
      </c>
      <c r="O104" s="46"/>
      <c r="P104" s="46"/>
      <c r="Q104" s="46"/>
      <c r="R104" s="46"/>
      <c r="S104" s="46"/>
      <c r="T104" s="46"/>
      <c r="U104" s="46"/>
      <c r="V104" s="46"/>
      <c r="W104" s="46"/>
    </row>
    <row r="105" ht="32.9" customHeight="1" spans="1:23">
      <c r="A105" s="27" t="s">
        <v>477</v>
      </c>
      <c r="B105" s="153" t="s">
        <v>565</v>
      </c>
      <c r="C105" s="27" t="s">
        <v>564</v>
      </c>
      <c r="D105" s="27" t="s">
        <v>69</v>
      </c>
      <c r="E105" s="27" t="s">
        <v>142</v>
      </c>
      <c r="F105" s="27" t="s">
        <v>296</v>
      </c>
      <c r="G105" s="27" t="s">
        <v>293</v>
      </c>
      <c r="H105" s="27" t="s">
        <v>294</v>
      </c>
      <c r="I105" s="46">
        <v>4639</v>
      </c>
      <c r="J105" s="46"/>
      <c r="K105" s="46"/>
      <c r="L105" s="46"/>
      <c r="M105" s="46"/>
      <c r="N105" s="46">
        <v>4639</v>
      </c>
      <c r="O105" s="46"/>
      <c r="P105" s="46"/>
      <c r="Q105" s="46"/>
      <c r="R105" s="46"/>
      <c r="S105" s="46"/>
      <c r="T105" s="46"/>
      <c r="U105" s="46"/>
      <c r="V105" s="46"/>
      <c r="W105" s="46"/>
    </row>
    <row r="106" ht="32.9" customHeight="1" spans="1:23">
      <c r="A106" s="27"/>
      <c r="B106" s="27"/>
      <c r="C106" s="27" t="s">
        <v>566</v>
      </c>
      <c r="D106" s="27"/>
      <c r="E106" s="27"/>
      <c r="F106" s="27"/>
      <c r="G106" s="27"/>
      <c r="H106" s="27"/>
      <c r="I106" s="46">
        <v>330000</v>
      </c>
      <c r="J106" s="46"/>
      <c r="K106" s="46"/>
      <c r="L106" s="46"/>
      <c r="M106" s="46"/>
      <c r="N106" s="46">
        <v>330000</v>
      </c>
      <c r="O106" s="46"/>
      <c r="P106" s="46"/>
      <c r="Q106" s="46"/>
      <c r="R106" s="46"/>
      <c r="S106" s="46"/>
      <c r="T106" s="46"/>
      <c r="U106" s="46"/>
      <c r="V106" s="46"/>
      <c r="W106" s="46"/>
    </row>
    <row r="107" ht="32.9" customHeight="1" spans="1:23">
      <c r="A107" s="27" t="s">
        <v>477</v>
      </c>
      <c r="B107" s="153" t="s">
        <v>567</v>
      </c>
      <c r="C107" s="27" t="s">
        <v>566</v>
      </c>
      <c r="D107" s="27" t="s">
        <v>69</v>
      </c>
      <c r="E107" s="27" t="s">
        <v>145</v>
      </c>
      <c r="F107" s="27" t="s">
        <v>536</v>
      </c>
      <c r="G107" s="27" t="s">
        <v>288</v>
      </c>
      <c r="H107" s="27" t="s">
        <v>289</v>
      </c>
      <c r="I107" s="46">
        <v>330000</v>
      </c>
      <c r="J107" s="46"/>
      <c r="K107" s="46"/>
      <c r="L107" s="46"/>
      <c r="M107" s="46"/>
      <c r="N107" s="46">
        <v>330000</v>
      </c>
      <c r="O107" s="46"/>
      <c r="P107" s="46"/>
      <c r="Q107" s="46"/>
      <c r="R107" s="46"/>
      <c r="S107" s="46"/>
      <c r="T107" s="46"/>
      <c r="U107" s="46"/>
      <c r="V107" s="46"/>
      <c r="W107" s="46"/>
    </row>
    <row r="108" ht="32.9" customHeight="1" spans="1:23">
      <c r="A108" s="27"/>
      <c r="B108" s="27"/>
      <c r="C108" s="27" t="s">
        <v>568</v>
      </c>
      <c r="D108" s="27"/>
      <c r="E108" s="27"/>
      <c r="F108" s="27"/>
      <c r="G108" s="27"/>
      <c r="H108" s="27"/>
      <c r="I108" s="46">
        <v>11472</v>
      </c>
      <c r="J108" s="46">
        <v>11472</v>
      </c>
      <c r="K108" s="46">
        <v>11472</v>
      </c>
      <c r="L108" s="46"/>
      <c r="M108" s="46"/>
      <c r="N108" s="46"/>
      <c r="O108" s="46"/>
      <c r="P108" s="46"/>
      <c r="Q108" s="46"/>
      <c r="R108" s="46"/>
      <c r="S108" s="46"/>
      <c r="T108" s="46"/>
      <c r="U108" s="46"/>
      <c r="V108" s="46"/>
      <c r="W108" s="46"/>
    </row>
    <row r="109" ht="32.9" customHeight="1" spans="1:23">
      <c r="A109" s="27" t="s">
        <v>461</v>
      </c>
      <c r="B109" s="153" t="s">
        <v>569</v>
      </c>
      <c r="C109" s="27" t="s">
        <v>568</v>
      </c>
      <c r="D109" s="27" t="s">
        <v>71</v>
      </c>
      <c r="E109" s="27" t="s">
        <v>124</v>
      </c>
      <c r="F109" s="27" t="s">
        <v>486</v>
      </c>
      <c r="G109" s="27" t="s">
        <v>242</v>
      </c>
      <c r="H109" s="27" t="s">
        <v>243</v>
      </c>
      <c r="I109" s="46">
        <v>11472</v>
      </c>
      <c r="J109" s="46">
        <v>11472</v>
      </c>
      <c r="K109" s="46">
        <v>11472</v>
      </c>
      <c r="L109" s="46"/>
      <c r="M109" s="46"/>
      <c r="N109" s="46"/>
      <c r="O109" s="46"/>
      <c r="P109" s="46"/>
      <c r="Q109" s="46"/>
      <c r="R109" s="46"/>
      <c r="S109" s="46"/>
      <c r="T109" s="46"/>
      <c r="U109" s="46"/>
      <c r="V109" s="46"/>
      <c r="W109" s="46"/>
    </row>
    <row r="110" ht="32.9" customHeight="1" spans="1:23">
      <c r="A110" s="27"/>
      <c r="B110" s="27"/>
      <c r="C110" s="27" t="s">
        <v>570</v>
      </c>
      <c r="D110" s="27"/>
      <c r="E110" s="27"/>
      <c r="F110" s="27"/>
      <c r="G110" s="27"/>
      <c r="H110" s="27"/>
      <c r="I110" s="46">
        <v>4068606.8</v>
      </c>
      <c r="J110" s="46"/>
      <c r="K110" s="46"/>
      <c r="L110" s="46"/>
      <c r="M110" s="46"/>
      <c r="N110" s="46">
        <v>4068606.8</v>
      </c>
      <c r="O110" s="46"/>
      <c r="P110" s="46"/>
      <c r="Q110" s="46"/>
      <c r="R110" s="46"/>
      <c r="S110" s="46"/>
      <c r="T110" s="46"/>
      <c r="U110" s="46"/>
      <c r="V110" s="46"/>
      <c r="W110" s="46"/>
    </row>
    <row r="111" ht="32.9" customHeight="1" spans="1:23">
      <c r="A111" s="27" t="s">
        <v>477</v>
      </c>
      <c r="B111" s="153" t="s">
        <v>571</v>
      </c>
      <c r="C111" s="27" t="s">
        <v>570</v>
      </c>
      <c r="D111" s="27" t="s">
        <v>71</v>
      </c>
      <c r="E111" s="27" t="s">
        <v>148</v>
      </c>
      <c r="F111" s="27" t="s">
        <v>572</v>
      </c>
      <c r="G111" s="27" t="s">
        <v>293</v>
      </c>
      <c r="H111" s="27" t="s">
        <v>294</v>
      </c>
      <c r="I111" s="46">
        <v>67000</v>
      </c>
      <c r="J111" s="46"/>
      <c r="K111" s="46"/>
      <c r="L111" s="46"/>
      <c r="M111" s="46"/>
      <c r="N111" s="46">
        <v>67000</v>
      </c>
      <c r="O111" s="46"/>
      <c r="P111" s="46"/>
      <c r="Q111" s="46"/>
      <c r="R111" s="46"/>
      <c r="S111" s="46"/>
      <c r="T111" s="46"/>
      <c r="U111" s="46"/>
      <c r="V111" s="46"/>
      <c r="W111" s="46"/>
    </row>
    <row r="112" ht="32.9" customHeight="1" spans="1:23">
      <c r="A112" s="27" t="s">
        <v>477</v>
      </c>
      <c r="B112" s="153" t="s">
        <v>571</v>
      </c>
      <c r="C112" s="27" t="s">
        <v>570</v>
      </c>
      <c r="D112" s="27" t="s">
        <v>71</v>
      </c>
      <c r="E112" s="27" t="s">
        <v>148</v>
      </c>
      <c r="F112" s="27" t="s">
        <v>572</v>
      </c>
      <c r="G112" s="27" t="s">
        <v>288</v>
      </c>
      <c r="H112" s="27" t="s">
        <v>289</v>
      </c>
      <c r="I112" s="46">
        <v>3911606.8</v>
      </c>
      <c r="J112" s="46"/>
      <c r="K112" s="46"/>
      <c r="L112" s="46"/>
      <c r="M112" s="46"/>
      <c r="N112" s="46">
        <v>3911606.8</v>
      </c>
      <c r="O112" s="46"/>
      <c r="P112" s="46"/>
      <c r="Q112" s="46"/>
      <c r="R112" s="46"/>
      <c r="S112" s="46"/>
      <c r="T112" s="46"/>
      <c r="U112" s="46"/>
      <c r="V112" s="46"/>
      <c r="W112" s="46"/>
    </row>
    <row r="113" ht="32.9" customHeight="1" spans="1:23">
      <c r="A113" s="27" t="s">
        <v>477</v>
      </c>
      <c r="B113" s="153" t="s">
        <v>571</v>
      </c>
      <c r="C113" s="27" t="s">
        <v>570</v>
      </c>
      <c r="D113" s="27" t="s">
        <v>71</v>
      </c>
      <c r="E113" s="27" t="s">
        <v>148</v>
      </c>
      <c r="F113" s="27" t="s">
        <v>572</v>
      </c>
      <c r="G113" s="27" t="s">
        <v>261</v>
      </c>
      <c r="H113" s="27" t="s">
        <v>262</v>
      </c>
      <c r="I113" s="46">
        <v>30000</v>
      </c>
      <c r="J113" s="46"/>
      <c r="K113" s="46"/>
      <c r="L113" s="46"/>
      <c r="M113" s="46"/>
      <c r="N113" s="46">
        <v>30000</v>
      </c>
      <c r="O113" s="46"/>
      <c r="P113" s="46"/>
      <c r="Q113" s="46"/>
      <c r="R113" s="46"/>
      <c r="S113" s="46"/>
      <c r="T113" s="46"/>
      <c r="U113" s="46"/>
      <c r="V113" s="46"/>
      <c r="W113" s="46"/>
    </row>
    <row r="114" ht="32.9" customHeight="1" spans="1:23">
      <c r="A114" s="27" t="s">
        <v>477</v>
      </c>
      <c r="B114" s="153" t="s">
        <v>571</v>
      </c>
      <c r="C114" s="27" t="s">
        <v>570</v>
      </c>
      <c r="D114" s="27" t="s">
        <v>71</v>
      </c>
      <c r="E114" s="27" t="s">
        <v>157</v>
      </c>
      <c r="F114" s="27" t="s">
        <v>573</v>
      </c>
      <c r="G114" s="27" t="s">
        <v>288</v>
      </c>
      <c r="H114" s="27" t="s">
        <v>289</v>
      </c>
      <c r="I114" s="46">
        <v>60000</v>
      </c>
      <c r="J114" s="46"/>
      <c r="K114" s="46"/>
      <c r="L114" s="46"/>
      <c r="M114" s="46"/>
      <c r="N114" s="46">
        <v>60000</v>
      </c>
      <c r="O114" s="46"/>
      <c r="P114" s="46"/>
      <c r="Q114" s="46"/>
      <c r="R114" s="46"/>
      <c r="S114" s="46"/>
      <c r="T114" s="46"/>
      <c r="U114" s="46"/>
      <c r="V114" s="46"/>
      <c r="W114" s="46"/>
    </row>
    <row r="115" ht="32.9" customHeight="1" spans="1:23">
      <c r="A115" s="27"/>
      <c r="B115" s="27"/>
      <c r="C115" s="27" t="s">
        <v>574</v>
      </c>
      <c r="D115" s="27"/>
      <c r="E115" s="27"/>
      <c r="F115" s="27"/>
      <c r="G115" s="27"/>
      <c r="H115" s="27"/>
      <c r="I115" s="46">
        <v>2111100</v>
      </c>
      <c r="J115" s="46"/>
      <c r="K115" s="46"/>
      <c r="L115" s="46">
        <v>2111100</v>
      </c>
      <c r="M115" s="46"/>
      <c r="N115" s="46"/>
      <c r="O115" s="46"/>
      <c r="P115" s="46"/>
      <c r="Q115" s="46"/>
      <c r="R115" s="46"/>
      <c r="S115" s="46"/>
      <c r="T115" s="46"/>
      <c r="U115" s="46"/>
      <c r="V115" s="46"/>
      <c r="W115" s="46"/>
    </row>
    <row r="116" ht="32.9" customHeight="1" spans="1:23">
      <c r="A116" s="27" t="s">
        <v>461</v>
      </c>
      <c r="B116" s="153" t="s">
        <v>575</v>
      </c>
      <c r="C116" s="27" t="s">
        <v>574</v>
      </c>
      <c r="D116" s="27" t="s">
        <v>77</v>
      </c>
      <c r="E116" s="27" t="s">
        <v>133</v>
      </c>
      <c r="F116" s="27" t="s">
        <v>522</v>
      </c>
      <c r="G116" s="27" t="s">
        <v>464</v>
      </c>
      <c r="H116" s="27" t="s">
        <v>102</v>
      </c>
      <c r="I116" s="46">
        <v>2111100</v>
      </c>
      <c r="J116" s="46"/>
      <c r="K116" s="46"/>
      <c r="L116" s="46">
        <v>2111100</v>
      </c>
      <c r="M116" s="46"/>
      <c r="N116" s="46"/>
      <c r="O116" s="46"/>
      <c r="P116" s="46"/>
      <c r="Q116" s="46"/>
      <c r="R116" s="46"/>
      <c r="S116" s="46"/>
      <c r="T116" s="46"/>
      <c r="U116" s="46"/>
      <c r="V116" s="46"/>
      <c r="W116" s="46"/>
    </row>
    <row r="117" ht="32.9" customHeight="1" spans="1:23">
      <c r="A117" s="27"/>
      <c r="B117" s="27"/>
      <c r="C117" s="27" t="s">
        <v>576</v>
      </c>
      <c r="D117" s="27"/>
      <c r="E117" s="27"/>
      <c r="F117" s="27"/>
      <c r="G117" s="27"/>
      <c r="H117" s="27"/>
      <c r="I117" s="46">
        <v>120000</v>
      </c>
      <c r="J117" s="46"/>
      <c r="K117" s="46"/>
      <c r="L117" s="46"/>
      <c r="M117" s="46"/>
      <c r="N117" s="46">
        <v>120000</v>
      </c>
      <c r="O117" s="46"/>
      <c r="P117" s="46"/>
      <c r="Q117" s="46"/>
      <c r="R117" s="46"/>
      <c r="S117" s="46"/>
      <c r="T117" s="46"/>
      <c r="U117" s="46"/>
      <c r="V117" s="46"/>
      <c r="W117" s="46"/>
    </row>
    <row r="118" ht="32.9" customHeight="1" spans="1:23">
      <c r="A118" s="27" t="s">
        <v>488</v>
      </c>
      <c r="B118" s="153" t="s">
        <v>577</v>
      </c>
      <c r="C118" s="27" t="s">
        <v>576</v>
      </c>
      <c r="D118" s="27" t="s">
        <v>73</v>
      </c>
      <c r="E118" s="27" t="s">
        <v>138</v>
      </c>
      <c r="F118" s="27" t="s">
        <v>292</v>
      </c>
      <c r="G118" s="27" t="s">
        <v>284</v>
      </c>
      <c r="H118" s="27" t="s">
        <v>285</v>
      </c>
      <c r="I118" s="46">
        <v>5000</v>
      </c>
      <c r="J118" s="46"/>
      <c r="K118" s="46"/>
      <c r="L118" s="46"/>
      <c r="M118" s="46"/>
      <c r="N118" s="46">
        <v>5000</v>
      </c>
      <c r="O118" s="46"/>
      <c r="P118" s="46"/>
      <c r="Q118" s="46"/>
      <c r="R118" s="46"/>
      <c r="S118" s="46"/>
      <c r="T118" s="46"/>
      <c r="U118" s="46"/>
      <c r="V118" s="46"/>
      <c r="W118" s="46"/>
    </row>
    <row r="119" ht="32.9" customHeight="1" spans="1:23">
      <c r="A119" s="27" t="s">
        <v>488</v>
      </c>
      <c r="B119" s="153" t="s">
        <v>577</v>
      </c>
      <c r="C119" s="27" t="s">
        <v>576</v>
      </c>
      <c r="D119" s="27" t="s">
        <v>73</v>
      </c>
      <c r="E119" s="27" t="s">
        <v>138</v>
      </c>
      <c r="F119" s="27" t="s">
        <v>292</v>
      </c>
      <c r="G119" s="27" t="s">
        <v>293</v>
      </c>
      <c r="H119" s="27" t="s">
        <v>294</v>
      </c>
      <c r="I119" s="46">
        <v>10400</v>
      </c>
      <c r="J119" s="46"/>
      <c r="K119" s="46"/>
      <c r="L119" s="46"/>
      <c r="M119" s="46"/>
      <c r="N119" s="46">
        <v>10400</v>
      </c>
      <c r="O119" s="46"/>
      <c r="P119" s="46"/>
      <c r="Q119" s="46"/>
      <c r="R119" s="46"/>
      <c r="S119" s="46"/>
      <c r="T119" s="46"/>
      <c r="U119" s="46"/>
      <c r="V119" s="46"/>
      <c r="W119" s="46"/>
    </row>
    <row r="120" ht="32.9" customHeight="1" spans="1:23">
      <c r="A120" s="27" t="s">
        <v>488</v>
      </c>
      <c r="B120" s="153" t="s">
        <v>577</v>
      </c>
      <c r="C120" s="27" t="s">
        <v>576</v>
      </c>
      <c r="D120" s="27" t="s">
        <v>73</v>
      </c>
      <c r="E120" s="27" t="s">
        <v>138</v>
      </c>
      <c r="F120" s="27" t="s">
        <v>292</v>
      </c>
      <c r="G120" s="27" t="s">
        <v>288</v>
      </c>
      <c r="H120" s="27" t="s">
        <v>289</v>
      </c>
      <c r="I120" s="46">
        <v>104600</v>
      </c>
      <c r="J120" s="46"/>
      <c r="K120" s="46"/>
      <c r="L120" s="46"/>
      <c r="M120" s="46"/>
      <c r="N120" s="46">
        <v>104600</v>
      </c>
      <c r="O120" s="46"/>
      <c r="P120" s="46"/>
      <c r="Q120" s="46"/>
      <c r="R120" s="46"/>
      <c r="S120" s="46"/>
      <c r="T120" s="46"/>
      <c r="U120" s="46"/>
      <c r="V120" s="46"/>
      <c r="W120" s="46"/>
    </row>
    <row r="121" ht="32.9" customHeight="1" spans="1:23">
      <c r="A121" s="27"/>
      <c r="B121" s="27"/>
      <c r="C121" s="27" t="s">
        <v>578</v>
      </c>
      <c r="D121" s="27"/>
      <c r="E121" s="27"/>
      <c r="F121" s="27"/>
      <c r="G121" s="27"/>
      <c r="H121" s="27"/>
      <c r="I121" s="46">
        <v>643610</v>
      </c>
      <c r="J121" s="46"/>
      <c r="K121" s="46"/>
      <c r="L121" s="46"/>
      <c r="M121" s="46"/>
      <c r="N121" s="46">
        <v>643610</v>
      </c>
      <c r="O121" s="46"/>
      <c r="P121" s="46"/>
      <c r="Q121" s="46"/>
      <c r="R121" s="46"/>
      <c r="S121" s="46"/>
      <c r="T121" s="46"/>
      <c r="U121" s="46"/>
      <c r="V121" s="46"/>
      <c r="W121" s="46"/>
    </row>
    <row r="122" ht="32.9" customHeight="1" spans="1:23">
      <c r="A122" s="27" t="s">
        <v>488</v>
      </c>
      <c r="B122" s="153" t="s">
        <v>579</v>
      </c>
      <c r="C122" s="27" t="s">
        <v>578</v>
      </c>
      <c r="D122" s="27" t="s">
        <v>73</v>
      </c>
      <c r="E122" s="27" t="s">
        <v>138</v>
      </c>
      <c r="F122" s="27" t="s">
        <v>292</v>
      </c>
      <c r="G122" s="27" t="s">
        <v>284</v>
      </c>
      <c r="H122" s="27" t="s">
        <v>285</v>
      </c>
      <c r="I122" s="46">
        <v>23399</v>
      </c>
      <c r="J122" s="46"/>
      <c r="K122" s="46"/>
      <c r="L122" s="46"/>
      <c r="M122" s="46"/>
      <c r="N122" s="46">
        <v>23399</v>
      </c>
      <c r="O122" s="46"/>
      <c r="P122" s="46"/>
      <c r="Q122" s="46"/>
      <c r="R122" s="46"/>
      <c r="S122" s="46"/>
      <c r="T122" s="46"/>
      <c r="U122" s="46"/>
      <c r="V122" s="46"/>
      <c r="W122" s="46"/>
    </row>
    <row r="123" ht="32.9" customHeight="1" spans="1:23">
      <c r="A123" s="27" t="s">
        <v>488</v>
      </c>
      <c r="B123" s="153" t="s">
        <v>579</v>
      </c>
      <c r="C123" s="27" t="s">
        <v>578</v>
      </c>
      <c r="D123" s="27" t="s">
        <v>73</v>
      </c>
      <c r="E123" s="27" t="s">
        <v>138</v>
      </c>
      <c r="F123" s="27" t="s">
        <v>292</v>
      </c>
      <c r="G123" s="27" t="s">
        <v>293</v>
      </c>
      <c r="H123" s="27" t="s">
        <v>294</v>
      </c>
      <c r="I123" s="46">
        <v>51323</v>
      </c>
      <c r="J123" s="46"/>
      <c r="K123" s="46"/>
      <c r="L123" s="46"/>
      <c r="M123" s="46"/>
      <c r="N123" s="46">
        <v>51323</v>
      </c>
      <c r="O123" s="46"/>
      <c r="P123" s="46"/>
      <c r="Q123" s="46"/>
      <c r="R123" s="46"/>
      <c r="S123" s="46"/>
      <c r="T123" s="46"/>
      <c r="U123" s="46"/>
      <c r="V123" s="46"/>
      <c r="W123" s="46"/>
    </row>
    <row r="124" ht="32.9" customHeight="1" spans="1:23">
      <c r="A124" s="27" t="s">
        <v>488</v>
      </c>
      <c r="B124" s="153" t="s">
        <v>579</v>
      </c>
      <c r="C124" s="27" t="s">
        <v>578</v>
      </c>
      <c r="D124" s="27" t="s">
        <v>73</v>
      </c>
      <c r="E124" s="27" t="s">
        <v>138</v>
      </c>
      <c r="F124" s="27" t="s">
        <v>292</v>
      </c>
      <c r="G124" s="27" t="s">
        <v>494</v>
      </c>
      <c r="H124" s="27" t="s">
        <v>495</v>
      </c>
      <c r="I124" s="46">
        <v>474201</v>
      </c>
      <c r="J124" s="46"/>
      <c r="K124" s="46"/>
      <c r="L124" s="46"/>
      <c r="M124" s="46"/>
      <c r="N124" s="46">
        <v>474201</v>
      </c>
      <c r="O124" s="46"/>
      <c r="P124" s="46"/>
      <c r="Q124" s="46"/>
      <c r="R124" s="46"/>
      <c r="S124" s="46"/>
      <c r="T124" s="46"/>
      <c r="U124" s="46"/>
      <c r="V124" s="46"/>
      <c r="W124" s="46"/>
    </row>
    <row r="125" ht="32.9" customHeight="1" spans="1:23">
      <c r="A125" s="27" t="s">
        <v>488</v>
      </c>
      <c r="B125" s="153" t="s">
        <v>579</v>
      </c>
      <c r="C125" s="27" t="s">
        <v>578</v>
      </c>
      <c r="D125" s="27" t="s">
        <v>73</v>
      </c>
      <c r="E125" s="27" t="s">
        <v>138</v>
      </c>
      <c r="F125" s="27" t="s">
        <v>292</v>
      </c>
      <c r="G125" s="27" t="s">
        <v>273</v>
      </c>
      <c r="H125" s="27" t="s">
        <v>274</v>
      </c>
      <c r="I125" s="46">
        <v>68380</v>
      </c>
      <c r="J125" s="46"/>
      <c r="K125" s="46"/>
      <c r="L125" s="46"/>
      <c r="M125" s="46"/>
      <c r="N125" s="46">
        <v>68380</v>
      </c>
      <c r="O125" s="46"/>
      <c r="P125" s="46"/>
      <c r="Q125" s="46"/>
      <c r="R125" s="46"/>
      <c r="S125" s="46"/>
      <c r="T125" s="46"/>
      <c r="U125" s="46"/>
      <c r="V125" s="46"/>
      <c r="W125" s="46"/>
    </row>
    <row r="126" ht="32.9" customHeight="1" spans="1:23">
      <c r="A126" s="27" t="s">
        <v>488</v>
      </c>
      <c r="B126" s="153" t="s">
        <v>579</v>
      </c>
      <c r="C126" s="27" t="s">
        <v>578</v>
      </c>
      <c r="D126" s="27" t="s">
        <v>73</v>
      </c>
      <c r="E126" s="27" t="s">
        <v>138</v>
      </c>
      <c r="F126" s="27" t="s">
        <v>292</v>
      </c>
      <c r="G126" s="27" t="s">
        <v>288</v>
      </c>
      <c r="H126" s="27" t="s">
        <v>289</v>
      </c>
      <c r="I126" s="46">
        <v>6000</v>
      </c>
      <c r="J126" s="46"/>
      <c r="K126" s="46"/>
      <c r="L126" s="46"/>
      <c r="M126" s="46"/>
      <c r="N126" s="46">
        <v>6000</v>
      </c>
      <c r="O126" s="46"/>
      <c r="P126" s="46"/>
      <c r="Q126" s="46"/>
      <c r="R126" s="46"/>
      <c r="S126" s="46"/>
      <c r="T126" s="46"/>
      <c r="U126" s="46"/>
      <c r="V126" s="46"/>
      <c r="W126" s="46"/>
    </row>
    <row r="127" ht="32.9" customHeight="1" spans="1:23">
      <c r="A127" s="27" t="s">
        <v>488</v>
      </c>
      <c r="B127" s="153" t="s">
        <v>579</v>
      </c>
      <c r="C127" s="27" t="s">
        <v>578</v>
      </c>
      <c r="D127" s="27" t="s">
        <v>73</v>
      </c>
      <c r="E127" s="27" t="s">
        <v>138</v>
      </c>
      <c r="F127" s="27" t="s">
        <v>292</v>
      </c>
      <c r="G127" s="27" t="s">
        <v>254</v>
      </c>
      <c r="H127" s="27" t="s">
        <v>255</v>
      </c>
      <c r="I127" s="46">
        <v>19043</v>
      </c>
      <c r="J127" s="46"/>
      <c r="K127" s="46"/>
      <c r="L127" s="46"/>
      <c r="M127" s="46"/>
      <c r="N127" s="46">
        <v>19043</v>
      </c>
      <c r="O127" s="46"/>
      <c r="P127" s="46"/>
      <c r="Q127" s="46"/>
      <c r="R127" s="46"/>
      <c r="S127" s="46"/>
      <c r="T127" s="46"/>
      <c r="U127" s="46"/>
      <c r="V127" s="46"/>
      <c r="W127" s="46"/>
    </row>
    <row r="128" ht="32.9" customHeight="1" spans="1:23">
      <c r="A128" s="27" t="s">
        <v>488</v>
      </c>
      <c r="B128" s="153" t="s">
        <v>579</v>
      </c>
      <c r="C128" s="27" t="s">
        <v>578</v>
      </c>
      <c r="D128" s="27" t="s">
        <v>73</v>
      </c>
      <c r="E128" s="27" t="s">
        <v>138</v>
      </c>
      <c r="F128" s="27" t="s">
        <v>292</v>
      </c>
      <c r="G128" s="27" t="s">
        <v>261</v>
      </c>
      <c r="H128" s="27" t="s">
        <v>262</v>
      </c>
      <c r="I128" s="46">
        <v>1264</v>
      </c>
      <c r="J128" s="46"/>
      <c r="K128" s="46"/>
      <c r="L128" s="46"/>
      <c r="M128" s="46"/>
      <c r="N128" s="46">
        <v>1264</v>
      </c>
      <c r="O128" s="46"/>
      <c r="P128" s="46"/>
      <c r="Q128" s="46"/>
      <c r="R128" s="46"/>
      <c r="S128" s="46"/>
      <c r="T128" s="46"/>
      <c r="U128" s="46"/>
      <c r="V128" s="46"/>
      <c r="W128" s="46"/>
    </row>
    <row r="129" ht="32.9" customHeight="1" spans="1:23">
      <c r="A129" s="27"/>
      <c r="B129" s="27"/>
      <c r="C129" s="27" t="s">
        <v>580</v>
      </c>
      <c r="D129" s="27"/>
      <c r="E129" s="27"/>
      <c r="F129" s="27"/>
      <c r="G129" s="27"/>
      <c r="H129" s="27"/>
      <c r="I129" s="46">
        <v>350000</v>
      </c>
      <c r="J129" s="46">
        <v>350000</v>
      </c>
      <c r="K129" s="46">
        <v>350000</v>
      </c>
      <c r="L129" s="46"/>
      <c r="M129" s="46"/>
      <c r="N129" s="46"/>
      <c r="O129" s="46"/>
      <c r="P129" s="46"/>
      <c r="Q129" s="46"/>
      <c r="R129" s="46"/>
      <c r="S129" s="46"/>
      <c r="T129" s="46"/>
      <c r="U129" s="46"/>
      <c r="V129" s="46"/>
      <c r="W129" s="46"/>
    </row>
    <row r="130" ht="32.9" customHeight="1" spans="1:23">
      <c r="A130" s="27" t="s">
        <v>477</v>
      </c>
      <c r="B130" s="153" t="s">
        <v>581</v>
      </c>
      <c r="C130" s="27" t="s">
        <v>580</v>
      </c>
      <c r="D130" s="27" t="s">
        <v>75</v>
      </c>
      <c r="E130" s="27" t="s">
        <v>138</v>
      </c>
      <c r="F130" s="27" t="s">
        <v>292</v>
      </c>
      <c r="G130" s="27" t="s">
        <v>297</v>
      </c>
      <c r="H130" s="27" t="s">
        <v>298</v>
      </c>
      <c r="I130" s="46">
        <v>350000</v>
      </c>
      <c r="J130" s="46">
        <v>350000</v>
      </c>
      <c r="K130" s="46">
        <v>350000</v>
      </c>
      <c r="L130" s="46"/>
      <c r="M130" s="46"/>
      <c r="N130" s="46"/>
      <c r="O130" s="46"/>
      <c r="P130" s="46"/>
      <c r="Q130" s="46"/>
      <c r="R130" s="46"/>
      <c r="S130" s="46"/>
      <c r="T130" s="46"/>
      <c r="U130" s="46"/>
      <c r="V130" s="46"/>
      <c r="W130" s="46"/>
    </row>
    <row r="131" ht="32.9" customHeight="1" spans="1:23">
      <c r="A131" s="27"/>
      <c r="B131" s="27"/>
      <c r="C131" s="27" t="s">
        <v>582</v>
      </c>
      <c r="D131" s="27"/>
      <c r="E131" s="27"/>
      <c r="F131" s="27"/>
      <c r="G131" s="27"/>
      <c r="H131" s="27"/>
      <c r="I131" s="46">
        <v>6343.6</v>
      </c>
      <c r="J131" s="46"/>
      <c r="K131" s="46"/>
      <c r="L131" s="46"/>
      <c r="M131" s="46"/>
      <c r="N131" s="46">
        <v>6343.6</v>
      </c>
      <c r="O131" s="46"/>
      <c r="P131" s="46"/>
      <c r="Q131" s="46"/>
      <c r="R131" s="46"/>
      <c r="S131" s="46"/>
      <c r="T131" s="46"/>
      <c r="U131" s="46"/>
      <c r="V131" s="46"/>
      <c r="W131" s="46"/>
    </row>
    <row r="132" ht="32.9" customHeight="1" spans="1:23">
      <c r="A132" s="27" t="s">
        <v>477</v>
      </c>
      <c r="B132" s="153" t="s">
        <v>583</v>
      </c>
      <c r="C132" s="27" t="s">
        <v>582</v>
      </c>
      <c r="D132" s="27" t="s">
        <v>75</v>
      </c>
      <c r="E132" s="27" t="s">
        <v>138</v>
      </c>
      <c r="F132" s="27" t="s">
        <v>292</v>
      </c>
      <c r="G132" s="27" t="s">
        <v>297</v>
      </c>
      <c r="H132" s="27" t="s">
        <v>298</v>
      </c>
      <c r="I132" s="46">
        <v>4262</v>
      </c>
      <c r="J132" s="46"/>
      <c r="K132" s="46"/>
      <c r="L132" s="46"/>
      <c r="M132" s="46"/>
      <c r="N132" s="46">
        <v>4262</v>
      </c>
      <c r="O132" s="46"/>
      <c r="P132" s="46"/>
      <c r="Q132" s="46"/>
      <c r="R132" s="46"/>
      <c r="S132" s="46"/>
      <c r="T132" s="46"/>
      <c r="U132" s="46"/>
      <c r="V132" s="46"/>
      <c r="W132" s="46"/>
    </row>
    <row r="133" ht="32.9" customHeight="1" spans="1:23">
      <c r="A133" s="27" t="s">
        <v>477</v>
      </c>
      <c r="B133" s="153" t="s">
        <v>583</v>
      </c>
      <c r="C133" s="27" t="s">
        <v>582</v>
      </c>
      <c r="D133" s="27" t="s">
        <v>75</v>
      </c>
      <c r="E133" s="27" t="s">
        <v>138</v>
      </c>
      <c r="F133" s="27" t="s">
        <v>292</v>
      </c>
      <c r="G133" s="27" t="s">
        <v>494</v>
      </c>
      <c r="H133" s="27" t="s">
        <v>495</v>
      </c>
      <c r="I133" s="46">
        <v>2081.6</v>
      </c>
      <c r="J133" s="46"/>
      <c r="K133" s="46"/>
      <c r="L133" s="46"/>
      <c r="M133" s="46"/>
      <c r="N133" s="46">
        <v>2081.6</v>
      </c>
      <c r="O133" s="46"/>
      <c r="P133" s="46"/>
      <c r="Q133" s="46"/>
      <c r="R133" s="46"/>
      <c r="S133" s="46"/>
      <c r="T133" s="46"/>
      <c r="U133" s="46"/>
      <c r="V133" s="46"/>
      <c r="W133" s="46"/>
    </row>
    <row r="134" ht="32.9" customHeight="1" spans="1:23">
      <c r="A134" s="27"/>
      <c r="B134" s="27"/>
      <c r="C134" s="27" t="s">
        <v>584</v>
      </c>
      <c r="D134" s="27"/>
      <c r="E134" s="27"/>
      <c r="F134" s="27"/>
      <c r="G134" s="27"/>
      <c r="H134" s="27"/>
      <c r="I134" s="46">
        <v>29268.06</v>
      </c>
      <c r="J134" s="46"/>
      <c r="K134" s="46"/>
      <c r="L134" s="46"/>
      <c r="M134" s="46"/>
      <c r="N134" s="46">
        <v>29268.06</v>
      </c>
      <c r="O134" s="46"/>
      <c r="P134" s="46"/>
      <c r="Q134" s="46"/>
      <c r="R134" s="46"/>
      <c r="S134" s="46"/>
      <c r="T134" s="46"/>
      <c r="U134" s="46"/>
      <c r="V134" s="46"/>
      <c r="W134" s="46"/>
    </row>
    <row r="135" ht="32.9" customHeight="1" spans="1:23">
      <c r="A135" s="27" t="s">
        <v>477</v>
      </c>
      <c r="B135" s="153" t="s">
        <v>585</v>
      </c>
      <c r="C135" s="27" t="s">
        <v>584</v>
      </c>
      <c r="D135" s="27" t="s">
        <v>75</v>
      </c>
      <c r="E135" s="27" t="s">
        <v>146</v>
      </c>
      <c r="F135" s="27" t="s">
        <v>546</v>
      </c>
      <c r="G135" s="27" t="s">
        <v>286</v>
      </c>
      <c r="H135" s="27" t="s">
        <v>287</v>
      </c>
      <c r="I135" s="46">
        <v>3428</v>
      </c>
      <c r="J135" s="46"/>
      <c r="K135" s="46"/>
      <c r="L135" s="46"/>
      <c r="M135" s="46"/>
      <c r="N135" s="46">
        <v>3428</v>
      </c>
      <c r="O135" s="46"/>
      <c r="P135" s="46"/>
      <c r="Q135" s="46"/>
      <c r="R135" s="46"/>
      <c r="S135" s="46"/>
      <c r="T135" s="46"/>
      <c r="U135" s="46"/>
      <c r="V135" s="46"/>
      <c r="W135" s="46"/>
    </row>
    <row r="136" ht="32.9" customHeight="1" spans="1:23">
      <c r="A136" s="27" t="s">
        <v>477</v>
      </c>
      <c r="B136" s="153" t="s">
        <v>585</v>
      </c>
      <c r="C136" s="27" t="s">
        <v>584</v>
      </c>
      <c r="D136" s="27" t="s">
        <v>75</v>
      </c>
      <c r="E136" s="27" t="s">
        <v>146</v>
      </c>
      <c r="F136" s="27" t="s">
        <v>546</v>
      </c>
      <c r="G136" s="27" t="s">
        <v>269</v>
      </c>
      <c r="H136" s="27" t="s">
        <v>270</v>
      </c>
      <c r="I136" s="46">
        <v>963.46</v>
      </c>
      <c r="J136" s="46"/>
      <c r="K136" s="46"/>
      <c r="L136" s="46"/>
      <c r="M136" s="46"/>
      <c r="N136" s="46">
        <v>963.46</v>
      </c>
      <c r="O136" s="46"/>
      <c r="P136" s="46"/>
      <c r="Q136" s="46"/>
      <c r="R136" s="46"/>
      <c r="S136" s="46"/>
      <c r="T136" s="46"/>
      <c r="U136" s="46"/>
      <c r="V136" s="46"/>
      <c r="W136" s="46"/>
    </row>
    <row r="137" ht="32.9" customHeight="1" spans="1:23">
      <c r="A137" s="27" t="s">
        <v>477</v>
      </c>
      <c r="B137" s="153" t="s">
        <v>585</v>
      </c>
      <c r="C137" s="27" t="s">
        <v>584</v>
      </c>
      <c r="D137" s="27" t="s">
        <v>75</v>
      </c>
      <c r="E137" s="27" t="s">
        <v>146</v>
      </c>
      <c r="F137" s="27" t="s">
        <v>546</v>
      </c>
      <c r="G137" s="27" t="s">
        <v>288</v>
      </c>
      <c r="H137" s="27" t="s">
        <v>289</v>
      </c>
      <c r="I137" s="46">
        <v>24876.6</v>
      </c>
      <c r="J137" s="46"/>
      <c r="K137" s="46"/>
      <c r="L137" s="46"/>
      <c r="M137" s="46"/>
      <c r="N137" s="46">
        <v>24876.6</v>
      </c>
      <c r="O137" s="46"/>
      <c r="P137" s="46"/>
      <c r="Q137" s="46"/>
      <c r="R137" s="46"/>
      <c r="S137" s="46"/>
      <c r="T137" s="46"/>
      <c r="U137" s="46"/>
      <c r="V137" s="46"/>
      <c r="W137" s="46"/>
    </row>
    <row r="138" ht="32.9" customHeight="1" spans="1:23">
      <c r="A138" s="27"/>
      <c r="B138" s="27"/>
      <c r="C138" s="27" t="s">
        <v>586</v>
      </c>
      <c r="D138" s="27"/>
      <c r="E138" s="27"/>
      <c r="F138" s="27"/>
      <c r="G138" s="27"/>
      <c r="H138" s="27"/>
      <c r="I138" s="46">
        <v>48243.86</v>
      </c>
      <c r="J138" s="46"/>
      <c r="K138" s="46"/>
      <c r="L138" s="46"/>
      <c r="M138" s="46"/>
      <c r="N138" s="46">
        <v>48243.86</v>
      </c>
      <c r="O138" s="46"/>
      <c r="P138" s="46"/>
      <c r="Q138" s="46"/>
      <c r="R138" s="46"/>
      <c r="S138" s="46"/>
      <c r="T138" s="46"/>
      <c r="U138" s="46"/>
      <c r="V138" s="46"/>
      <c r="W138" s="46"/>
    </row>
    <row r="139" ht="32.9" customHeight="1" spans="1:23">
      <c r="A139" s="27" t="s">
        <v>477</v>
      </c>
      <c r="B139" s="153" t="s">
        <v>587</v>
      </c>
      <c r="C139" s="27" t="s">
        <v>586</v>
      </c>
      <c r="D139" s="27" t="s">
        <v>75</v>
      </c>
      <c r="E139" s="27" t="s">
        <v>138</v>
      </c>
      <c r="F139" s="27" t="s">
        <v>292</v>
      </c>
      <c r="G139" s="27" t="s">
        <v>297</v>
      </c>
      <c r="H139" s="27" t="s">
        <v>298</v>
      </c>
      <c r="I139" s="46">
        <v>24000</v>
      </c>
      <c r="J139" s="46"/>
      <c r="K139" s="46"/>
      <c r="L139" s="46"/>
      <c r="M139" s="46"/>
      <c r="N139" s="46">
        <v>24000</v>
      </c>
      <c r="O139" s="46"/>
      <c r="P139" s="46"/>
      <c r="Q139" s="46"/>
      <c r="R139" s="46"/>
      <c r="S139" s="46"/>
      <c r="T139" s="46"/>
      <c r="U139" s="46"/>
      <c r="V139" s="46"/>
      <c r="W139" s="46"/>
    </row>
    <row r="140" ht="32.9" customHeight="1" spans="1:23">
      <c r="A140" s="27" t="s">
        <v>477</v>
      </c>
      <c r="B140" s="153" t="s">
        <v>587</v>
      </c>
      <c r="C140" s="27" t="s">
        <v>586</v>
      </c>
      <c r="D140" s="27" t="s">
        <v>75</v>
      </c>
      <c r="E140" s="27" t="s">
        <v>138</v>
      </c>
      <c r="F140" s="27" t="s">
        <v>292</v>
      </c>
      <c r="G140" s="27" t="s">
        <v>293</v>
      </c>
      <c r="H140" s="27" t="s">
        <v>294</v>
      </c>
      <c r="I140" s="46">
        <v>6620</v>
      </c>
      <c r="J140" s="46"/>
      <c r="K140" s="46"/>
      <c r="L140" s="46"/>
      <c r="M140" s="46"/>
      <c r="N140" s="46">
        <v>6620</v>
      </c>
      <c r="O140" s="46"/>
      <c r="P140" s="46"/>
      <c r="Q140" s="46"/>
      <c r="R140" s="46"/>
      <c r="S140" s="46"/>
      <c r="T140" s="46"/>
      <c r="U140" s="46"/>
      <c r="V140" s="46"/>
      <c r="W140" s="46"/>
    </row>
    <row r="141" ht="32.9" customHeight="1" spans="1:23">
      <c r="A141" s="27" t="s">
        <v>477</v>
      </c>
      <c r="B141" s="153" t="s">
        <v>587</v>
      </c>
      <c r="C141" s="27" t="s">
        <v>586</v>
      </c>
      <c r="D141" s="27" t="s">
        <v>75</v>
      </c>
      <c r="E141" s="27" t="s">
        <v>138</v>
      </c>
      <c r="F141" s="27" t="s">
        <v>292</v>
      </c>
      <c r="G141" s="27" t="s">
        <v>494</v>
      </c>
      <c r="H141" s="27" t="s">
        <v>495</v>
      </c>
      <c r="I141" s="46">
        <v>10783.86</v>
      </c>
      <c r="J141" s="46"/>
      <c r="K141" s="46"/>
      <c r="L141" s="46"/>
      <c r="M141" s="46"/>
      <c r="N141" s="46">
        <v>10783.86</v>
      </c>
      <c r="O141" s="46"/>
      <c r="P141" s="46"/>
      <c r="Q141" s="46"/>
      <c r="R141" s="46"/>
      <c r="S141" s="46"/>
      <c r="T141" s="46"/>
      <c r="U141" s="46"/>
      <c r="V141" s="46"/>
      <c r="W141" s="46"/>
    </row>
    <row r="142" ht="32.9" customHeight="1" spans="1:23">
      <c r="A142" s="27" t="s">
        <v>477</v>
      </c>
      <c r="B142" s="153" t="s">
        <v>587</v>
      </c>
      <c r="C142" s="27" t="s">
        <v>586</v>
      </c>
      <c r="D142" s="27" t="s">
        <v>75</v>
      </c>
      <c r="E142" s="27" t="s">
        <v>138</v>
      </c>
      <c r="F142" s="27" t="s">
        <v>292</v>
      </c>
      <c r="G142" s="27" t="s">
        <v>288</v>
      </c>
      <c r="H142" s="27" t="s">
        <v>289</v>
      </c>
      <c r="I142" s="46">
        <v>6840</v>
      </c>
      <c r="J142" s="46"/>
      <c r="K142" s="46"/>
      <c r="L142" s="46"/>
      <c r="M142" s="46"/>
      <c r="N142" s="46">
        <v>6840</v>
      </c>
      <c r="O142" s="46"/>
      <c r="P142" s="46"/>
      <c r="Q142" s="46"/>
      <c r="R142" s="46"/>
      <c r="S142" s="46"/>
      <c r="T142" s="46"/>
      <c r="U142" s="46"/>
      <c r="V142" s="46"/>
      <c r="W142" s="46"/>
    </row>
    <row r="143" ht="32.9" customHeight="1" spans="1:23">
      <c r="A143" s="27"/>
      <c r="B143" s="27"/>
      <c r="C143" s="27" t="s">
        <v>588</v>
      </c>
      <c r="D143" s="27"/>
      <c r="E143" s="27"/>
      <c r="F143" s="27"/>
      <c r="G143" s="27"/>
      <c r="H143" s="27"/>
      <c r="I143" s="46">
        <v>52183.86</v>
      </c>
      <c r="J143" s="46"/>
      <c r="K143" s="46"/>
      <c r="L143" s="46"/>
      <c r="M143" s="46"/>
      <c r="N143" s="46">
        <v>52183.86</v>
      </c>
      <c r="O143" s="46"/>
      <c r="P143" s="46"/>
      <c r="Q143" s="46"/>
      <c r="R143" s="46"/>
      <c r="S143" s="46"/>
      <c r="T143" s="46"/>
      <c r="U143" s="46"/>
      <c r="V143" s="46"/>
      <c r="W143" s="46"/>
    </row>
    <row r="144" ht="32.9" customHeight="1" spans="1:23">
      <c r="A144" s="27" t="s">
        <v>477</v>
      </c>
      <c r="B144" s="153" t="s">
        <v>589</v>
      </c>
      <c r="C144" s="27" t="s">
        <v>588</v>
      </c>
      <c r="D144" s="27" t="s">
        <v>75</v>
      </c>
      <c r="E144" s="27" t="s">
        <v>144</v>
      </c>
      <c r="F144" s="27" t="s">
        <v>483</v>
      </c>
      <c r="G144" s="27" t="s">
        <v>297</v>
      </c>
      <c r="H144" s="27" t="s">
        <v>298</v>
      </c>
      <c r="I144" s="46">
        <v>8373</v>
      </c>
      <c r="J144" s="46"/>
      <c r="K144" s="46"/>
      <c r="L144" s="46"/>
      <c r="M144" s="46"/>
      <c r="N144" s="46">
        <v>8373</v>
      </c>
      <c r="O144" s="46"/>
      <c r="P144" s="46"/>
      <c r="Q144" s="46"/>
      <c r="R144" s="46"/>
      <c r="S144" s="46"/>
      <c r="T144" s="46"/>
      <c r="U144" s="46"/>
      <c r="V144" s="46"/>
      <c r="W144" s="46"/>
    </row>
    <row r="145" ht="32.9" customHeight="1" spans="1:23">
      <c r="A145" s="27" t="s">
        <v>477</v>
      </c>
      <c r="B145" s="153" t="s">
        <v>589</v>
      </c>
      <c r="C145" s="27" t="s">
        <v>588</v>
      </c>
      <c r="D145" s="27" t="s">
        <v>75</v>
      </c>
      <c r="E145" s="27" t="s">
        <v>144</v>
      </c>
      <c r="F145" s="27" t="s">
        <v>483</v>
      </c>
      <c r="G145" s="27" t="s">
        <v>271</v>
      </c>
      <c r="H145" s="27" t="s">
        <v>272</v>
      </c>
      <c r="I145" s="46">
        <v>18000</v>
      </c>
      <c r="J145" s="46"/>
      <c r="K145" s="46"/>
      <c r="L145" s="46"/>
      <c r="M145" s="46"/>
      <c r="N145" s="46">
        <v>18000</v>
      </c>
      <c r="O145" s="46"/>
      <c r="P145" s="46"/>
      <c r="Q145" s="46"/>
      <c r="R145" s="46"/>
      <c r="S145" s="46"/>
      <c r="T145" s="46"/>
      <c r="U145" s="46"/>
      <c r="V145" s="46"/>
      <c r="W145" s="46"/>
    </row>
    <row r="146" ht="32.9" customHeight="1" spans="1:23">
      <c r="A146" s="27" t="s">
        <v>477</v>
      </c>
      <c r="B146" s="153" t="s">
        <v>589</v>
      </c>
      <c r="C146" s="27" t="s">
        <v>588</v>
      </c>
      <c r="D146" s="27" t="s">
        <v>75</v>
      </c>
      <c r="E146" s="27" t="s">
        <v>144</v>
      </c>
      <c r="F146" s="27" t="s">
        <v>483</v>
      </c>
      <c r="G146" s="27" t="s">
        <v>293</v>
      </c>
      <c r="H146" s="27" t="s">
        <v>294</v>
      </c>
      <c r="I146" s="46">
        <v>4000</v>
      </c>
      <c r="J146" s="46"/>
      <c r="K146" s="46"/>
      <c r="L146" s="46"/>
      <c r="M146" s="46"/>
      <c r="N146" s="46">
        <v>4000</v>
      </c>
      <c r="O146" s="46"/>
      <c r="P146" s="46"/>
      <c r="Q146" s="46"/>
      <c r="R146" s="46"/>
      <c r="S146" s="46"/>
      <c r="T146" s="46"/>
      <c r="U146" s="46"/>
      <c r="V146" s="46"/>
      <c r="W146" s="46"/>
    </row>
    <row r="147" ht="32.9" customHeight="1" spans="1:23">
      <c r="A147" s="27" t="s">
        <v>477</v>
      </c>
      <c r="B147" s="153" t="s">
        <v>589</v>
      </c>
      <c r="C147" s="27" t="s">
        <v>588</v>
      </c>
      <c r="D147" s="27" t="s">
        <v>75</v>
      </c>
      <c r="E147" s="27" t="s">
        <v>144</v>
      </c>
      <c r="F147" s="27" t="s">
        <v>483</v>
      </c>
      <c r="G147" s="27" t="s">
        <v>494</v>
      </c>
      <c r="H147" s="27" t="s">
        <v>495</v>
      </c>
      <c r="I147" s="46">
        <v>14263.76</v>
      </c>
      <c r="J147" s="46"/>
      <c r="K147" s="46"/>
      <c r="L147" s="46"/>
      <c r="M147" s="46"/>
      <c r="N147" s="46">
        <v>14263.76</v>
      </c>
      <c r="O147" s="46"/>
      <c r="P147" s="46"/>
      <c r="Q147" s="46"/>
      <c r="R147" s="46"/>
      <c r="S147" s="46"/>
      <c r="T147" s="46"/>
      <c r="U147" s="46"/>
      <c r="V147" s="46"/>
      <c r="W147" s="46"/>
    </row>
    <row r="148" ht="32.9" customHeight="1" spans="1:23">
      <c r="A148" s="27" t="s">
        <v>477</v>
      </c>
      <c r="B148" s="153" t="s">
        <v>589</v>
      </c>
      <c r="C148" s="27" t="s">
        <v>588</v>
      </c>
      <c r="D148" s="27" t="s">
        <v>75</v>
      </c>
      <c r="E148" s="27" t="s">
        <v>144</v>
      </c>
      <c r="F148" s="27" t="s">
        <v>483</v>
      </c>
      <c r="G148" s="27" t="s">
        <v>273</v>
      </c>
      <c r="H148" s="27" t="s">
        <v>274</v>
      </c>
      <c r="I148" s="46">
        <v>2220</v>
      </c>
      <c r="J148" s="46"/>
      <c r="K148" s="46"/>
      <c r="L148" s="46"/>
      <c r="M148" s="46"/>
      <c r="N148" s="46">
        <v>2220</v>
      </c>
      <c r="O148" s="46"/>
      <c r="P148" s="46"/>
      <c r="Q148" s="46"/>
      <c r="R148" s="46"/>
      <c r="S148" s="46"/>
      <c r="T148" s="46"/>
      <c r="U148" s="46"/>
      <c r="V148" s="46"/>
      <c r="W148" s="46"/>
    </row>
    <row r="149" ht="32.9" customHeight="1" spans="1:23">
      <c r="A149" s="27" t="s">
        <v>477</v>
      </c>
      <c r="B149" s="153" t="s">
        <v>589</v>
      </c>
      <c r="C149" s="27" t="s">
        <v>588</v>
      </c>
      <c r="D149" s="27" t="s">
        <v>75</v>
      </c>
      <c r="E149" s="27" t="s">
        <v>144</v>
      </c>
      <c r="F149" s="27" t="s">
        <v>483</v>
      </c>
      <c r="G149" s="27" t="s">
        <v>288</v>
      </c>
      <c r="H149" s="27" t="s">
        <v>289</v>
      </c>
      <c r="I149" s="46">
        <v>5327.1</v>
      </c>
      <c r="J149" s="46"/>
      <c r="K149" s="46"/>
      <c r="L149" s="46"/>
      <c r="M149" s="46"/>
      <c r="N149" s="46">
        <v>5327.1</v>
      </c>
      <c r="O149" s="46"/>
      <c r="P149" s="46"/>
      <c r="Q149" s="46"/>
      <c r="R149" s="46"/>
      <c r="S149" s="46"/>
      <c r="T149" s="46"/>
      <c r="U149" s="46"/>
      <c r="V149" s="46"/>
      <c r="W149" s="46"/>
    </row>
    <row r="150" ht="32.9" customHeight="1" spans="1:23">
      <c r="A150" s="27"/>
      <c r="B150" s="27"/>
      <c r="C150" s="27" t="s">
        <v>590</v>
      </c>
      <c r="D150" s="27"/>
      <c r="E150" s="27"/>
      <c r="F150" s="27"/>
      <c r="G150" s="27"/>
      <c r="H150" s="27"/>
      <c r="I150" s="46">
        <v>5099</v>
      </c>
      <c r="J150" s="46"/>
      <c r="K150" s="46"/>
      <c r="L150" s="46"/>
      <c r="M150" s="46"/>
      <c r="N150" s="46">
        <v>5099</v>
      </c>
      <c r="O150" s="46"/>
      <c r="P150" s="46"/>
      <c r="Q150" s="46"/>
      <c r="R150" s="46"/>
      <c r="S150" s="46"/>
      <c r="T150" s="46"/>
      <c r="U150" s="46"/>
      <c r="V150" s="46"/>
      <c r="W150" s="46"/>
    </row>
    <row r="151" ht="32.9" customHeight="1" spans="1:23">
      <c r="A151" s="27" t="s">
        <v>477</v>
      </c>
      <c r="B151" s="153" t="s">
        <v>591</v>
      </c>
      <c r="C151" s="27" t="s">
        <v>590</v>
      </c>
      <c r="D151" s="27" t="s">
        <v>75</v>
      </c>
      <c r="E151" s="27" t="s">
        <v>144</v>
      </c>
      <c r="F151" s="27" t="s">
        <v>483</v>
      </c>
      <c r="G151" s="27" t="s">
        <v>288</v>
      </c>
      <c r="H151" s="27" t="s">
        <v>289</v>
      </c>
      <c r="I151" s="46">
        <v>5099</v>
      </c>
      <c r="J151" s="46"/>
      <c r="K151" s="46"/>
      <c r="L151" s="46"/>
      <c r="M151" s="46"/>
      <c r="N151" s="46">
        <v>5099</v>
      </c>
      <c r="O151" s="46"/>
      <c r="P151" s="46"/>
      <c r="Q151" s="46"/>
      <c r="R151" s="46"/>
      <c r="S151" s="46"/>
      <c r="T151" s="46"/>
      <c r="U151" s="46"/>
      <c r="V151" s="46"/>
      <c r="W151" s="46"/>
    </row>
    <row r="152" ht="32.9" customHeight="1" spans="1:23">
      <c r="A152" s="27"/>
      <c r="B152" s="27"/>
      <c r="C152" s="27" t="s">
        <v>592</v>
      </c>
      <c r="D152" s="27"/>
      <c r="E152" s="27"/>
      <c r="F152" s="27"/>
      <c r="G152" s="27"/>
      <c r="H152" s="27"/>
      <c r="I152" s="46">
        <v>145473.75</v>
      </c>
      <c r="J152" s="46"/>
      <c r="K152" s="46"/>
      <c r="L152" s="46"/>
      <c r="M152" s="46"/>
      <c r="N152" s="46">
        <v>145473.75</v>
      </c>
      <c r="O152" s="46"/>
      <c r="P152" s="46"/>
      <c r="Q152" s="46"/>
      <c r="R152" s="46"/>
      <c r="S152" s="46"/>
      <c r="T152" s="46"/>
      <c r="U152" s="46"/>
      <c r="V152" s="46"/>
      <c r="W152" s="46"/>
    </row>
    <row r="153" ht="32.9" customHeight="1" spans="1:23">
      <c r="A153" s="27" t="s">
        <v>477</v>
      </c>
      <c r="B153" s="153" t="s">
        <v>593</v>
      </c>
      <c r="C153" s="27" t="s">
        <v>592</v>
      </c>
      <c r="D153" s="27" t="s">
        <v>75</v>
      </c>
      <c r="E153" s="27" t="s">
        <v>144</v>
      </c>
      <c r="F153" s="27" t="s">
        <v>483</v>
      </c>
      <c r="G153" s="27" t="s">
        <v>286</v>
      </c>
      <c r="H153" s="27" t="s">
        <v>287</v>
      </c>
      <c r="I153" s="46">
        <v>14200</v>
      </c>
      <c r="J153" s="46"/>
      <c r="K153" s="46"/>
      <c r="L153" s="46"/>
      <c r="M153" s="46"/>
      <c r="N153" s="46">
        <v>14200</v>
      </c>
      <c r="O153" s="46"/>
      <c r="P153" s="46"/>
      <c r="Q153" s="46"/>
      <c r="R153" s="46"/>
      <c r="S153" s="46"/>
      <c r="T153" s="46"/>
      <c r="U153" s="46"/>
      <c r="V153" s="46"/>
      <c r="W153" s="46"/>
    </row>
    <row r="154" ht="32.9" customHeight="1" spans="1:23">
      <c r="A154" s="27" t="s">
        <v>477</v>
      </c>
      <c r="B154" s="153" t="s">
        <v>593</v>
      </c>
      <c r="C154" s="27" t="s">
        <v>592</v>
      </c>
      <c r="D154" s="27" t="s">
        <v>75</v>
      </c>
      <c r="E154" s="27" t="s">
        <v>144</v>
      </c>
      <c r="F154" s="27" t="s">
        <v>483</v>
      </c>
      <c r="G154" s="27" t="s">
        <v>297</v>
      </c>
      <c r="H154" s="27" t="s">
        <v>298</v>
      </c>
      <c r="I154" s="46">
        <v>34792</v>
      </c>
      <c r="J154" s="46"/>
      <c r="K154" s="46"/>
      <c r="L154" s="46"/>
      <c r="M154" s="46"/>
      <c r="N154" s="46">
        <v>34792</v>
      </c>
      <c r="O154" s="46"/>
      <c r="P154" s="46"/>
      <c r="Q154" s="46"/>
      <c r="R154" s="46"/>
      <c r="S154" s="46"/>
      <c r="T154" s="46"/>
      <c r="U154" s="46"/>
      <c r="V154" s="46"/>
      <c r="W154" s="46"/>
    </row>
    <row r="155" ht="32.9" customHeight="1" spans="1:23">
      <c r="A155" s="27" t="s">
        <v>477</v>
      </c>
      <c r="B155" s="153" t="s">
        <v>593</v>
      </c>
      <c r="C155" s="27" t="s">
        <v>592</v>
      </c>
      <c r="D155" s="27" t="s">
        <v>75</v>
      </c>
      <c r="E155" s="27" t="s">
        <v>144</v>
      </c>
      <c r="F155" s="27" t="s">
        <v>483</v>
      </c>
      <c r="G155" s="27" t="s">
        <v>494</v>
      </c>
      <c r="H155" s="27" t="s">
        <v>495</v>
      </c>
      <c r="I155" s="46">
        <v>1417.45</v>
      </c>
      <c r="J155" s="46"/>
      <c r="K155" s="46"/>
      <c r="L155" s="46"/>
      <c r="M155" s="46"/>
      <c r="N155" s="46">
        <v>1417.45</v>
      </c>
      <c r="O155" s="46"/>
      <c r="P155" s="46"/>
      <c r="Q155" s="46"/>
      <c r="R155" s="46"/>
      <c r="S155" s="46"/>
      <c r="T155" s="46"/>
      <c r="U155" s="46"/>
      <c r="V155" s="46"/>
      <c r="W155" s="46"/>
    </row>
    <row r="156" ht="32.9" customHeight="1" spans="1:23">
      <c r="A156" s="27" t="s">
        <v>477</v>
      </c>
      <c r="B156" s="153" t="s">
        <v>593</v>
      </c>
      <c r="C156" s="27" t="s">
        <v>592</v>
      </c>
      <c r="D156" s="27" t="s">
        <v>75</v>
      </c>
      <c r="E156" s="27" t="s">
        <v>144</v>
      </c>
      <c r="F156" s="27" t="s">
        <v>483</v>
      </c>
      <c r="G156" s="27" t="s">
        <v>273</v>
      </c>
      <c r="H156" s="27" t="s">
        <v>274</v>
      </c>
      <c r="I156" s="46">
        <v>78700</v>
      </c>
      <c r="J156" s="46"/>
      <c r="K156" s="46"/>
      <c r="L156" s="46"/>
      <c r="M156" s="46"/>
      <c r="N156" s="46">
        <v>78700</v>
      </c>
      <c r="O156" s="46"/>
      <c r="P156" s="46"/>
      <c r="Q156" s="46"/>
      <c r="R156" s="46"/>
      <c r="S156" s="46"/>
      <c r="T156" s="46"/>
      <c r="U156" s="46"/>
      <c r="V156" s="46"/>
      <c r="W156" s="46"/>
    </row>
    <row r="157" ht="32.9" customHeight="1" spans="1:23">
      <c r="A157" s="27" t="s">
        <v>477</v>
      </c>
      <c r="B157" s="153" t="s">
        <v>593</v>
      </c>
      <c r="C157" s="27" t="s">
        <v>592</v>
      </c>
      <c r="D157" s="27" t="s">
        <v>75</v>
      </c>
      <c r="E157" s="27" t="s">
        <v>144</v>
      </c>
      <c r="F157" s="27" t="s">
        <v>483</v>
      </c>
      <c r="G157" s="27" t="s">
        <v>288</v>
      </c>
      <c r="H157" s="27" t="s">
        <v>289</v>
      </c>
      <c r="I157" s="46">
        <v>16364.3</v>
      </c>
      <c r="J157" s="46"/>
      <c r="K157" s="46"/>
      <c r="L157" s="46"/>
      <c r="M157" s="46"/>
      <c r="N157" s="46">
        <v>16364.3</v>
      </c>
      <c r="O157" s="46"/>
      <c r="P157" s="46"/>
      <c r="Q157" s="46"/>
      <c r="R157" s="46"/>
      <c r="S157" s="46"/>
      <c r="T157" s="46"/>
      <c r="U157" s="46"/>
      <c r="V157" s="46"/>
      <c r="W157" s="46"/>
    </row>
    <row r="158" ht="32.9" customHeight="1" spans="1:23">
      <c r="A158" s="27"/>
      <c r="B158" s="27"/>
      <c r="C158" s="27" t="s">
        <v>594</v>
      </c>
      <c r="D158" s="27"/>
      <c r="E158" s="27"/>
      <c r="F158" s="27"/>
      <c r="G158" s="27"/>
      <c r="H158" s="27"/>
      <c r="I158" s="46">
        <v>57790</v>
      </c>
      <c r="J158" s="46"/>
      <c r="K158" s="46"/>
      <c r="L158" s="46"/>
      <c r="M158" s="46"/>
      <c r="N158" s="46">
        <v>57790</v>
      </c>
      <c r="O158" s="46"/>
      <c r="P158" s="46"/>
      <c r="Q158" s="46"/>
      <c r="R158" s="46"/>
      <c r="S158" s="46"/>
      <c r="T158" s="46"/>
      <c r="U158" s="46"/>
      <c r="V158" s="46"/>
      <c r="W158" s="46"/>
    </row>
    <row r="159" ht="32.9" customHeight="1" spans="1:23">
      <c r="A159" s="27" t="s">
        <v>477</v>
      </c>
      <c r="B159" s="153" t="s">
        <v>595</v>
      </c>
      <c r="C159" s="27" t="s">
        <v>594</v>
      </c>
      <c r="D159" s="27" t="s">
        <v>75</v>
      </c>
      <c r="E159" s="27" t="s">
        <v>144</v>
      </c>
      <c r="F159" s="27" t="s">
        <v>483</v>
      </c>
      <c r="G159" s="27" t="s">
        <v>286</v>
      </c>
      <c r="H159" s="27" t="s">
        <v>287</v>
      </c>
      <c r="I159" s="46">
        <v>4900</v>
      </c>
      <c r="J159" s="46"/>
      <c r="K159" s="46"/>
      <c r="L159" s="46"/>
      <c r="M159" s="46"/>
      <c r="N159" s="46">
        <v>4900</v>
      </c>
      <c r="O159" s="46"/>
      <c r="P159" s="46"/>
      <c r="Q159" s="46"/>
      <c r="R159" s="46"/>
      <c r="S159" s="46"/>
      <c r="T159" s="46"/>
      <c r="U159" s="46"/>
      <c r="V159" s="46"/>
      <c r="W159" s="46"/>
    </row>
    <row r="160" ht="32.9" customHeight="1" spans="1:23">
      <c r="A160" s="27" t="s">
        <v>477</v>
      </c>
      <c r="B160" s="153" t="s">
        <v>595</v>
      </c>
      <c r="C160" s="27" t="s">
        <v>594</v>
      </c>
      <c r="D160" s="27" t="s">
        <v>75</v>
      </c>
      <c r="E160" s="27" t="s">
        <v>144</v>
      </c>
      <c r="F160" s="27" t="s">
        <v>483</v>
      </c>
      <c r="G160" s="27" t="s">
        <v>288</v>
      </c>
      <c r="H160" s="27" t="s">
        <v>289</v>
      </c>
      <c r="I160" s="46">
        <v>52890</v>
      </c>
      <c r="J160" s="46"/>
      <c r="K160" s="46"/>
      <c r="L160" s="46"/>
      <c r="M160" s="46"/>
      <c r="N160" s="46">
        <v>52890</v>
      </c>
      <c r="O160" s="46"/>
      <c r="P160" s="46"/>
      <c r="Q160" s="46"/>
      <c r="R160" s="46"/>
      <c r="S160" s="46"/>
      <c r="T160" s="46"/>
      <c r="U160" s="46"/>
      <c r="V160" s="46"/>
      <c r="W160" s="46"/>
    </row>
    <row r="161" ht="32.9" customHeight="1" spans="1:23">
      <c r="A161" s="27"/>
      <c r="B161" s="27"/>
      <c r="C161" s="27" t="s">
        <v>596</v>
      </c>
      <c r="D161" s="27"/>
      <c r="E161" s="27"/>
      <c r="F161" s="27"/>
      <c r="G161" s="27"/>
      <c r="H161" s="27"/>
      <c r="I161" s="46">
        <v>205950.6</v>
      </c>
      <c r="J161" s="46"/>
      <c r="K161" s="46"/>
      <c r="L161" s="46"/>
      <c r="M161" s="46"/>
      <c r="N161" s="46">
        <v>205950.6</v>
      </c>
      <c r="O161" s="46"/>
      <c r="P161" s="46"/>
      <c r="Q161" s="46"/>
      <c r="R161" s="46"/>
      <c r="S161" s="46"/>
      <c r="T161" s="46"/>
      <c r="U161" s="46"/>
      <c r="V161" s="46"/>
      <c r="W161" s="46"/>
    </row>
    <row r="162" ht="32.9" customHeight="1" spans="1:23">
      <c r="A162" s="27" t="s">
        <v>477</v>
      </c>
      <c r="B162" s="153" t="s">
        <v>597</v>
      </c>
      <c r="C162" s="27" t="s">
        <v>596</v>
      </c>
      <c r="D162" s="27" t="s">
        <v>75</v>
      </c>
      <c r="E162" s="27" t="s">
        <v>144</v>
      </c>
      <c r="F162" s="27" t="s">
        <v>483</v>
      </c>
      <c r="G162" s="27" t="s">
        <v>286</v>
      </c>
      <c r="H162" s="27" t="s">
        <v>287</v>
      </c>
      <c r="I162" s="46">
        <v>10000</v>
      </c>
      <c r="J162" s="46"/>
      <c r="K162" s="46"/>
      <c r="L162" s="46"/>
      <c r="M162" s="46"/>
      <c r="N162" s="46">
        <v>10000</v>
      </c>
      <c r="O162" s="46"/>
      <c r="P162" s="46"/>
      <c r="Q162" s="46"/>
      <c r="R162" s="46"/>
      <c r="S162" s="46"/>
      <c r="T162" s="46"/>
      <c r="U162" s="46"/>
      <c r="V162" s="46"/>
      <c r="W162" s="46"/>
    </row>
    <row r="163" ht="32.9" customHeight="1" spans="1:23">
      <c r="A163" s="27" t="s">
        <v>477</v>
      </c>
      <c r="B163" s="153" t="s">
        <v>597</v>
      </c>
      <c r="C163" s="27" t="s">
        <v>596</v>
      </c>
      <c r="D163" s="27" t="s">
        <v>75</v>
      </c>
      <c r="E163" s="27" t="s">
        <v>144</v>
      </c>
      <c r="F163" s="27" t="s">
        <v>483</v>
      </c>
      <c r="G163" s="27" t="s">
        <v>297</v>
      </c>
      <c r="H163" s="27" t="s">
        <v>298</v>
      </c>
      <c r="I163" s="46">
        <v>15000</v>
      </c>
      <c r="J163" s="46"/>
      <c r="K163" s="46"/>
      <c r="L163" s="46"/>
      <c r="M163" s="46"/>
      <c r="N163" s="46">
        <v>15000</v>
      </c>
      <c r="O163" s="46"/>
      <c r="P163" s="46"/>
      <c r="Q163" s="46"/>
      <c r="R163" s="46"/>
      <c r="S163" s="46"/>
      <c r="T163" s="46"/>
      <c r="U163" s="46"/>
      <c r="V163" s="46"/>
      <c r="W163" s="46"/>
    </row>
    <row r="164" ht="32.9" customHeight="1" spans="1:23">
      <c r="A164" s="27" t="s">
        <v>477</v>
      </c>
      <c r="B164" s="153" t="s">
        <v>597</v>
      </c>
      <c r="C164" s="27" t="s">
        <v>596</v>
      </c>
      <c r="D164" s="27" t="s">
        <v>75</v>
      </c>
      <c r="E164" s="27" t="s">
        <v>144</v>
      </c>
      <c r="F164" s="27" t="s">
        <v>483</v>
      </c>
      <c r="G164" s="27" t="s">
        <v>494</v>
      </c>
      <c r="H164" s="27" t="s">
        <v>495</v>
      </c>
      <c r="I164" s="46">
        <v>37386.6</v>
      </c>
      <c r="J164" s="46"/>
      <c r="K164" s="46"/>
      <c r="L164" s="46"/>
      <c r="M164" s="46"/>
      <c r="N164" s="46">
        <v>37386.6</v>
      </c>
      <c r="O164" s="46"/>
      <c r="P164" s="46"/>
      <c r="Q164" s="46"/>
      <c r="R164" s="46"/>
      <c r="S164" s="46"/>
      <c r="T164" s="46"/>
      <c r="U164" s="46"/>
      <c r="V164" s="46"/>
      <c r="W164" s="46"/>
    </row>
    <row r="165" ht="32.9" customHeight="1" spans="1:23">
      <c r="A165" s="27" t="s">
        <v>477</v>
      </c>
      <c r="B165" s="153" t="s">
        <v>597</v>
      </c>
      <c r="C165" s="27" t="s">
        <v>596</v>
      </c>
      <c r="D165" s="27" t="s">
        <v>75</v>
      </c>
      <c r="E165" s="27" t="s">
        <v>144</v>
      </c>
      <c r="F165" s="27" t="s">
        <v>483</v>
      </c>
      <c r="G165" s="27" t="s">
        <v>273</v>
      </c>
      <c r="H165" s="27" t="s">
        <v>274</v>
      </c>
      <c r="I165" s="46">
        <v>47390</v>
      </c>
      <c r="J165" s="46"/>
      <c r="K165" s="46"/>
      <c r="L165" s="46"/>
      <c r="M165" s="46"/>
      <c r="N165" s="46">
        <v>47390</v>
      </c>
      <c r="O165" s="46"/>
      <c r="P165" s="46"/>
      <c r="Q165" s="46"/>
      <c r="R165" s="46"/>
      <c r="S165" s="46"/>
      <c r="T165" s="46"/>
      <c r="U165" s="46"/>
      <c r="V165" s="46"/>
      <c r="W165" s="46"/>
    </row>
    <row r="166" ht="32.9" customHeight="1" spans="1:23">
      <c r="A166" s="27" t="s">
        <v>477</v>
      </c>
      <c r="B166" s="153" t="s">
        <v>597</v>
      </c>
      <c r="C166" s="27" t="s">
        <v>596</v>
      </c>
      <c r="D166" s="27" t="s">
        <v>75</v>
      </c>
      <c r="E166" s="27" t="s">
        <v>144</v>
      </c>
      <c r="F166" s="27" t="s">
        <v>483</v>
      </c>
      <c r="G166" s="27" t="s">
        <v>288</v>
      </c>
      <c r="H166" s="27" t="s">
        <v>289</v>
      </c>
      <c r="I166" s="46">
        <v>96174</v>
      </c>
      <c r="J166" s="46"/>
      <c r="K166" s="46"/>
      <c r="L166" s="46"/>
      <c r="M166" s="46"/>
      <c r="N166" s="46">
        <v>96174</v>
      </c>
      <c r="O166" s="46"/>
      <c r="P166" s="46"/>
      <c r="Q166" s="46"/>
      <c r="R166" s="46"/>
      <c r="S166" s="46"/>
      <c r="T166" s="46"/>
      <c r="U166" s="46"/>
      <c r="V166" s="46"/>
      <c r="W166" s="46"/>
    </row>
    <row r="167" ht="32.9" customHeight="1" spans="1:23">
      <c r="A167" s="27"/>
      <c r="B167" s="27"/>
      <c r="C167" s="27" t="s">
        <v>598</v>
      </c>
      <c r="D167" s="27"/>
      <c r="E167" s="27"/>
      <c r="F167" s="27"/>
      <c r="G167" s="27"/>
      <c r="H167" s="27"/>
      <c r="I167" s="46">
        <v>237223.5</v>
      </c>
      <c r="J167" s="46"/>
      <c r="K167" s="46"/>
      <c r="L167" s="46"/>
      <c r="M167" s="46"/>
      <c r="N167" s="46">
        <v>237223.5</v>
      </c>
      <c r="O167" s="46"/>
      <c r="P167" s="46"/>
      <c r="Q167" s="46"/>
      <c r="R167" s="46"/>
      <c r="S167" s="46"/>
      <c r="T167" s="46"/>
      <c r="U167" s="46"/>
      <c r="V167" s="46"/>
      <c r="W167" s="46"/>
    </row>
    <row r="168" ht="32.9" customHeight="1" spans="1:23">
      <c r="A168" s="27" t="s">
        <v>477</v>
      </c>
      <c r="B168" s="153" t="s">
        <v>599</v>
      </c>
      <c r="C168" s="27" t="s">
        <v>598</v>
      </c>
      <c r="D168" s="27" t="s">
        <v>75</v>
      </c>
      <c r="E168" s="27" t="s">
        <v>144</v>
      </c>
      <c r="F168" s="27" t="s">
        <v>483</v>
      </c>
      <c r="G168" s="27" t="s">
        <v>286</v>
      </c>
      <c r="H168" s="27" t="s">
        <v>287</v>
      </c>
      <c r="I168" s="46">
        <v>23300</v>
      </c>
      <c r="J168" s="46"/>
      <c r="K168" s="46"/>
      <c r="L168" s="46"/>
      <c r="M168" s="46"/>
      <c r="N168" s="46">
        <v>23300</v>
      </c>
      <c r="O168" s="46"/>
      <c r="P168" s="46"/>
      <c r="Q168" s="46"/>
      <c r="R168" s="46"/>
      <c r="S168" s="46"/>
      <c r="T168" s="46"/>
      <c r="U168" s="46"/>
      <c r="V168" s="46"/>
      <c r="W168" s="46"/>
    </row>
    <row r="169" ht="32.9" customHeight="1" spans="1:23">
      <c r="A169" s="27" t="s">
        <v>477</v>
      </c>
      <c r="B169" s="153" t="s">
        <v>599</v>
      </c>
      <c r="C169" s="27" t="s">
        <v>598</v>
      </c>
      <c r="D169" s="27" t="s">
        <v>75</v>
      </c>
      <c r="E169" s="27" t="s">
        <v>144</v>
      </c>
      <c r="F169" s="27" t="s">
        <v>483</v>
      </c>
      <c r="G169" s="27" t="s">
        <v>297</v>
      </c>
      <c r="H169" s="27" t="s">
        <v>298</v>
      </c>
      <c r="I169" s="46">
        <v>36005</v>
      </c>
      <c r="J169" s="46"/>
      <c r="K169" s="46"/>
      <c r="L169" s="46"/>
      <c r="M169" s="46"/>
      <c r="N169" s="46">
        <v>36005</v>
      </c>
      <c r="O169" s="46"/>
      <c r="P169" s="46"/>
      <c r="Q169" s="46"/>
      <c r="R169" s="46"/>
      <c r="S169" s="46"/>
      <c r="T169" s="46"/>
      <c r="U169" s="46"/>
      <c r="V169" s="46"/>
      <c r="W169" s="46"/>
    </row>
    <row r="170" ht="32.9" customHeight="1" spans="1:23">
      <c r="A170" s="27" t="s">
        <v>477</v>
      </c>
      <c r="B170" s="153" t="s">
        <v>599</v>
      </c>
      <c r="C170" s="27" t="s">
        <v>598</v>
      </c>
      <c r="D170" s="27" t="s">
        <v>75</v>
      </c>
      <c r="E170" s="27" t="s">
        <v>144</v>
      </c>
      <c r="F170" s="27" t="s">
        <v>483</v>
      </c>
      <c r="G170" s="27" t="s">
        <v>494</v>
      </c>
      <c r="H170" s="27" t="s">
        <v>495</v>
      </c>
      <c r="I170" s="46">
        <v>29157.5</v>
      </c>
      <c r="J170" s="46"/>
      <c r="K170" s="46"/>
      <c r="L170" s="46"/>
      <c r="M170" s="46"/>
      <c r="N170" s="46">
        <v>29157.5</v>
      </c>
      <c r="O170" s="46"/>
      <c r="P170" s="46"/>
      <c r="Q170" s="46"/>
      <c r="R170" s="46"/>
      <c r="S170" s="46"/>
      <c r="T170" s="46"/>
      <c r="U170" s="46"/>
      <c r="V170" s="46"/>
      <c r="W170" s="46"/>
    </row>
    <row r="171" ht="32.9" customHeight="1" spans="1:23">
      <c r="A171" s="27" t="s">
        <v>477</v>
      </c>
      <c r="B171" s="153" t="s">
        <v>599</v>
      </c>
      <c r="C171" s="27" t="s">
        <v>598</v>
      </c>
      <c r="D171" s="27" t="s">
        <v>75</v>
      </c>
      <c r="E171" s="27" t="s">
        <v>144</v>
      </c>
      <c r="F171" s="27" t="s">
        <v>483</v>
      </c>
      <c r="G171" s="27" t="s">
        <v>273</v>
      </c>
      <c r="H171" s="27" t="s">
        <v>274</v>
      </c>
      <c r="I171" s="46">
        <v>115300</v>
      </c>
      <c r="J171" s="46"/>
      <c r="K171" s="46"/>
      <c r="L171" s="46"/>
      <c r="M171" s="46"/>
      <c r="N171" s="46">
        <v>115300</v>
      </c>
      <c r="O171" s="46"/>
      <c r="P171" s="46"/>
      <c r="Q171" s="46"/>
      <c r="R171" s="46"/>
      <c r="S171" s="46"/>
      <c r="T171" s="46"/>
      <c r="U171" s="46"/>
      <c r="V171" s="46"/>
      <c r="W171" s="46"/>
    </row>
    <row r="172" ht="32.9" customHeight="1" spans="1:23">
      <c r="A172" s="27" t="s">
        <v>477</v>
      </c>
      <c r="B172" s="153" t="s">
        <v>599</v>
      </c>
      <c r="C172" s="27" t="s">
        <v>598</v>
      </c>
      <c r="D172" s="27" t="s">
        <v>75</v>
      </c>
      <c r="E172" s="27" t="s">
        <v>144</v>
      </c>
      <c r="F172" s="27" t="s">
        <v>483</v>
      </c>
      <c r="G172" s="27" t="s">
        <v>288</v>
      </c>
      <c r="H172" s="27" t="s">
        <v>289</v>
      </c>
      <c r="I172" s="46">
        <v>33461</v>
      </c>
      <c r="J172" s="46"/>
      <c r="K172" s="46"/>
      <c r="L172" s="46"/>
      <c r="M172" s="46"/>
      <c r="N172" s="46">
        <v>33461</v>
      </c>
      <c r="O172" s="46"/>
      <c r="P172" s="46"/>
      <c r="Q172" s="46"/>
      <c r="R172" s="46"/>
      <c r="S172" s="46"/>
      <c r="T172" s="46"/>
      <c r="U172" s="46"/>
      <c r="V172" s="46"/>
      <c r="W172" s="46"/>
    </row>
    <row r="173" ht="32.9" customHeight="1" spans="1:23">
      <c r="A173" s="27"/>
      <c r="B173" s="27"/>
      <c r="C173" s="27" t="s">
        <v>600</v>
      </c>
      <c r="D173" s="27"/>
      <c r="E173" s="27"/>
      <c r="F173" s="27"/>
      <c r="G173" s="27"/>
      <c r="H173" s="27"/>
      <c r="I173" s="46">
        <v>2000000</v>
      </c>
      <c r="J173" s="46"/>
      <c r="K173" s="46"/>
      <c r="L173" s="46"/>
      <c r="M173" s="46"/>
      <c r="N173" s="46"/>
      <c r="O173" s="46"/>
      <c r="P173" s="46"/>
      <c r="Q173" s="46"/>
      <c r="R173" s="46">
        <v>2000000</v>
      </c>
      <c r="S173" s="46"/>
      <c r="T173" s="46"/>
      <c r="U173" s="46"/>
      <c r="V173" s="46"/>
      <c r="W173" s="46">
        <v>2000000</v>
      </c>
    </row>
    <row r="174" ht="32.9" customHeight="1" spans="1:23">
      <c r="A174" s="27" t="s">
        <v>477</v>
      </c>
      <c r="B174" s="153" t="s">
        <v>601</v>
      </c>
      <c r="C174" s="27" t="s">
        <v>600</v>
      </c>
      <c r="D174" s="27" t="s">
        <v>75</v>
      </c>
      <c r="E174" s="27" t="s">
        <v>138</v>
      </c>
      <c r="F174" s="27" t="s">
        <v>292</v>
      </c>
      <c r="G174" s="27" t="s">
        <v>286</v>
      </c>
      <c r="H174" s="27" t="s">
        <v>287</v>
      </c>
      <c r="I174" s="46">
        <v>200000</v>
      </c>
      <c r="J174" s="46"/>
      <c r="K174" s="46"/>
      <c r="L174" s="46"/>
      <c r="M174" s="46"/>
      <c r="N174" s="46"/>
      <c r="O174" s="46"/>
      <c r="P174" s="46"/>
      <c r="Q174" s="46"/>
      <c r="R174" s="46">
        <v>200000</v>
      </c>
      <c r="S174" s="46"/>
      <c r="T174" s="46"/>
      <c r="U174" s="46"/>
      <c r="V174" s="46"/>
      <c r="W174" s="46">
        <v>200000</v>
      </c>
    </row>
    <row r="175" ht="32.9" customHeight="1" spans="1:23">
      <c r="A175" s="27" t="s">
        <v>477</v>
      </c>
      <c r="B175" s="153" t="s">
        <v>601</v>
      </c>
      <c r="C175" s="27" t="s">
        <v>600</v>
      </c>
      <c r="D175" s="27" t="s">
        <v>75</v>
      </c>
      <c r="E175" s="27" t="s">
        <v>138</v>
      </c>
      <c r="F175" s="27" t="s">
        <v>292</v>
      </c>
      <c r="G175" s="27" t="s">
        <v>293</v>
      </c>
      <c r="H175" s="27" t="s">
        <v>294</v>
      </c>
      <c r="I175" s="46">
        <v>40000</v>
      </c>
      <c r="J175" s="46"/>
      <c r="K175" s="46"/>
      <c r="L175" s="46"/>
      <c r="M175" s="46"/>
      <c r="N175" s="46"/>
      <c r="O175" s="46"/>
      <c r="P175" s="46"/>
      <c r="Q175" s="46"/>
      <c r="R175" s="46">
        <v>40000</v>
      </c>
      <c r="S175" s="46"/>
      <c r="T175" s="46"/>
      <c r="U175" s="46"/>
      <c r="V175" s="46"/>
      <c r="W175" s="46">
        <v>40000</v>
      </c>
    </row>
    <row r="176" ht="32.9" customHeight="1" spans="1:23">
      <c r="A176" s="27" t="s">
        <v>477</v>
      </c>
      <c r="B176" s="153" t="s">
        <v>601</v>
      </c>
      <c r="C176" s="27" t="s">
        <v>600</v>
      </c>
      <c r="D176" s="27" t="s">
        <v>75</v>
      </c>
      <c r="E176" s="27" t="s">
        <v>138</v>
      </c>
      <c r="F176" s="27" t="s">
        <v>292</v>
      </c>
      <c r="G176" s="27" t="s">
        <v>494</v>
      </c>
      <c r="H176" s="27" t="s">
        <v>495</v>
      </c>
      <c r="I176" s="46">
        <v>350000</v>
      </c>
      <c r="J176" s="46"/>
      <c r="K176" s="46"/>
      <c r="L176" s="46"/>
      <c r="M176" s="46"/>
      <c r="N176" s="46"/>
      <c r="O176" s="46"/>
      <c r="P176" s="46"/>
      <c r="Q176" s="46"/>
      <c r="R176" s="46">
        <v>350000</v>
      </c>
      <c r="S176" s="46"/>
      <c r="T176" s="46"/>
      <c r="U176" s="46"/>
      <c r="V176" s="46"/>
      <c r="W176" s="46">
        <v>350000</v>
      </c>
    </row>
    <row r="177" ht="32.9" customHeight="1" spans="1:23">
      <c r="A177" s="27" t="s">
        <v>477</v>
      </c>
      <c r="B177" s="153" t="s">
        <v>601</v>
      </c>
      <c r="C177" s="27" t="s">
        <v>600</v>
      </c>
      <c r="D177" s="27" t="s">
        <v>75</v>
      </c>
      <c r="E177" s="27" t="s">
        <v>138</v>
      </c>
      <c r="F177" s="27" t="s">
        <v>292</v>
      </c>
      <c r="G177" s="27" t="s">
        <v>273</v>
      </c>
      <c r="H177" s="27" t="s">
        <v>274</v>
      </c>
      <c r="I177" s="46">
        <v>900000</v>
      </c>
      <c r="J177" s="46"/>
      <c r="K177" s="46"/>
      <c r="L177" s="46"/>
      <c r="M177" s="46"/>
      <c r="N177" s="46"/>
      <c r="O177" s="46"/>
      <c r="P177" s="46"/>
      <c r="Q177" s="46"/>
      <c r="R177" s="46">
        <v>900000</v>
      </c>
      <c r="S177" s="46"/>
      <c r="T177" s="46"/>
      <c r="U177" s="46"/>
      <c r="V177" s="46"/>
      <c r="W177" s="46">
        <v>900000</v>
      </c>
    </row>
    <row r="178" ht="32.9" customHeight="1" spans="1:23">
      <c r="A178" s="27" t="s">
        <v>477</v>
      </c>
      <c r="B178" s="153" t="s">
        <v>601</v>
      </c>
      <c r="C178" s="27" t="s">
        <v>600</v>
      </c>
      <c r="D178" s="27" t="s">
        <v>75</v>
      </c>
      <c r="E178" s="27" t="s">
        <v>138</v>
      </c>
      <c r="F178" s="27" t="s">
        <v>292</v>
      </c>
      <c r="G178" s="27" t="s">
        <v>288</v>
      </c>
      <c r="H178" s="27" t="s">
        <v>289</v>
      </c>
      <c r="I178" s="46">
        <v>510000</v>
      </c>
      <c r="J178" s="46"/>
      <c r="K178" s="46"/>
      <c r="L178" s="46"/>
      <c r="M178" s="46"/>
      <c r="N178" s="46"/>
      <c r="O178" s="46"/>
      <c r="P178" s="46"/>
      <c r="Q178" s="46"/>
      <c r="R178" s="46">
        <v>510000</v>
      </c>
      <c r="S178" s="46"/>
      <c r="T178" s="46"/>
      <c r="U178" s="46"/>
      <c r="V178" s="46"/>
      <c r="W178" s="46">
        <v>510000</v>
      </c>
    </row>
    <row r="179" ht="32.9" customHeight="1" spans="1:23">
      <c r="A179" s="27"/>
      <c r="B179" s="27"/>
      <c r="C179" s="27" t="s">
        <v>602</v>
      </c>
      <c r="D179" s="27"/>
      <c r="E179" s="27"/>
      <c r="F179" s="27"/>
      <c r="G179" s="27"/>
      <c r="H179" s="27"/>
      <c r="I179" s="46">
        <v>48642.5</v>
      </c>
      <c r="J179" s="46"/>
      <c r="K179" s="46"/>
      <c r="L179" s="46"/>
      <c r="M179" s="46"/>
      <c r="N179" s="46">
        <v>48642.5</v>
      </c>
      <c r="O179" s="46"/>
      <c r="P179" s="46"/>
      <c r="Q179" s="46"/>
      <c r="R179" s="46"/>
      <c r="S179" s="46"/>
      <c r="T179" s="46"/>
      <c r="U179" s="46"/>
      <c r="V179" s="46"/>
      <c r="W179" s="46"/>
    </row>
    <row r="180" ht="32.9" customHeight="1" spans="1:23">
      <c r="A180" s="27" t="s">
        <v>477</v>
      </c>
      <c r="B180" s="153" t="s">
        <v>603</v>
      </c>
      <c r="C180" s="27" t="s">
        <v>602</v>
      </c>
      <c r="D180" s="27" t="s">
        <v>75</v>
      </c>
      <c r="E180" s="27" t="s">
        <v>144</v>
      </c>
      <c r="F180" s="27" t="s">
        <v>483</v>
      </c>
      <c r="G180" s="27" t="s">
        <v>286</v>
      </c>
      <c r="H180" s="27" t="s">
        <v>287</v>
      </c>
      <c r="I180" s="46">
        <v>5000</v>
      </c>
      <c r="J180" s="46"/>
      <c r="K180" s="46"/>
      <c r="L180" s="46"/>
      <c r="M180" s="46"/>
      <c r="N180" s="46">
        <v>5000</v>
      </c>
      <c r="O180" s="46"/>
      <c r="P180" s="46"/>
      <c r="Q180" s="46"/>
      <c r="R180" s="46"/>
      <c r="S180" s="46"/>
      <c r="T180" s="46"/>
      <c r="U180" s="46"/>
      <c r="V180" s="46"/>
      <c r="W180" s="46"/>
    </row>
    <row r="181" ht="32.9" customHeight="1" spans="1:23">
      <c r="A181" s="27" t="s">
        <v>477</v>
      </c>
      <c r="B181" s="153" t="s">
        <v>603</v>
      </c>
      <c r="C181" s="27" t="s">
        <v>602</v>
      </c>
      <c r="D181" s="27" t="s">
        <v>75</v>
      </c>
      <c r="E181" s="27" t="s">
        <v>144</v>
      </c>
      <c r="F181" s="27" t="s">
        <v>483</v>
      </c>
      <c r="G181" s="27" t="s">
        <v>297</v>
      </c>
      <c r="H181" s="27" t="s">
        <v>298</v>
      </c>
      <c r="I181" s="46">
        <v>6208</v>
      </c>
      <c r="J181" s="46"/>
      <c r="K181" s="46"/>
      <c r="L181" s="46"/>
      <c r="M181" s="46"/>
      <c r="N181" s="46">
        <v>6208</v>
      </c>
      <c r="O181" s="46"/>
      <c r="P181" s="46"/>
      <c r="Q181" s="46"/>
      <c r="R181" s="46"/>
      <c r="S181" s="46"/>
      <c r="T181" s="46"/>
      <c r="U181" s="46"/>
      <c r="V181" s="46"/>
      <c r="W181" s="46"/>
    </row>
    <row r="182" ht="32.9" customHeight="1" spans="1:23">
      <c r="A182" s="27" t="s">
        <v>477</v>
      </c>
      <c r="B182" s="153" t="s">
        <v>603</v>
      </c>
      <c r="C182" s="27" t="s">
        <v>602</v>
      </c>
      <c r="D182" s="27" t="s">
        <v>75</v>
      </c>
      <c r="E182" s="27" t="s">
        <v>144</v>
      </c>
      <c r="F182" s="27" t="s">
        <v>483</v>
      </c>
      <c r="G182" s="27" t="s">
        <v>293</v>
      </c>
      <c r="H182" s="27" t="s">
        <v>294</v>
      </c>
      <c r="I182" s="46">
        <v>5000</v>
      </c>
      <c r="J182" s="46"/>
      <c r="K182" s="46"/>
      <c r="L182" s="46"/>
      <c r="M182" s="46"/>
      <c r="N182" s="46">
        <v>5000</v>
      </c>
      <c r="O182" s="46"/>
      <c r="P182" s="46"/>
      <c r="Q182" s="46"/>
      <c r="R182" s="46"/>
      <c r="S182" s="46"/>
      <c r="T182" s="46"/>
      <c r="U182" s="46"/>
      <c r="V182" s="46"/>
      <c r="W182" s="46"/>
    </row>
    <row r="183" ht="32.9" customHeight="1" spans="1:23">
      <c r="A183" s="27" t="s">
        <v>477</v>
      </c>
      <c r="B183" s="153" t="s">
        <v>603</v>
      </c>
      <c r="C183" s="27" t="s">
        <v>602</v>
      </c>
      <c r="D183" s="27" t="s">
        <v>75</v>
      </c>
      <c r="E183" s="27" t="s">
        <v>144</v>
      </c>
      <c r="F183" s="27" t="s">
        <v>483</v>
      </c>
      <c r="G183" s="27" t="s">
        <v>288</v>
      </c>
      <c r="H183" s="27" t="s">
        <v>289</v>
      </c>
      <c r="I183" s="46">
        <v>32434.5</v>
      </c>
      <c r="J183" s="46"/>
      <c r="K183" s="46"/>
      <c r="L183" s="46"/>
      <c r="M183" s="46"/>
      <c r="N183" s="46">
        <v>32434.5</v>
      </c>
      <c r="O183" s="46"/>
      <c r="P183" s="46"/>
      <c r="Q183" s="46"/>
      <c r="R183" s="46"/>
      <c r="S183" s="46"/>
      <c r="T183" s="46"/>
      <c r="U183" s="46"/>
      <c r="V183" s="46"/>
      <c r="W183" s="46"/>
    </row>
    <row r="184" ht="32.9" customHeight="1" spans="1:23">
      <c r="A184" s="27"/>
      <c r="B184" s="27"/>
      <c r="C184" s="27" t="s">
        <v>604</v>
      </c>
      <c r="D184" s="27"/>
      <c r="E184" s="27"/>
      <c r="F184" s="27"/>
      <c r="G184" s="27"/>
      <c r="H184" s="27"/>
      <c r="I184" s="46">
        <v>106278</v>
      </c>
      <c r="J184" s="46"/>
      <c r="K184" s="46"/>
      <c r="L184" s="46"/>
      <c r="M184" s="46"/>
      <c r="N184" s="46">
        <v>106278</v>
      </c>
      <c r="O184" s="46"/>
      <c r="P184" s="46"/>
      <c r="Q184" s="46"/>
      <c r="R184" s="46"/>
      <c r="S184" s="46"/>
      <c r="T184" s="46"/>
      <c r="U184" s="46"/>
      <c r="V184" s="46"/>
      <c r="W184" s="46"/>
    </row>
    <row r="185" ht="32.9" customHeight="1" spans="1:23">
      <c r="A185" s="27" t="s">
        <v>477</v>
      </c>
      <c r="B185" s="153" t="s">
        <v>605</v>
      </c>
      <c r="C185" s="27" t="s">
        <v>604</v>
      </c>
      <c r="D185" s="27" t="s">
        <v>75</v>
      </c>
      <c r="E185" s="27" t="s">
        <v>144</v>
      </c>
      <c r="F185" s="27" t="s">
        <v>483</v>
      </c>
      <c r="G185" s="27" t="s">
        <v>286</v>
      </c>
      <c r="H185" s="27" t="s">
        <v>287</v>
      </c>
      <c r="I185" s="46">
        <v>5400</v>
      </c>
      <c r="J185" s="46"/>
      <c r="K185" s="46"/>
      <c r="L185" s="46"/>
      <c r="M185" s="46"/>
      <c r="N185" s="46">
        <v>5400</v>
      </c>
      <c r="O185" s="46"/>
      <c r="P185" s="46"/>
      <c r="Q185" s="46"/>
      <c r="R185" s="46"/>
      <c r="S185" s="46"/>
      <c r="T185" s="46"/>
      <c r="U185" s="46"/>
      <c r="V185" s="46"/>
      <c r="W185" s="46"/>
    </row>
    <row r="186" ht="32.9" customHeight="1" spans="1:23">
      <c r="A186" s="27" t="s">
        <v>477</v>
      </c>
      <c r="B186" s="153" t="s">
        <v>605</v>
      </c>
      <c r="C186" s="27" t="s">
        <v>604</v>
      </c>
      <c r="D186" s="27" t="s">
        <v>75</v>
      </c>
      <c r="E186" s="27" t="s">
        <v>144</v>
      </c>
      <c r="F186" s="27" t="s">
        <v>483</v>
      </c>
      <c r="G186" s="27" t="s">
        <v>297</v>
      </c>
      <c r="H186" s="27" t="s">
        <v>298</v>
      </c>
      <c r="I186" s="46">
        <v>9108</v>
      </c>
      <c r="J186" s="46"/>
      <c r="K186" s="46"/>
      <c r="L186" s="46"/>
      <c r="M186" s="46"/>
      <c r="N186" s="46">
        <v>9108</v>
      </c>
      <c r="O186" s="46"/>
      <c r="P186" s="46"/>
      <c r="Q186" s="46"/>
      <c r="R186" s="46"/>
      <c r="S186" s="46"/>
      <c r="T186" s="46"/>
      <c r="U186" s="46"/>
      <c r="V186" s="46"/>
      <c r="W186" s="46"/>
    </row>
    <row r="187" ht="32.9" customHeight="1" spans="1:23">
      <c r="A187" s="27" t="s">
        <v>477</v>
      </c>
      <c r="B187" s="153" t="s">
        <v>605</v>
      </c>
      <c r="C187" s="27" t="s">
        <v>604</v>
      </c>
      <c r="D187" s="27" t="s">
        <v>75</v>
      </c>
      <c r="E187" s="27" t="s">
        <v>144</v>
      </c>
      <c r="F187" s="27" t="s">
        <v>483</v>
      </c>
      <c r="G187" s="27" t="s">
        <v>271</v>
      </c>
      <c r="H187" s="27" t="s">
        <v>272</v>
      </c>
      <c r="I187" s="46">
        <v>15000</v>
      </c>
      <c r="J187" s="46"/>
      <c r="K187" s="46"/>
      <c r="L187" s="46"/>
      <c r="M187" s="46"/>
      <c r="N187" s="46">
        <v>15000</v>
      </c>
      <c r="O187" s="46"/>
      <c r="P187" s="46"/>
      <c r="Q187" s="46"/>
      <c r="R187" s="46"/>
      <c r="S187" s="46"/>
      <c r="T187" s="46"/>
      <c r="U187" s="46"/>
      <c r="V187" s="46"/>
      <c r="W187" s="46"/>
    </row>
    <row r="188" ht="32.9" customHeight="1" spans="1:23">
      <c r="A188" s="27" t="s">
        <v>477</v>
      </c>
      <c r="B188" s="153" t="s">
        <v>605</v>
      </c>
      <c r="C188" s="27" t="s">
        <v>604</v>
      </c>
      <c r="D188" s="27" t="s">
        <v>75</v>
      </c>
      <c r="E188" s="27" t="s">
        <v>144</v>
      </c>
      <c r="F188" s="27" t="s">
        <v>483</v>
      </c>
      <c r="G188" s="27" t="s">
        <v>293</v>
      </c>
      <c r="H188" s="27" t="s">
        <v>294</v>
      </c>
      <c r="I188" s="46">
        <v>8000</v>
      </c>
      <c r="J188" s="46"/>
      <c r="K188" s="46"/>
      <c r="L188" s="46"/>
      <c r="M188" s="46"/>
      <c r="N188" s="46">
        <v>8000</v>
      </c>
      <c r="O188" s="46"/>
      <c r="P188" s="46"/>
      <c r="Q188" s="46"/>
      <c r="R188" s="46"/>
      <c r="S188" s="46"/>
      <c r="T188" s="46"/>
      <c r="U188" s="46"/>
      <c r="V188" s="46"/>
      <c r="W188" s="46"/>
    </row>
    <row r="189" ht="32.9" customHeight="1" spans="1:23">
      <c r="A189" s="27" t="s">
        <v>477</v>
      </c>
      <c r="B189" s="153" t="s">
        <v>605</v>
      </c>
      <c r="C189" s="27" t="s">
        <v>604</v>
      </c>
      <c r="D189" s="27" t="s">
        <v>75</v>
      </c>
      <c r="E189" s="27" t="s">
        <v>144</v>
      </c>
      <c r="F189" s="27" t="s">
        <v>483</v>
      </c>
      <c r="G189" s="27" t="s">
        <v>494</v>
      </c>
      <c r="H189" s="27" t="s">
        <v>495</v>
      </c>
      <c r="I189" s="46">
        <v>24600</v>
      </c>
      <c r="J189" s="46"/>
      <c r="K189" s="46"/>
      <c r="L189" s="46"/>
      <c r="M189" s="46"/>
      <c r="N189" s="46">
        <v>24600</v>
      </c>
      <c r="O189" s="46"/>
      <c r="P189" s="46"/>
      <c r="Q189" s="46"/>
      <c r="R189" s="46"/>
      <c r="S189" s="46"/>
      <c r="T189" s="46"/>
      <c r="U189" s="46"/>
      <c r="V189" s="46"/>
      <c r="W189" s="46"/>
    </row>
    <row r="190" ht="32.9" customHeight="1" spans="1:23">
      <c r="A190" s="27" t="s">
        <v>477</v>
      </c>
      <c r="B190" s="153" t="s">
        <v>605</v>
      </c>
      <c r="C190" s="27" t="s">
        <v>604</v>
      </c>
      <c r="D190" s="27" t="s">
        <v>75</v>
      </c>
      <c r="E190" s="27" t="s">
        <v>144</v>
      </c>
      <c r="F190" s="27" t="s">
        <v>483</v>
      </c>
      <c r="G190" s="27" t="s">
        <v>273</v>
      </c>
      <c r="H190" s="27" t="s">
        <v>274</v>
      </c>
      <c r="I190" s="46">
        <v>43600</v>
      </c>
      <c r="J190" s="46"/>
      <c r="K190" s="46"/>
      <c r="L190" s="46"/>
      <c r="M190" s="46"/>
      <c r="N190" s="46">
        <v>43600</v>
      </c>
      <c r="O190" s="46"/>
      <c r="P190" s="46"/>
      <c r="Q190" s="46"/>
      <c r="R190" s="46"/>
      <c r="S190" s="46"/>
      <c r="T190" s="46"/>
      <c r="U190" s="46"/>
      <c r="V190" s="46"/>
      <c r="W190" s="46"/>
    </row>
    <row r="191" ht="32.9" customHeight="1" spans="1:23">
      <c r="A191" s="27" t="s">
        <v>477</v>
      </c>
      <c r="B191" s="153" t="s">
        <v>605</v>
      </c>
      <c r="C191" s="27" t="s">
        <v>604</v>
      </c>
      <c r="D191" s="27" t="s">
        <v>75</v>
      </c>
      <c r="E191" s="27" t="s">
        <v>144</v>
      </c>
      <c r="F191" s="27" t="s">
        <v>483</v>
      </c>
      <c r="G191" s="27" t="s">
        <v>288</v>
      </c>
      <c r="H191" s="27" t="s">
        <v>289</v>
      </c>
      <c r="I191" s="46">
        <v>570</v>
      </c>
      <c r="J191" s="46"/>
      <c r="K191" s="46"/>
      <c r="L191" s="46"/>
      <c r="M191" s="46"/>
      <c r="N191" s="46">
        <v>570</v>
      </c>
      <c r="O191" s="46"/>
      <c r="P191" s="46"/>
      <c r="Q191" s="46"/>
      <c r="R191" s="46"/>
      <c r="S191" s="46"/>
      <c r="T191" s="46"/>
      <c r="U191" s="46"/>
      <c r="V191" s="46"/>
      <c r="W191" s="46"/>
    </row>
    <row r="192" ht="32.9" customHeight="1" spans="1:23">
      <c r="A192" s="27"/>
      <c r="B192" s="27"/>
      <c r="C192" s="27" t="s">
        <v>606</v>
      </c>
      <c r="D192" s="27"/>
      <c r="E192" s="27"/>
      <c r="F192" s="27"/>
      <c r="G192" s="27"/>
      <c r="H192" s="27"/>
      <c r="I192" s="46">
        <v>64567</v>
      </c>
      <c r="J192" s="46"/>
      <c r="K192" s="46"/>
      <c r="L192" s="46"/>
      <c r="M192" s="46"/>
      <c r="N192" s="46">
        <v>64567</v>
      </c>
      <c r="O192" s="46"/>
      <c r="P192" s="46"/>
      <c r="Q192" s="46"/>
      <c r="R192" s="46"/>
      <c r="S192" s="46"/>
      <c r="T192" s="46"/>
      <c r="U192" s="46"/>
      <c r="V192" s="46"/>
      <c r="W192" s="46"/>
    </row>
    <row r="193" ht="32.9" customHeight="1" spans="1:23">
      <c r="A193" s="27" t="s">
        <v>477</v>
      </c>
      <c r="B193" s="153" t="s">
        <v>607</v>
      </c>
      <c r="C193" s="27" t="s">
        <v>606</v>
      </c>
      <c r="D193" s="27" t="s">
        <v>75</v>
      </c>
      <c r="E193" s="27" t="s">
        <v>138</v>
      </c>
      <c r="F193" s="27" t="s">
        <v>292</v>
      </c>
      <c r="G193" s="27" t="s">
        <v>297</v>
      </c>
      <c r="H193" s="27" t="s">
        <v>298</v>
      </c>
      <c r="I193" s="46">
        <v>10197</v>
      </c>
      <c r="J193" s="46"/>
      <c r="K193" s="46"/>
      <c r="L193" s="46"/>
      <c r="M193" s="46"/>
      <c r="N193" s="46">
        <v>10197</v>
      </c>
      <c r="O193" s="46"/>
      <c r="P193" s="46"/>
      <c r="Q193" s="46"/>
      <c r="R193" s="46"/>
      <c r="S193" s="46"/>
      <c r="T193" s="46"/>
      <c r="U193" s="46"/>
      <c r="V193" s="46"/>
      <c r="W193" s="46"/>
    </row>
    <row r="194" ht="32.9" customHeight="1" spans="1:23">
      <c r="A194" s="27" t="s">
        <v>477</v>
      </c>
      <c r="B194" s="153" t="s">
        <v>607</v>
      </c>
      <c r="C194" s="27" t="s">
        <v>606</v>
      </c>
      <c r="D194" s="27" t="s">
        <v>75</v>
      </c>
      <c r="E194" s="27" t="s">
        <v>138</v>
      </c>
      <c r="F194" s="27" t="s">
        <v>292</v>
      </c>
      <c r="G194" s="27" t="s">
        <v>293</v>
      </c>
      <c r="H194" s="27" t="s">
        <v>294</v>
      </c>
      <c r="I194" s="46">
        <v>15000</v>
      </c>
      <c r="J194" s="46"/>
      <c r="K194" s="46"/>
      <c r="L194" s="46"/>
      <c r="M194" s="46"/>
      <c r="N194" s="46">
        <v>15000</v>
      </c>
      <c r="O194" s="46"/>
      <c r="P194" s="46"/>
      <c r="Q194" s="46"/>
      <c r="R194" s="46"/>
      <c r="S194" s="46"/>
      <c r="T194" s="46"/>
      <c r="U194" s="46"/>
      <c r="V194" s="46"/>
      <c r="W194" s="46"/>
    </row>
    <row r="195" ht="32.9" customHeight="1" spans="1:23">
      <c r="A195" s="27" t="s">
        <v>477</v>
      </c>
      <c r="B195" s="153" t="s">
        <v>607</v>
      </c>
      <c r="C195" s="27" t="s">
        <v>606</v>
      </c>
      <c r="D195" s="27" t="s">
        <v>75</v>
      </c>
      <c r="E195" s="27" t="s">
        <v>138</v>
      </c>
      <c r="F195" s="27" t="s">
        <v>292</v>
      </c>
      <c r="G195" s="27" t="s">
        <v>273</v>
      </c>
      <c r="H195" s="27" t="s">
        <v>274</v>
      </c>
      <c r="I195" s="46">
        <v>25370</v>
      </c>
      <c r="J195" s="46"/>
      <c r="K195" s="46"/>
      <c r="L195" s="46"/>
      <c r="M195" s="46"/>
      <c r="N195" s="46">
        <v>25370</v>
      </c>
      <c r="O195" s="46"/>
      <c r="P195" s="46"/>
      <c r="Q195" s="46"/>
      <c r="R195" s="46"/>
      <c r="S195" s="46"/>
      <c r="T195" s="46"/>
      <c r="U195" s="46"/>
      <c r="V195" s="46"/>
      <c r="W195" s="46"/>
    </row>
    <row r="196" ht="32.9" customHeight="1" spans="1:23">
      <c r="A196" s="27" t="s">
        <v>477</v>
      </c>
      <c r="B196" s="153" t="s">
        <v>607</v>
      </c>
      <c r="C196" s="27" t="s">
        <v>606</v>
      </c>
      <c r="D196" s="27" t="s">
        <v>75</v>
      </c>
      <c r="E196" s="27" t="s">
        <v>138</v>
      </c>
      <c r="F196" s="27" t="s">
        <v>292</v>
      </c>
      <c r="G196" s="27" t="s">
        <v>288</v>
      </c>
      <c r="H196" s="27" t="s">
        <v>289</v>
      </c>
      <c r="I196" s="46">
        <v>14000</v>
      </c>
      <c r="J196" s="46"/>
      <c r="K196" s="46"/>
      <c r="L196" s="46"/>
      <c r="M196" s="46"/>
      <c r="N196" s="46">
        <v>14000</v>
      </c>
      <c r="O196" s="46"/>
      <c r="P196" s="46"/>
      <c r="Q196" s="46"/>
      <c r="R196" s="46"/>
      <c r="S196" s="46"/>
      <c r="T196" s="46"/>
      <c r="U196" s="46"/>
      <c r="V196" s="46"/>
      <c r="W196" s="46"/>
    </row>
    <row r="197" ht="32.9" customHeight="1" spans="1:23">
      <c r="A197" s="27"/>
      <c r="B197" s="27"/>
      <c r="C197" s="27" t="s">
        <v>608</v>
      </c>
      <c r="D197" s="27"/>
      <c r="E197" s="27"/>
      <c r="F197" s="27"/>
      <c r="G197" s="27"/>
      <c r="H197" s="27"/>
      <c r="I197" s="46">
        <v>433120.76</v>
      </c>
      <c r="J197" s="46"/>
      <c r="K197" s="46"/>
      <c r="L197" s="46"/>
      <c r="M197" s="46"/>
      <c r="N197" s="46">
        <v>433120.76</v>
      </c>
      <c r="O197" s="46"/>
      <c r="P197" s="46"/>
      <c r="Q197" s="46"/>
      <c r="R197" s="46"/>
      <c r="S197" s="46"/>
      <c r="T197" s="46"/>
      <c r="U197" s="46"/>
      <c r="V197" s="46"/>
      <c r="W197" s="46"/>
    </row>
    <row r="198" ht="32.9" customHeight="1" spans="1:23">
      <c r="A198" s="27" t="s">
        <v>477</v>
      </c>
      <c r="B198" s="153" t="s">
        <v>609</v>
      </c>
      <c r="C198" s="27" t="s">
        <v>608</v>
      </c>
      <c r="D198" s="27" t="s">
        <v>75</v>
      </c>
      <c r="E198" s="27" t="s">
        <v>108</v>
      </c>
      <c r="F198" s="27" t="s">
        <v>380</v>
      </c>
      <c r="G198" s="27" t="s">
        <v>286</v>
      </c>
      <c r="H198" s="27" t="s">
        <v>287</v>
      </c>
      <c r="I198" s="46">
        <v>11000</v>
      </c>
      <c r="J198" s="46"/>
      <c r="K198" s="46"/>
      <c r="L198" s="46"/>
      <c r="M198" s="46"/>
      <c r="N198" s="46">
        <v>11000</v>
      </c>
      <c r="O198" s="46"/>
      <c r="P198" s="46"/>
      <c r="Q198" s="46"/>
      <c r="R198" s="46"/>
      <c r="S198" s="46"/>
      <c r="T198" s="46"/>
      <c r="U198" s="46"/>
      <c r="V198" s="46"/>
      <c r="W198" s="46"/>
    </row>
    <row r="199" ht="32.9" customHeight="1" spans="1:23">
      <c r="A199" s="27" t="s">
        <v>477</v>
      </c>
      <c r="B199" s="153" t="s">
        <v>609</v>
      </c>
      <c r="C199" s="27" t="s">
        <v>608</v>
      </c>
      <c r="D199" s="27" t="s">
        <v>75</v>
      </c>
      <c r="E199" s="27" t="s">
        <v>108</v>
      </c>
      <c r="F199" s="27" t="s">
        <v>380</v>
      </c>
      <c r="G199" s="27" t="s">
        <v>269</v>
      </c>
      <c r="H199" s="27" t="s">
        <v>270</v>
      </c>
      <c r="I199" s="46">
        <v>8000</v>
      </c>
      <c r="J199" s="46"/>
      <c r="K199" s="46"/>
      <c r="L199" s="46"/>
      <c r="M199" s="46"/>
      <c r="N199" s="46">
        <v>8000</v>
      </c>
      <c r="O199" s="46"/>
      <c r="P199" s="46"/>
      <c r="Q199" s="46"/>
      <c r="R199" s="46"/>
      <c r="S199" s="46"/>
      <c r="T199" s="46"/>
      <c r="U199" s="46"/>
      <c r="V199" s="46"/>
      <c r="W199" s="46"/>
    </row>
    <row r="200" ht="32.9" customHeight="1" spans="1:23">
      <c r="A200" s="27" t="s">
        <v>477</v>
      </c>
      <c r="B200" s="153" t="s">
        <v>609</v>
      </c>
      <c r="C200" s="27" t="s">
        <v>608</v>
      </c>
      <c r="D200" s="27" t="s">
        <v>75</v>
      </c>
      <c r="E200" s="27" t="s">
        <v>108</v>
      </c>
      <c r="F200" s="27" t="s">
        <v>380</v>
      </c>
      <c r="G200" s="27" t="s">
        <v>297</v>
      </c>
      <c r="H200" s="27" t="s">
        <v>298</v>
      </c>
      <c r="I200" s="46">
        <v>12735.98</v>
      </c>
      <c r="J200" s="46"/>
      <c r="K200" s="46"/>
      <c r="L200" s="46"/>
      <c r="M200" s="46"/>
      <c r="N200" s="46">
        <v>12735.98</v>
      </c>
      <c r="O200" s="46"/>
      <c r="P200" s="46"/>
      <c r="Q200" s="46"/>
      <c r="R200" s="46"/>
      <c r="S200" s="46"/>
      <c r="T200" s="46"/>
      <c r="U200" s="46"/>
      <c r="V200" s="46"/>
      <c r="W200" s="46"/>
    </row>
    <row r="201" ht="32.9" customHeight="1" spans="1:23">
      <c r="A201" s="27" t="s">
        <v>477</v>
      </c>
      <c r="B201" s="153" t="s">
        <v>609</v>
      </c>
      <c r="C201" s="27" t="s">
        <v>608</v>
      </c>
      <c r="D201" s="27" t="s">
        <v>75</v>
      </c>
      <c r="E201" s="27" t="s">
        <v>108</v>
      </c>
      <c r="F201" s="27" t="s">
        <v>380</v>
      </c>
      <c r="G201" s="27" t="s">
        <v>494</v>
      </c>
      <c r="H201" s="27" t="s">
        <v>495</v>
      </c>
      <c r="I201" s="46">
        <v>365835.73</v>
      </c>
      <c r="J201" s="46"/>
      <c r="K201" s="46"/>
      <c r="L201" s="46"/>
      <c r="M201" s="46"/>
      <c r="N201" s="46">
        <v>365835.73</v>
      </c>
      <c r="O201" s="46"/>
      <c r="P201" s="46"/>
      <c r="Q201" s="46"/>
      <c r="R201" s="46"/>
      <c r="S201" s="46"/>
      <c r="T201" s="46"/>
      <c r="U201" s="46"/>
      <c r="V201" s="46"/>
      <c r="W201" s="46"/>
    </row>
    <row r="202" ht="32.9" customHeight="1" spans="1:23">
      <c r="A202" s="27" t="s">
        <v>477</v>
      </c>
      <c r="B202" s="153" t="s">
        <v>609</v>
      </c>
      <c r="C202" s="27" t="s">
        <v>608</v>
      </c>
      <c r="D202" s="27" t="s">
        <v>75</v>
      </c>
      <c r="E202" s="27" t="s">
        <v>108</v>
      </c>
      <c r="F202" s="27" t="s">
        <v>380</v>
      </c>
      <c r="G202" s="27" t="s">
        <v>273</v>
      </c>
      <c r="H202" s="27" t="s">
        <v>274</v>
      </c>
      <c r="I202" s="46">
        <v>35549.05</v>
      </c>
      <c r="J202" s="46"/>
      <c r="K202" s="46"/>
      <c r="L202" s="46"/>
      <c r="M202" s="46"/>
      <c r="N202" s="46">
        <v>35549.05</v>
      </c>
      <c r="O202" s="46"/>
      <c r="P202" s="46"/>
      <c r="Q202" s="46"/>
      <c r="R202" s="46"/>
      <c r="S202" s="46"/>
      <c r="T202" s="46"/>
      <c r="U202" s="46"/>
      <c r="V202" s="46"/>
      <c r="W202" s="46"/>
    </row>
    <row r="203" ht="32.9" customHeight="1" spans="1:23">
      <c r="A203" s="27"/>
      <c r="B203" s="27"/>
      <c r="C203" s="27" t="s">
        <v>610</v>
      </c>
      <c r="D203" s="27"/>
      <c r="E203" s="27"/>
      <c r="F203" s="27"/>
      <c r="G203" s="27"/>
      <c r="H203" s="27"/>
      <c r="I203" s="46">
        <v>32642</v>
      </c>
      <c r="J203" s="46"/>
      <c r="K203" s="46"/>
      <c r="L203" s="46"/>
      <c r="M203" s="46"/>
      <c r="N203" s="46">
        <v>32642</v>
      </c>
      <c r="O203" s="46"/>
      <c r="P203" s="46"/>
      <c r="Q203" s="46"/>
      <c r="R203" s="46"/>
      <c r="S203" s="46"/>
      <c r="T203" s="46"/>
      <c r="U203" s="46"/>
      <c r="V203" s="46"/>
      <c r="W203" s="46"/>
    </row>
    <row r="204" ht="32.9" customHeight="1" spans="1:23">
      <c r="A204" s="27" t="s">
        <v>477</v>
      </c>
      <c r="B204" s="153" t="s">
        <v>611</v>
      </c>
      <c r="C204" s="27" t="s">
        <v>610</v>
      </c>
      <c r="D204" s="27" t="s">
        <v>75</v>
      </c>
      <c r="E204" s="27" t="s">
        <v>110</v>
      </c>
      <c r="F204" s="27" t="s">
        <v>612</v>
      </c>
      <c r="G204" s="27" t="s">
        <v>286</v>
      </c>
      <c r="H204" s="27" t="s">
        <v>287</v>
      </c>
      <c r="I204" s="46">
        <v>6400</v>
      </c>
      <c r="J204" s="46"/>
      <c r="K204" s="46"/>
      <c r="L204" s="46"/>
      <c r="M204" s="46"/>
      <c r="N204" s="46">
        <v>6400</v>
      </c>
      <c r="O204" s="46"/>
      <c r="P204" s="46"/>
      <c r="Q204" s="46"/>
      <c r="R204" s="46"/>
      <c r="S204" s="46"/>
      <c r="T204" s="46"/>
      <c r="U204" s="46"/>
      <c r="V204" s="46"/>
      <c r="W204" s="46"/>
    </row>
    <row r="205" ht="32.9" customHeight="1" spans="1:23">
      <c r="A205" s="27" t="s">
        <v>477</v>
      </c>
      <c r="B205" s="153" t="s">
        <v>611</v>
      </c>
      <c r="C205" s="27" t="s">
        <v>610</v>
      </c>
      <c r="D205" s="27" t="s">
        <v>75</v>
      </c>
      <c r="E205" s="27" t="s">
        <v>110</v>
      </c>
      <c r="F205" s="27" t="s">
        <v>612</v>
      </c>
      <c r="G205" s="27" t="s">
        <v>297</v>
      </c>
      <c r="H205" s="27" t="s">
        <v>298</v>
      </c>
      <c r="I205" s="46">
        <v>9600</v>
      </c>
      <c r="J205" s="46"/>
      <c r="K205" s="46"/>
      <c r="L205" s="46"/>
      <c r="M205" s="46"/>
      <c r="N205" s="46">
        <v>9600</v>
      </c>
      <c r="O205" s="46"/>
      <c r="P205" s="46"/>
      <c r="Q205" s="46"/>
      <c r="R205" s="46"/>
      <c r="S205" s="46"/>
      <c r="T205" s="46"/>
      <c r="U205" s="46"/>
      <c r="V205" s="46"/>
      <c r="W205" s="46"/>
    </row>
    <row r="206" ht="32.9" customHeight="1" spans="1:23">
      <c r="A206" s="27" t="s">
        <v>477</v>
      </c>
      <c r="B206" s="153" t="s">
        <v>611</v>
      </c>
      <c r="C206" s="27" t="s">
        <v>610</v>
      </c>
      <c r="D206" s="27" t="s">
        <v>75</v>
      </c>
      <c r="E206" s="27" t="s">
        <v>110</v>
      </c>
      <c r="F206" s="27" t="s">
        <v>612</v>
      </c>
      <c r="G206" s="27" t="s">
        <v>293</v>
      </c>
      <c r="H206" s="27" t="s">
        <v>294</v>
      </c>
      <c r="I206" s="46">
        <v>8000</v>
      </c>
      <c r="J206" s="46"/>
      <c r="K206" s="46"/>
      <c r="L206" s="46"/>
      <c r="M206" s="46"/>
      <c r="N206" s="46">
        <v>8000</v>
      </c>
      <c r="O206" s="46"/>
      <c r="P206" s="46"/>
      <c r="Q206" s="46"/>
      <c r="R206" s="46"/>
      <c r="S206" s="46"/>
      <c r="T206" s="46"/>
      <c r="U206" s="46"/>
      <c r="V206" s="46"/>
      <c r="W206" s="46"/>
    </row>
    <row r="207" ht="32.9" customHeight="1" spans="1:23">
      <c r="A207" s="27" t="s">
        <v>477</v>
      </c>
      <c r="B207" s="153" t="s">
        <v>611</v>
      </c>
      <c r="C207" s="27" t="s">
        <v>610</v>
      </c>
      <c r="D207" s="27" t="s">
        <v>75</v>
      </c>
      <c r="E207" s="27" t="s">
        <v>110</v>
      </c>
      <c r="F207" s="27" t="s">
        <v>612</v>
      </c>
      <c r="G207" s="27" t="s">
        <v>494</v>
      </c>
      <c r="H207" s="27" t="s">
        <v>495</v>
      </c>
      <c r="I207" s="46">
        <v>551</v>
      </c>
      <c r="J207" s="46"/>
      <c r="K207" s="46"/>
      <c r="L207" s="46"/>
      <c r="M207" s="46"/>
      <c r="N207" s="46">
        <v>551</v>
      </c>
      <c r="O207" s="46"/>
      <c r="P207" s="46"/>
      <c r="Q207" s="46"/>
      <c r="R207" s="46"/>
      <c r="S207" s="46"/>
      <c r="T207" s="46"/>
      <c r="U207" s="46"/>
      <c r="V207" s="46"/>
      <c r="W207" s="46"/>
    </row>
    <row r="208" ht="32.9" customHeight="1" spans="1:23">
      <c r="A208" s="27" t="s">
        <v>477</v>
      </c>
      <c r="B208" s="153" t="s">
        <v>611</v>
      </c>
      <c r="C208" s="27" t="s">
        <v>610</v>
      </c>
      <c r="D208" s="27" t="s">
        <v>75</v>
      </c>
      <c r="E208" s="27" t="s">
        <v>110</v>
      </c>
      <c r="F208" s="27" t="s">
        <v>612</v>
      </c>
      <c r="G208" s="27" t="s">
        <v>273</v>
      </c>
      <c r="H208" s="27" t="s">
        <v>274</v>
      </c>
      <c r="I208" s="46">
        <v>2300</v>
      </c>
      <c r="J208" s="46"/>
      <c r="K208" s="46"/>
      <c r="L208" s="46"/>
      <c r="M208" s="46"/>
      <c r="N208" s="46">
        <v>2300</v>
      </c>
      <c r="O208" s="46"/>
      <c r="P208" s="46"/>
      <c r="Q208" s="46"/>
      <c r="R208" s="46"/>
      <c r="S208" s="46"/>
      <c r="T208" s="46"/>
      <c r="U208" s="46"/>
      <c r="V208" s="46"/>
      <c r="W208" s="46"/>
    </row>
    <row r="209" ht="32.9" customHeight="1" spans="1:23">
      <c r="A209" s="27" t="s">
        <v>477</v>
      </c>
      <c r="B209" s="153" t="s">
        <v>611</v>
      </c>
      <c r="C209" s="27" t="s">
        <v>610</v>
      </c>
      <c r="D209" s="27" t="s">
        <v>75</v>
      </c>
      <c r="E209" s="27" t="s">
        <v>110</v>
      </c>
      <c r="F209" s="27" t="s">
        <v>612</v>
      </c>
      <c r="G209" s="27" t="s">
        <v>288</v>
      </c>
      <c r="H209" s="27" t="s">
        <v>289</v>
      </c>
      <c r="I209" s="46">
        <v>5791</v>
      </c>
      <c r="J209" s="46"/>
      <c r="K209" s="46"/>
      <c r="L209" s="46"/>
      <c r="M209" s="46"/>
      <c r="N209" s="46">
        <v>5791</v>
      </c>
      <c r="O209" s="46"/>
      <c r="P209" s="46"/>
      <c r="Q209" s="46"/>
      <c r="R209" s="46"/>
      <c r="S209" s="46"/>
      <c r="T209" s="46"/>
      <c r="U209" s="46"/>
      <c r="V209" s="46"/>
      <c r="W209" s="46"/>
    </row>
    <row r="210" ht="32.9" customHeight="1" spans="1:23">
      <c r="A210" s="27"/>
      <c r="B210" s="27"/>
      <c r="C210" s="27" t="s">
        <v>613</v>
      </c>
      <c r="D210" s="27"/>
      <c r="E210" s="27"/>
      <c r="F210" s="27"/>
      <c r="G210" s="27"/>
      <c r="H210" s="27"/>
      <c r="I210" s="46">
        <v>300000</v>
      </c>
      <c r="J210" s="46"/>
      <c r="K210" s="46"/>
      <c r="L210" s="46"/>
      <c r="M210" s="46"/>
      <c r="N210" s="46">
        <v>300000</v>
      </c>
      <c r="O210" s="46"/>
      <c r="P210" s="46"/>
      <c r="Q210" s="46"/>
      <c r="R210" s="46"/>
      <c r="S210" s="46"/>
      <c r="T210" s="46"/>
      <c r="U210" s="46"/>
      <c r="V210" s="46"/>
      <c r="W210" s="46"/>
    </row>
    <row r="211" ht="32.9" customHeight="1" spans="1:23">
      <c r="A211" s="27" t="s">
        <v>477</v>
      </c>
      <c r="B211" s="153" t="s">
        <v>614</v>
      </c>
      <c r="C211" s="27" t="s">
        <v>613</v>
      </c>
      <c r="D211" s="27" t="s">
        <v>75</v>
      </c>
      <c r="E211" s="27" t="s">
        <v>138</v>
      </c>
      <c r="F211" s="27" t="s">
        <v>292</v>
      </c>
      <c r="G211" s="27" t="s">
        <v>286</v>
      </c>
      <c r="H211" s="27" t="s">
        <v>287</v>
      </c>
      <c r="I211" s="46">
        <v>9000</v>
      </c>
      <c r="J211" s="46"/>
      <c r="K211" s="46"/>
      <c r="L211" s="46"/>
      <c r="M211" s="46"/>
      <c r="N211" s="46">
        <v>9000</v>
      </c>
      <c r="O211" s="46"/>
      <c r="P211" s="46"/>
      <c r="Q211" s="46"/>
      <c r="R211" s="46"/>
      <c r="S211" s="46"/>
      <c r="T211" s="46"/>
      <c r="U211" s="46"/>
      <c r="V211" s="46"/>
      <c r="W211" s="46"/>
    </row>
    <row r="212" ht="32.9" customHeight="1" spans="1:23">
      <c r="A212" s="27" t="s">
        <v>477</v>
      </c>
      <c r="B212" s="153" t="s">
        <v>614</v>
      </c>
      <c r="C212" s="27" t="s">
        <v>613</v>
      </c>
      <c r="D212" s="27" t="s">
        <v>75</v>
      </c>
      <c r="E212" s="27" t="s">
        <v>138</v>
      </c>
      <c r="F212" s="27" t="s">
        <v>292</v>
      </c>
      <c r="G212" s="27" t="s">
        <v>297</v>
      </c>
      <c r="H212" s="27" t="s">
        <v>298</v>
      </c>
      <c r="I212" s="46">
        <v>18000</v>
      </c>
      <c r="J212" s="46"/>
      <c r="K212" s="46"/>
      <c r="L212" s="46"/>
      <c r="M212" s="46"/>
      <c r="N212" s="46">
        <v>18000</v>
      </c>
      <c r="O212" s="46"/>
      <c r="P212" s="46"/>
      <c r="Q212" s="46"/>
      <c r="R212" s="46"/>
      <c r="S212" s="46"/>
      <c r="T212" s="46"/>
      <c r="U212" s="46"/>
      <c r="V212" s="46"/>
      <c r="W212" s="46"/>
    </row>
    <row r="213" ht="32.9" customHeight="1" spans="1:23">
      <c r="A213" s="27" t="s">
        <v>477</v>
      </c>
      <c r="B213" s="153" t="s">
        <v>614</v>
      </c>
      <c r="C213" s="27" t="s">
        <v>613</v>
      </c>
      <c r="D213" s="27" t="s">
        <v>75</v>
      </c>
      <c r="E213" s="27" t="s">
        <v>138</v>
      </c>
      <c r="F213" s="27" t="s">
        <v>292</v>
      </c>
      <c r="G213" s="27" t="s">
        <v>293</v>
      </c>
      <c r="H213" s="27" t="s">
        <v>294</v>
      </c>
      <c r="I213" s="46">
        <v>38000</v>
      </c>
      <c r="J213" s="46"/>
      <c r="K213" s="46"/>
      <c r="L213" s="46"/>
      <c r="M213" s="46"/>
      <c r="N213" s="46">
        <v>38000</v>
      </c>
      <c r="O213" s="46"/>
      <c r="P213" s="46"/>
      <c r="Q213" s="46"/>
      <c r="R213" s="46"/>
      <c r="S213" s="46"/>
      <c r="T213" s="46"/>
      <c r="U213" s="46"/>
      <c r="V213" s="46"/>
      <c r="W213" s="46"/>
    </row>
    <row r="214" ht="32.9" customHeight="1" spans="1:23">
      <c r="A214" s="27" t="s">
        <v>477</v>
      </c>
      <c r="B214" s="153" t="s">
        <v>614</v>
      </c>
      <c r="C214" s="27" t="s">
        <v>613</v>
      </c>
      <c r="D214" s="27" t="s">
        <v>75</v>
      </c>
      <c r="E214" s="27" t="s">
        <v>138</v>
      </c>
      <c r="F214" s="27" t="s">
        <v>292</v>
      </c>
      <c r="G214" s="27" t="s">
        <v>494</v>
      </c>
      <c r="H214" s="27" t="s">
        <v>495</v>
      </c>
      <c r="I214" s="46">
        <v>85300</v>
      </c>
      <c r="J214" s="46"/>
      <c r="K214" s="46"/>
      <c r="L214" s="46"/>
      <c r="M214" s="46"/>
      <c r="N214" s="46">
        <v>85300</v>
      </c>
      <c r="O214" s="46"/>
      <c r="P214" s="46"/>
      <c r="Q214" s="46"/>
      <c r="R214" s="46"/>
      <c r="S214" s="46"/>
      <c r="T214" s="46"/>
      <c r="U214" s="46"/>
      <c r="V214" s="46"/>
      <c r="W214" s="46"/>
    </row>
    <row r="215" ht="32.9" customHeight="1" spans="1:23">
      <c r="A215" s="27" t="s">
        <v>477</v>
      </c>
      <c r="B215" s="153" t="s">
        <v>614</v>
      </c>
      <c r="C215" s="27" t="s">
        <v>613</v>
      </c>
      <c r="D215" s="27" t="s">
        <v>75</v>
      </c>
      <c r="E215" s="27" t="s">
        <v>138</v>
      </c>
      <c r="F215" s="27" t="s">
        <v>292</v>
      </c>
      <c r="G215" s="27" t="s">
        <v>273</v>
      </c>
      <c r="H215" s="27" t="s">
        <v>274</v>
      </c>
      <c r="I215" s="46">
        <v>116200</v>
      </c>
      <c r="J215" s="46"/>
      <c r="K215" s="46"/>
      <c r="L215" s="46"/>
      <c r="M215" s="46"/>
      <c r="N215" s="46">
        <v>116200</v>
      </c>
      <c r="O215" s="46"/>
      <c r="P215" s="46"/>
      <c r="Q215" s="46"/>
      <c r="R215" s="46"/>
      <c r="S215" s="46"/>
      <c r="T215" s="46"/>
      <c r="U215" s="46"/>
      <c r="V215" s="46"/>
      <c r="W215" s="46"/>
    </row>
    <row r="216" ht="32.9" customHeight="1" spans="1:23">
      <c r="A216" s="27" t="s">
        <v>477</v>
      </c>
      <c r="B216" s="153" t="s">
        <v>614</v>
      </c>
      <c r="C216" s="27" t="s">
        <v>613</v>
      </c>
      <c r="D216" s="27" t="s">
        <v>75</v>
      </c>
      <c r="E216" s="27" t="s">
        <v>138</v>
      </c>
      <c r="F216" s="27" t="s">
        <v>292</v>
      </c>
      <c r="G216" s="27" t="s">
        <v>288</v>
      </c>
      <c r="H216" s="27" t="s">
        <v>289</v>
      </c>
      <c r="I216" s="46">
        <v>33500</v>
      </c>
      <c r="J216" s="46"/>
      <c r="K216" s="46"/>
      <c r="L216" s="46"/>
      <c r="M216" s="46"/>
      <c r="N216" s="46">
        <v>33500</v>
      </c>
      <c r="O216" s="46"/>
      <c r="P216" s="46"/>
      <c r="Q216" s="46"/>
      <c r="R216" s="46"/>
      <c r="S216" s="46"/>
      <c r="T216" s="46"/>
      <c r="U216" s="46"/>
      <c r="V216" s="46"/>
      <c r="W216" s="46"/>
    </row>
    <row r="217" ht="32.9" customHeight="1" spans="1:23">
      <c r="A217" s="27"/>
      <c r="B217" s="27"/>
      <c r="C217" s="27" t="s">
        <v>615</v>
      </c>
      <c r="D217" s="27"/>
      <c r="E217" s="27"/>
      <c r="F217" s="27"/>
      <c r="G217" s="27"/>
      <c r="H217" s="27"/>
      <c r="I217" s="46">
        <v>290000</v>
      </c>
      <c r="J217" s="46"/>
      <c r="K217" s="46"/>
      <c r="L217" s="46"/>
      <c r="M217" s="46"/>
      <c r="N217" s="46">
        <v>290000</v>
      </c>
      <c r="O217" s="46"/>
      <c r="P217" s="46"/>
      <c r="Q217" s="46"/>
      <c r="R217" s="46"/>
      <c r="S217" s="46"/>
      <c r="T217" s="46"/>
      <c r="U217" s="46"/>
      <c r="V217" s="46"/>
      <c r="W217" s="46"/>
    </row>
    <row r="218" ht="32.9" customHeight="1" spans="1:23">
      <c r="A218" s="27" t="s">
        <v>477</v>
      </c>
      <c r="B218" s="153" t="s">
        <v>616</v>
      </c>
      <c r="C218" s="27" t="s">
        <v>615</v>
      </c>
      <c r="D218" s="27" t="s">
        <v>75</v>
      </c>
      <c r="E218" s="27" t="s">
        <v>138</v>
      </c>
      <c r="F218" s="27" t="s">
        <v>292</v>
      </c>
      <c r="G218" s="27" t="s">
        <v>286</v>
      </c>
      <c r="H218" s="27" t="s">
        <v>287</v>
      </c>
      <c r="I218" s="46">
        <v>10400</v>
      </c>
      <c r="J218" s="46"/>
      <c r="K218" s="46"/>
      <c r="L218" s="46"/>
      <c r="M218" s="46"/>
      <c r="N218" s="46">
        <v>10400</v>
      </c>
      <c r="O218" s="46"/>
      <c r="P218" s="46"/>
      <c r="Q218" s="46"/>
      <c r="R218" s="46"/>
      <c r="S218" s="46"/>
      <c r="T218" s="46"/>
      <c r="U218" s="46"/>
      <c r="V218" s="46"/>
      <c r="W218" s="46"/>
    </row>
    <row r="219" ht="32.9" customHeight="1" spans="1:23">
      <c r="A219" s="27" t="s">
        <v>477</v>
      </c>
      <c r="B219" s="153" t="s">
        <v>616</v>
      </c>
      <c r="C219" s="27" t="s">
        <v>615</v>
      </c>
      <c r="D219" s="27" t="s">
        <v>75</v>
      </c>
      <c r="E219" s="27" t="s">
        <v>138</v>
      </c>
      <c r="F219" s="27" t="s">
        <v>292</v>
      </c>
      <c r="G219" s="27" t="s">
        <v>297</v>
      </c>
      <c r="H219" s="27" t="s">
        <v>298</v>
      </c>
      <c r="I219" s="46">
        <v>15600</v>
      </c>
      <c r="J219" s="46"/>
      <c r="K219" s="46"/>
      <c r="L219" s="46"/>
      <c r="M219" s="46"/>
      <c r="N219" s="46">
        <v>15600</v>
      </c>
      <c r="O219" s="46"/>
      <c r="P219" s="46"/>
      <c r="Q219" s="46"/>
      <c r="R219" s="46"/>
      <c r="S219" s="46"/>
      <c r="T219" s="46"/>
      <c r="U219" s="46"/>
      <c r="V219" s="46"/>
      <c r="W219" s="46"/>
    </row>
    <row r="220" ht="32.9" customHeight="1" spans="1:23">
      <c r="A220" s="27" t="s">
        <v>477</v>
      </c>
      <c r="B220" s="153" t="s">
        <v>616</v>
      </c>
      <c r="C220" s="27" t="s">
        <v>615</v>
      </c>
      <c r="D220" s="27" t="s">
        <v>75</v>
      </c>
      <c r="E220" s="27" t="s">
        <v>138</v>
      </c>
      <c r="F220" s="27" t="s">
        <v>292</v>
      </c>
      <c r="G220" s="27" t="s">
        <v>271</v>
      </c>
      <c r="H220" s="27" t="s">
        <v>272</v>
      </c>
      <c r="I220" s="46">
        <v>24000</v>
      </c>
      <c r="J220" s="46"/>
      <c r="K220" s="46"/>
      <c r="L220" s="46"/>
      <c r="M220" s="46"/>
      <c r="N220" s="46">
        <v>24000</v>
      </c>
      <c r="O220" s="46"/>
      <c r="P220" s="46"/>
      <c r="Q220" s="46"/>
      <c r="R220" s="46"/>
      <c r="S220" s="46"/>
      <c r="T220" s="46"/>
      <c r="U220" s="46"/>
      <c r="V220" s="46"/>
      <c r="W220" s="46"/>
    </row>
    <row r="221" ht="32.9" customHeight="1" spans="1:23">
      <c r="A221" s="27" t="s">
        <v>477</v>
      </c>
      <c r="B221" s="153" t="s">
        <v>616</v>
      </c>
      <c r="C221" s="27" t="s">
        <v>615</v>
      </c>
      <c r="D221" s="27" t="s">
        <v>75</v>
      </c>
      <c r="E221" s="27" t="s">
        <v>138</v>
      </c>
      <c r="F221" s="27" t="s">
        <v>292</v>
      </c>
      <c r="G221" s="27" t="s">
        <v>293</v>
      </c>
      <c r="H221" s="27" t="s">
        <v>294</v>
      </c>
      <c r="I221" s="46">
        <v>12000</v>
      </c>
      <c r="J221" s="46"/>
      <c r="K221" s="46"/>
      <c r="L221" s="46"/>
      <c r="M221" s="46"/>
      <c r="N221" s="46">
        <v>12000</v>
      </c>
      <c r="O221" s="46"/>
      <c r="P221" s="46"/>
      <c r="Q221" s="46"/>
      <c r="R221" s="46"/>
      <c r="S221" s="46"/>
      <c r="T221" s="46"/>
      <c r="U221" s="46"/>
      <c r="V221" s="46"/>
      <c r="W221" s="46"/>
    </row>
    <row r="222" ht="32.9" customHeight="1" spans="1:23">
      <c r="A222" s="27" t="s">
        <v>477</v>
      </c>
      <c r="B222" s="153" t="s">
        <v>616</v>
      </c>
      <c r="C222" s="27" t="s">
        <v>615</v>
      </c>
      <c r="D222" s="27" t="s">
        <v>75</v>
      </c>
      <c r="E222" s="27" t="s">
        <v>138</v>
      </c>
      <c r="F222" s="27" t="s">
        <v>292</v>
      </c>
      <c r="G222" s="27" t="s">
        <v>494</v>
      </c>
      <c r="H222" s="27" t="s">
        <v>495</v>
      </c>
      <c r="I222" s="46">
        <v>159940</v>
      </c>
      <c r="J222" s="46"/>
      <c r="K222" s="46"/>
      <c r="L222" s="46"/>
      <c r="M222" s="46"/>
      <c r="N222" s="46">
        <v>159940</v>
      </c>
      <c r="O222" s="46"/>
      <c r="P222" s="46"/>
      <c r="Q222" s="46"/>
      <c r="R222" s="46"/>
      <c r="S222" s="46"/>
      <c r="T222" s="46"/>
      <c r="U222" s="46"/>
      <c r="V222" s="46"/>
      <c r="W222" s="46"/>
    </row>
    <row r="223" ht="32.9" customHeight="1" spans="1:23">
      <c r="A223" s="27" t="s">
        <v>477</v>
      </c>
      <c r="B223" s="153" t="s">
        <v>616</v>
      </c>
      <c r="C223" s="27" t="s">
        <v>615</v>
      </c>
      <c r="D223" s="27" t="s">
        <v>75</v>
      </c>
      <c r="E223" s="27" t="s">
        <v>138</v>
      </c>
      <c r="F223" s="27" t="s">
        <v>292</v>
      </c>
      <c r="G223" s="27" t="s">
        <v>273</v>
      </c>
      <c r="H223" s="27" t="s">
        <v>274</v>
      </c>
      <c r="I223" s="46">
        <v>32000</v>
      </c>
      <c r="J223" s="46"/>
      <c r="K223" s="46"/>
      <c r="L223" s="46"/>
      <c r="M223" s="46"/>
      <c r="N223" s="46">
        <v>32000</v>
      </c>
      <c r="O223" s="46"/>
      <c r="P223" s="46"/>
      <c r="Q223" s="46"/>
      <c r="R223" s="46"/>
      <c r="S223" s="46"/>
      <c r="T223" s="46"/>
      <c r="U223" s="46"/>
      <c r="V223" s="46"/>
      <c r="W223" s="46"/>
    </row>
    <row r="224" ht="32.9" customHeight="1" spans="1:23">
      <c r="A224" s="27" t="s">
        <v>477</v>
      </c>
      <c r="B224" s="153" t="s">
        <v>616</v>
      </c>
      <c r="C224" s="27" t="s">
        <v>615</v>
      </c>
      <c r="D224" s="27" t="s">
        <v>75</v>
      </c>
      <c r="E224" s="27" t="s">
        <v>138</v>
      </c>
      <c r="F224" s="27" t="s">
        <v>292</v>
      </c>
      <c r="G224" s="27" t="s">
        <v>288</v>
      </c>
      <c r="H224" s="27" t="s">
        <v>289</v>
      </c>
      <c r="I224" s="46">
        <v>36060</v>
      </c>
      <c r="J224" s="46"/>
      <c r="K224" s="46"/>
      <c r="L224" s="46"/>
      <c r="M224" s="46"/>
      <c r="N224" s="46">
        <v>36060</v>
      </c>
      <c r="O224" s="46"/>
      <c r="P224" s="46"/>
      <c r="Q224" s="46"/>
      <c r="R224" s="46"/>
      <c r="S224" s="46"/>
      <c r="T224" s="46"/>
      <c r="U224" s="46"/>
      <c r="V224" s="46"/>
      <c r="W224" s="46"/>
    </row>
    <row r="225" ht="32.9" customHeight="1" spans="1:23">
      <c r="A225" s="27"/>
      <c r="B225" s="27"/>
      <c r="C225" s="27" t="s">
        <v>617</v>
      </c>
      <c r="D225" s="27"/>
      <c r="E225" s="27"/>
      <c r="F225" s="27"/>
      <c r="G225" s="27"/>
      <c r="H225" s="27"/>
      <c r="I225" s="46">
        <v>299800</v>
      </c>
      <c r="J225" s="46"/>
      <c r="K225" s="46"/>
      <c r="L225" s="46"/>
      <c r="M225" s="46"/>
      <c r="N225" s="46">
        <v>299800</v>
      </c>
      <c r="O225" s="46"/>
      <c r="P225" s="46"/>
      <c r="Q225" s="46"/>
      <c r="R225" s="46"/>
      <c r="S225" s="46"/>
      <c r="T225" s="46"/>
      <c r="U225" s="46"/>
      <c r="V225" s="46"/>
      <c r="W225" s="46"/>
    </row>
    <row r="226" ht="32.9" customHeight="1" spans="1:23">
      <c r="A226" s="27" t="s">
        <v>477</v>
      </c>
      <c r="B226" s="153" t="s">
        <v>618</v>
      </c>
      <c r="C226" s="27" t="s">
        <v>617</v>
      </c>
      <c r="D226" s="27" t="s">
        <v>75</v>
      </c>
      <c r="E226" s="27" t="s">
        <v>138</v>
      </c>
      <c r="F226" s="27" t="s">
        <v>292</v>
      </c>
      <c r="G226" s="27" t="s">
        <v>286</v>
      </c>
      <c r="H226" s="27" t="s">
        <v>287</v>
      </c>
      <c r="I226" s="46">
        <v>5800</v>
      </c>
      <c r="J226" s="46"/>
      <c r="K226" s="46"/>
      <c r="L226" s="46"/>
      <c r="M226" s="46"/>
      <c r="N226" s="46">
        <v>5800</v>
      </c>
      <c r="O226" s="46"/>
      <c r="P226" s="46"/>
      <c r="Q226" s="46"/>
      <c r="R226" s="46"/>
      <c r="S226" s="46"/>
      <c r="T226" s="46"/>
      <c r="U226" s="46"/>
      <c r="V226" s="46"/>
      <c r="W226" s="46"/>
    </row>
    <row r="227" ht="32.9" customHeight="1" spans="1:23">
      <c r="A227" s="27" t="s">
        <v>477</v>
      </c>
      <c r="B227" s="153" t="s">
        <v>618</v>
      </c>
      <c r="C227" s="27" t="s">
        <v>617</v>
      </c>
      <c r="D227" s="27" t="s">
        <v>75</v>
      </c>
      <c r="E227" s="27" t="s">
        <v>138</v>
      </c>
      <c r="F227" s="27" t="s">
        <v>292</v>
      </c>
      <c r="G227" s="27" t="s">
        <v>297</v>
      </c>
      <c r="H227" s="27" t="s">
        <v>298</v>
      </c>
      <c r="I227" s="46">
        <v>12000</v>
      </c>
      <c r="J227" s="46"/>
      <c r="K227" s="46"/>
      <c r="L227" s="46"/>
      <c r="M227" s="46"/>
      <c r="N227" s="46">
        <v>12000</v>
      </c>
      <c r="O227" s="46"/>
      <c r="P227" s="46"/>
      <c r="Q227" s="46"/>
      <c r="R227" s="46"/>
      <c r="S227" s="46"/>
      <c r="T227" s="46"/>
      <c r="U227" s="46"/>
      <c r="V227" s="46"/>
      <c r="W227" s="46"/>
    </row>
    <row r="228" ht="32.9" customHeight="1" spans="1:23">
      <c r="A228" s="27" t="s">
        <v>477</v>
      </c>
      <c r="B228" s="153" t="s">
        <v>618</v>
      </c>
      <c r="C228" s="27" t="s">
        <v>617</v>
      </c>
      <c r="D228" s="27" t="s">
        <v>75</v>
      </c>
      <c r="E228" s="27" t="s">
        <v>138</v>
      </c>
      <c r="F228" s="27" t="s">
        <v>292</v>
      </c>
      <c r="G228" s="27" t="s">
        <v>494</v>
      </c>
      <c r="H228" s="27" t="s">
        <v>495</v>
      </c>
      <c r="I228" s="46">
        <v>92800</v>
      </c>
      <c r="J228" s="46"/>
      <c r="K228" s="46"/>
      <c r="L228" s="46"/>
      <c r="M228" s="46"/>
      <c r="N228" s="46">
        <v>92800</v>
      </c>
      <c r="O228" s="46"/>
      <c r="P228" s="46"/>
      <c r="Q228" s="46"/>
      <c r="R228" s="46"/>
      <c r="S228" s="46"/>
      <c r="T228" s="46"/>
      <c r="U228" s="46"/>
      <c r="V228" s="46"/>
      <c r="W228" s="46"/>
    </row>
    <row r="229" ht="32.9" customHeight="1" spans="1:23">
      <c r="A229" s="27" t="s">
        <v>477</v>
      </c>
      <c r="B229" s="153" t="s">
        <v>618</v>
      </c>
      <c r="C229" s="27" t="s">
        <v>617</v>
      </c>
      <c r="D229" s="27" t="s">
        <v>75</v>
      </c>
      <c r="E229" s="27" t="s">
        <v>138</v>
      </c>
      <c r="F229" s="27" t="s">
        <v>292</v>
      </c>
      <c r="G229" s="27" t="s">
        <v>273</v>
      </c>
      <c r="H229" s="27" t="s">
        <v>274</v>
      </c>
      <c r="I229" s="46">
        <v>24000</v>
      </c>
      <c r="J229" s="46"/>
      <c r="K229" s="46"/>
      <c r="L229" s="46"/>
      <c r="M229" s="46"/>
      <c r="N229" s="46">
        <v>24000</v>
      </c>
      <c r="O229" s="46"/>
      <c r="P229" s="46"/>
      <c r="Q229" s="46"/>
      <c r="R229" s="46"/>
      <c r="S229" s="46"/>
      <c r="T229" s="46"/>
      <c r="U229" s="46"/>
      <c r="V229" s="46"/>
      <c r="W229" s="46"/>
    </row>
    <row r="230" ht="32.9" customHeight="1" spans="1:23">
      <c r="A230" s="27" t="s">
        <v>477</v>
      </c>
      <c r="B230" s="153" t="s">
        <v>618</v>
      </c>
      <c r="C230" s="27" t="s">
        <v>617</v>
      </c>
      <c r="D230" s="27" t="s">
        <v>75</v>
      </c>
      <c r="E230" s="27" t="s">
        <v>138</v>
      </c>
      <c r="F230" s="27" t="s">
        <v>292</v>
      </c>
      <c r="G230" s="27" t="s">
        <v>288</v>
      </c>
      <c r="H230" s="27" t="s">
        <v>289</v>
      </c>
      <c r="I230" s="46">
        <v>165200</v>
      </c>
      <c r="J230" s="46"/>
      <c r="K230" s="46"/>
      <c r="L230" s="46"/>
      <c r="M230" s="46"/>
      <c r="N230" s="46">
        <v>165200</v>
      </c>
      <c r="O230" s="46"/>
      <c r="P230" s="46"/>
      <c r="Q230" s="46"/>
      <c r="R230" s="46"/>
      <c r="S230" s="46"/>
      <c r="T230" s="46"/>
      <c r="U230" s="46"/>
      <c r="V230" s="46"/>
      <c r="W230" s="46"/>
    </row>
    <row r="231" ht="32.9" customHeight="1" spans="1:23">
      <c r="A231" s="27"/>
      <c r="B231" s="27"/>
      <c r="C231" s="27" t="s">
        <v>619</v>
      </c>
      <c r="D231" s="27"/>
      <c r="E231" s="27"/>
      <c r="F231" s="27"/>
      <c r="G231" s="27"/>
      <c r="H231" s="27"/>
      <c r="I231" s="46">
        <v>100000</v>
      </c>
      <c r="J231" s="46"/>
      <c r="K231" s="46"/>
      <c r="L231" s="46"/>
      <c r="M231" s="46"/>
      <c r="N231" s="46">
        <v>100000</v>
      </c>
      <c r="O231" s="46"/>
      <c r="P231" s="46"/>
      <c r="Q231" s="46"/>
      <c r="R231" s="46"/>
      <c r="S231" s="46"/>
      <c r="T231" s="46"/>
      <c r="U231" s="46"/>
      <c r="V231" s="46"/>
      <c r="W231" s="46"/>
    </row>
    <row r="232" ht="32.9" customHeight="1" spans="1:23">
      <c r="A232" s="27" t="s">
        <v>477</v>
      </c>
      <c r="B232" s="153" t="s">
        <v>620</v>
      </c>
      <c r="C232" s="27" t="s">
        <v>619</v>
      </c>
      <c r="D232" s="27" t="s">
        <v>75</v>
      </c>
      <c r="E232" s="27" t="s">
        <v>110</v>
      </c>
      <c r="F232" s="27" t="s">
        <v>612</v>
      </c>
      <c r="G232" s="27" t="s">
        <v>286</v>
      </c>
      <c r="H232" s="27" t="s">
        <v>287</v>
      </c>
      <c r="I232" s="46">
        <v>3600</v>
      </c>
      <c r="J232" s="46"/>
      <c r="K232" s="46"/>
      <c r="L232" s="46"/>
      <c r="M232" s="46"/>
      <c r="N232" s="46">
        <v>3600</v>
      </c>
      <c r="O232" s="46"/>
      <c r="P232" s="46"/>
      <c r="Q232" s="46"/>
      <c r="R232" s="46"/>
      <c r="S232" s="46"/>
      <c r="T232" s="46"/>
      <c r="U232" s="46"/>
      <c r="V232" s="46"/>
      <c r="W232" s="46"/>
    </row>
    <row r="233" ht="32.9" customHeight="1" spans="1:23">
      <c r="A233" s="27" t="s">
        <v>477</v>
      </c>
      <c r="B233" s="153" t="s">
        <v>620</v>
      </c>
      <c r="C233" s="27" t="s">
        <v>619</v>
      </c>
      <c r="D233" s="27" t="s">
        <v>75</v>
      </c>
      <c r="E233" s="27" t="s">
        <v>110</v>
      </c>
      <c r="F233" s="27" t="s">
        <v>612</v>
      </c>
      <c r="G233" s="27" t="s">
        <v>297</v>
      </c>
      <c r="H233" s="27" t="s">
        <v>298</v>
      </c>
      <c r="I233" s="46">
        <v>14000</v>
      </c>
      <c r="J233" s="46"/>
      <c r="K233" s="46"/>
      <c r="L233" s="46"/>
      <c r="M233" s="46"/>
      <c r="N233" s="46">
        <v>14000</v>
      </c>
      <c r="O233" s="46"/>
      <c r="P233" s="46"/>
      <c r="Q233" s="46"/>
      <c r="R233" s="46"/>
      <c r="S233" s="46"/>
      <c r="T233" s="46"/>
      <c r="U233" s="46"/>
      <c r="V233" s="46"/>
      <c r="W233" s="46"/>
    </row>
    <row r="234" ht="32.9" customHeight="1" spans="1:23">
      <c r="A234" s="27" t="s">
        <v>477</v>
      </c>
      <c r="B234" s="153" t="s">
        <v>620</v>
      </c>
      <c r="C234" s="27" t="s">
        <v>619</v>
      </c>
      <c r="D234" s="27" t="s">
        <v>75</v>
      </c>
      <c r="E234" s="27" t="s">
        <v>110</v>
      </c>
      <c r="F234" s="27" t="s">
        <v>612</v>
      </c>
      <c r="G234" s="27" t="s">
        <v>293</v>
      </c>
      <c r="H234" s="27" t="s">
        <v>294</v>
      </c>
      <c r="I234" s="46">
        <v>10000</v>
      </c>
      <c r="J234" s="46"/>
      <c r="K234" s="46"/>
      <c r="L234" s="46"/>
      <c r="M234" s="46"/>
      <c r="N234" s="46">
        <v>10000</v>
      </c>
      <c r="O234" s="46"/>
      <c r="P234" s="46"/>
      <c r="Q234" s="46"/>
      <c r="R234" s="46"/>
      <c r="S234" s="46"/>
      <c r="T234" s="46"/>
      <c r="U234" s="46"/>
      <c r="V234" s="46"/>
      <c r="W234" s="46"/>
    </row>
    <row r="235" ht="32.9" customHeight="1" spans="1:23">
      <c r="A235" s="27" t="s">
        <v>477</v>
      </c>
      <c r="B235" s="153" t="s">
        <v>620</v>
      </c>
      <c r="C235" s="27" t="s">
        <v>619</v>
      </c>
      <c r="D235" s="27" t="s">
        <v>75</v>
      </c>
      <c r="E235" s="27" t="s">
        <v>110</v>
      </c>
      <c r="F235" s="27" t="s">
        <v>612</v>
      </c>
      <c r="G235" s="27" t="s">
        <v>494</v>
      </c>
      <c r="H235" s="27" t="s">
        <v>495</v>
      </c>
      <c r="I235" s="46">
        <v>34400</v>
      </c>
      <c r="J235" s="46"/>
      <c r="K235" s="46"/>
      <c r="L235" s="46"/>
      <c r="M235" s="46"/>
      <c r="N235" s="46">
        <v>34400</v>
      </c>
      <c r="O235" s="46"/>
      <c r="P235" s="46"/>
      <c r="Q235" s="46"/>
      <c r="R235" s="46"/>
      <c r="S235" s="46"/>
      <c r="T235" s="46"/>
      <c r="U235" s="46"/>
      <c r="V235" s="46"/>
      <c r="W235" s="46"/>
    </row>
    <row r="236" ht="32.9" customHeight="1" spans="1:23">
      <c r="A236" s="27" t="s">
        <v>477</v>
      </c>
      <c r="B236" s="153" t="s">
        <v>620</v>
      </c>
      <c r="C236" s="27" t="s">
        <v>619</v>
      </c>
      <c r="D236" s="27" t="s">
        <v>75</v>
      </c>
      <c r="E236" s="27" t="s">
        <v>110</v>
      </c>
      <c r="F236" s="27" t="s">
        <v>612</v>
      </c>
      <c r="G236" s="27" t="s">
        <v>273</v>
      </c>
      <c r="H236" s="27" t="s">
        <v>274</v>
      </c>
      <c r="I236" s="46">
        <v>25000</v>
      </c>
      <c r="J236" s="46"/>
      <c r="K236" s="46"/>
      <c r="L236" s="46"/>
      <c r="M236" s="46"/>
      <c r="N236" s="46">
        <v>25000</v>
      </c>
      <c r="O236" s="46"/>
      <c r="P236" s="46"/>
      <c r="Q236" s="46"/>
      <c r="R236" s="46"/>
      <c r="S236" s="46"/>
      <c r="T236" s="46"/>
      <c r="U236" s="46"/>
      <c r="V236" s="46"/>
      <c r="W236" s="46"/>
    </row>
    <row r="237" ht="32.9" customHeight="1" spans="1:23">
      <c r="A237" s="27" t="s">
        <v>477</v>
      </c>
      <c r="B237" s="153" t="s">
        <v>620</v>
      </c>
      <c r="C237" s="27" t="s">
        <v>619</v>
      </c>
      <c r="D237" s="27" t="s">
        <v>75</v>
      </c>
      <c r="E237" s="27" t="s">
        <v>110</v>
      </c>
      <c r="F237" s="27" t="s">
        <v>612</v>
      </c>
      <c r="G237" s="27" t="s">
        <v>288</v>
      </c>
      <c r="H237" s="27" t="s">
        <v>289</v>
      </c>
      <c r="I237" s="46">
        <v>13000</v>
      </c>
      <c r="J237" s="46"/>
      <c r="K237" s="46"/>
      <c r="L237" s="46"/>
      <c r="M237" s="46"/>
      <c r="N237" s="46">
        <v>13000</v>
      </c>
      <c r="O237" s="46"/>
      <c r="P237" s="46"/>
      <c r="Q237" s="46"/>
      <c r="R237" s="46"/>
      <c r="S237" s="46"/>
      <c r="T237" s="46"/>
      <c r="U237" s="46"/>
      <c r="V237" s="46"/>
      <c r="W237" s="46"/>
    </row>
    <row r="238" ht="32.9" customHeight="1" spans="1:23">
      <c r="A238" s="27"/>
      <c r="B238" s="27"/>
      <c r="C238" s="27" t="s">
        <v>621</v>
      </c>
      <c r="D238" s="27"/>
      <c r="E238" s="27"/>
      <c r="F238" s="27"/>
      <c r="G238" s="27"/>
      <c r="H238" s="27"/>
      <c r="I238" s="46">
        <v>300000</v>
      </c>
      <c r="J238" s="46"/>
      <c r="K238" s="46"/>
      <c r="L238" s="46"/>
      <c r="M238" s="46"/>
      <c r="N238" s="46">
        <v>300000</v>
      </c>
      <c r="O238" s="46"/>
      <c r="P238" s="46"/>
      <c r="Q238" s="46"/>
      <c r="R238" s="46"/>
      <c r="S238" s="46"/>
      <c r="T238" s="46"/>
      <c r="U238" s="46"/>
      <c r="V238" s="46"/>
      <c r="W238" s="46"/>
    </row>
    <row r="239" ht="32.9" customHeight="1" spans="1:23">
      <c r="A239" s="27" t="s">
        <v>477</v>
      </c>
      <c r="B239" s="153" t="s">
        <v>622</v>
      </c>
      <c r="C239" s="27" t="s">
        <v>621</v>
      </c>
      <c r="D239" s="27" t="s">
        <v>75</v>
      </c>
      <c r="E239" s="27" t="s">
        <v>138</v>
      </c>
      <c r="F239" s="27" t="s">
        <v>292</v>
      </c>
      <c r="G239" s="27" t="s">
        <v>286</v>
      </c>
      <c r="H239" s="27" t="s">
        <v>287</v>
      </c>
      <c r="I239" s="46">
        <v>10000</v>
      </c>
      <c r="J239" s="46"/>
      <c r="K239" s="46"/>
      <c r="L239" s="46"/>
      <c r="M239" s="46"/>
      <c r="N239" s="46">
        <v>10000</v>
      </c>
      <c r="O239" s="46"/>
      <c r="P239" s="46"/>
      <c r="Q239" s="46"/>
      <c r="R239" s="46"/>
      <c r="S239" s="46"/>
      <c r="T239" s="46"/>
      <c r="U239" s="46"/>
      <c r="V239" s="46"/>
      <c r="W239" s="46"/>
    </row>
    <row r="240" ht="32.9" customHeight="1" spans="1:23">
      <c r="A240" s="27" t="s">
        <v>477</v>
      </c>
      <c r="B240" s="153" t="s">
        <v>622</v>
      </c>
      <c r="C240" s="27" t="s">
        <v>621</v>
      </c>
      <c r="D240" s="27" t="s">
        <v>75</v>
      </c>
      <c r="E240" s="27" t="s">
        <v>138</v>
      </c>
      <c r="F240" s="27" t="s">
        <v>292</v>
      </c>
      <c r="G240" s="27" t="s">
        <v>297</v>
      </c>
      <c r="H240" s="27" t="s">
        <v>298</v>
      </c>
      <c r="I240" s="46">
        <v>53000</v>
      </c>
      <c r="J240" s="46"/>
      <c r="K240" s="46"/>
      <c r="L240" s="46"/>
      <c r="M240" s="46"/>
      <c r="N240" s="46">
        <v>53000</v>
      </c>
      <c r="O240" s="46"/>
      <c r="P240" s="46"/>
      <c r="Q240" s="46"/>
      <c r="R240" s="46"/>
      <c r="S240" s="46"/>
      <c r="T240" s="46"/>
      <c r="U240" s="46"/>
      <c r="V240" s="46"/>
      <c r="W240" s="46"/>
    </row>
    <row r="241" ht="32.9" customHeight="1" spans="1:23">
      <c r="A241" s="27" t="s">
        <v>477</v>
      </c>
      <c r="B241" s="153" t="s">
        <v>622</v>
      </c>
      <c r="C241" s="27" t="s">
        <v>621</v>
      </c>
      <c r="D241" s="27" t="s">
        <v>75</v>
      </c>
      <c r="E241" s="27" t="s">
        <v>138</v>
      </c>
      <c r="F241" s="27" t="s">
        <v>292</v>
      </c>
      <c r="G241" s="27" t="s">
        <v>494</v>
      </c>
      <c r="H241" s="27" t="s">
        <v>495</v>
      </c>
      <c r="I241" s="46">
        <v>56700</v>
      </c>
      <c r="J241" s="46"/>
      <c r="K241" s="46"/>
      <c r="L241" s="46"/>
      <c r="M241" s="46"/>
      <c r="N241" s="46">
        <v>56700</v>
      </c>
      <c r="O241" s="46"/>
      <c r="P241" s="46"/>
      <c r="Q241" s="46"/>
      <c r="R241" s="46"/>
      <c r="S241" s="46"/>
      <c r="T241" s="46"/>
      <c r="U241" s="46"/>
      <c r="V241" s="46"/>
      <c r="W241" s="46"/>
    </row>
    <row r="242" ht="32.9" customHeight="1" spans="1:23">
      <c r="A242" s="27" t="s">
        <v>477</v>
      </c>
      <c r="B242" s="153" t="s">
        <v>622</v>
      </c>
      <c r="C242" s="27" t="s">
        <v>621</v>
      </c>
      <c r="D242" s="27" t="s">
        <v>75</v>
      </c>
      <c r="E242" s="27" t="s">
        <v>138</v>
      </c>
      <c r="F242" s="27" t="s">
        <v>292</v>
      </c>
      <c r="G242" s="27" t="s">
        <v>273</v>
      </c>
      <c r="H242" s="27" t="s">
        <v>274</v>
      </c>
      <c r="I242" s="46">
        <v>40400</v>
      </c>
      <c r="J242" s="46"/>
      <c r="K242" s="46"/>
      <c r="L242" s="46"/>
      <c r="M242" s="46"/>
      <c r="N242" s="46">
        <v>40400</v>
      </c>
      <c r="O242" s="46"/>
      <c r="P242" s="46"/>
      <c r="Q242" s="46"/>
      <c r="R242" s="46"/>
      <c r="S242" s="46"/>
      <c r="T242" s="46"/>
      <c r="U242" s="46"/>
      <c r="V242" s="46"/>
      <c r="W242" s="46"/>
    </row>
    <row r="243" ht="32.9" customHeight="1" spans="1:23">
      <c r="A243" s="27" t="s">
        <v>477</v>
      </c>
      <c r="B243" s="153" t="s">
        <v>622</v>
      </c>
      <c r="C243" s="27" t="s">
        <v>621</v>
      </c>
      <c r="D243" s="27" t="s">
        <v>75</v>
      </c>
      <c r="E243" s="27" t="s">
        <v>138</v>
      </c>
      <c r="F243" s="27" t="s">
        <v>292</v>
      </c>
      <c r="G243" s="27" t="s">
        <v>288</v>
      </c>
      <c r="H243" s="27" t="s">
        <v>289</v>
      </c>
      <c r="I243" s="46">
        <v>120500</v>
      </c>
      <c r="J243" s="46"/>
      <c r="K243" s="46"/>
      <c r="L243" s="46"/>
      <c r="M243" s="46"/>
      <c r="N243" s="46">
        <v>120500</v>
      </c>
      <c r="O243" s="46"/>
      <c r="P243" s="46"/>
      <c r="Q243" s="46"/>
      <c r="R243" s="46"/>
      <c r="S243" s="46"/>
      <c r="T243" s="46"/>
      <c r="U243" s="46"/>
      <c r="V243" s="46"/>
      <c r="W243" s="46"/>
    </row>
    <row r="244" ht="32.9" customHeight="1" spans="1:23">
      <c r="A244" s="27" t="s">
        <v>477</v>
      </c>
      <c r="B244" s="153" t="s">
        <v>622</v>
      </c>
      <c r="C244" s="27" t="s">
        <v>621</v>
      </c>
      <c r="D244" s="27" t="s">
        <v>75</v>
      </c>
      <c r="E244" s="27" t="s">
        <v>138</v>
      </c>
      <c r="F244" s="27" t="s">
        <v>292</v>
      </c>
      <c r="G244" s="27" t="s">
        <v>464</v>
      </c>
      <c r="H244" s="27" t="s">
        <v>102</v>
      </c>
      <c r="I244" s="46">
        <v>19400</v>
      </c>
      <c r="J244" s="46"/>
      <c r="K244" s="46"/>
      <c r="L244" s="46"/>
      <c r="M244" s="46"/>
      <c r="N244" s="46">
        <v>19400</v>
      </c>
      <c r="O244" s="46"/>
      <c r="P244" s="46"/>
      <c r="Q244" s="46"/>
      <c r="R244" s="46"/>
      <c r="S244" s="46"/>
      <c r="T244" s="46"/>
      <c r="U244" s="46"/>
      <c r="V244" s="46"/>
      <c r="W244" s="46"/>
    </row>
    <row r="245" ht="32.9" customHeight="1" spans="1:23">
      <c r="A245" s="27"/>
      <c r="B245" s="27"/>
      <c r="C245" s="27" t="s">
        <v>623</v>
      </c>
      <c r="D245" s="27"/>
      <c r="E245" s="27"/>
      <c r="F245" s="27"/>
      <c r="G245" s="27"/>
      <c r="H245" s="27"/>
      <c r="I245" s="46">
        <v>400000</v>
      </c>
      <c r="J245" s="46"/>
      <c r="K245" s="46"/>
      <c r="L245" s="46"/>
      <c r="M245" s="46"/>
      <c r="N245" s="46">
        <v>400000</v>
      </c>
      <c r="O245" s="46"/>
      <c r="P245" s="46"/>
      <c r="Q245" s="46"/>
      <c r="R245" s="46"/>
      <c r="S245" s="46"/>
      <c r="T245" s="46"/>
      <c r="U245" s="46"/>
      <c r="V245" s="46"/>
      <c r="W245" s="46"/>
    </row>
    <row r="246" ht="32.9" customHeight="1" spans="1:23">
      <c r="A246" s="27" t="s">
        <v>477</v>
      </c>
      <c r="B246" s="153" t="s">
        <v>624</v>
      </c>
      <c r="C246" s="27" t="s">
        <v>623</v>
      </c>
      <c r="D246" s="27" t="s">
        <v>75</v>
      </c>
      <c r="E246" s="27" t="s">
        <v>138</v>
      </c>
      <c r="F246" s="27" t="s">
        <v>292</v>
      </c>
      <c r="G246" s="27" t="s">
        <v>286</v>
      </c>
      <c r="H246" s="27" t="s">
        <v>287</v>
      </c>
      <c r="I246" s="46">
        <v>24000</v>
      </c>
      <c r="J246" s="46"/>
      <c r="K246" s="46"/>
      <c r="L246" s="46"/>
      <c r="M246" s="46"/>
      <c r="N246" s="46">
        <v>24000</v>
      </c>
      <c r="O246" s="46"/>
      <c r="P246" s="46"/>
      <c r="Q246" s="46"/>
      <c r="R246" s="46"/>
      <c r="S246" s="46"/>
      <c r="T246" s="46"/>
      <c r="U246" s="46"/>
      <c r="V246" s="46"/>
      <c r="W246" s="46"/>
    </row>
    <row r="247" ht="32.9" customHeight="1" spans="1:23">
      <c r="A247" s="27" t="s">
        <v>477</v>
      </c>
      <c r="B247" s="153" t="s">
        <v>624</v>
      </c>
      <c r="C247" s="27" t="s">
        <v>623</v>
      </c>
      <c r="D247" s="27" t="s">
        <v>75</v>
      </c>
      <c r="E247" s="27" t="s">
        <v>138</v>
      </c>
      <c r="F247" s="27" t="s">
        <v>292</v>
      </c>
      <c r="G247" s="27" t="s">
        <v>297</v>
      </c>
      <c r="H247" s="27" t="s">
        <v>298</v>
      </c>
      <c r="I247" s="46">
        <v>60000</v>
      </c>
      <c r="J247" s="46"/>
      <c r="K247" s="46"/>
      <c r="L247" s="46"/>
      <c r="M247" s="46"/>
      <c r="N247" s="46">
        <v>60000</v>
      </c>
      <c r="O247" s="46"/>
      <c r="P247" s="46"/>
      <c r="Q247" s="46"/>
      <c r="R247" s="46"/>
      <c r="S247" s="46"/>
      <c r="T247" s="46"/>
      <c r="U247" s="46"/>
      <c r="V247" s="46"/>
      <c r="W247" s="46"/>
    </row>
    <row r="248" ht="32.9" customHeight="1" spans="1:23">
      <c r="A248" s="27" t="s">
        <v>477</v>
      </c>
      <c r="B248" s="153" t="s">
        <v>624</v>
      </c>
      <c r="C248" s="27" t="s">
        <v>623</v>
      </c>
      <c r="D248" s="27" t="s">
        <v>75</v>
      </c>
      <c r="E248" s="27" t="s">
        <v>138</v>
      </c>
      <c r="F248" s="27" t="s">
        <v>292</v>
      </c>
      <c r="G248" s="27" t="s">
        <v>494</v>
      </c>
      <c r="H248" s="27" t="s">
        <v>495</v>
      </c>
      <c r="I248" s="46">
        <v>187200</v>
      </c>
      <c r="J248" s="46"/>
      <c r="K248" s="46"/>
      <c r="L248" s="46"/>
      <c r="M248" s="46"/>
      <c r="N248" s="46">
        <v>187200</v>
      </c>
      <c r="O248" s="46"/>
      <c r="P248" s="46"/>
      <c r="Q248" s="46"/>
      <c r="R248" s="46"/>
      <c r="S248" s="46"/>
      <c r="T248" s="46"/>
      <c r="U248" s="46"/>
      <c r="V248" s="46"/>
      <c r="W248" s="46"/>
    </row>
    <row r="249" ht="32.9" customHeight="1" spans="1:23">
      <c r="A249" s="27" t="s">
        <v>477</v>
      </c>
      <c r="B249" s="153" t="s">
        <v>624</v>
      </c>
      <c r="C249" s="27" t="s">
        <v>623</v>
      </c>
      <c r="D249" s="27" t="s">
        <v>75</v>
      </c>
      <c r="E249" s="27" t="s">
        <v>138</v>
      </c>
      <c r="F249" s="27" t="s">
        <v>292</v>
      </c>
      <c r="G249" s="27" t="s">
        <v>273</v>
      </c>
      <c r="H249" s="27" t="s">
        <v>274</v>
      </c>
      <c r="I249" s="46">
        <v>66800</v>
      </c>
      <c r="J249" s="46"/>
      <c r="K249" s="46"/>
      <c r="L249" s="46"/>
      <c r="M249" s="46"/>
      <c r="N249" s="46">
        <v>66800</v>
      </c>
      <c r="O249" s="46"/>
      <c r="P249" s="46"/>
      <c r="Q249" s="46"/>
      <c r="R249" s="46"/>
      <c r="S249" s="46"/>
      <c r="T249" s="46"/>
      <c r="U249" s="46"/>
      <c r="V249" s="46"/>
      <c r="W249" s="46"/>
    </row>
    <row r="250" ht="32.9" customHeight="1" spans="1:23">
      <c r="A250" s="27" t="s">
        <v>477</v>
      </c>
      <c r="B250" s="153" t="s">
        <v>624</v>
      </c>
      <c r="C250" s="27" t="s">
        <v>623</v>
      </c>
      <c r="D250" s="27" t="s">
        <v>75</v>
      </c>
      <c r="E250" s="27" t="s">
        <v>138</v>
      </c>
      <c r="F250" s="27" t="s">
        <v>292</v>
      </c>
      <c r="G250" s="27" t="s">
        <v>288</v>
      </c>
      <c r="H250" s="27" t="s">
        <v>289</v>
      </c>
      <c r="I250" s="46">
        <v>62000</v>
      </c>
      <c r="J250" s="46"/>
      <c r="K250" s="46"/>
      <c r="L250" s="46"/>
      <c r="M250" s="46"/>
      <c r="N250" s="46">
        <v>62000</v>
      </c>
      <c r="O250" s="46"/>
      <c r="P250" s="46"/>
      <c r="Q250" s="46"/>
      <c r="R250" s="46"/>
      <c r="S250" s="46"/>
      <c r="T250" s="46"/>
      <c r="U250" s="46"/>
      <c r="V250" s="46"/>
      <c r="W250" s="46"/>
    </row>
    <row r="251" ht="32.9" customHeight="1" spans="1:23">
      <c r="A251" s="27"/>
      <c r="B251" s="27"/>
      <c r="C251" s="27" t="s">
        <v>625</v>
      </c>
      <c r="D251" s="27"/>
      <c r="E251" s="27"/>
      <c r="F251" s="27"/>
      <c r="G251" s="27"/>
      <c r="H251" s="27"/>
      <c r="I251" s="46">
        <v>28000</v>
      </c>
      <c r="J251" s="46">
        <v>28000</v>
      </c>
      <c r="K251" s="46">
        <v>28000</v>
      </c>
      <c r="L251" s="46"/>
      <c r="M251" s="46"/>
      <c r="N251" s="46"/>
      <c r="O251" s="46"/>
      <c r="P251" s="46"/>
      <c r="Q251" s="46"/>
      <c r="R251" s="46"/>
      <c r="S251" s="46"/>
      <c r="T251" s="46"/>
      <c r="U251" s="46"/>
      <c r="V251" s="46"/>
      <c r="W251" s="46"/>
    </row>
    <row r="252" ht="32.9" customHeight="1" spans="1:23">
      <c r="A252" s="27" t="s">
        <v>461</v>
      </c>
      <c r="B252" s="153" t="s">
        <v>626</v>
      </c>
      <c r="C252" s="27" t="s">
        <v>625</v>
      </c>
      <c r="D252" s="27" t="s">
        <v>75</v>
      </c>
      <c r="E252" s="27" t="s">
        <v>124</v>
      </c>
      <c r="F252" s="27" t="s">
        <v>486</v>
      </c>
      <c r="G252" s="27" t="s">
        <v>242</v>
      </c>
      <c r="H252" s="27" t="s">
        <v>243</v>
      </c>
      <c r="I252" s="46">
        <v>28000</v>
      </c>
      <c r="J252" s="46">
        <v>28000</v>
      </c>
      <c r="K252" s="46">
        <v>28000</v>
      </c>
      <c r="L252" s="46"/>
      <c r="M252" s="46"/>
      <c r="N252" s="46"/>
      <c r="O252" s="46"/>
      <c r="P252" s="46"/>
      <c r="Q252" s="46"/>
      <c r="R252" s="46"/>
      <c r="S252" s="46"/>
      <c r="T252" s="46"/>
      <c r="U252" s="46"/>
      <c r="V252" s="46"/>
      <c r="W252" s="46"/>
    </row>
    <row r="253" ht="32.9" customHeight="1" spans="1:23">
      <c r="A253" s="27"/>
      <c r="B253" s="27"/>
      <c r="C253" s="27" t="s">
        <v>627</v>
      </c>
      <c r="D253" s="27"/>
      <c r="E253" s="27"/>
      <c r="F253" s="27"/>
      <c r="G253" s="27"/>
      <c r="H253" s="27"/>
      <c r="I253" s="46">
        <v>11472</v>
      </c>
      <c r="J253" s="46">
        <v>11472</v>
      </c>
      <c r="K253" s="46">
        <v>11472</v>
      </c>
      <c r="L253" s="46"/>
      <c r="M253" s="46"/>
      <c r="N253" s="46"/>
      <c r="O253" s="46"/>
      <c r="P253" s="46"/>
      <c r="Q253" s="46"/>
      <c r="R253" s="46"/>
      <c r="S253" s="46"/>
      <c r="T253" s="46"/>
      <c r="U253" s="46"/>
      <c r="V253" s="46"/>
      <c r="W253" s="46"/>
    </row>
    <row r="254" ht="32.9" customHeight="1" spans="1:23">
      <c r="A254" s="27" t="s">
        <v>461</v>
      </c>
      <c r="B254" s="153" t="s">
        <v>628</v>
      </c>
      <c r="C254" s="27" t="s">
        <v>627</v>
      </c>
      <c r="D254" s="27" t="s">
        <v>89</v>
      </c>
      <c r="E254" s="27" t="s">
        <v>124</v>
      </c>
      <c r="F254" s="27" t="s">
        <v>486</v>
      </c>
      <c r="G254" s="27" t="s">
        <v>242</v>
      </c>
      <c r="H254" s="27" t="s">
        <v>243</v>
      </c>
      <c r="I254" s="46">
        <v>11472</v>
      </c>
      <c r="J254" s="46">
        <v>11472</v>
      </c>
      <c r="K254" s="46">
        <v>11472</v>
      </c>
      <c r="L254" s="46"/>
      <c r="M254" s="46"/>
      <c r="N254" s="46"/>
      <c r="O254" s="46"/>
      <c r="P254" s="46"/>
      <c r="Q254" s="46"/>
      <c r="R254" s="46"/>
      <c r="S254" s="46"/>
      <c r="T254" s="46"/>
      <c r="U254" s="46"/>
      <c r="V254" s="46"/>
      <c r="W254" s="46"/>
    </row>
    <row r="255" ht="32.9" customHeight="1" spans="1:23">
      <c r="A255" s="27"/>
      <c r="B255" s="27"/>
      <c r="C255" s="27" t="s">
        <v>629</v>
      </c>
      <c r="D255" s="27"/>
      <c r="E255" s="27"/>
      <c r="F255" s="27"/>
      <c r="G255" s="27"/>
      <c r="H255" s="27"/>
      <c r="I255" s="46">
        <v>758920</v>
      </c>
      <c r="J255" s="46"/>
      <c r="K255" s="46"/>
      <c r="L255" s="46"/>
      <c r="M255" s="46"/>
      <c r="N255" s="46">
        <v>758920</v>
      </c>
      <c r="O255" s="46"/>
      <c r="P255" s="46"/>
      <c r="Q255" s="46"/>
      <c r="R255" s="46"/>
      <c r="S255" s="46"/>
      <c r="T255" s="46"/>
      <c r="U255" s="46"/>
      <c r="V255" s="46"/>
      <c r="W255" s="46"/>
    </row>
    <row r="256" ht="32.9" customHeight="1" spans="1:23">
      <c r="A256" s="27" t="s">
        <v>477</v>
      </c>
      <c r="B256" s="153" t="s">
        <v>630</v>
      </c>
      <c r="C256" s="27" t="s">
        <v>629</v>
      </c>
      <c r="D256" s="27" t="s">
        <v>89</v>
      </c>
      <c r="E256" s="27" t="s">
        <v>139</v>
      </c>
      <c r="F256" s="27" t="s">
        <v>475</v>
      </c>
      <c r="G256" s="27" t="s">
        <v>286</v>
      </c>
      <c r="H256" s="27" t="s">
        <v>287</v>
      </c>
      <c r="I256" s="46">
        <v>49620</v>
      </c>
      <c r="J256" s="46"/>
      <c r="K256" s="46"/>
      <c r="L256" s="46"/>
      <c r="M256" s="46"/>
      <c r="N256" s="46">
        <v>49620</v>
      </c>
      <c r="O256" s="46"/>
      <c r="P256" s="46"/>
      <c r="Q256" s="46"/>
      <c r="R256" s="46"/>
      <c r="S256" s="46"/>
      <c r="T256" s="46"/>
      <c r="U256" s="46"/>
      <c r="V256" s="46"/>
      <c r="W256" s="46"/>
    </row>
    <row r="257" ht="32.9" customHeight="1" spans="1:23">
      <c r="A257" s="27" t="s">
        <v>477</v>
      </c>
      <c r="B257" s="153" t="s">
        <v>630</v>
      </c>
      <c r="C257" s="27" t="s">
        <v>629</v>
      </c>
      <c r="D257" s="27" t="s">
        <v>89</v>
      </c>
      <c r="E257" s="27" t="s">
        <v>139</v>
      </c>
      <c r="F257" s="27" t="s">
        <v>475</v>
      </c>
      <c r="G257" s="27" t="s">
        <v>293</v>
      </c>
      <c r="H257" s="27" t="s">
        <v>294</v>
      </c>
      <c r="I257" s="46">
        <v>20000</v>
      </c>
      <c r="J257" s="46"/>
      <c r="K257" s="46"/>
      <c r="L257" s="46"/>
      <c r="M257" s="46"/>
      <c r="N257" s="46">
        <v>20000</v>
      </c>
      <c r="O257" s="46"/>
      <c r="P257" s="46"/>
      <c r="Q257" s="46"/>
      <c r="R257" s="46"/>
      <c r="S257" s="46"/>
      <c r="T257" s="46"/>
      <c r="U257" s="46"/>
      <c r="V257" s="46"/>
      <c r="W257" s="46"/>
    </row>
    <row r="258" ht="32.9" customHeight="1" spans="1:23">
      <c r="A258" s="27" t="s">
        <v>477</v>
      </c>
      <c r="B258" s="153" t="s">
        <v>630</v>
      </c>
      <c r="C258" s="27" t="s">
        <v>629</v>
      </c>
      <c r="D258" s="27" t="s">
        <v>89</v>
      </c>
      <c r="E258" s="27" t="s">
        <v>139</v>
      </c>
      <c r="F258" s="27" t="s">
        <v>475</v>
      </c>
      <c r="G258" s="27" t="s">
        <v>494</v>
      </c>
      <c r="H258" s="27" t="s">
        <v>495</v>
      </c>
      <c r="I258" s="46">
        <v>689300</v>
      </c>
      <c r="J258" s="46"/>
      <c r="K258" s="46"/>
      <c r="L258" s="46"/>
      <c r="M258" s="46"/>
      <c r="N258" s="46">
        <v>689300</v>
      </c>
      <c r="O258" s="46"/>
      <c r="P258" s="46"/>
      <c r="Q258" s="46"/>
      <c r="R258" s="46"/>
      <c r="S258" s="46"/>
      <c r="T258" s="46"/>
      <c r="U258" s="46"/>
      <c r="V258" s="46"/>
      <c r="W258" s="46"/>
    </row>
    <row r="259" ht="32.9" customHeight="1" spans="1:23">
      <c r="A259" s="27"/>
      <c r="B259" s="27"/>
      <c r="C259" s="27" t="s">
        <v>631</v>
      </c>
      <c r="D259" s="27"/>
      <c r="E259" s="27"/>
      <c r="F259" s="27"/>
      <c r="G259" s="27"/>
      <c r="H259" s="27"/>
      <c r="I259" s="46">
        <v>245000</v>
      </c>
      <c r="J259" s="46"/>
      <c r="K259" s="46"/>
      <c r="L259" s="46"/>
      <c r="M259" s="46"/>
      <c r="N259" s="46">
        <v>245000</v>
      </c>
      <c r="O259" s="46"/>
      <c r="P259" s="46"/>
      <c r="Q259" s="46"/>
      <c r="R259" s="46"/>
      <c r="S259" s="46"/>
      <c r="T259" s="46"/>
      <c r="U259" s="46"/>
      <c r="V259" s="46"/>
      <c r="W259" s="46"/>
    </row>
    <row r="260" ht="32.9" customHeight="1" spans="1:23">
      <c r="A260" s="27" t="s">
        <v>477</v>
      </c>
      <c r="B260" s="153" t="s">
        <v>632</v>
      </c>
      <c r="C260" s="27" t="s">
        <v>631</v>
      </c>
      <c r="D260" s="27" t="s">
        <v>89</v>
      </c>
      <c r="E260" s="27" t="s">
        <v>139</v>
      </c>
      <c r="F260" s="27" t="s">
        <v>475</v>
      </c>
      <c r="G260" s="27" t="s">
        <v>284</v>
      </c>
      <c r="H260" s="27" t="s">
        <v>285</v>
      </c>
      <c r="I260" s="46">
        <v>70000</v>
      </c>
      <c r="J260" s="46"/>
      <c r="K260" s="46"/>
      <c r="L260" s="46"/>
      <c r="M260" s="46"/>
      <c r="N260" s="46">
        <v>70000</v>
      </c>
      <c r="O260" s="46"/>
      <c r="P260" s="46"/>
      <c r="Q260" s="46"/>
      <c r="R260" s="46"/>
      <c r="S260" s="46"/>
      <c r="T260" s="46"/>
      <c r="U260" s="46"/>
      <c r="V260" s="46"/>
      <c r="W260" s="46"/>
    </row>
    <row r="261" ht="32.9" customHeight="1" spans="1:23">
      <c r="A261" s="27" t="s">
        <v>477</v>
      </c>
      <c r="B261" s="153" t="s">
        <v>632</v>
      </c>
      <c r="C261" s="27" t="s">
        <v>631</v>
      </c>
      <c r="D261" s="27" t="s">
        <v>89</v>
      </c>
      <c r="E261" s="27" t="s">
        <v>139</v>
      </c>
      <c r="F261" s="27" t="s">
        <v>475</v>
      </c>
      <c r="G261" s="27" t="s">
        <v>286</v>
      </c>
      <c r="H261" s="27" t="s">
        <v>287</v>
      </c>
      <c r="I261" s="46">
        <v>8400</v>
      </c>
      <c r="J261" s="46"/>
      <c r="K261" s="46"/>
      <c r="L261" s="46"/>
      <c r="M261" s="46"/>
      <c r="N261" s="46">
        <v>8400</v>
      </c>
      <c r="O261" s="46"/>
      <c r="P261" s="46"/>
      <c r="Q261" s="46"/>
      <c r="R261" s="46"/>
      <c r="S261" s="46"/>
      <c r="T261" s="46"/>
      <c r="U261" s="46"/>
      <c r="V261" s="46"/>
      <c r="W261" s="46"/>
    </row>
    <row r="262" ht="32.9" customHeight="1" spans="1:23">
      <c r="A262" s="27" t="s">
        <v>477</v>
      </c>
      <c r="B262" s="153" t="s">
        <v>632</v>
      </c>
      <c r="C262" s="27" t="s">
        <v>631</v>
      </c>
      <c r="D262" s="27" t="s">
        <v>89</v>
      </c>
      <c r="E262" s="27" t="s">
        <v>139</v>
      </c>
      <c r="F262" s="27" t="s">
        <v>475</v>
      </c>
      <c r="G262" s="27" t="s">
        <v>290</v>
      </c>
      <c r="H262" s="27" t="s">
        <v>291</v>
      </c>
      <c r="I262" s="46">
        <v>158200</v>
      </c>
      <c r="J262" s="46"/>
      <c r="K262" s="46"/>
      <c r="L262" s="46"/>
      <c r="M262" s="46"/>
      <c r="N262" s="46">
        <v>158200</v>
      </c>
      <c r="O262" s="46"/>
      <c r="P262" s="46"/>
      <c r="Q262" s="46"/>
      <c r="R262" s="46"/>
      <c r="S262" s="46"/>
      <c r="T262" s="46"/>
      <c r="U262" s="46"/>
      <c r="V262" s="46"/>
      <c r="W262" s="46"/>
    </row>
    <row r="263" ht="32.9" customHeight="1" spans="1:23">
      <c r="A263" s="27" t="s">
        <v>477</v>
      </c>
      <c r="B263" s="153" t="s">
        <v>632</v>
      </c>
      <c r="C263" s="27" t="s">
        <v>631</v>
      </c>
      <c r="D263" s="27" t="s">
        <v>89</v>
      </c>
      <c r="E263" s="27" t="s">
        <v>139</v>
      </c>
      <c r="F263" s="27" t="s">
        <v>475</v>
      </c>
      <c r="G263" s="27" t="s">
        <v>633</v>
      </c>
      <c r="H263" s="27" t="s">
        <v>480</v>
      </c>
      <c r="I263" s="46">
        <v>8400</v>
      </c>
      <c r="J263" s="46"/>
      <c r="K263" s="46"/>
      <c r="L263" s="46"/>
      <c r="M263" s="46"/>
      <c r="N263" s="46">
        <v>8400</v>
      </c>
      <c r="O263" s="46"/>
      <c r="P263" s="46"/>
      <c r="Q263" s="46"/>
      <c r="R263" s="46"/>
      <c r="S263" s="46"/>
      <c r="T263" s="46"/>
      <c r="U263" s="46"/>
      <c r="V263" s="46"/>
      <c r="W263" s="46"/>
    </row>
    <row r="264" ht="32.9" customHeight="1" spans="1:23">
      <c r="A264" s="27"/>
      <c r="B264" s="27"/>
      <c r="C264" s="27" t="s">
        <v>634</v>
      </c>
      <c r="D264" s="27"/>
      <c r="E264" s="27"/>
      <c r="F264" s="27"/>
      <c r="G264" s="27"/>
      <c r="H264" s="27"/>
      <c r="I264" s="46">
        <v>67290</v>
      </c>
      <c r="J264" s="46"/>
      <c r="K264" s="46"/>
      <c r="L264" s="46"/>
      <c r="M264" s="46"/>
      <c r="N264" s="46">
        <v>67290</v>
      </c>
      <c r="O264" s="46"/>
      <c r="P264" s="46"/>
      <c r="Q264" s="46"/>
      <c r="R264" s="46"/>
      <c r="S264" s="46"/>
      <c r="T264" s="46"/>
      <c r="U264" s="46"/>
      <c r="V264" s="46"/>
      <c r="W264" s="46"/>
    </row>
    <row r="265" ht="32.9" customHeight="1" spans="1:23">
      <c r="A265" s="27" t="s">
        <v>477</v>
      </c>
      <c r="B265" s="153" t="s">
        <v>635</v>
      </c>
      <c r="C265" s="27" t="s">
        <v>634</v>
      </c>
      <c r="D265" s="27" t="s">
        <v>89</v>
      </c>
      <c r="E265" s="27" t="s">
        <v>139</v>
      </c>
      <c r="F265" s="27" t="s">
        <v>475</v>
      </c>
      <c r="G265" s="27" t="s">
        <v>494</v>
      </c>
      <c r="H265" s="27" t="s">
        <v>495</v>
      </c>
      <c r="I265" s="46">
        <v>67290</v>
      </c>
      <c r="J265" s="46"/>
      <c r="K265" s="46"/>
      <c r="L265" s="46"/>
      <c r="M265" s="46"/>
      <c r="N265" s="46">
        <v>67290</v>
      </c>
      <c r="O265" s="46"/>
      <c r="P265" s="46"/>
      <c r="Q265" s="46"/>
      <c r="R265" s="46"/>
      <c r="S265" s="46"/>
      <c r="T265" s="46"/>
      <c r="U265" s="46"/>
      <c r="V265" s="46"/>
      <c r="W265" s="46"/>
    </row>
    <row r="266" ht="32.9" customHeight="1" spans="1:23">
      <c r="A266" s="27"/>
      <c r="B266" s="27"/>
      <c r="C266" s="27" t="s">
        <v>636</v>
      </c>
      <c r="D266" s="27"/>
      <c r="E266" s="27"/>
      <c r="F266" s="27"/>
      <c r="G266" s="27"/>
      <c r="H266" s="27"/>
      <c r="I266" s="46">
        <v>17681</v>
      </c>
      <c r="J266" s="46"/>
      <c r="K266" s="46"/>
      <c r="L266" s="46"/>
      <c r="M266" s="46"/>
      <c r="N266" s="46">
        <v>17681</v>
      </c>
      <c r="O266" s="46"/>
      <c r="P266" s="46"/>
      <c r="Q266" s="46"/>
      <c r="R266" s="46"/>
      <c r="S266" s="46"/>
      <c r="T266" s="46"/>
      <c r="U266" s="46"/>
      <c r="V266" s="46"/>
      <c r="W266" s="46"/>
    </row>
    <row r="267" ht="32.9" customHeight="1" spans="1:23">
      <c r="A267" s="27" t="s">
        <v>477</v>
      </c>
      <c r="B267" s="153" t="s">
        <v>637</v>
      </c>
      <c r="C267" s="27" t="s">
        <v>636</v>
      </c>
      <c r="D267" s="27" t="s">
        <v>89</v>
      </c>
      <c r="E267" s="27" t="s">
        <v>139</v>
      </c>
      <c r="F267" s="27" t="s">
        <v>475</v>
      </c>
      <c r="G267" s="27" t="s">
        <v>293</v>
      </c>
      <c r="H267" s="27" t="s">
        <v>294</v>
      </c>
      <c r="I267" s="46">
        <v>17681</v>
      </c>
      <c r="J267" s="46"/>
      <c r="K267" s="46"/>
      <c r="L267" s="46"/>
      <c r="M267" s="46"/>
      <c r="N267" s="46">
        <v>17681</v>
      </c>
      <c r="O267" s="46"/>
      <c r="P267" s="46"/>
      <c r="Q267" s="46"/>
      <c r="R267" s="46"/>
      <c r="S267" s="46"/>
      <c r="T267" s="46"/>
      <c r="U267" s="46"/>
      <c r="V267" s="46"/>
      <c r="W267" s="46"/>
    </row>
    <row r="268" ht="32.9" customHeight="1" spans="1:23">
      <c r="A268" s="27"/>
      <c r="B268" s="27"/>
      <c r="C268" s="27" t="s">
        <v>638</v>
      </c>
      <c r="D268" s="27"/>
      <c r="E268" s="27"/>
      <c r="F268" s="27"/>
      <c r="G268" s="27"/>
      <c r="H268" s="27"/>
      <c r="I268" s="46">
        <v>300000</v>
      </c>
      <c r="J268" s="46"/>
      <c r="K268" s="46"/>
      <c r="L268" s="46"/>
      <c r="M268" s="46"/>
      <c r="N268" s="46">
        <v>300000</v>
      </c>
      <c r="O268" s="46"/>
      <c r="P268" s="46"/>
      <c r="Q268" s="46"/>
      <c r="R268" s="46"/>
      <c r="S268" s="46"/>
      <c r="T268" s="46"/>
      <c r="U268" s="46"/>
      <c r="V268" s="46"/>
      <c r="W268" s="46"/>
    </row>
    <row r="269" ht="32.9" customHeight="1" spans="1:23">
      <c r="A269" s="27" t="s">
        <v>477</v>
      </c>
      <c r="B269" s="153" t="s">
        <v>639</v>
      </c>
      <c r="C269" s="27" t="s">
        <v>638</v>
      </c>
      <c r="D269" s="27" t="s">
        <v>89</v>
      </c>
      <c r="E269" s="27" t="s">
        <v>139</v>
      </c>
      <c r="F269" s="27" t="s">
        <v>475</v>
      </c>
      <c r="G269" s="27" t="s">
        <v>494</v>
      </c>
      <c r="H269" s="27" t="s">
        <v>495</v>
      </c>
      <c r="I269" s="46">
        <v>290000</v>
      </c>
      <c r="J269" s="46"/>
      <c r="K269" s="46"/>
      <c r="L269" s="46"/>
      <c r="M269" s="46"/>
      <c r="N269" s="46">
        <v>290000</v>
      </c>
      <c r="O269" s="46"/>
      <c r="P269" s="46"/>
      <c r="Q269" s="46"/>
      <c r="R269" s="46"/>
      <c r="S269" s="46"/>
      <c r="T269" s="46"/>
      <c r="U269" s="46"/>
      <c r="V269" s="46"/>
      <c r="W269" s="46"/>
    </row>
    <row r="270" ht="32.9" customHeight="1" spans="1:23">
      <c r="A270" s="27" t="s">
        <v>477</v>
      </c>
      <c r="B270" s="153" t="s">
        <v>639</v>
      </c>
      <c r="C270" s="27" t="s">
        <v>638</v>
      </c>
      <c r="D270" s="27" t="s">
        <v>89</v>
      </c>
      <c r="E270" s="27" t="s">
        <v>139</v>
      </c>
      <c r="F270" s="27" t="s">
        <v>475</v>
      </c>
      <c r="G270" s="27" t="s">
        <v>261</v>
      </c>
      <c r="H270" s="27" t="s">
        <v>262</v>
      </c>
      <c r="I270" s="46">
        <v>10000</v>
      </c>
      <c r="J270" s="46"/>
      <c r="K270" s="46"/>
      <c r="L270" s="46"/>
      <c r="M270" s="46"/>
      <c r="N270" s="46">
        <v>10000</v>
      </c>
      <c r="O270" s="46"/>
      <c r="P270" s="46"/>
      <c r="Q270" s="46"/>
      <c r="R270" s="46"/>
      <c r="S270" s="46"/>
      <c r="T270" s="46"/>
      <c r="U270" s="46"/>
      <c r="V270" s="46"/>
      <c r="W270" s="46"/>
    </row>
    <row r="271" ht="32.9" customHeight="1" spans="1:23">
      <c r="A271" s="27"/>
      <c r="B271" s="27"/>
      <c r="C271" s="27" t="s">
        <v>640</v>
      </c>
      <c r="D271" s="27"/>
      <c r="E271" s="27"/>
      <c r="F271" s="27"/>
      <c r="G271" s="27"/>
      <c r="H271" s="27"/>
      <c r="I271" s="46">
        <v>100000</v>
      </c>
      <c r="J271" s="46">
        <v>100000</v>
      </c>
      <c r="K271" s="46">
        <v>100000</v>
      </c>
      <c r="L271" s="46"/>
      <c r="M271" s="46"/>
      <c r="N271" s="46"/>
      <c r="O271" s="46"/>
      <c r="P271" s="46"/>
      <c r="Q271" s="46"/>
      <c r="R271" s="46"/>
      <c r="S271" s="46"/>
      <c r="T271" s="46"/>
      <c r="U271" s="46"/>
      <c r="V271" s="46"/>
      <c r="W271" s="46"/>
    </row>
    <row r="272" ht="32.9" customHeight="1" spans="1:23">
      <c r="A272" s="27" t="s">
        <v>477</v>
      </c>
      <c r="B272" s="153" t="s">
        <v>641</v>
      </c>
      <c r="C272" s="27" t="s">
        <v>640</v>
      </c>
      <c r="D272" s="27" t="s">
        <v>89</v>
      </c>
      <c r="E272" s="27" t="s">
        <v>139</v>
      </c>
      <c r="F272" s="27" t="s">
        <v>475</v>
      </c>
      <c r="G272" s="27" t="s">
        <v>494</v>
      </c>
      <c r="H272" s="27" t="s">
        <v>495</v>
      </c>
      <c r="I272" s="46">
        <v>100000</v>
      </c>
      <c r="J272" s="46">
        <v>100000</v>
      </c>
      <c r="K272" s="46">
        <v>100000</v>
      </c>
      <c r="L272" s="46"/>
      <c r="M272" s="46"/>
      <c r="N272" s="46"/>
      <c r="O272" s="46"/>
      <c r="P272" s="46"/>
      <c r="Q272" s="46"/>
      <c r="R272" s="46"/>
      <c r="S272" s="46"/>
      <c r="T272" s="46"/>
      <c r="U272" s="46"/>
      <c r="V272" s="46"/>
      <c r="W272" s="46"/>
    </row>
    <row r="273" ht="32.9" customHeight="1" spans="1:23">
      <c r="A273" s="27"/>
      <c r="B273" s="27"/>
      <c r="C273" s="27" t="s">
        <v>568</v>
      </c>
      <c r="D273" s="27"/>
      <c r="E273" s="27"/>
      <c r="F273" s="27"/>
      <c r="G273" s="27"/>
      <c r="H273" s="27"/>
      <c r="I273" s="46">
        <v>8316</v>
      </c>
      <c r="J273" s="46">
        <v>8316</v>
      </c>
      <c r="K273" s="46">
        <v>8316</v>
      </c>
      <c r="L273" s="46"/>
      <c r="M273" s="46"/>
      <c r="N273" s="46"/>
      <c r="O273" s="46"/>
      <c r="P273" s="46"/>
      <c r="Q273" s="46"/>
      <c r="R273" s="46"/>
      <c r="S273" s="46"/>
      <c r="T273" s="46"/>
      <c r="U273" s="46"/>
      <c r="V273" s="46"/>
      <c r="W273" s="46"/>
    </row>
    <row r="274" ht="32.9" customHeight="1" spans="1:23">
      <c r="A274" s="27" t="s">
        <v>461</v>
      </c>
      <c r="B274" s="153" t="s">
        <v>642</v>
      </c>
      <c r="C274" s="27" t="s">
        <v>568</v>
      </c>
      <c r="D274" s="27" t="s">
        <v>81</v>
      </c>
      <c r="E274" s="27" t="s">
        <v>124</v>
      </c>
      <c r="F274" s="27" t="s">
        <v>486</v>
      </c>
      <c r="G274" s="27" t="s">
        <v>242</v>
      </c>
      <c r="H274" s="27" t="s">
        <v>243</v>
      </c>
      <c r="I274" s="46">
        <v>8316</v>
      </c>
      <c r="J274" s="46">
        <v>8316</v>
      </c>
      <c r="K274" s="46">
        <v>8316</v>
      </c>
      <c r="L274" s="46"/>
      <c r="M274" s="46"/>
      <c r="N274" s="46"/>
      <c r="O274" s="46"/>
      <c r="P274" s="46"/>
      <c r="Q274" s="46"/>
      <c r="R274" s="46"/>
      <c r="S274" s="46"/>
      <c r="T274" s="46"/>
      <c r="U274" s="46"/>
      <c r="V274" s="46"/>
      <c r="W274" s="46"/>
    </row>
    <row r="275" ht="32.9" customHeight="1" spans="1:23">
      <c r="A275" s="27"/>
      <c r="B275" s="27"/>
      <c r="C275" s="27" t="s">
        <v>568</v>
      </c>
      <c r="D275" s="27"/>
      <c r="E275" s="27"/>
      <c r="F275" s="27"/>
      <c r="G275" s="27"/>
      <c r="H275" s="27"/>
      <c r="I275" s="46">
        <v>18768</v>
      </c>
      <c r="J275" s="46">
        <v>18768</v>
      </c>
      <c r="K275" s="46">
        <v>18768</v>
      </c>
      <c r="L275" s="46"/>
      <c r="M275" s="46"/>
      <c r="N275" s="46"/>
      <c r="O275" s="46"/>
      <c r="P275" s="46"/>
      <c r="Q275" s="46"/>
      <c r="R275" s="46"/>
      <c r="S275" s="46"/>
      <c r="T275" s="46"/>
      <c r="U275" s="46"/>
      <c r="V275" s="46"/>
      <c r="W275" s="46"/>
    </row>
    <row r="276" ht="32.9" customHeight="1" spans="1:23">
      <c r="A276" s="27" t="s">
        <v>461</v>
      </c>
      <c r="B276" s="153" t="s">
        <v>643</v>
      </c>
      <c r="C276" s="27" t="s">
        <v>568</v>
      </c>
      <c r="D276" s="27" t="s">
        <v>83</v>
      </c>
      <c r="E276" s="27" t="s">
        <v>124</v>
      </c>
      <c r="F276" s="27" t="s">
        <v>486</v>
      </c>
      <c r="G276" s="27" t="s">
        <v>242</v>
      </c>
      <c r="H276" s="27" t="s">
        <v>243</v>
      </c>
      <c r="I276" s="46">
        <v>18768</v>
      </c>
      <c r="J276" s="46">
        <v>18768</v>
      </c>
      <c r="K276" s="46">
        <v>18768</v>
      </c>
      <c r="L276" s="46"/>
      <c r="M276" s="46"/>
      <c r="N276" s="46"/>
      <c r="O276" s="46"/>
      <c r="P276" s="46"/>
      <c r="Q276" s="46"/>
      <c r="R276" s="46"/>
      <c r="S276" s="46"/>
      <c r="T276" s="46"/>
      <c r="U276" s="46"/>
      <c r="V276" s="46"/>
      <c r="W276" s="46"/>
    </row>
    <row r="277" ht="32.9" customHeight="1" spans="1:23">
      <c r="A277" s="27"/>
      <c r="B277" s="27"/>
      <c r="C277" s="27" t="s">
        <v>644</v>
      </c>
      <c r="D277" s="27"/>
      <c r="E277" s="27"/>
      <c r="F277" s="27"/>
      <c r="G277" s="27"/>
      <c r="H277" s="27"/>
      <c r="I277" s="46">
        <v>43136</v>
      </c>
      <c r="J277" s="46"/>
      <c r="K277" s="46"/>
      <c r="L277" s="46"/>
      <c r="M277" s="46"/>
      <c r="N277" s="46">
        <v>43136</v>
      </c>
      <c r="O277" s="46"/>
      <c r="P277" s="46"/>
      <c r="Q277" s="46"/>
      <c r="R277" s="46"/>
      <c r="S277" s="46"/>
      <c r="T277" s="46"/>
      <c r="U277" s="46"/>
      <c r="V277" s="46"/>
      <c r="W277" s="46"/>
    </row>
    <row r="278" ht="32.9" customHeight="1" spans="1:23">
      <c r="A278" s="27" t="s">
        <v>477</v>
      </c>
      <c r="B278" s="153" t="s">
        <v>645</v>
      </c>
      <c r="C278" s="27" t="s">
        <v>644</v>
      </c>
      <c r="D278" s="27" t="s">
        <v>83</v>
      </c>
      <c r="E278" s="27" t="s">
        <v>138</v>
      </c>
      <c r="F278" s="27" t="s">
        <v>292</v>
      </c>
      <c r="G278" s="27" t="s">
        <v>273</v>
      </c>
      <c r="H278" s="27" t="s">
        <v>274</v>
      </c>
      <c r="I278" s="46">
        <v>3136</v>
      </c>
      <c r="J278" s="46"/>
      <c r="K278" s="46"/>
      <c r="L278" s="46"/>
      <c r="M278" s="46"/>
      <c r="N278" s="46">
        <v>3136</v>
      </c>
      <c r="O278" s="46"/>
      <c r="P278" s="46"/>
      <c r="Q278" s="46"/>
      <c r="R278" s="46"/>
      <c r="S278" s="46"/>
      <c r="T278" s="46"/>
      <c r="U278" s="46"/>
      <c r="V278" s="46"/>
      <c r="W278" s="46"/>
    </row>
    <row r="279" ht="32.9" customHeight="1" spans="1:23">
      <c r="A279" s="27" t="s">
        <v>477</v>
      </c>
      <c r="B279" s="153" t="s">
        <v>645</v>
      </c>
      <c r="C279" s="27" t="s">
        <v>644</v>
      </c>
      <c r="D279" s="27" t="s">
        <v>83</v>
      </c>
      <c r="E279" s="27" t="s">
        <v>138</v>
      </c>
      <c r="F279" s="27" t="s">
        <v>292</v>
      </c>
      <c r="G279" s="27" t="s">
        <v>288</v>
      </c>
      <c r="H279" s="27" t="s">
        <v>289</v>
      </c>
      <c r="I279" s="46">
        <v>40000</v>
      </c>
      <c r="J279" s="46"/>
      <c r="K279" s="46"/>
      <c r="L279" s="46"/>
      <c r="M279" s="46"/>
      <c r="N279" s="46">
        <v>40000</v>
      </c>
      <c r="O279" s="46"/>
      <c r="P279" s="46"/>
      <c r="Q279" s="46"/>
      <c r="R279" s="46"/>
      <c r="S279" s="46"/>
      <c r="T279" s="46"/>
      <c r="U279" s="46"/>
      <c r="V279" s="46"/>
      <c r="W279" s="46"/>
    </row>
    <row r="280" ht="32.9" customHeight="1" spans="1:23">
      <c r="A280" s="27"/>
      <c r="B280" s="27"/>
      <c r="C280" s="27" t="s">
        <v>646</v>
      </c>
      <c r="D280" s="27"/>
      <c r="E280" s="27"/>
      <c r="F280" s="27"/>
      <c r="G280" s="27"/>
      <c r="H280" s="27"/>
      <c r="I280" s="46">
        <v>174398</v>
      </c>
      <c r="J280" s="46"/>
      <c r="K280" s="46"/>
      <c r="L280" s="46"/>
      <c r="M280" s="46"/>
      <c r="N280" s="46">
        <v>174398</v>
      </c>
      <c r="O280" s="46"/>
      <c r="P280" s="46"/>
      <c r="Q280" s="46"/>
      <c r="R280" s="46"/>
      <c r="S280" s="46"/>
      <c r="T280" s="46"/>
      <c r="U280" s="46"/>
      <c r="V280" s="46"/>
      <c r="W280" s="46"/>
    </row>
    <row r="281" ht="32.9" customHeight="1" spans="1:23">
      <c r="A281" s="27" t="s">
        <v>477</v>
      </c>
      <c r="B281" s="153" t="s">
        <v>647</v>
      </c>
      <c r="C281" s="27" t="s">
        <v>646</v>
      </c>
      <c r="D281" s="27" t="s">
        <v>87</v>
      </c>
      <c r="E281" s="27" t="s">
        <v>144</v>
      </c>
      <c r="F281" s="27" t="s">
        <v>483</v>
      </c>
      <c r="G281" s="27" t="s">
        <v>286</v>
      </c>
      <c r="H281" s="27" t="s">
        <v>287</v>
      </c>
      <c r="I281" s="46">
        <v>45000</v>
      </c>
      <c r="J281" s="46"/>
      <c r="K281" s="46"/>
      <c r="L281" s="46"/>
      <c r="M281" s="46"/>
      <c r="N281" s="46">
        <v>45000</v>
      </c>
      <c r="O281" s="46"/>
      <c r="P281" s="46"/>
      <c r="Q281" s="46"/>
      <c r="R281" s="46"/>
      <c r="S281" s="46"/>
      <c r="T281" s="46"/>
      <c r="U281" s="46"/>
      <c r="V281" s="46"/>
      <c r="W281" s="46"/>
    </row>
    <row r="282" ht="32.9" customHeight="1" spans="1:23">
      <c r="A282" s="27" t="s">
        <v>477</v>
      </c>
      <c r="B282" s="153" t="s">
        <v>647</v>
      </c>
      <c r="C282" s="27" t="s">
        <v>646</v>
      </c>
      <c r="D282" s="27" t="s">
        <v>87</v>
      </c>
      <c r="E282" s="27" t="s">
        <v>144</v>
      </c>
      <c r="F282" s="27" t="s">
        <v>483</v>
      </c>
      <c r="G282" s="27" t="s">
        <v>297</v>
      </c>
      <c r="H282" s="27" t="s">
        <v>298</v>
      </c>
      <c r="I282" s="46">
        <v>8400</v>
      </c>
      <c r="J282" s="46"/>
      <c r="K282" s="46"/>
      <c r="L282" s="46"/>
      <c r="M282" s="46"/>
      <c r="N282" s="46">
        <v>8400</v>
      </c>
      <c r="O282" s="46"/>
      <c r="P282" s="46"/>
      <c r="Q282" s="46"/>
      <c r="R282" s="46"/>
      <c r="S282" s="46"/>
      <c r="T282" s="46"/>
      <c r="U282" s="46"/>
      <c r="V282" s="46"/>
      <c r="W282" s="46"/>
    </row>
    <row r="283" ht="32.9" customHeight="1" spans="1:23">
      <c r="A283" s="27" t="s">
        <v>477</v>
      </c>
      <c r="B283" s="153" t="s">
        <v>647</v>
      </c>
      <c r="C283" s="27" t="s">
        <v>646</v>
      </c>
      <c r="D283" s="27" t="s">
        <v>87</v>
      </c>
      <c r="E283" s="27" t="s">
        <v>144</v>
      </c>
      <c r="F283" s="27" t="s">
        <v>483</v>
      </c>
      <c r="G283" s="27" t="s">
        <v>293</v>
      </c>
      <c r="H283" s="27" t="s">
        <v>294</v>
      </c>
      <c r="I283" s="46">
        <v>112978</v>
      </c>
      <c r="J283" s="46"/>
      <c r="K283" s="46"/>
      <c r="L283" s="46"/>
      <c r="M283" s="46"/>
      <c r="N283" s="46">
        <v>112978</v>
      </c>
      <c r="O283" s="46"/>
      <c r="P283" s="46"/>
      <c r="Q283" s="46"/>
      <c r="R283" s="46"/>
      <c r="S283" s="46"/>
      <c r="T283" s="46"/>
      <c r="U283" s="46"/>
      <c r="V283" s="46"/>
      <c r="W283" s="46"/>
    </row>
    <row r="284" ht="32.9" customHeight="1" spans="1:23">
      <c r="A284" s="27" t="s">
        <v>477</v>
      </c>
      <c r="B284" s="153" t="s">
        <v>647</v>
      </c>
      <c r="C284" s="27" t="s">
        <v>646</v>
      </c>
      <c r="D284" s="27" t="s">
        <v>87</v>
      </c>
      <c r="E284" s="27" t="s">
        <v>144</v>
      </c>
      <c r="F284" s="27" t="s">
        <v>483</v>
      </c>
      <c r="G284" s="27" t="s">
        <v>494</v>
      </c>
      <c r="H284" s="27" t="s">
        <v>495</v>
      </c>
      <c r="I284" s="46">
        <v>8020</v>
      </c>
      <c r="J284" s="46"/>
      <c r="K284" s="46"/>
      <c r="L284" s="46"/>
      <c r="M284" s="46"/>
      <c r="N284" s="46">
        <v>8020</v>
      </c>
      <c r="O284" s="46"/>
      <c r="P284" s="46"/>
      <c r="Q284" s="46"/>
      <c r="R284" s="46"/>
      <c r="S284" s="46"/>
      <c r="T284" s="46"/>
      <c r="U284" s="46"/>
      <c r="V284" s="46"/>
      <c r="W284" s="46"/>
    </row>
    <row r="285" ht="18.75" customHeight="1" spans="1:23">
      <c r="A285" s="47" t="s">
        <v>648</v>
      </c>
      <c r="B285" s="48"/>
      <c r="C285" s="48"/>
      <c r="D285" s="48"/>
      <c r="E285" s="48"/>
      <c r="F285" s="48"/>
      <c r="G285" s="48"/>
      <c r="H285" s="49"/>
      <c r="I285" s="46">
        <v>193430259.61</v>
      </c>
      <c r="J285" s="46">
        <v>162832469.53</v>
      </c>
      <c r="K285" s="46">
        <v>162832469.53</v>
      </c>
      <c r="L285" s="46">
        <v>5469000</v>
      </c>
      <c r="M285" s="46"/>
      <c r="N285" s="46">
        <v>21223410.08</v>
      </c>
      <c r="O285" s="46">
        <v>1895380</v>
      </c>
      <c r="P285" s="46"/>
      <c r="Q285" s="46"/>
      <c r="R285" s="46">
        <v>2010000</v>
      </c>
      <c r="S285" s="46"/>
      <c r="T285" s="46"/>
      <c r="U285" s="46"/>
      <c r="V285" s="46"/>
      <c r="W285" s="46">
        <v>2010000</v>
      </c>
    </row>
  </sheetData>
  <mergeCells count="28">
    <mergeCell ref="A2:W2"/>
    <mergeCell ref="A3:I3"/>
    <mergeCell ref="J4:M4"/>
    <mergeCell ref="N4:P4"/>
    <mergeCell ref="R4:W4"/>
    <mergeCell ref="J5:K5"/>
    <mergeCell ref="A285:H28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393055555555556" right="0.196527777777778" top="0.354166666666667" bottom="0.354166666666667" header="0.236111111111111" footer="0.196527777777778"/>
  <pageSetup paperSize="9" scale="5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14"/>
  <sheetViews>
    <sheetView showZeros="0" tabSelected="1" topLeftCell="A99" workbookViewId="0">
      <selection activeCell="B105" sqref="B105:B109"/>
    </sheetView>
  </sheetViews>
  <sheetFormatPr defaultColWidth="9.14166666666667" defaultRowHeight="12" customHeight="1"/>
  <cols>
    <col min="1" max="1" width="34.2833333333333" customWidth="1"/>
    <col min="2" max="2" width="49.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1.375" customWidth="1"/>
  </cols>
  <sheetData>
    <row r="1" customHeight="1" spans="10:10">
      <c r="J1" s="148" t="s">
        <v>649</v>
      </c>
    </row>
    <row r="2" ht="28.5" customHeight="1" spans="1:10">
      <c r="A2" s="147" t="s">
        <v>650</v>
      </c>
      <c r="B2" s="33"/>
      <c r="C2" s="33"/>
      <c r="D2" s="33"/>
      <c r="E2" s="33"/>
      <c r="F2" s="106"/>
      <c r="G2" s="33"/>
      <c r="H2" s="106"/>
      <c r="I2" s="106"/>
      <c r="J2" s="33"/>
    </row>
    <row r="3" ht="15" customHeight="1" spans="1:1">
      <c r="A3" s="5" t="str">
        <f>"单位名称："&amp;"玉溪市农业农村局"</f>
        <v>单位名称：玉溪市农业农村局</v>
      </c>
    </row>
    <row r="4" ht="14.25" customHeight="1" spans="1:10">
      <c r="A4" s="70" t="s">
        <v>651</v>
      </c>
      <c r="B4" s="70" t="s">
        <v>652</v>
      </c>
      <c r="C4" s="70" t="s">
        <v>653</v>
      </c>
      <c r="D4" s="70" t="s">
        <v>654</v>
      </c>
      <c r="E4" s="70" t="s">
        <v>655</v>
      </c>
      <c r="F4" s="56" t="s">
        <v>656</v>
      </c>
      <c r="G4" s="70" t="s">
        <v>657</v>
      </c>
      <c r="H4" s="56" t="s">
        <v>658</v>
      </c>
      <c r="I4" s="56" t="s">
        <v>659</v>
      </c>
      <c r="J4" s="70" t="s">
        <v>660</v>
      </c>
    </row>
    <row r="5" ht="14.25" customHeight="1" spans="1:10">
      <c r="A5" s="70">
        <v>1</v>
      </c>
      <c r="B5" s="70">
        <v>2</v>
      </c>
      <c r="C5" s="70">
        <v>3</v>
      </c>
      <c r="D5" s="70">
        <v>4</v>
      </c>
      <c r="E5" s="70">
        <v>5</v>
      </c>
      <c r="F5" s="56">
        <v>6</v>
      </c>
      <c r="G5" s="70">
        <v>7</v>
      </c>
      <c r="H5" s="56">
        <v>8</v>
      </c>
      <c r="I5" s="56">
        <v>9</v>
      </c>
      <c r="J5" s="70">
        <v>10</v>
      </c>
    </row>
    <row r="6" ht="15" customHeight="1" spans="1:10">
      <c r="A6" s="27" t="s">
        <v>64</v>
      </c>
      <c r="B6" s="71"/>
      <c r="C6" s="71"/>
      <c r="D6" s="71"/>
      <c r="E6" s="72"/>
      <c r="F6" s="73"/>
      <c r="G6" s="72"/>
      <c r="H6" s="73"/>
      <c r="I6" s="73"/>
      <c r="J6" s="72"/>
    </row>
    <row r="7" ht="33.75" customHeight="1" spans="1:10">
      <c r="A7" s="74" t="s">
        <v>64</v>
      </c>
      <c r="B7" s="27"/>
      <c r="C7" s="27"/>
      <c r="D7" s="27"/>
      <c r="E7" s="27"/>
      <c r="F7" s="27"/>
      <c r="G7" s="44"/>
      <c r="H7" s="27"/>
      <c r="I7" s="27"/>
      <c r="J7" s="27"/>
    </row>
    <row r="8" ht="33.75" customHeight="1" spans="1:10">
      <c r="A8" s="27" t="s">
        <v>526</v>
      </c>
      <c r="B8" s="27" t="s">
        <v>661</v>
      </c>
      <c r="C8" s="27" t="s">
        <v>662</v>
      </c>
      <c r="D8" s="27" t="s">
        <v>663</v>
      </c>
      <c r="E8" s="27" t="s">
        <v>664</v>
      </c>
      <c r="F8" s="27" t="s">
        <v>665</v>
      </c>
      <c r="G8" s="44" t="s">
        <v>48</v>
      </c>
      <c r="H8" s="27" t="s">
        <v>666</v>
      </c>
      <c r="I8" s="27" t="s">
        <v>667</v>
      </c>
      <c r="J8" s="27" t="s">
        <v>668</v>
      </c>
    </row>
    <row r="9" ht="33.75" customHeight="1" spans="1:10">
      <c r="A9" s="27" t="s">
        <v>526</v>
      </c>
      <c r="B9" s="27" t="s">
        <v>661</v>
      </c>
      <c r="C9" s="27" t="s">
        <v>662</v>
      </c>
      <c r="D9" s="27" t="s">
        <v>663</v>
      </c>
      <c r="E9" s="27" t="s">
        <v>669</v>
      </c>
      <c r="F9" s="27" t="s">
        <v>665</v>
      </c>
      <c r="G9" s="44" t="s">
        <v>45</v>
      </c>
      <c r="H9" s="27" t="s">
        <v>670</v>
      </c>
      <c r="I9" s="27" t="s">
        <v>667</v>
      </c>
      <c r="J9" s="27" t="s">
        <v>671</v>
      </c>
    </row>
    <row r="10" ht="33.75" customHeight="1" spans="1:10">
      <c r="A10" s="27" t="s">
        <v>526</v>
      </c>
      <c r="B10" s="27" t="s">
        <v>661</v>
      </c>
      <c r="C10" s="27" t="s">
        <v>662</v>
      </c>
      <c r="D10" s="27" t="s">
        <v>672</v>
      </c>
      <c r="E10" s="27" t="s">
        <v>673</v>
      </c>
      <c r="F10" s="27" t="s">
        <v>665</v>
      </c>
      <c r="G10" s="44" t="s">
        <v>206</v>
      </c>
      <c r="H10" s="27" t="s">
        <v>674</v>
      </c>
      <c r="I10" s="27" t="s">
        <v>667</v>
      </c>
      <c r="J10" s="27" t="s">
        <v>675</v>
      </c>
    </row>
    <row r="11" ht="33.75" customHeight="1" spans="1:10">
      <c r="A11" s="27" t="s">
        <v>526</v>
      </c>
      <c r="B11" s="27" t="s">
        <v>661</v>
      </c>
      <c r="C11" s="27" t="s">
        <v>676</v>
      </c>
      <c r="D11" s="27" t="s">
        <v>677</v>
      </c>
      <c r="E11" s="27" t="s">
        <v>678</v>
      </c>
      <c r="F11" s="27" t="s">
        <v>665</v>
      </c>
      <c r="G11" s="44" t="s">
        <v>679</v>
      </c>
      <c r="H11" s="27" t="s">
        <v>680</v>
      </c>
      <c r="I11" s="27" t="s">
        <v>667</v>
      </c>
      <c r="J11" s="27" t="s">
        <v>681</v>
      </c>
    </row>
    <row r="12" ht="33.75" customHeight="1" spans="1:10">
      <c r="A12" s="27" t="s">
        <v>526</v>
      </c>
      <c r="B12" s="27" t="s">
        <v>661</v>
      </c>
      <c r="C12" s="27" t="s">
        <v>676</v>
      </c>
      <c r="D12" s="27" t="s">
        <v>682</v>
      </c>
      <c r="E12" s="27" t="s">
        <v>683</v>
      </c>
      <c r="F12" s="27" t="s">
        <v>665</v>
      </c>
      <c r="G12" s="44" t="s">
        <v>206</v>
      </c>
      <c r="H12" s="27" t="s">
        <v>680</v>
      </c>
      <c r="I12" s="27" t="s">
        <v>667</v>
      </c>
      <c r="J12" s="27" t="s">
        <v>684</v>
      </c>
    </row>
    <row r="13" ht="46" customHeight="1" spans="1:10">
      <c r="A13" s="27" t="s">
        <v>526</v>
      </c>
      <c r="B13" s="27" t="s">
        <v>661</v>
      </c>
      <c r="C13" s="27" t="s">
        <v>685</v>
      </c>
      <c r="D13" s="27" t="s">
        <v>686</v>
      </c>
      <c r="E13" s="27" t="s">
        <v>687</v>
      </c>
      <c r="F13" s="27" t="s">
        <v>665</v>
      </c>
      <c r="G13" s="44" t="s">
        <v>688</v>
      </c>
      <c r="H13" s="27" t="s">
        <v>689</v>
      </c>
      <c r="I13" s="27" t="s">
        <v>690</v>
      </c>
      <c r="J13" s="27" t="s">
        <v>691</v>
      </c>
    </row>
    <row r="14" ht="56" customHeight="1" spans="1:10">
      <c r="A14" s="27" t="s">
        <v>465</v>
      </c>
      <c r="B14" s="27" t="s">
        <v>692</v>
      </c>
      <c r="C14" s="27" t="s">
        <v>662</v>
      </c>
      <c r="D14" s="27" t="s">
        <v>663</v>
      </c>
      <c r="E14" s="27" t="s">
        <v>693</v>
      </c>
      <c r="F14" s="27" t="s">
        <v>665</v>
      </c>
      <c r="G14" s="44" t="s">
        <v>694</v>
      </c>
      <c r="H14" s="27" t="s">
        <v>695</v>
      </c>
      <c r="I14" s="27" t="s">
        <v>667</v>
      </c>
      <c r="J14" s="27" t="s">
        <v>696</v>
      </c>
    </row>
    <row r="15" ht="56" customHeight="1" spans="1:10">
      <c r="A15" s="27" t="s">
        <v>465</v>
      </c>
      <c r="B15" s="27" t="s">
        <v>692</v>
      </c>
      <c r="C15" s="27" t="s">
        <v>662</v>
      </c>
      <c r="D15" s="27" t="s">
        <v>663</v>
      </c>
      <c r="E15" s="27" t="s">
        <v>697</v>
      </c>
      <c r="F15" s="27" t="s">
        <v>665</v>
      </c>
      <c r="G15" s="44" t="s">
        <v>54</v>
      </c>
      <c r="H15" s="27" t="s">
        <v>680</v>
      </c>
      <c r="I15" s="27" t="s">
        <v>667</v>
      </c>
      <c r="J15" s="27" t="s">
        <v>698</v>
      </c>
    </row>
    <row r="16" ht="56" customHeight="1" spans="1:10">
      <c r="A16" s="27" t="s">
        <v>465</v>
      </c>
      <c r="B16" s="27" t="s">
        <v>692</v>
      </c>
      <c r="C16" s="27" t="s">
        <v>662</v>
      </c>
      <c r="D16" s="27" t="s">
        <v>672</v>
      </c>
      <c r="E16" s="27" t="s">
        <v>699</v>
      </c>
      <c r="F16" s="27" t="s">
        <v>665</v>
      </c>
      <c r="G16" s="44" t="s">
        <v>700</v>
      </c>
      <c r="H16" s="27" t="s">
        <v>689</v>
      </c>
      <c r="I16" s="27" t="s">
        <v>667</v>
      </c>
      <c r="J16" s="27" t="s">
        <v>701</v>
      </c>
    </row>
    <row r="17" ht="56" customHeight="1" spans="1:10">
      <c r="A17" s="27" t="s">
        <v>465</v>
      </c>
      <c r="B17" s="27" t="s">
        <v>692</v>
      </c>
      <c r="C17" s="27" t="s">
        <v>676</v>
      </c>
      <c r="D17" s="27" t="s">
        <v>682</v>
      </c>
      <c r="E17" s="27" t="s">
        <v>702</v>
      </c>
      <c r="F17" s="27" t="s">
        <v>703</v>
      </c>
      <c r="G17" s="44" t="s">
        <v>704</v>
      </c>
      <c r="H17" s="27" t="s">
        <v>689</v>
      </c>
      <c r="I17" s="27" t="s">
        <v>667</v>
      </c>
      <c r="J17" s="27" t="s">
        <v>705</v>
      </c>
    </row>
    <row r="18" ht="48" customHeight="1" spans="1:10">
      <c r="A18" s="27" t="s">
        <v>465</v>
      </c>
      <c r="B18" s="27" t="s">
        <v>692</v>
      </c>
      <c r="C18" s="27" t="s">
        <v>676</v>
      </c>
      <c r="D18" s="27" t="s">
        <v>706</v>
      </c>
      <c r="E18" s="27" t="s">
        <v>707</v>
      </c>
      <c r="F18" s="27" t="s">
        <v>703</v>
      </c>
      <c r="G18" s="44" t="s">
        <v>708</v>
      </c>
      <c r="H18" s="27" t="s">
        <v>709</v>
      </c>
      <c r="I18" s="27" t="s">
        <v>667</v>
      </c>
      <c r="J18" s="27" t="s">
        <v>710</v>
      </c>
    </row>
    <row r="19" ht="53" customHeight="1" spans="1:10">
      <c r="A19" s="27" t="s">
        <v>465</v>
      </c>
      <c r="B19" s="27" t="s">
        <v>692</v>
      </c>
      <c r="C19" s="27" t="s">
        <v>685</v>
      </c>
      <c r="D19" s="27" t="s">
        <v>686</v>
      </c>
      <c r="E19" s="27" t="s">
        <v>711</v>
      </c>
      <c r="F19" s="27" t="s">
        <v>665</v>
      </c>
      <c r="G19" s="44" t="s">
        <v>712</v>
      </c>
      <c r="H19" s="27" t="s">
        <v>689</v>
      </c>
      <c r="I19" s="27" t="s">
        <v>667</v>
      </c>
      <c r="J19" s="27" t="s">
        <v>713</v>
      </c>
    </row>
    <row r="20" ht="52" customHeight="1" spans="1:10">
      <c r="A20" s="27" t="s">
        <v>520</v>
      </c>
      <c r="B20" s="27" t="s">
        <v>714</v>
      </c>
      <c r="C20" s="27" t="s">
        <v>662</v>
      </c>
      <c r="D20" s="27" t="s">
        <v>663</v>
      </c>
      <c r="E20" s="27" t="s">
        <v>715</v>
      </c>
      <c r="F20" s="27" t="s">
        <v>665</v>
      </c>
      <c r="G20" s="44" t="s">
        <v>716</v>
      </c>
      <c r="H20" s="27" t="s">
        <v>689</v>
      </c>
      <c r="I20" s="27" t="s">
        <v>667</v>
      </c>
      <c r="J20" s="149" t="s">
        <v>717</v>
      </c>
    </row>
    <row r="21" ht="52" customHeight="1" spans="1:10">
      <c r="A21" s="27" t="s">
        <v>520</v>
      </c>
      <c r="B21" s="27" t="s">
        <v>714</v>
      </c>
      <c r="C21" s="27" t="s">
        <v>662</v>
      </c>
      <c r="D21" s="27" t="s">
        <v>672</v>
      </c>
      <c r="E21" s="27" t="s">
        <v>718</v>
      </c>
      <c r="F21" s="27" t="s">
        <v>703</v>
      </c>
      <c r="G21" s="44" t="s">
        <v>704</v>
      </c>
      <c r="H21" s="27" t="s">
        <v>689</v>
      </c>
      <c r="I21" s="27" t="s">
        <v>667</v>
      </c>
      <c r="J21" s="27" t="s">
        <v>719</v>
      </c>
    </row>
    <row r="22" ht="52" customHeight="1" spans="1:10">
      <c r="A22" s="27" t="s">
        <v>520</v>
      </c>
      <c r="B22" s="27" t="s">
        <v>714</v>
      </c>
      <c r="C22" s="27" t="s">
        <v>662</v>
      </c>
      <c r="D22" s="27" t="s">
        <v>672</v>
      </c>
      <c r="E22" s="27" t="s">
        <v>720</v>
      </c>
      <c r="F22" s="27" t="s">
        <v>703</v>
      </c>
      <c r="G22" s="44" t="s">
        <v>704</v>
      </c>
      <c r="H22" s="27" t="s">
        <v>689</v>
      </c>
      <c r="I22" s="27" t="s">
        <v>667</v>
      </c>
      <c r="J22" s="149" t="s">
        <v>721</v>
      </c>
    </row>
    <row r="23" ht="33.75" customHeight="1" spans="1:10">
      <c r="A23" s="27" t="s">
        <v>520</v>
      </c>
      <c r="B23" s="27" t="s">
        <v>714</v>
      </c>
      <c r="C23" s="27" t="s">
        <v>676</v>
      </c>
      <c r="D23" s="27" t="s">
        <v>682</v>
      </c>
      <c r="E23" s="27" t="s">
        <v>722</v>
      </c>
      <c r="F23" s="27" t="s">
        <v>703</v>
      </c>
      <c r="G23" s="44" t="s">
        <v>723</v>
      </c>
      <c r="H23" s="27"/>
      <c r="I23" s="27" t="s">
        <v>690</v>
      </c>
      <c r="J23" s="27" t="s">
        <v>724</v>
      </c>
    </row>
    <row r="24" ht="57" customHeight="1" spans="1:10">
      <c r="A24" s="27" t="s">
        <v>520</v>
      </c>
      <c r="B24" s="27" t="s">
        <v>714</v>
      </c>
      <c r="C24" s="27" t="s">
        <v>685</v>
      </c>
      <c r="D24" s="27" t="s">
        <v>686</v>
      </c>
      <c r="E24" s="27" t="s">
        <v>725</v>
      </c>
      <c r="F24" s="27" t="s">
        <v>665</v>
      </c>
      <c r="G24" s="44" t="s">
        <v>700</v>
      </c>
      <c r="H24" s="27" t="s">
        <v>689</v>
      </c>
      <c r="I24" s="27" t="s">
        <v>667</v>
      </c>
      <c r="J24" s="27" t="s">
        <v>726</v>
      </c>
    </row>
    <row r="25" ht="33.75" customHeight="1" spans="1:10">
      <c r="A25" s="27" t="s">
        <v>484</v>
      </c>
      <c r="B25" s="27" t="s">
        <v>727</v>
      </c>
      <c r="C25" s="27" t="s">
        <v>662</v>
      </c>
      <c r="D25" s="27" t="s">
        <v>663</v>
      </c>
      <c r="E25" s="27" t="s">
        <v>728</v>
      </c>
      <c r="F25" s="27" t="s">
        <v>703</v>
      </c>
      <c r="G25" s="44" t="s">
        <v>45</v>
      </c>
      <c r="H25" s="27" t="s">
        <v>729</v>
      </c>
      <c r="I25" s="27" t="s">
        <v>667</v>
      </c>
      <c r="J25" s="27" t="s">
        <v>728</v>
      </c>
    </row>
    <row r="26" ht="33.75" customHeight="1" spans="1:10">
      <c r="A26" s="27" t="s">
        <v>484</v>
      </c>
      <c r="B26" s="27" t="s">
        <v>727</v>
      </c>
      <c r="C26" s="27" t="s">
        <v>662</v>
      </c>
      <c r="D26" s="27" t="s">
        <v>663</v>
      </c>
      <c r="E26" s="27" t="s">
        <v>730</v>
      </c>
      <c r="F26" s="27" t="s">
        <v>703</v>
      </c>
      <c r="G26" s="44" t="s">
        <v>44</v>
      </c>
      <c r="H26" s="27" t="s">
        <v>729</v>
      </c>
      <c r="I26" s="27" t="s">
        <v>667</v>
      </c>
      <c r="J26" s="27" t="s">
        <v>728</v>
      </c>
    </row>
    <row r="27" ht="33.75" customHeight="1" spans="1:10">
      <c r="A27" s="27" t="s">
        <v>484</v>
      </c>
      <c r="B27" s="27" t="s">
        <v>727</v>
      </c>
      <c r="C27" s="27" t="s">
        <v>662</v>
      </c>
      <c r="D27" s="27" t="s">
        <v>663</v>
      </c>
      <c r="E27" s="27" t="s">
        <v>731</v>
      </c>
      <c r="F27" s="27" t="s">
        <v>703</v>
      </c>
      <c r="G27" s="44" t="s">
        <v>55</v>
      </c>
      <c r="H27" s="27" t="s">
        <v>732</v>
      </c>
      <c r="I27" s="27" t="s">
        <v>667</v>
      </c>
      <c r="J27" s="27" t="s">
        <v>728</v>
      </c>
    </row>
    <row r="28" ht="33.75" customHeight="1" spans="1:10">
      <c r="A28" s="27" t="s">
        <v>484</v>
      </c>
      <c r="B28" s="27" t="s">
        <v>727</v>
      </c>
      <c r="C28" s="27" t="s">
        <v>676</v>
      </c>
      <c r="D28" s="27" t="s">
        <v>682</v>
      </c>
      <c r="E28" s="27" t="s">
        <v>733</v>
      </c>
      <c r="F28" s="27" t="s">
        <v>703</v>
      </c>
      <c r="G28" s="44" t="s">
        <v>704</v>
      </c>
      <c r="H28" s="27" t="s">
        <v>689</v>
      </c>
      <c r="I28" s="27" t="s">
        <v>690</v>
      </c>
      <c r="J28" s="27" t="s">
        <v>728</v>
      </c>
    </row>
    <row r="29" ht="33.75" customHeight="1" spans="1:10">
      <c r="A29" s="27" t="s">
        <v>484</v>
      </c>
      <c r="B29" s="27" t="s">
        <v>727</v>
      </c>
      <c r="C29" s="27" t="s">
        <v>685</v>
      </c>
      <c r="D29" s="27" t="s">
        <v>686</v>
      </c>
      <c r="E29" s="27" t="s">
        <v>734</v>
      </c>
      <c r="F29" s="27" t="s">
        <v>703</v>
      </c>
      <c r="G29" s="44" t="s">
        <v>735</v>
      </c>
      <c r="H29" s="27" t="s">
        <v>689</v>
      </c>
      <c r="I29" s="27" t="s">
        <v>690</v>
      </c>
      <c r="J29" s="27" t="s">
        <v>728</v>
      </c>
    </row>
    <row r="30" ht="75" customHeight="1" spans="1:10">
      <c r="A30" s="27" t="s">
        <v>473</v>
      </c>
      <c r="B30" s="27" t="s">
        <v>736</v>
      </c>
      <c r="C30" s="27" t="s">
        <v>662</v>
      </c>
      <c r="D30" s="27" t="s">
        <v>663</v>
      </c>
      <c r="E30" s="27" t="s">
        <v>737</v>
      </c>
      <c r="F30" s="27" t="s">
        <v>703</v>
      </c>
      <c r="G30" s="44" t="s">
        <v>704</v>
      </c>
      <c r="H30" s="27" t="s">
        <v>689</v>
      </c>
      <c r="I30" s="27" t="s">
        <v>667</v>
      </c>
      <c r="J30" s="27" t="s">
        <v>738</v>
      </c>
    </row>
    <row r="31" ht="56" customHeight="1" spans="1:10">
      <c r="A31" s="27" t="s">
        <v>473</v>
      </c>
      <c r="B31" s="27" t="s">
        <v>736</v>
      </c>
      <c r="C31" s="27" t="s">
        <v>662</v>
      </c>
      <c r="D31" s="27" t="s">
        <v>672</v>
      </c>
      <c r="E31" s="27" t="s">
        <v>739</v>
      </c>
      <c r="F31" s="27" t="s">
        <v>665</v>
      </c>
      <c r="G31" s="44" t="s">
        <v>206</v>
      </c>
      <c r="H31" s="27" t="s">
        <v>689</v>
      </c>
      <c r="I31" s="27" t="s">
        <v>667</v>
      </c>
      <c r="J31" s="27" t="s">
        <v>740</v>
      </c>
    </row>
    <row r="32" ht="39" customHeight="1" spans="1:10">
      <c r="A32" s="27" t="s">
        <v>473</v>
      </c>
      <c r="B32" s="27" t="s">
        <v>736</v>
      </c>
      <c r="C32" s="27" t="s">
        <v>676</v>
      </c>
      <c r="D32" s="27" t="s">
        <v>682</v>
      </c>
      <c r="E32" s="27" t="s">
        <v>741</v>
      </c>
      <c r="F32" s="27" t="s">
        <v>665</v>
      </c>
      <c r="G32" s="44" t="s">
        <v>700</v>
      </c>
      <c r="H32" s="27" t="s">
        <v>689</v>
      </c>
      <c r="I32" s="27" t="s">
        <v>667</v>
      </c>
      <c r="J32" s="27" t="s">
        <v>742</v>
      </c>
    </row>
    <row r="33" ht="39" customHeight="1" spans="1:10">
      <c r="A33" s="27" t="s">
        <v>473</v>
      </c>
      <c r="B33" s="27" t="s">
        <v>736</v>
      </c>
      <c r="C33" s="27" t="s">
        <v>676</v>
      </c>
      <c r="D33" s="27" t="s">
        <v>682</v>
      </c>
      <c r="E33" s="27" t="s">
        <v>743</v>
      </c>
      <c r="F33" s="27" t="s">
        <v>703</v>
      </c>
      <c r="G33" s="44" t="s">
        <v>708</v>
      </c>
      <c r="H33" s="27" t="s">
        <v>709</v>
      </c>
      <c r="I33" s="27" t="s">
        <v>667</v>
      </c>
      <c r="J33" s="27" t="s">
        <v>744</v>
      </c>
    </row>
    <row r="34" ht="114" customHeight="1" spans="1:10">
      <c r="A34" s="27" t="s">
        <v>473</v>
      </c>
      <c r="B34" s="27" t="s">
        <v>736</v>
      </c>
      <c r="C34" s="27" t="s">
        <v>685</v>
      </c>
      <c r="D34" s="27" t="s">
        <v>686</v>
      </c>
      <c r="E34" s="27" t="s">
        <v>745</v>
      </c>
      <c r="F34" s="27" t="s">
        <v>665</v>
      </c>
      <c r="G34" s="44" t="s">
        <v>688</v>
      </c>
      <c r="H34" s="27" t="s">
        <v>689</v>
      </c>
      <c r="I34" s="27" t="s">
        <v>667</v>
      </c>
      <c r="J34" s="27" t="s">
        <v>746</v>
      </c>
    </row>
    <row r="35" ht="50" customHeight="1" spans="1:10">
      <c r="A35" s="27" t="s">
        <v>471</v>
      </c>
      <c r="B35" s="27" t="s">
        <v>747</v>
      </c>
      <c r="C35" s="27" t="s">
        <v>662</v>
      </c>
      <c r="D35" s="27" t="s">
        <v>663</v>
      </c>
      <c r="E35" s="27" t="s">
        <v>748</v>
      </c>
      <c r="F35" s="27" t="s">
        <v>665</v>
      </c>
      <c r="G35" s="44" t="s">
        <v>749</v>
      </c>
      <c r="H35" s="27" t="s">
        <v>750</v>
      </c>
      <c r="I35" s="27" t="s">
        <v>667</v>
      </c>
      <c r="J35" s="27" t="s">
        <v>751</v>
      </c>
    </row>
    <row r="36" ht="50" customHeight="1" spans="1:10">
      <c r="A36" s="27" t="s">
        <v>471</v>
      </c>
      <c r="B36" s="27" t="s">
        <v>747</v>
      </c>
      <c r="C36" s="27" t="s">
        <v>662</v>
      </c>
      <c r="D36" s="27" t="s">
        <v>663</v>
      </c>
      <c r="E36" s="27" t="s">
        <v>752</v>
      </c>
      <c r="F36" s="27" t="s">
        <v>703</v>
      </c>
      <c r="G36" s="44" t="s">
        <v>753</v>
      </c>
      <c r="H36" s="27" t="s">
        <v>754</v>
      </c>
      <c r="I36" s="27" t="s">
        <v>667</v>
      </c>
      <c r="J36" s="27" t="s">
        <v>755</v>
      </c>
    </row>
    <row r="37" ht="50" customHeight="1" spans="1:10">
      <c r="A37" s="27" t="s">
        <v>471</v>
      </c>
      <c r="B37" s="27" t="s">
        <v>747</v>
      </c>
      <c r="C37" s="27" t="s">
        <v>662</v>
      </c>
      <c r="D37" s="27" t="s">
        <v>672</v>
      </c>
      <c r="E37" s="27" t="s">
        <v>756</v>
      </c>
      <c r="F37" s="27" t="s">
        <v>703</v>
      </c>
      <c r="G37" s="44" t="s">
        <v>708</v>
      </c>
      <c r="H37" s="27" t="s">
        <v>689</v>
      </c>
      <c r="I37" s="27" t="s">
        <v>667</v>
      </c>
      <c r="J37" s="27" t="s">
        <v>757</v>
      </c>
    </row>
    <row r="38" ht="50" customHeight="1" spans="1:10">
      <c r="A38" s="27" t="s">
        <v>471</v>
      </c>
      <c r="B38" s="27" t="s">
        <v>747</v>
      </c>
      <c r="C38" s="27" t="s">
        <v>676</v>
      </c>
      <c r="D38" s="27" t="s">
        <v>677</v>
      </c>
      <c r="E38" s="27" t="s">
        <v>758</v>
      </c>
      <c r="F38" s="27" t="s">
        <v>665</v>
      </c>
      <c r="G38" s="44" t="s">
        <v>759</v>
      </c>
      <c r="H38" s="27" t="s">
        <v>760</v>
      </c>
      <c r="I38" s="27" t="s">
        <v>690</v>
      </c>
      <c r="J38" s="27" t="s">
        <v>761</v>
      </c>
    </row>
    <row r="39" ht="50" customHeight="1" spans="1:10">
      <c r="A39" s="27" t="s">
        <v>471</v>
      </c>
      <c r="B39" s="27" t="s">
        <v>747</v>
      </c>
      <c r="C39" s="27" t="s">
        <v>676</v>
      </c>
      <c r="D39" s="27" t="s">
        <v>682</v>
      </c>
      <c r="E39" s="27" t="s">
        <v>762</v>
      </c>
      <c r="F39" s="27" t="s">
        <v>665</v>
      </c>
      <c r="G39" s="44" t="s">
        <v>46</v>
      </c>
      <c r="H39" s="27" t="s">
        <v>670</v>
      </c>
      <c r="I39" s="27" t="s">
        <v>667</v>
      </c>
      <c r="J39" s="27" t="s">
        <v>763</v>
      </c>
    </row>
    <row r="40" ht="56" customHeight="1" spans="1:10">
      <c r="A40" s="27" t="s">
        <v>471</v>
      </c>
      <c r="B40" s="27" t="s">
        <v>747</v>
      </c>
      <c r="C40" s="27" t="s">
        <v>685</v>
      </c>
      <c r="D40" s="27" t="s">
        <v>686</v>
      </c>
      <c r="E40" s="27" t="s">
        <v>764</v>
      </c>
      <c r="F40" s="27" t="s">
        <v>665</v>
      </c>
      <c r="G40" s="44" t="s">
        <v>688</v>
      </c>
      <c r="H40" s="27" t="s">
        <v>689</v>
      </c>
      <c r="I40" s="27" t="s">
        <v>667</v>
      </c>
      <c r="J40" s="27" t="s">
        <v>765</v>
      </c>
    </row>
    <row r="41" ht="28" customHeight="1" spans="1:10">
      <c r="A41" s="27" t="s">
        <v>468</v>
      </c>
      <c r="B41" s="27" t="s">
        <v>766</v>
      </c>
      <c r="C41" s="27" t="s">
        <v>662</v>
      </c>
      <c r="D41" s="27" t="s">
        <v>663</v>
      </c>
      <c r="E41" s="27" t="s">
        <v>767</v>
      </c>
      <c r="F41" s="27" t="s">
        <v>665</v>
      </c>
      <c r="G41" s="44" t="s">
        <v>768</v>
      </c>
      <c r="H41" s="27" t="s">
        <v>769</v>
      </c>
      <c r="I41" s="27" t="s">
        <v>667</v>
      </c>
      <c r="J41" s="27" t="s">
        <v>770</v>
      </c>
    </row>
    <row r="42" ht="28" customHeight="1" spans="1:10">
      <c r="A42" s="27" t="s">
        <v>468</v>
      </c>
      <c r="B42" s="27" t="s">
        <v>766</v>
      </c>
      <c r="C42" s="27" t="s">
        <v>662</v>
      </c>
      <c r="D42" s="27" t="s">
        <v>663</v>
      </c>
      <c r="E42" s="27" t="s">
        <v>771</v>
      </c>
      <c r="F42" s="27" t="s">
        <v>665</v>
      </c>
      <c r="G42" s="44" t="s">
        <v>772</v>
      </c>
      <c r="H42" s="27" t="s">
        <v>769</v>
      </c>
      <c r="I42" s="27" t="s">
        <v>667</v>
      </c>
      <c r="J42" s="27" t="s">
        <v>773</v>
      </c>
    </row>
    <row r="43" ht="28" customHeight="1" spans="1:10">
      <c r="A43" s="27" t="s">
        <v>468</v>
      </c>
      <c r="B43" s="27" t="s">
        <v>766</v>
      </c>
      <c r="C43" s="27" t="s">
        <v>662</v>
      </c>
      <c r="D43" s="27" t="s">
        <v>672</v>
      </c>
      <c r="E43" s="27" t="s">
        <v>774</v>
      </c>
      <c r="F43" s="27" t="s">
        <v>665</v>
      </c>
      <c r="G43" s="44" t="s">
        <v>735</v>
      </c>
      <c r="H43" s="27" t="s">
        <v>689</v>
      </c>
      <c r="I43" s="27" t="s">
        <v>667</v>
      </c>
      <c r="J43" s="27" t="s">
        <v>775</v>
      </c>
    </row>
    <row r="44" ht="28" customHeight="1" spans="1:10">
      <c r="A44" s="27" t="s">
        <v>468</v>
      </c>
      <c r="B44" s="27" t="s">
        <v>766</v>
      </c>
      <c r="C44" s="27" t="s">
        <v>662</v>
      </c>
      <c r="D44" s="27" t="s">
        <v>776</v>
      </c>
      <c r="E44" s="27" t="s">
        <v>777</v>
      </c>
      <c r="F44" s="27" t="s">
        <v>703</v>
      </c>
      <c r="G44" s="44" t="s">
        <v>778</v>
      </c>
      <c r="H44" s="27"/>
      <c r="I44" s="27" t="s">
        <v>690</v>
      </c>
      <c r="J44" s="27" t="s">
        <v>777</v>
      </c>
    </row>
    <row r="45" ht="28" customHeight="1" spans="1:10">
      <c r="A45" s="27" t="s">
        <v>468</v>
      </c>
      <c r="B45" s="27" t="s">
        <v>766</v>
      </c>
      <c r="C45" s="27" t="s">
        <v>676</v>
      </c>
      <c r="D45" s="27" t="s">
        <v>677</v>
      </c>
      <c r="E45" s="27" t="s">
        <v>779</v>
      </c>
      <c r="F45" s="27" t="s">
        <v>703</v>
      </c>
      <c r="G45" s="44" t="s">
        <v>723</v>
      </c>
      <c r="H45" s="27"/>
      <c r="I45" s="27" t="s">
        <v>690</v>
      </c>
      <c r="J45" s="27" t="s">
        <v>780</v>
      </c>
    </row>
    <row r="46" ht="33.75" customHeight="1" spans="1:10">
      <c r="A46" s="27" t="s">
        <v>468</v>
      </c>
      <c r="B46" s="27" t="s">
        <v>766</v>
      </c>
      <c r="C46" s="27" t="s">
        <v>676</v>
      </c>
      <c r="D46" s="27" t="s">
        <v>682</v>
      </c>
      <c r="E46" s="27" t="s">
        <v>781</v>
      </c>
      <c r="F46" s="27" t="s">
        <v>665</v>
      </c>
      <c r="G46" s="44" t="s">
        <v>712</v>
      </c>
      <c r="H46" s="27" t="s">
        <v>689</v>
      </c>
      <c r="I46" s="27" t="s">
        <v>667</v>
      </c>
      <c r="J46" s="27" t="s">
        <v>782</v>
      </c>
    </row>
    <row r="47" ht="30" customHeight="1" spans="1:10">
      <c r="A47" s="27" t="s">
        <v>468</v>
      </c>
      <c r="B47" s="27" t="s">
        <v>766</v>
      </c>
      <c r="C47" s="27" t="s">
        <v>685</v>
      </c>
      <c r="D47" s="27" t="s">
        <v>686</v>
      </c>
      <c r="E47" s="27" t="s">
        <v>783</v>
      </c>
      <c r="F47" s="27" t="s">
        <v>665</v>
      </c>
      <c r="G47" s="44" t="s">
        <v>716</v>
      </c>
      <c r="H47" s="27" t="s">
        <v>689</v>
      </c>
      <c r="I47" s="27" t="s">
        <v>667</v>
      </c>
      <c r="J47" s="27" t="s">
        <v>784</v>
      </c>
    </row>
    <row r="48" ht="33.75" customHeight="1" spans="1:10">
      <c r="A48" s="27" t="s">
        <v>534</v>
      </c>
      <c r="B48" s="27" t="s">
        <v>785</v>
      </c>
      <c r="C48" s="27" t="s">
        <v>662</v>
      </c>
      <c r="D48" s="27" t="s">
        <v>663</v>
      </c>
      <c r="E48" s="27" t="s">
        <v>786</v>
      </c>
      <c r="F48" s="27" t="s">
        <v>703</v>
      </c>
      <c r="G48" s="44" t="s">
        <v>679</v>
      </c>
      <c r="H48" s="27" t="s">
        <v>680</v>
      </c>
      <c r="I48" s="27" t="s">
        <v>667</v>
      </c>
      <c r="J48" s="27" t="s">
        <v>786</v>
      </c>
    </row>
    <row r="49" ht="33.75" customHeight="1" spans="1:10">
      <c r="A49" s="27" t="s">
        <v>534</v>
      </c>
      <c r="B49" s="27" t="s">
        <v>785</v>
      </c>
      <c r="C49" s="27" t="s">
        <v>662</v>
      </c>
      <c r="D49" s="27" t="s">
        <v>663</v>
      </c>
      <c r="E49" s="27" t="s">
        <v>787</v>
      </c>
      <c r="F49" s="27" t="s">
        <v>665</v>
      </c>
      <c r="G49" s="44" t="s">
        <v>50</v>
      </c>
      <c r="H49" s="27" t="s">
        <v>680</v>
      </c>
      <c r="I49" s="27" t="s">
        <v>667</v>
      </c>
      <c r="J49" s="27" t="s">
        <v>788</v>
      </c>
    </row>
    <row r="50" ht="33.75" customHeight="1" spans="1:10">
      <c r="A50" s="27" t="s">
        <v>534</v>
      </c>
      <c r="B50" s="27" t="s">
        <v>785</v>
      </c>
      <c r="C50" s="27" t="s">
        <v>662</v>
      </c>
      <c r="D50" s="27" t="s">
        <v>663</v>
      </c>
      <c r="E50" s="27" t="s">
        <v>789</v>
      </c>
      <c r="F50" s="27" t="s">
        <v>703</v>
      </c>
      <c r="G50" s="44" t="s">
        <v>679</v>
      </c>
      <c r="H50" s="27" t="s">
        <v>790</v>
      </c>
      <c r="I50" s="27" t="s">
        <v>667</v>
      </c>
      <c r="J50" s="27" t="s">
        <v>789</v>
      </c>
    </row>
    <row r="51" ht="53" customHeight="1" spans="1:10">
      <c r="A51" s="27" t="s">
        <v>534</v>
      </c>
      <c r="B51" s="27" t="s">
        <v>785</v>
      </c>
      <c r="C51" s="27" t="s">
        <v>662</v>
      </c>
      <c r="D51" s="27" t="s">
        <v>776</v>
      </c>
      <c r="E51" s="27" t="s">
        <v>791</v>
      </c>
      <c r="F51" s="27" t="s">
        <v>792</v>
      </c>
      <c r="G51" s="44" t="s">
        <v>793</v>
      </c>
      <c r="H51" s="27" t="s">
        <v>732</v>
      </c>
      <c r="I51" s="27" t="s">
        <v>667</v>
      </c>
      <c r="J51" s="27" t="s">
        <v>794</v>
      </c>
    </row>
    <row r="52" ht="34" customHeight="1" spans="1:10">
      <c r="A52" s="27" t="s">
        <v>534</v>
      </c>
      <c r="B52" s="27" t="s">
        <v>785</v>
      </c>
      <c r="C52" s="27" t="s">
        <v>676</v>
      </c>
      <c r="D52" s="27" t="s">
        <v>677</v>
      </c>
      <c r="E52" s="27" t="s">
        <v>795</v>
      </c>
      <c r="F52" s="27" t="s">
        <v>665</v>
      </c>
      <c r="G52" s="44" t="s">
        <v>796</v>
      </c>
      <c r="H52" s="27"/>
      <c r="I52" s="27" t="s">
        <v>690</v>
      </c>
      <c r="J52" s="27" t="s">
        <v>797</v>
      </c>
    </row>
    <row r="53" ht="48" customHeight="1" spans="1:10">
      <c r="A53" s="27" t="s">
        <v>534</v>
      </c>
      <c r="B53" s="27" t="s">
        <v>785</v>
      </c>
      <c r="C53" s="27" t="s">
        <v>676</v>
      </c>
      <c r="D53" s="27" t="s">
        <v>682</v>
      </c>
      <c r="E53" s="27" t="s">
        <v>795</v>
      </c>
      <c r="F53" s="27" t="s">
        <v>665</v>
      </c>
      <c r="G53" s="44" t="s">
        <v>798</v>
      </c>
      <c r="H53" s="27"/>
      <c r="I53" s="27" t="s">
        <v>690</v>
      </c>
      <c r="J53" s="27" t="s">
        <v>799</v>
      </c>
    </row>
    <row r="54" ht="33.75" customHeight="1" spans="1:10">
      <c r="A54" s="27" t="s">
        <v>534</v>
      </c>
      <c r="B54" s="27" t="s">
        <v>785</v>
      </c>
      <c r="C54" s="27" t="s">
        <v>685</v>
      </c>
      <c r="D54" s="27" t="s">
        <v>686</v>
      </c>
      <c r="E54" s="27" t="s">
        <v>800</v>
      </c>
      <c r="F54" s="27" t="s">
        <v>665</v>
      </c>
      <c r="G54" s="44" t="s">
        <v>735</v>
      </c>
      <c r="H54" s="27" t="s">
        <v>689</v>
      </c>
      <c r="I54" s="27" t="s">
        <v>690</v>
      </c>
      <c r="J54" s="27" t="s">
        <v>800</v>
      </c>
    </row>
    <row r="55" ht="51" customHeight="1" spans="1:10">
      <c r="A55" s="27" t="s">
        <v>515</v>
      </c>
      <c r="B55" s="27" t="s">
        <v>801</v>
      </c>
      <c r="C55" s="27" t="s">
        <v>662</v>
      </c>
      <c r="D55" s="27" t="s">
        <v>663</v>
      </c>
      <c r="E55" s="27" t="s">
        <v>802</v>
      </c>
      <c r="F55" s="27" t="s">
        <v>792</v>
      </c>
      <c r="G55" s="44" t="s">
        <v>53</v>
      </c>
      <c r="H55" s="27" t="s">
        <v>729</v>
      </c>
      <c r="I55" s="27" t="s">
        <v>667</v>
      </c>
      <c r="J55" s="27" t="s">
        <v>803</v>
      </c>
    </row>
    <row r="56" ht="63" customHeight="1" spans="1:10">
      <c r="A56" s="27" t="s">
        <v>515</v>
      </c>
      <c r="B56" s="27" t="s">
        <v>801</v>
      </c>
      <c r="C56" s="27" t="s">
        <v>662</v>
      </c>
      <c r="D56" s="27" t="s">
        <v>663</v>
      </c>
      <c r="E56" s="27" t="s">
        <v>804</v>
      </c>
      <c r="F56" s="27" t="s">
        <v>792</v>
      </c>
      <c r="G56" s="44" t="s">
        <v>48</v>
      </c>
      <c r="H56" s="27" t="s">
        <v>680</v>
      </c>
      <c r="I56" s="27" t="s">
        <v>667</v>
      </c>
      <c r="J56" s="27" t="s">
        <v>805</v>
      </c>
    </row>
    <row r="57" ht="64" customHeight="1" spans="1:10">
      <c r="A57" s="27" t="s">
        <v>515</v>
      </c>
      <c r="B57" s="27" t="s">
        <v>801</v>
      </c>
      <c r="C57" s="27" t="s">
        <v>662</v>
      </c>
      <c r="D57" s="27" t="s">
        <v>663</v>
      </c>
      <c r="E57" s="27" t="s">
        <v>806</v>
      </c>
      <c r="F57" s="27" t="s">
        <v>792</v>
      </c>
      <c r="G57" s="44" t="s">
        <v>48</v>
      </c>
      <c r="H57" s="27" t="s">
        <v>680</v>
      </c>
      <c r="I57" s="27" t="s">
        <v>667</v>
      </c>
      <c r="J57" s="27" t="s">
        <v>807</v>
      </c>
    </row>
    <row r="58" ht="56" customHeight="1" spans="1:10">
      <c r="A58" s="27" t="s">
        <v>515</v>
      </c>
      <c r="B58" s="27" t="s">
        <v>801</v>
      </c>
      <c r="C58" s="27" t="s">
        <v>662</v>
      </c>
      <c r="D58" s="27" t="s">
        <v>663</v>
      </c>
      <c r="E58" s="27" t="s">
        <v>808</v>
      </c>
      <c r="F58" s="27" t="s">
        <v>792</v>
      </c>
      <c r="G58" s="44" t="s">
        <v>809</v>
      </c>
      <c r="H58" s="27" t="s">
        <v>729</v>
      </c>
      <c r="I58" s="27" t="s">
        <v>667</v>
      </c>
      <c r="J58" s="27" t="s">
        <v>810</v>
      </c>
    </row>
    <row r="59" ht="93" customHeight="1" spans="1:10">
      <c r="A59" s="27" t="s">
        <v>515</v>
      </c>
      <c r="B59" s="27" t="s">
        <v>801</v>
      </c>
      <c r="C59" s="27" t="s">
        <v>662</v>
      </c>
      <c r="D59" s="27" t="s">
        <v>663</v>
      </c>
      <c r="E59" s="27" t="s">
        <v>811</v>
      </c>
      <c r="F59" s="27" t="s">
        <v>792</v>
      </c>
      <c r="G59" s="44" t="s">
        <v>48</v>
      </c>
      <c r="H59" s="27" t="s">
        <v>729</v>
      </c>
      <c r="I59" s="27" t="s">
        <v>667</v>
      </c>
      <c r="J59" s="27" t="s">
        <v>812</v>
      </c>
    </row>
    <row r="60" ht="51" customHeight="1" spans="1:10">
      <c r="A60" s="27" t="s">
        <v>515</v>
      </c>
      <c r="B60" s="27" t="s">
        <v>801</v>
      </c>
      <c r="C60" s="27" t="s">
        <v>662</v>
      </c>
      <c r="D60" s="27" t="s">
        <v>672</v>
      </c>
      <c r="E60" s="27" t="s">
        <v>813</v>
      </c>
      <c r="F60" s="27" t="s">
        <v>703</v>
      </c>
      <c r="G60" s="44" t="s">
        <v>704</v>
      </c>
      <c r="H60" s="27" t="s">
        <v>689</v>
      </c>
      <c r="I60" s="27" t="s">
        <v>667</v>
      </c>
      <c r="J60" s="27" t="s">
        <v>814</v>
      </c>
    </row>
    <row r="61" ht="42" customHeight="1" spans="1:10">
      <c r="A61" s="27" t="s">
        <v>515</v>
      </c>
      <c r="B61" s="27" t="s">
        <v>801</v>
      </c>
      <c r="C61" s="27" t="s">
        <v>662</v>
      </c>
      <c r="D61" s="27" t="s">
        <v>672</v>
      </c>
      <c r="E61" s="27" t="s">
        <v>815</v>
      </c>
      <c r="F61" s="27" t="s">
        <v>703</v>
      </c>
      <c r="G61" s="44" t="s">
        <v>704</v>
      </c>
      <c r="H61" s="27" t="s">
        <v>689</v>
      </c>
      <c r="I61" s="27" t="s">
        <v>667</v>
      </c>
      <c r="J61" s="27" t="s">
        <v>816</v>
      </c>
    </row>
    <row r="62" ht="80" customHeight="1" spans="1:10">
      <c r="A62" s="27" t="s">
        <v>515</v>
      </c>
      <c r="B62" s="27" t="s">
        <v>801</v>
      </c>
      <c r="C62" s="27" t="s">
        <v>662</v>
      </c>
      <c r="D62" s="27" t="s">
        <v>672</v>
      </c>
      <c r="E62" s="27" t="s">
        <v>817</v>
      </c>
      <c r="F62" s="27" t="s">
        <v>665</v>
      </c>
      <c r="G62" s="44" t="s">
        <v>688</v>
      </c>
      <c r="H62" s="27" t="s">
        <v>689</v>
      </c>
      <c r="I62" s="27" t="s">
        <v>667</v>
      </c>
      <c r="J62" s="27" t="s">
        <v>818</v>
      </c>
    </row>
    <row r="63" ht="55" customHeight="1" spans="1:10">
      <c r="A63" s="27" t="s">
        <v>515</v>
      </c>
      <c r="B63" s="27" t="s">
        <v>801</v>
      </c>
      <c r="C63" s="27" t="s">
        <v>662</v>
      </c>
      <c r="D63" s="27" t="s">
        <v>776</v>
      </c>
      <c r="E63" s="27" t="s">
        <v>819</v>
      </c>
      <c r="F63" s="27" t="s">
        <v>792</v>
      </c>
      <c r="G63" s="44" t="s">
        <v>679</v>
      </c>
      <c r="H63" s="27" t="s">
        <v>820</v>
      </c>
      <c r="I63" s="27" t="s">
        <v>667</v>
      </c>
      <c r="J63" s="27" t="s">
        <v>821</v>
      </c>
    </row>
    <row r="64" ht="71" customHeight="1" spans="1:10">
      <c r="A64" s="27" t="s">
        <v>515</v>
      </c>
      <c r="B64" s="27" t="s">
        <v>801</v>
      </c>
      <c r="C64" s="27" t="s">
        <v>676</v>
      </c>
      <c r="D64" s="27" t="s">
        <v>682</v>
      </c>
      <c r="E64" s="27" t="s">
        <v>822</v>
      </c>
      <c r="F64" s="27" t="s">
        <v>703</v>
      </c>
      <c r="G64" s="44" t="s">
        <v>679</v>
      </c>
      <c r="H64" s="27" t="s">
        <v>823</v>
      </c>
      <c r="I64" s="27" t="s">
        <v>667</v>
      </c>
      <c r="J64" s="27" t="s">
        <v>824</v>
      </c>
    </row>
    <row r="65" ht="123" customHeight="1" spans="1:10">
      <c r="A65" s="27" t="s">
        <v>515</v>
      </c>
      <c r="B65" s="27" t="s">
        <v>801</v>
      </c>
      <c r="C65" s="27" t="s">
        <v>676</v>
      </c>
      <c r="D65" s="27" t="s">
        <v>682</v>
      </c>
      <c r="E65" s="27" t="s">
        <v>825</v>
      </c>
      <c r="F65" s="27" t="s">
        <v>703</v>
      </c>
      <c r="G65" s="44" t="s">
        <v>48</v>
      </c>
      <c r="H65" s="27" t="s">
        <v>689</v>
      </c>
      <c r="I65" s="27" t="s">
        <v>690</v>
      </c>
      <c r="J65" s="27" t="s">
        <v>826</v>
      </c>
    </row>
    <row r="66" ht="42" customHeight="1" spans="1:10">
      <c r="A66" s="27" t="s">
        <v>515</v>
      </c>
      <c r="B66" s="27" t="s">
        <v>801</v>
      </c>
      <c r="C66" s="27" t="s">
        <v>685</v>
      </c>
      <c r="D66" s="27" t="s">
        <v>686</v>
      </c>
      <c r="E66" s="27" t="s">
        <v>827</v>
      </c>
      <c r="F66" s="27" t="s">
        <v>703</v>
      </c>
      <c r="G66" s="44" t="s">
        <v>712</v>
      </c>
      <c r="H66" s="27" t="s">
        <v>689</v>
      </c>
      <c r="I66" s="27" t="s">
        <v>690</v>
      </c>
      <c r="J66" s="27" t="s">
        <v>828</v>
      </c>
    </row>
    <row r="67" ht="74" customHeight="1" spans="1:10">
      <c r="A67" s="27" t="s">
        <v>541</v>
      </c>
      <c r="B67" s="27" t="s">
        <v>829</v>
      </c>
      <c r="C67" s="27" t="s">
        <v>662</v>
      </c>
      <c r="D67" s="27" t="s">
        <v>663</v>
      </c>
      <c r="E67" s="27" t="s">
        <v>830</v>
      </c>
      <c r="F67" s="27" t="s">
        <v>665</v>
      </c>
      <c r="G67" s="44" t="s">
        <v>831</v>
      </c>
      <c r="H67" s="27" t="s">
        <v>689</v>
      </c>
      <c r="I67" s="27" t="s">
        <v>667</v>
      </c>
      <c r="J67" s="149" t="s">
        <v>832</v>
      </c>
    </row>
    <row r="68" ht="52" customHeight="1" spans="1:10">
      <c r="A68" s="27" t="s">
        <v>541</v>
      </c>
      <c r="B68" s="27" t="s">
        <v>829</v>
      </c>
      <c r="C68" s="27" t="s">
        <v>662</v>
      </c>
      <c r="D68" s="27" t="s">
        <v>663</v>
      </c>
      <c r="E68" s="27" t="s">
        <v>715</v>
      </c>
      <c r="F68" s="27" t="s">
        <v>703</v>
      </c>
      <c r="G68" s="44" t="s">
        <v>704</v>
      </c>
      <c r="H68" s="27" t="s">
        <v>689</v>
      </c>
      <c r="I68" s="27" t="s">
        <v>667</v>
      </c>
      <c r="J68" s="149" t="s">
        <v>833</v>
      </c>
    </row>
    <row r="69" ht="52" customHeight="1" spans="1:10">
      <c r="A69" s="27" t="s">
        <v>541</v>
      </c>
      <c r="B69" s="27" t="s">
        <v>829</v>
      </c>
      <c r="C69" s="27" t="s">
        <v>662</v>
      </c>
      <c r="D69" s="27" t="s">
        <v>672</v>
      </c>
      <c r="E69" s="27" t="s">
        <v>718</v>
      </c>
      <c r="F69" s="27" t="s">
        <v>703</v>
      </c>
      <c r="G69" s="44" t="s">
        <v>704</v>
      </c>
      <c r="H69" s="27" t="s">
        <v>689</v>
      </c>
      <c r="I69" s="27" t="s">
        <v>667</v>
      </c>
      <c r="J69" s="27" t="s">
        <v>719</v>
      </c>
    </row>
    <row r="70" ht="52" customHeight="1" spans="1:10">
      <c r="A70" s="27" t="s">
        <v>541</v>
      </c>
      <c r="B70" s="27" t="s">
        <v>829</v>
      </c>
      <c r="C70" s="27" t="s">
        <v>662</v>
      </c>
      <c r="D70" s="27" t="s">
        <v>672</v>
      </c>
      <c r="E70" s="27" t="s">
        <v>720</v>
      </c>
      <c r="F70" s="27" t="s">
        <v>703</v>
      </c>
      <c r="G70" s="44" t="s">
        <v>704</v>
      </c>
      <c r="H70" s="27" t="s">
        <v>689</v>
      </c>
      <c r="I70" s="27" t="s">
        <v>667</v>
      </c>
      <c r="J70" s="149" t="s">
        <v>834</v>
      </c>
    </row>
    <row r="71" ht="67" customHeight="1" spans="1:10">
      <c r="A71" s="27" t="s">
        <v>541</v>
      </c>
      <c r="B71" s="27" t="s">
        <v>829</v>
      </c>
      <c r="C71" s="27" t="s">
        <v>662</v>
      </c>
      <c r="D71" s="27" t="s">
        <v>776</v>
      </c>
      <c r="E71" s="27" t="s">
        <v>835</v>
      </c>
      <c r="F71" s="27" t="s">
        <v>703</v>
      </c>
      <c r="G71" s="44" t="s">
        <v>704</v>
      </c>
      <c r="H71" s="27" t="s">
        <v>689</v>
      </c>
      <c r="I71" s="27" t="s">
        <v>667</v>
      </c>
      <c r="J71" s="27" t="s">
        <v>836</v>
      </c>
    </row>
    <row r="72" ht="61" customHeight="1" spans="1:10">
      <c r="A72" s="27" t="s">
        <v>541</v>
      </c>
      <c r="B72" s="27" t="s">
        <v>829</v>
      </c>
      <c r="C72" s="27" t="s">
        <v>662</v>
      </c>
      <c r="D72" s="27" t="s">
        <v>776</v>
      </c>
      <c r="E72" s="27" t="s">
        <v>837</v>
      </c>
      <c r="F72" s="27" t="s">
        <v>665</v>
      </c>
      <c r="G72" s="44" t="s">
        <v>688</v>
      </c>
      <c r="H72" s="27" t="s">
        <v>689</v>
      </c>
      <c r="I72" s="27" t="s">
        <v>667</v>
      </c>
      <c r="J72" s="27" t="s">
        <v>838</v>
      </c>
    </row>
    <row r="73" ht="74" customHeight="1" spans="1:10">
      <c r="A73" s="27" t="s">
        <v>541</v>
      </c>
      <c r="B73" s="27" t="s">
        <v>829</v>
      </c>
      <c r="C73" s="27" t="s">
        <v>676</v>
      </c>
      <c r="D73" s="27" t="s">
        <v>677</v>
      </c>
      <c r="E73" s="27" t="s">
        <v>839</v>
      </c>
      <c r="F73" s="27" t="s">
        <v>840</v>
      </c>
      <c r="G73" s="44" t="s">
        <v>708</v>
      </c>
      <c r="H73" s="27" t="s">
        <v>689</v>
      </c>
      <c r="I73" s="27" t="s">
        <v>667</v>
      </c>
      <c r="J73" s="149" t="s">
        <v>841</v>
      </c>
    </row>
    <row r="74" ht="52" customHeight="1" spans="1:10">
      <c r="A74" s="27" t="s">
        <v>541</v>
      </c>
      <c r="B74" s="27" t="s">
        <v>829</v>
      </c>
      <c r="C74" s="27" t="s">
        <v>676</v>
      </c>
      <c r="D74" s="27" t="s">
        <v>682</v>
      </c>
      <c r="E74" s="27" t="s">
        <v>842</v>
      </c>
      <c r="F74" s="27" t="s">
        <v>703</v>
      </c>
      <c r="G74" s="44" t="s">
        <v>704</v>
      </c>
      <c r="H74" s="27" t="s">
        <v>689</v>
      </c>
      <c r="I74" s="27" t="s">
        <v>667</v>
      </c>
      <c r="J74" s="149" t="s">
        <v>843</v>
      </c>
    </row>
    <row r="75" ht="33.75" customHeight="1" spans="1:10">
      <c r="A75" s="27" t="s">
        <v>541</v>
      </c>
      <c r="B75" s="27" t="s">
        <v>829</v>
      </c>
      <c r="C75" s="27" t="s">
        <v>676</v>
      </c>
      <c r="D75" s="27" t="s">
        <v>682</v>
      </c>
      <c r="E75" s="27" t="s">
        <v>722</v>
      </c>
      <c r="F75" s="27" t="s">
        <v>703</v>
      </c>
      <c r="G75" s="44" t="s">
        <v>723</v>
      </c>
      <c r="H75" s="27" t="s">
        <v>844</v>
      </c>
      <c r="I75" s="27" t="s">
        <v>690</v>
      </c>
      <c r="J75" s="27" t="s">
        <v>724</v>
      </c>
    </row>
    <row r="76" ht="51" customHeight="1" spans="1:10">
      <c r="A76" s="27" t="s">
        <v>541</v>
      </c>
      <c r="B76" s="27" t="s">
        <v>829</v>
      </c>
      <c r="C76" s="27" t="s">
        <v>685</v>
      </c>
      <c r="D76" s="27" t="s">
        <v>686</v>
      </c>
      <c r="E76" s="27" t="s">
        <v>845</v>
      </c>
      <c r="F76" s="27" t="s">
        <v>665</v>
      </c>
      <c r="G76" s="44" t="s">
        <v>688</v>
      </c>
      <c r="H76" s="27" t="s">
        <v>689</v>
      </c>
      <c r="I76" s="27" t="s">
        <v>667</v>
      </c>
      <c r="J76" s="27" t="s">
        <v>846</v>
      </c>
    </row>
    <row r="77" ht="51" customHeight="1" spans="1:10">
      <c r="A77" s="27" t="s">
        <v>513</v>
      </c>
      <c r="B77" s="27" t="s">
        <v>847</v>
      </c>
      <c r="C77" s="27" t="s">
        <v>662</v>
      </c>
      <c r="D77" s="27" t="s">
        <v>663</v>
      </c>
      <c r="E77" s="27" t="s">
        <v>848</v>
      </c>
      <c r="F77" s="27" t="s">
        <v>703</v>
      </c>
      <c r="G77" s="44" t="s">
        <v>849</v>
      </c>
      <c r="H77" s="27" t="s">
        <v>695</v>
      </c>
      <c r="I77" s="27" t="s">
        <v>667</v>
      </c>
      <c r="J77" s="27" t="s">
        <v>850</v>
      </c>
    </row>
    <row r="78" ht="55" customHeight="1" spans="1:10">
      <c r="A78" s="27" t="s">
        <v>513</v>
      </c>
      <c r="B78" s="27" t="s">
        <v>847</v>
      </c>
      <c r="C78" s="27" t="s">
        <v>662</v>
      </c>
      <c r="D78" s="27" t="s">
        <v>672</v>
      </c>
      <c r="E78" s="27" t="s">
        <v>851</v>
      </c>
      <c r="F78" s="27" t="s">
        <v>703</v>
      </c>
      <c r="G78" s="44" t="s">
        <v>704</v>
      </c>
      <c r="H78" s="27" t="s">
        <v>689</v>
      </c>
      <c r="I78" s="27" t="s">
        <v>667</v>
      </c>
      <c r="J78" s="27" t="s">
        <v>852</v>
      </c>
    </row>
    <row r="79" ht="55" customHeight="1" spans="1:10">
      <c r="A79" s="27" t="s">
        <v>513</v>
      </c>
      <c r="B79" s="27" t="s">
        <v>847</v>
      </c>
      <c r="C79" s="27" t="s">
        <v>662</v>
      </c>
      <c r="D79" s="27" t="s">
        <v>672</v>
      </c>
      <c r="E79" s="27" t="s">
        <v>853</v>
      </c>
      <c r="F79" s="27" t="s">
        <v>703</v>
      </c>
      <c r="G79" s="44" t="s">
        <v>704</v>
      </c>
      <c r="H79" s="27" t="s">
        <v>689</v>
      </c>
      <c r="I79" s="27" t="s">
        <v>667</v>
      </c>
      <c r="J79" s="27" t="s">
        <v>854</v>
      </c>
    </row>
    <row r="80" ht="55" customHeight="1" spans="1:10">
      <c r="A80" s="27" t="s">
        <v>513</v>
      </c>
      <c r="B80" s="27" t="s">
        <v>847</v>
      </c>
      <c r="C80" s="27" t="s">
        <v>676</v>
      </c>
      <c r="D80" s="27" t="s">
        <v>682</v>
      </c>
      <c r="E80" s="27" t="s">
        <v>855</v>
      </c>
      <c r="F80" s="27" t="s">
        <v>703</v>
      </c>
      <c r="G80" s="44" t="s">
        <v>856</v>
      </c>
      <c r="H80" s="27"/>
      <c r="I80" s="27" t="s">
        <v>690</v>
      </c>
      <c r="J80" s="27" t="s">
        <v>857</v>
      </c>
    </row>
    <row r="81" ht="55" customHeight="1" spans="1:10">
      <c r="A81" s="27" t="s">
        <v>513</v>
      </c>
      <c r="B81" s="27" t="s">
        <v>847</v>
      </c>
      <c r="C81" s="27" t="s">
        <v>685</v>
      </c>
      <c r="D81" s="27" t="s">
        <v>686</v>
      </c>
      <c r="E81" s="27" t="s">
        <v>858</v>
      </c>
      <c r="F81" s="27" t="s">
        <v>665</v>
      </c>
      <c r="G81" s="44" t="s">
        <v>735</v>
      </c>
      <c r="H81" s="27" t="s">
        <v>689</v>
      </c>
      <c r="I81" s="27" t="s">
        <v>667</v>
      </c>
      <c r="J81" s="27" t="s">
        <v>859</v>
      </c>
    </row>
    <row r="82" ht="33.75" customHeight="1" spans="1:10">
      <c r="A82" s="27" t="s">
        <v>539</v>
      </c>
      <c r="B82" s="27" t="s">
        <v>860</v>
      </c>
      <c r="C82" s="27" t="s">
        <v>662</v>
      </c>
      <c r="D82" s="27" t="s">
        <v>672</v>
      </c>
      <c r="E82" s="27" t="s">
        <v>861</v>
      </c>
      <c r="F82" s="27" t="s">
        <v>703</v>
      </c>
      <c r="G82" s="44" t="s">
        <v>704</v>
      </c>
      <c r="H82" s="27" t="s">
        <v>689</v>
      </c>
      <c r="I82" s="27" t="s">
        <v>667</v>
      </c>
      <c r="J82" s="27" t="s">
        <v>862</v>
      </c>
    </row>
    <row r="83" ht="33.75" customHeight="1" spans="1:10">
      <c r="A83" s="27" t="s">
        <v>539</v>
      </c>
      <c r="B83" s="27" t="s">
        <v>860</v>
      </c>
      <c r="C83" s="27" t="s">
        <v>662</v>
      </c>
      <c r="D83" s="27" t="s">
        <v>776</v>
      </c>
      <c r="E83" s="27" t="s">
        <v>863</v>
      </c>
      <c r="F83" s="27" t="s">
        <v>703</v>
      </c>
      <c r="G83" s="44" t="s">
        <v>704</v>
      </c>
      <c r="H83" s="27" t="s">
        <v>689</v>
      </c>
      <c r="I83" s="27" t="s">
        <v>667</v>
      </c>
      <c r="J83" s="27" t="s">
        <v>862</v>
      </c>
    </row>
    <row r="84" ht="33.75" customHeight="1" spans="1:10">
      <c r="A84" s="27" t="s">
        <v>539</v>
      </c>
      <c r="B84" s="27" t="s">
        <v>860</v>
      </c>
      <c r="C84" s="27" t="s">
        <v>676</v>
      </c>
      <c r="D84" s="27" t="s">
        <v>682</v>
      </c>
      <c r="E84" s="27" t="s">
        <v>741</v>
      </c>
      <c r="F84" s="27" t="s">
        <v>665</v>
      </c>
      <c r="G84" s="44" t="s">
        <v>712</v>
      </c>
      <c r="H84" s="27" t="s">
        <v>689</v>
      </c>
      <c r="I84" s="27" t="s">
        <v>667</v>
      </c>
      <c r="J84" s="27" t="s">
        <v>864</v>
      </c>
    </row>
    <row r="85" ht="33.75" customHeight="1" spans="1:10">
      <c r="A85" s="27" t="s">
        <v>539</v>
      </c>
      <c r="B85" s="27" t="s">
        <v>860</v>
      </c>
      <c r="C85" s="27" t="s">
        <v>676</v>
      </c>
      <c r="D85" s="27" t="s">
        <v>682</v>
      </c>
      <c r="E85" s="27" t="s">
        <v>865</v>
      </c>
      <c r="F85" s="27" t="s">
        <v>703</v>
      </c>
      <c r="G85" s="44" t="s">
        <v>206</v>
      </c>
      <c r="H85" s="27" t="s">
        <v>689</v>
      </c>
      <c r="I85" s="27" t="s">
        <v>667</v>
      </c>
      <c r="J85" s="27" t="s">
        <v>866</v>
      </c>
    </row>
    <row r="86" ht="33.75" customHeight="1" spans="1:10">
      <c r="A86" s="27" t="s">
        <v>539</v>
      </c>
      <c r="B86" s="27" t="s">
        <v>860</v>
      </c>
      <c r="C86" s="27" t="s">
        <v>685</v>
      </c>
      <c r="D86" s="27" t="s">
        <v>686</v>
      </c>
      <c r="E86" s="27" t="s">
        <v>867</v>
      </c>
      <c r="F86" s="27" t="s">
        <v>665</v>
      </c>
      <c r="G86" s="44" t="s">
        <v>712</v>
      </c>
      <c r="H86" s="27" t="s">
        <v>689</v>
      </c>
      <c r="I86" s="27" t="s">
        <v>667</v>
      </c>
      <c r="J86" s="27" t="s">
        <v>868</v>
      </c>
    </row>
    <row r="87" ht="33.75" customHeight="1" spans="1:10">
      <c r="A87" s="27" t="s">
        <v>523</v>
      </c>
      <c r="B87" s="27" t="s">
        <v>869</v>
      </c>
      <c r="C87" s="27" t="s">
        <v>662</v>
      </c>
      <c r="D87" s="27" t="s">
        <v>663</v>
      </c>
      <c r="E87" s="27" t="s">
        <v>870</v>
      </c>
      <c r="F87" s="27" t="s">
        <v>703</v>
      </c>
      <c r="G87" s="44" t="s">
        <v>871</v>
      </c>
      <c r="H87" s="27" t="s">
        <v>729</v>
      </c>
      <c r="I87" s="27" t="s">
        <v>667</v>
      </c>
      <c r="J87" s="27" t="s">
        <v>872</v>
      </c>
    </row>
    <row r="88" ht="57" customHeight="1" spans="1:10">
      <c r="A88" s="27" t="s">
        <v>523</v>
      </c>
      <c r="B88" s="27" t="s">
        <v>869</v>
      </c>
      <c r="C88" s="27" t="s">
        <v>662</v>
      </c>
      <c r="D88" s="27" t="s">
        <v>672</v>
      </c>
      <c r="E88" s="27" t="s">
        <v>718</v>
      </c>
      <c r="F88" s="27" t="s">
        <v>703</v>
      </c>
      <c r="G88" s="44" t="s">
        <v>704</v>
      </c>
      <c r="H88" s="27" t="s">
        <v>689</v>
      </c>
      <c r="I88" s="27" t="s">
        <v>667</v>
      </c>
      <c r="J88" s="27" t="s">
        <v>719</v>
      </c>
    </row>
    <row r="89" ht="57" customHeight="1" spans="1:10">
      <c r="A89" s="27" t="s">
        <v>523</v>
      </c>
      <c r="B89" s="27" t="s">
        <v>869</v>
      </c>
      <c r="C89" s="27" t="s">
        <v>662</v>
      </c>
      <c r="D89" s="27" t="s">
        <v>672</v>
      </c>
      <c r="E89" s="27" t="s">
        <v>720</v>
      </c>
      <c r="F89" s="27" t="s">
        <v>703</v>
      </c>
      <c r="G89" s="44" t="s">
        <v>704</v>
      </c>
      <c r="H89" s="27" t="s">
        <v>689</v>
      </c>
      <c r="I89" s="27" t="s">
        <v>667</v>
      </c>
      <c r="J89" s="27" t="s">
        <v>873</v>
      </c>
    </row>
    <row r="90" ht="33.75" customHeight="1" spans="1:10">
      <c r="A90" s="27" t="s">
        <v>523</v>
      </c>
      <c r="B90" s="27" t="s">
        <v>869</v>
      </c>
      <c r="C90" s="27" t="s">
        <v>676</v>
      </c>
      <c r="D90" s="27" t="s">
        <v>682</v>
      </c>
      <c r="E90" s="27" t="s">
        <v>874</v>
      </c>
      <c r="F90" s="27" t="s">
        <v>703</v>
      </c>
      <c r="G90" s="44" t="s">
        <v>704</v>
      </c>
      <c r="H90" s="27" t="s">
        <v>689</v>
      </c>
      <c r="I90" s="27" t="s">
        <v>667</v>
      </c>
      <c r="J90" s="27" t="s">
        <v>875</v>
      </c>
    </row>
    <row r="91" ht="60" customHeight="1" spans="1:10">
      <c r="A91" s="27" t="s">
        <v>523</v>
      </c>
      <c r="B91" s="27" t="s">
        <v>869</v>
      </c>
      <c r="C91" s="27" t="s">
        <v>685</v>
      </c>
      <c r="D91" s="27" t="s">
        <v>686</v>
      </c>
      <c r="E91" s="27" t="s">
        <v>845</v>
      </c>
      <c r="F91" s="27" t="s">
        <v>665</v>
      </c>
      <c r="G91" s="44" t="s">
        <v>688</v>
      </c>
      <c r="H91" s="27" t="s">
        <v>689</v>
      </c>
      <c r="I91" s="27" t="s">
        <v>667</v>
      </c>
      <c r="J91" s="27" t="s">
        <v>846</v>
      </c>
    </row>
    <row r="92" ht="63" customHeight="1" spans="1:10">
      <c r="A92" s="27" t="s">
        <v>523</v>
      </c>
      <c r="B92" s="27" t="s">
        <v>869</v>
      </c>
      <c r="C92" s="27" t="s">
        <v>685</v>
      </c>
      <c r="D92" s="27" t="s">
        <v>686</v>
      </c>
      <c r="E92" s="27" t="s">
        <v>876</v>
      </c>
      <c r="F92" s="27" t="s">
        <v>665</v>
      </c>
      <c r="G92" s="44" t="s">
        <v>688</v>
      </c>
      <c r="H92" s="27" t="s">
        <v>689</v>
      </c>
      <c r="I92" s="27" t="s">
        <v>667</v>
      </c>
      <c r="J92" s="27" t="s">
        <v>877</v>
      </c>
    </row>
    <row r="93" ht="63" customHeight="1" spans="1:10">
      <c r="A93" s="27" t="s">
        <v>460</v>
      </c>
      <c r="B93" s="27" t="s">
        <v>878</v>
      </c>
      <c r="C93" s="27" t="s">
        <v>662</v>
      </c>
      <c r="D93" s="27" t="s">
        <v>663</v>
      </c>
      <c r="E93" s="27" t="s">
        <v>879</v>
      </c>
      <c r="F93" s="27" t="s">
        <v>703</v>
      </c>
      <c r="G93" s="44" t="s">
        <v>880</v>
      </c>
      <c r="H93" s="27" t="s">
        <v>881</v>
      </c>
      <c r="I93" s="27" t="s">
        <v>667</v>
      </c>
      <c r="J93" s="27" t="s">
        <v>882</v>
      </c>
    </row>
    <row r="94" ht="69" customHeight="1" spans="1:10">
      <c r="A94" s="27" t="s">
        <v>460</v>
      </c>
      <c r="B94" s="27" t="s">
        <v>878</v>
      </c>
      <c r="C94" s="27" t="s">
        <v>662</v>
      </c>
      <c r="D94" s="27" t="s">
        <v>663</v>
      </c>
      <c r="E94" s="27" t="s">
        <v>883</v>
      </c>
      <c r="F94" s="27" t="s">
        <v>665</v>
      </c>
      <c r="G94" s="44" t="s">
        <v>45</v>
      </c>
      <c r="H94" s="27" t="s">
        <v>881</v>
      </c>
      <c r="I94" s="27" t="s">
        <v>667</v>
      </c>
      <c r="J94" s="27" t="s">
        <v>884</v>
      </c>
    </row>
    <row r="95" ht="50" customHeight="1" spans="1:10">
      <c r="A95" s="27" t="s">
        <v>460</v>
      </c>
      <c r="B95" s="27" t="s">
        <v>878</v>
      </c>
      <c r="C95" s="27" t="s">
        <v>662</v>
      </c>
      <c r="D95" s="27" t="s">
        <v>672</v>
      </c>
      <c r="E95" s="27" t="s">
        <v>885</v>
      </c>
      <c r="F95" s="27" t="s">
        <v>703</v>
      </c>
      <c r="G95" s="44" t="s">
        <v>704</v>
      </c>
      <c r="H95" s="27" t="s">
        <v>689</v>
      </c>
      <c r="I95" s="27" t="s">
        <v>667</v>
      </c>
      <c r="J95" s="27" t="s">
        <v>886</v>
      </c>
    </row>
    <row r="96" ht="66" customHeight="1" spans="1:10">
      <c r="A96" s="27" t="s">
        <v>460</v>
      </c>
      <c r="B96" s="27" t="s">
        <v>878</v>
      </c>
      <c r="C96" s="27" t="s">
        <v>676</v>
      </c>
      <c r="D96" s="27" t="s">
        <v>682</v>
      </c>
      <c r="E96" s="27" t="s">
        <v>887</v>
      </c>
      <c r="F96" s="27" t="s">
        <v>703</v>
      </c>
      <c r="G96" s="44" t="s">
        <v>888</v>
      </c>
      <c r="H96" s="27" t="s">
        <v>689</v>
      </c>
      <c r="I96" s="27" t="s">
        <v>690</v>
      </c>
      <c r="J96" s="27" t="s">
        <v>889</v>
      </c>
    </row>
    <row r="97" ht="45" customHeight="1" spans="1:10">
      <c r="A97" s="27" t="s">
        <v>460</v>
      </c>
      <c r="B97" s="27" t="s">
        <v>878</v>
      </c>
      <c r="C97" s="27" t="s">
        <v>676</v>
      </c>
      <c r="D97" s="27" t="s">
        <v>682</v>
      </c>
      <c r="E97" s="27" t="s">
        <v>741</v>
      </c>
      <c r="F97" s="27" t="s">
        <v>703</v>
      </c>
      <c r="G97" s="44" t="s">
        <v>704</v>
      </c>
      <c r="H97" s="27" t="s">
        <v>689</v>
      </c>
      <c r="I97" s="27" t="s">
        <v>667</v>
      </c>
      <c r="J97" s="27" t="s">
        <v>890</v>
      </c>
    </row>
    <row r="98" ht="45" customHeight="1" spans="1:10">
      <c r="A98" s="27" t="s">
        <v>460</v>
      </c>
      <c r="B98" s="27" t="s">
        <v>878</v>
      </c>
      <c r="C98" s="27" t="s">
        <v>685</v>
      </c>
      <c r="D98" s="27" t="s">
        <v>686</v>
      </c>
      <c r="E98" s="27" t="s">
        <v>891</v>
      </c>
      <c r="F98" s="27" t="s">
        <v>665</v>
      </c>
      <c r="G98" s="44" t="s">
        <v>700</v>
      </c>
      <c r="H98" s="27" t="s">
        <v>689</v>
      </c>
      <c r="I98" s="27" t="s">
        <v>667</v>
      </c>
      <c r="J98" s="27" t="s">
        <v>892</v>
      </c>
    </row>
    <row r="99" ht="33.75" customHeight="1" spans="1:10">
      <c r="A99" s="27" t="s">
        <v>529</v>
      </c>
      <c r="B99" s="27" t="s">
        <v>893</v>
      </c>
      <c r="C99" s="27" t="s">
        <v>662</v>
      </c>
      <c r="D99" s="27" t="s">
        <v>663</v>
      </c>
      <c r="E99" s="27" t="s">
        <v>894</v>
      </c>
      <c r="F99" s="27" t="s">
        <v>665</v>
      </c>
      <c r="G99" s="44" t="s">
        <v>679</v>
      </c>
      <c r="H99" s="27" t="s">
        <v>670</v>
      </c>
      <c r="I99" s="27" t="s">
        <v>667</v>
      </c>
      <c r="J99" s="27" t="s">
        <v>895</v>
      </c>
    </row>
    <row r="100" ht="44" customHeight="1" spans="1:10">
      <c r="A100" s="27" t="s">
        <v>529</v>
      </c>
      <c r="B100" s="27" t="s">
        <v>893</v>
      </c>
      <c r="C100" s="27" t="s">
        <v>662</v>
      </c>
      <c r="D100" s="27" t="s">
        <v>663</v>
      </c>
      <c r="E100" s="27" t="s">
        <v>896</v>
      </c>
      <c r="F100" s="27" t="s">
        <v>792</v>
      </c>
      <c r="G100" s="44" t="s">
        <v>897</v>
      </c>
      <c r="H100" s="27" t="s">
        <v>689</v>
      </c>
      <c r="I100" s="27" t="s">
        <v>667</v>
      </c>
      <c r="J100" s="27" t="s">
        <v>898</v>
      </c>
    </row>
    <row r="101" ht="33.75" customHeight="1" spans="1:10">
      <c r="A101" s="27" t="s">
        <v>529</v>
      </c>
      <c r="B101" s="27" t="s">
        <v>893</v>
      </c>
      <c r="C101" s="27" t="s">
        <v>676</v>
      </c>
      <c r="D101" s="27" t="s">
        <v>706</v>
      </c>
      <c r="E101" s="27" t="s">
        <v>706</v>
      </c>
      <c r="F101" s="27" t="s">
        <v>665</v>
      </c>
      <c r="G101" s="44" t="s">
        <v>712</v>
      </c>
      <c r="H101" s="27" t="s">
        <v>689</v>
      </c>
      <c r="I101" s="27" t="s">
        <v>690</v>
      </c>
      <c r="J101" s="27" t="s">
        <v>899</v>
      </c>
    </row>
    <row r="102" ht="33.75" customHeight="1" spans="1:10">
      <c r="A102" s="27" t="s">
        <v>529</v>
      </c>
      <c r="B102" s="27" t="s">
        <v>893</v>
      </c>
      <c r="C102" s="27" t="s">
        <v>676</v>
      </c>
      <c r="D102" s="27" t="s">
        <v>706</v>
      </c>
      <c r="E102" s="27" t="s">
        <v>900</v>
      </c>
      <c r="F102" s="27" t="s">
        <v>665</v>
      </c>
      <c r="G102" s="44" t="s">
        <v>897</v>
      </c>
      <c r="H102" s="27" t="s">
        <v>689</v>
      </c>
      <c r="I102" s="27" t="s">
        <v>690</v>
      </c>
      <c r="J102" s="27" t="s">
        <v>901</v>
      </c>
    </row>
    <row r="103" ht="33.75" customHeight="1" spans="1:10">
      <c r="A103" s="27" t="s">
        <v>529</v>
      </c>
      <c r="B103" s="27" t="s">
        <v>893</v>
      </c>
      <c r="C103" s="27" t="s">
        <v>685</v>
      </c>
      <c r="D103" s="27" t="s">
        <v>686</v>
      </c>
      <c r="E103" s="27" t="s">
        <v>902</v>
      </c>
      <c r="F103" s="27" t="s">
        <v>665</v>
      </c>
      <c r="G103" s="44" t="s">
        <v>712</v>
      </c>
      <c r="H103" s="27" t="s">
        <v>689</v>
      </c>
      <c r="I103" s="27" t="s">
        <v>690</v>
      </c>
      <c r="J103" s="27" t="s">
        <v>903</v>
      </c>
    </row>
    <row r="104" ht="33.75" customHeight="1" spans="1:10">
      <c r="A104" s="27" t="s">
        <v>529</v>
      </c>
      <c r="B104" s="27" t="s">
        <v>893</v>
      </c>
      <c r="C104" s="27" t="s">
        <v>685</v>
      </c>
      <c r="D104" s="27" t="s">
        <v>686</v>
      </c>
      <c r="E104" s="27" t="s">
        <v>900</v>
      </c>
      <c r="F104" s="27" t="s">
        <v>665</v>
      </c>
      <c r="G104" s="44" t="s">
        <v>897</v>
      </c>
      <c r="H104" s="27" t="s">
        <v>689</v>
      </c>
      <c r="I104" s="27" t="s">
        <v>690</v>
      </c>
      <c r="J104" s="27" t="s">
        <v>904</v>
      </c>
    </row>
    <row r="105" ht="33.75" customHeight="1" spans="1:10">
      <c r="A105" s="27" t="s">
        <v>531</v>
      </c>
      <c r="B105" s="27" t="s">
        <v>905</v>
      </c>
      <c r="C105" s="27" t="s">
        <v>662</v>
      </c>
      <c r="D105" s="27" t="s">
        <v>663</v>
      </c>
      <c r="E105" s="27" t="s">
        <v>906</v>
      </c>
      <c r="F105" s="27" t="s">
        <v>665</v>
      </c>
      <c r="G105" s="44" t="s">
        <v>907</v>
      </c>
      <c r="H105" s="27" t="s">
        <v>695</v>
      </c>
      <c r="I105" s="27" t="s">
        <v>667</v>
      </c>
      <c r="J105" s="27" t="s">
        <v>908</v>
      </c>
    </row>
    <row r="106" ht="33.75" customHeight="1" spans="1:10">
      <c r="A106" s="27" t="s">
        <v>531</v>
      </c>
      <c r="B106" s="27" t="s">
        <v>909</v>
      </c>
      <c r="C106" s="27" t="s">
        <v>662</v>
      </c>
      <c r="D106" s="27" t="s">
        <v>663</v>
      </c>
      <c r="E106" s="27" t="s">
        <v>910</v>
      </c>
      <c r="F106" s="27" t="s">
        <v>665</v>
      </c>
      <c r="G106" s="44" t="s">
        <v>48</v>
      </c>
      <c r="H106" s="27" t="s">
        <v>670</v>
      </c>
      <c r="I106" s="27" t="s">
        <v>667</v>
      </c>
      <c r="J106" s="27" t="s">
        <v>911</v>
      </c>
    </row>
    <row r="107" ht="33.75" customHeight="1" spans="1:10">
      <c r="A107" s="27" t="s">
        <v>531</v>
      </c>
      <c r="B107" s="27" t="s">
        <v>909</v>
      </c>
      <c r="C107" s="27" t="s">
        <v>662</v>
      </c>
      <c r="D107" s="27" t="s">
        <v>663</v>
      </c>
      <c r="E107" s="27" t="s">
        <v>912</v>
      </c>
      <c r="F107" s="27" t="s">
        <v>665</v>
      </c>
      <c r="G107" s="44" t="s">
        <v>48</v>
      </c>
      <c r="H107" s="27" t="s">
        <v>913</v>
      </c>
      <c r="I107" s="27" t="s">
        <v>667</v>
      </c>
      <c r="J107" s="27" t="s">
        <v>914</v>
      </c>
    </row>
    <row r="108" ht="33.75" customHeight="1" spans="1:10">
      <c r="A108" s="27" t="s">
        <v>531</v>
      </c>
      <c r="B108" s="27" t="s">
        <v>909</v>
      </c>
      <c r="C108" s="27" t="s">
        <v>676</v>
      </c>
      <c r="D108" s="27" t="s">
        <v>682</v>
      </c>
      <c r="E108" s="27" t="s">
        <v>915</v>
      </c>
      <c r="F108" s="27" t="s">
        <v>665</v>
      </c>
      <c r="G108" s="44" t="s">
        <v>916</v>
      </c>
      <c r="H108" s="27" t="s">
        <v>689</v>
      </c>
      <c r="I108" s="27" t="s">
        <v>690</v>
      </c>
      <c r="J108" s="27" t="s">
        <v>917</v>
      </c>
    </row>
    <row r="109" ht="33.75" customHeight="1" spans="1:10">
      <c r="A109" s="27" t="s">
        <v>531</v>
      </c>
      <c r="B109" s="27" t="s">
        <v>909</v>
      </c>
      <c r="C109" s="27" t="s">
        <v>685</v>
      </c>
      <c r="D109" s="27" t="s">
        <v>686</v>
      </c>
      <c r="E109" s="27" t="s">
        <v>918</v>
      </c>
      <c r="F109" s="27" t="s">
        <v>665</v>
      </c>
      <c r="G109" s="44" t="s">
        <v>700</v>
      </c>
      <c r="H109" s="27" t="s">
        <v>689</v>
      </c>
      <c r="I109" s="27" t="s">
        <v>690</v>
      </c>
      <c r="J109" s="27" t="s">
        <v>919</v>
      </c>
    </row>
    <row r="110" ht="42" customHeight="1" spans="1:10">
      <c r="A110" s="27" t="s">
        <v>492</v>
      </c>
      <c r="B110" s="27" t="s">
        <v>920</v>
      </c>
      <c r="C110" s="27" t="s">
        <v>662</v>
      </c>
      <c r="D110" s="27" t="s">
        <v>663</v>
      </c>
      <c r="E110" s="27" t="s">
        <v>921</v>
      </c>
      <c r="F110" s="27" t="s">
        <v>665</v>
      </c>
      <c r="G110" s="44" t="s">
        <v>45</v>
      </c>
      <c r="H110" s="27" t="s">
        <v>670</v>
      </c>
      <c r="I110" s="27" t="s">
        <v>667</v>
      </c>
      <c r="J110" s="27" t="s">
        <v>922</v>
      </c>
    </row>
    <row r="111" ht="37" customHeight="1" spans="1:10">
      <c r="A111" s="27" t="s">
        <v>492</v>
      </c>
      <c r="B111" s="27" t="s">
        <v>920</v>
      </c>
      <c r="C111" s="27" t="s">
        <v>662</v>
      </c>
      <c r="D111" s="27" t="s">
        <v>672</v>
      </c>
      <c r="E111" s="27" t="s">
        <v>923</v>
      </c>
      <c r="F111" s="27" t="s">
        <v>665</v>
      </c>
      <c r="G111" s="44" t="s">
        <v>704</v>
      </c>
      <c r="H111" s="27" t="s">
        <v>689</v>
      </c>
      <c r="I111" s="27" t="s">
        <v>667</v>
      </c>
      <c r="J111" s="27" t="s">
        <v>924</v>
      </c>
    </row>
    <row r="112" ht="37" customHeight="1" spans="1:10">
      <c r="A112" s="27" t="s">
        <v>492</v>
      </c>
      <c r="B112" s="27" t="s">
        <v>920</v>
      </c>
      <c r="C112" s="27" t="s">
        <v>662</v>
      </c>
      <c r="D112" s="27" t="s">
        <v>672</v>
      </c>
      <c r="E112" s="27" t="s">
        <v>925</v>
      </c>
      <c r="F112" s="27" t="s">
        <v>665</v>
      </c>
      <c r="G112" s="44" t="s">
        <v>926</v>
      </c>
      <c r="H112" s="27" t="s">
        <v>689</v>
      </c>
      <c r="I112" s="27" t="s">
        <v>667</v>
      </c>
      <c r="J112" s="27" t="s">
        <v>927</v>
      </c>
    </row>
    <row r="113" ht="37" customHeight="1" spans="1:10">
      <c r="A113" s="27" t="s">
        <v>492</v>
      </c>
      <c r="B113" s="27" t="s">
        <v>920</v>
      </c>
      <c r="C113" s="27" t="s">
        <v>676</v>
      </c>
      <c r="D113" s="27" t="s">
        <v>682</v>
      </c>
      <c r="E113" s="27" t="s">
        <v>928</v>
      </c>
      <c r="F113" s="27" t="s">
        <v>703</v>
      </c>
      <c r="G113" s="44" t="s">
        <v>708</v>
      </c>
      <c r="H113" s="27" t="s">
        <v>709</v>
      </c>
      <c r="I113" s="27" t="s">
        <v>667</v>
      </c>
      <c r="J113" s="27" t="s">
        <v>929</v>
      </c>
    </row>
    <row r="114" ht="37" customHeight="1" spans="1:10">
      <c r="A114" s="27" t="s">
        <v>492</v>
      </c>
      <c r="B114" s="27" t="s">
        <v>920</v>
      </c>
      <c r="C114" s="27" t="s">
        <v>685</v>
      </c>
      <c r="D114" s="27" t="s">
        <v>686</v>
      </c>
      <c r="E114" s="27" t="s">
        <v>930</v>
      </c>
      <c r="F114" s="27" t="s">
        <v>665</v>
      </c>
      <c r="G114" s="44" t="s">
        <v>735</v>
      </c>
      <c r="H114" s="27" t="s">
        <v>689</v>
      </c>
      <c r="I114" s="27" t="s">
        <v>667</v>
      </c>
      <c r="J114" s="27" t="s">
        <v>931</v>
      </c>
    </row>
    <row r="115" ht="24" customHeight="1" spans="1:10">
      <c r="A115" s="27" t="s">
        <v>490</v>
      </c>
      <c r="B115" s="27" t="s">
        <v>932</v>
      </c>
      <c r="C115" s="27" t="s">
        <v>662</v>
      </c>
      <c r="D115" s="27" t="s">
        <v>663</v>
      </c>
      <c r="E115" s="27" t="s">
        <v>933</v>
      </c>
      <c r="F115" s="27" t="s">
        <v>665</v>
      </c>
      <c r="G115" s="44" t="s">
        <v>700</v>
      </c>
      <c r="H115" s="27" t="s">
        <v>689</v>
      </c>
      <c r="I115" s="27" t="s">
        <v>667</v>
      </c>
      <c r="J115" s="27" t="s">
        <v>934</v>
      </c>
    </row>
    <row r="116" ht="24" customHeight="1" spans="1:10">
      <c r="A116" s="27" t="s">
        <v>490</v>
      </c>
      <c r="B116" s="27" t="s">
        <v>932</v>
      </c>
      <c r="C116" s="27" t="s">
        <v>662</v>
      </c>
      <c r="D116" s="27" t="s">
        <v>663</v>
      </c>
      <c r="E116" s="27" t="s">
        <v>935</v>
      </c>
      <c r="F116" s="27" t="s">
        <v>665</v>
      </c>
      <c r="G116" s="44" t="s">
        <v>936</v>
      </c>
      <c r="H116" s="27" t="s">
        <v>937</v>
      </c>
      <c r="I116" s="27" t="s">
        <v>667</v>
      </c>
      <c r="J116" s="27" t="s">
        <v>938</v>
      </c>
    </row>
    <row r="117" ht="24" customHeight="1" spans="1:10">
      <c r="A117" s="27" t="s">
        <v>490</v>
      </c>
      <c r="B117" s="27" t="s">
        <v>932</v>
      </c>
      <c r="C117" s="27" t="s">
        <v>662</v>
      </c>
      <c r="D117" s="27" t="s">
        <v>672</v>
      </c>
      <c r="E117" s="27" t="s">
        <v>939</v>
      </c>
      <c r="F117" s="27" t="s">
        <v>665</v>
      </c>
      <c r="G117" s="44" t="s">
        <v>47</v>
      </c>
      <c r="H117" s="27" t="s">
        <v>689</v>
      </c>
      <c r="I117" s="27" t="s">
        <v>667</v>
      </c>
      <c r="J117" s="27" t="s">
        <v>940</v>
      </c>
    </row>
    <row r="118" ht="24" customHeight="1" spans="1:10">
      <c r="A118" s="27" t="s">
        <v>490</v>
      </c>
      <c r="B118" s="27" t="s">
        <v>932</v>
      </c>
      <c r="C118" s="27" t="s">
        <v>662</v>
      </c>
      <c r="D118" s="27" t="s">
        <v>672</v>
      </c>
      <c r="E118" s="27" t="s">
        <v>779</v>
      </c>
      <c r="F118" s="27" t="s">
        <v>703</v>
      </c>
      <c r="G118" s="44" t="s">
        <v>723</v>
      </c>
      <c r="H118" s="27"/>
      <c r="I118" s="27" t="s">
        <v>690</v>
      </c>
      <c r="J118" s="27" t="s">
        <v>779</v>
      </c>
    </row>
    <row r="119" ht="24" customHeight="1" spans="1:10">
      <c r="A119" s="27" t="s">
        <v>490</v>
      </c>
      <c r="B119" s="27" t="s">
        <v>932</v>
      </c>
      <c r="C119" s="27" t="s">
        <v>676</v>
      </c>
      <c r="D119" s="27" t="s">
        <v>677</v>
      </c>
      <c r="E119" s="27" t="s">
        <v>941</v>
      </c>
      <c r="F119" s="27" t="s">
        <v>665</v>
      </c>
      <c r="G119" s="44" t="s">
        <v>57</v>
      </c>
      <c r="H119" s="27" t="s">
        <v>689</v>
      </c>
      <c r="I119" s="27" t="s">
        <v>667</v>
      </c>
      <c r="J119" s="27" t="s">
        <v>942</v>
      </c>
    </row>
    <row r="120" ht="24" customHeight="1" spans="1:10">
      <c r="A120" s="27" t="s">
        <v>490</v>
      </c>
      <c r="B120" s="27" t="s">
        <v>932</v>
      </c>
      <c r="C120" s="27" t="s">
        <v>676</v>
      </c>
      <c r="D120" s="27" t="s">
        <v>682</v>
      </c>
      <c r="E120" s="27" t="s">
        <v>943</v>
      </c>
      <c r="F120" s="27" t="s">
        <v>703</v>
      </c>
      <c r="G120" s="44" t="s">
        <v>944</v>
      </c>
      <c r="H120" s="27"/>
      <c r="I120" s="27" t="s">
        <v>690</v>
      </c>
      <c r="J120" s="27" t="s">
        <v>945</v>
      </c>
    </row>
    <row r="121" ht="33.75" customHeight="1" spans="1:10">
      <c r="A121" s="27" t="s">
        <v>490</v>
      </c>
      <c r="B121" s="27" t="s">
        <v>932</v>
      </c>
      <c r="C121" s="27" t="s">
        <v>685</v>
      </c>
      <c r="D121" s="27" t="s">
        <v>686</v>
      </c>
      <c r="E121" s="27" t="s">
        <v>946</v>
      </c>
      <c r="F121" s="27" t="s">
        <v>665</v>
      </c>
      <c r="G121" s="44" t="s">
        <v>688</v>
      </c>
      <c r="H121" s="27" t="s">
        <v>689</v>
      </c>
      <c r="I121" s="27" t="s">
        <v>667</v>
      </c>
      <c r="J121" s="27" t="s">
        <v>947</v>
      </c>
    </row>
    <row r="122" ht="33.75" customHeight="1" spans="1:10">
      <c r="A122" s="74" t="s">
        <v>67</v>
      </c>
      <c r="B122" s="27"/>
      <c r="C122" s="27"/>
      <c r="D122" s="27"/>
      <c r="E122" s="27"/>
      <c r="F122" s="27"/>
      <c r="G122" s="27"/>
      <c r="H122" s="27"/>
      <c r="I122" s="27"/>
      <c r="J122" s="27"/>
    </row>
    <row r="123" ht="33.75" customHeight="1" spans="1:10">
      <c r="A123" s="27" t="s">
        <v>555</v>
      </c>
      <c r="B123" s="27" t="s">
        <v>948</v>
      </c>
      <c r="C123" s="27" t="s">
        <v>662</v>
      </c>
      <c r="D123" s="27" t="s">
        <v>663</v>
      </c>
      <c r="E123" s="27" t="s">
        <v>949</v>
      </c>
      <c r="F123" s="27" t="s">
        <v>665</v>
      </c>
      <c r="G123" s="44" t="s">
        <v>950</v>
      </c>
      <c r="H123" s="27" t="s">
        <v>680</v>
      </c>
      <c r="I123" s="27" t="s">
        <v>667</v>
      </c>
      <c r="J123" s="27" t="s">
        <v>948</v>
      </c>
    </row>
    <row r="124" ht="33.75" customHeight="1" spans="1:10">
      <c r="A124" s="27" t="s">
        <v>555</v>
      </c>
      <c r="B124" s="27" t="s">
        <v>948</v>
      </c>
      <c r="C124" s="27" t="s">
        <v>662</v>
      </c>
      <c r="D124" s="27" t="s">
        <v>776</v>
      </c>
      <c r="E124" s="27" t="s">
        <v>951</v>
      </c>
      <c r="F124" s="27" t="s">
        <v>703</v>
      </c>
      <c r="G124" s="44" t="s">
        <v>679</v>
      </c>
      <c r="H124" s="27" t="s">
        <v>820</v>
      </c>
      <c r="I124" s="27" t="s">
        <v>690</v>
      </c>
      <c r="J124" s="27" t="s">
        <v>952</v>
      </c>
    </row>
    <row r="125" ht="33.75" customHeight="1" spans="1:10">
      <c r="A125" s="27" t="s">
        <v>555</v>
      </c>
      <c r="B125" s="27" t="s">
        <v>948</v>
      </c>
      <c r="C125" s="27" t="s">
        <v>676</v>
      </c>
      <c r="D125" s="27" t="s">
        <v>682</v>
      </c>
      <c r="E125" s="27" t="s">
        <v>779</v>
      </c>
      <c r="F125" s="27" t="s">
        <v>703</v>
      </c>
      <c r="G125" s="44" t="s">
        <v>953</v>
      </c>
      <c r="H125" s="27" t="s">
        <v>954</v>
      </c>
      <c r="I125" s="27" t="s">
        <v>690</v>
      </c>
      <c r="J125" s="27" t="s">
        <v>955</v>
      </c>
    </row>
    <row r="126" ht="83" customHeight="1" spans="1:10">
      <c r="A126" s="27" t="s">
        <v>555</v>
      </c>
      <c r="B126" s="27" t="s">
        <v>948</v>
      </c>
      <c r="C126" s="27" t="s">
        <v>676</v>
      </c>
      <c r="D126" s="27" t="s">
        <v>682</v>
      </c>
      <c r="E126" s="27" t="s">
        <v>956</v>
      </c>
      <c r="F126" s="27" t="s">
        <v>703</v>
      </c>
      <c r="G126" s="44" t="s">
        <v>704</v>
      </c>
      <c r="H126" s="27" t="s">
        <v>689</v>
      </c>
      <c r="I126" s="27" t="s">
        <v>690</v>
      </c>
      <c r="J126" s="27" t="s">
        <v>957</v>
      </c>
    </row>
    <row r="127" ht="30" customHeight="1" spans="1:10">
      <c r="A127" s="27" t="s">
        <v>555</v>
      </c>
      <c r="B127" s="27" t="s">
        <v>948</v>
      </c>
      <c r="C127" s="27" t="s">
        <v>685</v>
      </c>
      <c r="D127" s="27" t="s">
        <v>686</v>
      </c>
      <c r="E127" s="27" t="s">
        <v>958</v>
      </c>
      <c r="F127" s="27" t="s">
        <v>665</v>
      </c>
      <c r="G127" s="44" t="s">
        <v>688</v>
      </c>
      <c r="H127" s="27" t="s">
        <v>689</v>
      </c>
      <c r="I127" s="27" t="s">
        <v>690</v>
      </c>
      <c r="J127" s="27" t="s">
        <v>959</v>
      </c>
    </row>
    <row r="128" ht="33.75" customHeight="1" spans="1:10">
      <c r="A128" s="74" t="s">
        <v>69</v>
      </c>
      <c r="B128" s="27"/>
      <c r="C128" s="27"/>
      <c r="D128" s="27"/>
      <c r="E128" s="27"/>
      <c r="F128" s="27"/>
      <c r="G128" s="27"/>
      <c r="H128" s="27"/>
      <c r="I128" s="27"/>
      <c r="J128" s="27"/>
    </row>
    <row r="129" ht="33.75" customHeight="1" spans="1:10">
      <c r="A129" s="27" t="s">
        <v>558</v>
      </c>
      <c r="B129" s="27" t="s">
        <v>960</v>
      </c>
      <c r="C129" s="27" t="s">
        <v>662</v>
      </c>
      <c r="D129" s="27" t="s">
        <v>663</v>
      </c>
      <c r="E129" s="27" t="s">
        <v>870</v>
      </c>
      <c r="F129" s="27" t="s">
        <v>703</v>
      </c>
      <c r="G129" s="44" t="s">
        <v>45</v>
      </c>
      <c r="H129" s="27" t="s">
        <v>670</v>
      </c>
      <c r="I129" s="27" t="s">
        <v>667</v>
      </c>
      <c r="J129" s="27" t="s">
        <v>961</v>
      </c>
    </row>
    <row r="130" ht="33.75" customHeight="1" spans="1:10">
      <c r="A130" s="27" t="s">
        <v>558</v>
      </c>
      <c r="B130" s="27" t="s">
        <v>960</v>
      </c>
      <c r="C130" s="27" t="s">
        <v>662</v>
      </c>
      <c r="D130" s="27" t="s">
        <v>663</v>
      </c>
      <c r="E130" s="27" t="s">
        <v>962</v>
      </c>
      <c r="F130" s="27" t="s">
        <v>665</v>
      </c>
      <c r="G130" s="44" t="s">
        <v>963</v>
      </c>
      <c r="H130" s="27" t="s">
        <v>881</v>
      </c>
      <c r="I130" s="27" t="s">
        <v>667</v>
      </c>
      <c r="J130" s="27" t="s">
        <v>964</v>
      </c>
    </row>
    <row r="131" ht="33.75" customHeight="1" spans="1:10">
      <c r="A131" s="27" t="s">
        <v>558</v>
      </c>
      <c r="B131" s="27" t="s">
        <v>960</v>
      </c>
      <c r="C131" s="27" t="s">
        <v>662</v>
      </c>
      <c r="D131" s="27" t="s">
        <v>663</v>
      </c>
      <c r="E131" s="27" t="s">
        <v>965</v>
      </c>
      <c r="F131" s="27" t="s">
        <v>703</v>
      </c>
      <c r="G131" s="44" t="s">
        <v>966</v>
      </c>
      <c r="H131" s="27" t="s">
        <v>680</v>
      </c>
      <c r="I131" s="27" t="s">
        <v>667</v>
      </c>
      <c r="J131" s="27" t="s">
        <v>967</v>
      </c>
    </row>
    <row r="132" ht="33.75" customHeight="1" spans="1:10">
      <c r="A132" s="27" t="s">
        <v>558</v>
      </c>
      <c r="B132" s="27" t="s">
        <v>960</v>
      </c>
      <c r="C132" s="27" t="s">
        <v>662</v>
      </c>
      <c r="D132" s="27" t="s">
        <v>663</v>
      </c>
      <c r="E132" s="27" t="s">
        <v>968</v>
      </c>
      <c r="F132" s="27" t="s">
        <v>703</v>
      </c>
      <c r="G132" s="44" t="s">
        <v>969</v>
      </c>
      <c r="H132" s="27" t="s">
        <v>680</v>
      </c>
      <c r="I132" s="27" t="s">
        <v>667</v>
      </c>
      <c r="J132" s="27" t="s">
        <v>970</v>
      </c>
    </row>
    <row r="133" ht="33.75" customHeight="1" spans="1:10">
      <c r="A133" s="27" t="s">
        <v>558</v>
      </c>
      <c r="B133" s="27" t="s">
        <v>960</v>
      </c>
      <c r="C133" s="27" t="s">
        <v>662</v>
      </c>
      <c r="D133" s="27" t="s">
        <v>663</v>
      </c>
      <c r="E133" s="27" t="s">
        <v>971</v>
      </c>
      <c r="F133" s="27" t="s">
        <v>703</v>
      </c>
      <c r="G133" s="44" t="s">
        <v>972</v>
      </c>
      <c r="H133" s="27" t="s">
        <v>680</v>
      </c>
      <c r="I133" s="27" t="s">
        <v>667</v>
      </c>
      <c r="J133" s="27" t="s">
        <v>973</v>
      </c>
    </row>
    <row r="134" ht="65" customHeight="1" spans="1:10">
      <c r="A134" s="27" t="s">
        <v>558</v>
      </c>
      <c r="B134" s="27" t="s">
        <v>960</v>
      </c>
      <c r="C134" s="27" t="s">
        <v>662</v>
      </c>
      <c r="D134" s="27" t="s">
        <v>672</v>
      </c>
      <c r="E134" s="27" t="s">
        <v>974</v>
      </c>
      <c r="F134" s="27" t="s">
        <v>703</v>
      </c>
      <c r="G134" s="44" t="s">
        <v>704</v>
      </c>
      <c r="H134" s="27" t="s">
        <v>689</v>
      </c>
      <c r="I134" s="27" t="s">
        <v>690</v>
      </c>
      <c r="J134" s="27" t="s">
        <v>975</v>
      </c>
    </row>
    <row r="135" ht="33.75" customHeight="1" spans="1:10">
      <c r="A135" s="27" t="s">
        <v>558</v>
      </c>
      <c r="B135" s="27" t="s">
        <v>960</v>
      </c>
      <c r="C135" s="27" t="s">
        <v>662</v>
      </c>
      <c r="D135" s="27" t="s">
        <v>672</v>
      </c>
      <c r="E135" s="27" t="s">
        <v>976</v>
      </c>
      <c r="F135" s="27" t="s">
        <v>665</v>
      </c>
      <c r="G135" s="44" t="s">
        <v>704</v>
      </c>
      <c r="H135" s="27" t="s">
        <v>689</v>
      </c>
      <c r="I135" s="27" t="s">
        <v>690</v>
      </c>
      <c r="J135" s="27" t="s">
        <v>977</v>
      </c>
    </row>
    <row r="136" ht="33.75" customHeight="1" spans="1:10">
      <c r="A136" s="27" t="s">
        <v>558</v>
      </c>
      <c r="B136" s="27" t="s">
        <v>960</v>
      </c>
      <c r="C136" s="27" t="s">
        <v>662</v>
      </c>
      <c r="D136" s="27" t="s">
        <v>672</v>
      </c>
      <c r="E136" s="27" t="s">
        <v>978</v>
      </c>
      <c r="F136" s="27" t="s">
        <v>703</v>
      </c>
      <c r="G136" s="44" t="s">
        <v>979</v>
      </c>
      <c r="H136" s="27" t="s">
        <v>689</v>
      </c>
      <c r="I136" s="27" t="s">
        <v>690</v>
      </c>
      <c r="J136" s="27" t="s">
        <v>980</v>
      </c>
    </row>
    <row r="137" ht="67" customHeight="1" spans="1:10">
      <c r="A137" s="27" t="s">
        <v>558</v>
      </c>
      <c r="B137" s="27" t="s">
        <v>960</v>
      </c>
      <c r="C137" s="27" t="s">
        <v>662</v>
      </c>
      <c r="D137" s="27" t="s">
        <v>776</v>
      </c>
      <c r="E137" s="27" t="s">
        <v>981</v>
      </c>
      <c r="F137" s="27" t="s">
        <v>703</v>
      </c>
      <c r="G137" s="44" t="s">
        <v>982</v>
      </c>
      <c r="H137" s="27" t="s">
        <v>820</v>
      </c>
      <c r="I137" s="27" t="s">
        <v>667</v>
      </c>
      <c r="J137" s="27" t="s">
        <v>983</v>
      </c>
    </row>
    <row r="138" ht="75" customHeight="1" spans="1:10">
      <c r="A138" s="27" t="s">
        <v>558</v>
      </c>
      <c r="B138" s="27" t="s">
        <v>960</v>
      </c>
      <c r="C138" s="27" t="s">
        <v>662</v>
      </c>
      <c r="D138" s="27" t="s">
        <v>776</v>
      </c>
      <c r="E138" s="27" t="s">
        <v>984</v>
      </c>
      <c r="F138" s="27" t="s">
        <v>703</v>
      </c>
      <c r="G138" s="44" t="s">
        <v>982</v>
      </c>
      <c r="H138" s="27" t="s">
        <v>820</v>
      </c>
      <c r="I138" s="27" t="s">
        <v>667</v>
      </c>
      <c r="J138" s="27" t="s">
        <v>975</v>
      </c>
    </row>
    <row r="139" ht="52" customHeight="1" spans="1:10">
      <c r="A139" s="27" t="s">
        <v>558</v>
      </c>
      <c r="B139" s="27" t="s">
        <v>960</v>
      </c>
      <c r="C139" s="27" t="s">
        <v>676</v>
      </c>
      <c r="D139" s="27" t="s">
        <v>677</v>
      </c>
      <c r="E139" s="27" t="s">
        <v>985</v>
      </c>
      <c r="F139" s="27" t="s">
        <v>665</v>
      </c>
      <c r="G139" s="44" t="s">
        <v>53</v>
      </c>
      <c r="H139" s="27" t="s">
        <v>754</v>
      </c>
      <c r="I139" s="27" t="s">
        <v>667</v>
      </c>
      <c r="J139" s="27" t="s">
        <v>986</v>
      </c>
    </row>
    <row r="140" ht="52" customHeight="1" spans="1:10">
      <c r="A140" s="27" t="s">
        <v>558</v>
      </c>
      <c r="B140" s="27" t="s">
        <v>960</v>
      </c>
      <c r="C140" s="27" t="s">
        <v>676</v>
      </c>
      <c r="D140" s="27" t="s">
        <v>677</v>
      </c>
      <c r="E140" s="27" t="s">
        <v>987</v>
      </c>
      <c r="F140" s="27" t="s">
        <v>703</v>
      </c>
      <c r="G140" s="44" t="s">
        <v>50</v>
      </c>
      <c r="H140" s="27" t="s">
        <v>689</v>
      </c>
      <c r="I140" s="27" t="s">
        <v>690</v>
      </c>
      <c r="J140" s="27" t="s">
        <v>988</v>
      </c>
    </row>
    <row r="141" ht="72" customHeight="1" spans="1:10">
      <c r="A141" s="27" t="s">
        <v>558</v>
      </c>
      <c r="B141" s="27" t="s">
        <v>960</v>
      </c>
      <c r="C141" s="27" t="s">
        <v>676</v>
      </c>
      <c r="D141" s="27" t="s">
        <v>682</v>
      </c>
      <c r="E141" s="27" t="s">
        <v>989</v>
      </c>
      <c r="F141" s="27" t="s">
        <v>703</v>
      </c>
      <c r="G141" s="44" t="s">
        <v>704</v>
      </c>
      <c r="H141" s="27" t="s">
        <v>689</v>
      </c>
      <c r="I141" s="27" t="s">
        <v>667</v>
      </c>
      <c r="J141" s="27" t="s">
        <v>990</v>
      </c>
    </row>
    <row r="142" ht="33.75" customHeight="1" spans="1:10">
      <c r="A142" s="27" t="s">
        <v>558</v>
      </c>
      <c r="B142" s="27" t="s">
        <v>960</v>
      </c>
      <c r="C142" s="27" t="s">
        <v>685</v>
      </c>
      <c r="D142" s="27" t="s">
        <v>686</v>
      </c>
      <c r="E142" s="27" t="s">
        <v>876</v>
      </c>
      <c r="F142" s="27" t="s">
        <v>665</v>
      </c>
      <c r="G142" s="44" t="s">
        <v>700</v>
      </c>
      <c r="H142" s="27" t="s">
        <v>689</v>
      </c>
      <c r="I142" s="27" t="s">
        <v>667</v>
      </c>
      <c r="J142" s="27" t="s">
        <v>991</v>
      </c>
    </row>
    <row r="143" ht="60" customHeight="1" spans="1:10">
      <c r="A143" s="27" t="s">
        <v>558</v>
      </c>
      <c r="B143" s="27" t="s">
        <v>960</v>
      </c>
      <c r="C143" s="27" t="s">
        <v>685</v>
      </c>
      <c r="D143" s="27" t="s">
        <v>686</v>
      </c>
      <c r="E143" s="27" t="s">
        <v>992</v>
      </c>
      <c r="F143" s="27" t="s">
        <v>703</v>
      </c>
      <c r="G143" s="44" t="s">
        <v>688</v>
      </c>
      <c r="H143" s="27" t="s">
        <v>689</v>
      </c>
      <c r="I143" s="27" t="s">
        <v>667</v>
      </c>
      <c r="J143" s="27" t="s">
        <v>993</v>
      </c>
    </row>
    <row r="144" ht="36" customHeight="1" spans="1:10">
      <c r="A144" s="74" t="s">
        <v>71</v>
      </c>
      <c r="B144" s="27"/>
      <c r="C144" s="27"/>
      <c r="D144" s="27"/>
      <c r="E144" s="27"/>
      <c r="F144" s="27"/>
      <c r="G144" s="27"/>
      <c r="H144" s="27"/>
      <c r="I144" s="27"/>
      <c r="J144" s="27"/>
    </row>
    <row r="145" ht="17" customHeight="1" spans="1:10">
      <c r="A145" s="27" t="s">
        <v>568</v>
      </c>
      <c r="B145" s="27" t="s">
        <v>994</v>
      </c>
      <c r="C145" s="27" t="s">
        <v>662</v>
      </c>
      <c r="D145" s="27" t="s">
        <v>663</v>
      </c>
      <c r="E145" s="27" t="s">
        <v>995</v>
      </c>
      <c r="F145" s="27" t="s">
        <v>703</v>
      </c>
      <c r="G145" s="44" t="s">
        <v>44</v>
      </c>
      <c r="H145" s="27" t="s">
        <v>729</v>
      </c>
      <c r="I145" s="27" t="s">
        <v>667</v>
      </c>
      <c r="J145" s="27" t="s">
        <v>995</v>
      </c>
    </row>
    <row r="146" ht="17" customHeight="1" spans="1:10">
      <c r="A146" s="27" t="s">
        <v>568</v>
      </c>
      <c r="B146" s="27" t="s">
        <v>994</v>
      </c>
      <c r="C146" s="27" t="s">
        <v>662</v>
      </c>
      <c r="D146" s="27" t="s">
        <v>663</v>
      </c>
      <c r="E146" s="27" t="s">
        <v>996</v>
      </c>
      <c r="F146" s="27" t="s">
        <v>665</v>
      </c>
      <c r="G146" s="44" t="s">
        <v>997</v>
      </c>
      <c r="H146" s="27" t="s">
        <v>760</v>
      </c>
      <c r="I146" s="27" t="s">
        <v>667</v>
      </c>
      <c r="J146" s="27" t="s">
        <v>996</v>
      </c>
    </row>
    <row r="147" ht="17" customHeight="1" spans="1:10">
      <c r="A147" s="27" t="s">
        <v>568</v>
      </c>
      <c r="B147" s="27" t="s">
        <v>994</v>
      </c>
      <c r="C147" s="27" t="s">
        <v>662</v>
      </c>
      <c r="D147" s="27" t="s">
        <v>672</v>
      </c>
      <c r="E147" s="27" t="s">
        <v>998</v>
      </c>
      <c r="F147" s="27" t="s">
        <v>703</v>
      </c>
      <c r="G147" s="44" t="s">
        <v>999</v>
      </c>
      <c r="H147" s="27"/>
      <c r="I147" s="27" t="s">
        <v>690</v>
      </c>
      <c r="J147" s="27" t="s">
        <v>998</v>
      </c>
    </row>
    <row r="148" ht="17" customHeight="1" spans="1:10">
      <c r="A148" s="27" t="s">
        <v>568</v>
      </c>
      <c r="B148" s="27" t="s">
        <v>994</v>
      </c>
      <c r="C148" s="27" t="s">
        <v>676</v>
      </c>
      <c r="D148" s="27" t="s">
        <v>682</v>
      </c>
      <c r="E148" s="27" t="s">
        <v>1000</v>
      </c>
      <c r="F148" s="27" t="s">
        <v>703</v>
      </c>
      <c r="G148" s="44" t="s">
        <v>1001</v>
      </c>
      <c r="H148" s="27"/>
      <c r="I148" s="27" t="s">
        <v>690</v>
      </c>
      <c r="J148" s="27" t="s">
        <v>1002</v>
      </c>
    </row>
    <row r="149" ht="33.75" customHeight="1" spans="1:10">
      <c r="A149" s="27" t="s">
        <v>568</v>
      </c>
      <c r="B149" s="27" t="s">
        <v>994</v>
      </c>
      <c r="C149" s="27" t="s">
        <v>685</v>
      </c>
      <c r="D149" s="27" t="s">
        <v>686</v>
      </c>
      <c r="E149" s="27" t="s">
        <v>1003</v>
      </c>
      <c r="F149" s="27" t="s">
        <v>665</v>
      </c>
      <c r="G149" s="44" t="s">
        <v>688</v>
      </c>
      <c r="H149" s="27" t="s">
        <v>689</v>
      </c>
      <c r="I149" s="27" t="s">
        <v>667</v>
      </c>
      <c r="J149" s="27" t="s">
        <v>1004</v>
      </c>
    </row>
    <row r="150" ht="33.75" customHeight="1" spans="1:10">
      <c r="A150" s="74" t="s">
        <v>77</v>
      </c>
      <c r="B150" s="27"/>
      <c r="C150" s="27"/>
      <c r="D150" s="27"/>
      <c r="E150" s="27"/>
      <c r="F150" s="27"/>
      <c r="G150" s="27"/>
      <c r="H150" s="27"/>
      <c r="I150" s="27"/>
      <c r="J150" s="27"/>
    </row>
    <row r="151" ht="33.75" customHeight="1" spans="1:10">
      <c r="A151" s="27" t="s">
        <v>574</v>
      </c>
      <c r="B151" s="27" t="s">
        <v>1005</v>
      </c>
      <c r="C151" s="27" t="s">
        <v>662</v>
      </c>
      <c r="D151" s="27" t="s">
        <v>663</v>
      </c>
      <c r="E151" s="27" t="s">
        <v>1006</v>
      </c>
      <c r="F151" s="27" t="s">
        <v>665</v>
      </c>
      <c r="G151" s="44" t="s">
        <v>1007</v>
      </c>
      <c r="H151" s="27" t="s">
        <v>1008</v>
      </c>
      <c r="I151" s="27" t="s">
        <v>667</v>
      </c>
      <c r="J151" s="27" t="s">
        <v>1009</v>
      </c>
    </row>
    <row r="152" ht="33.75" customHeight="1" spans="1:10">
      <c r="A152" s="27" t="s">
        <v>574</v>
      </c>
      <c r="B152" s="27" t="s">
        <v>1005</v>
      </c>
      <c r="C152" s="27" t="s">
        <v>662</v>
      </c>
      <c r="D152" s="27" t="s">
        <v>672</v>
      </c>
      <c r="E152" s="27" t="s">
        <v>1010</v>
      </c>
      <c r="F152" s="27" t="s">
        <v>665</v>
      </c>
      <c r="G152" s="44" t="s">
        <v>700</v>
      </c>
      <c r="H152" s="27" t="s">
        <v>1011</v>
      </c>
      <c r="I152" s="27" t="s">
        <v>690</v>
      </c>
      <c r="J152" s="27" t="s">
        <v>1012</v>
      </c>
    </row>
    <row r="153" ht="33.75" customHeight="1" spans="1:10">
      <c r="A153" s="27" t="s">
        <v>574</v>
      </c>
      <c r="B153" s="27" t="s">
        <v>1005</v>
      </c>
      <c r="C153" s="27" t="s">
        <v>662</v>
      </c>
      <c r="D153" s="27" t="s">
        <v>776</v>
      </c>
      <c r="E153" s="27" t="s">
        <v>1013</v>
      </c>
      <c r="F153" s="27" t="s">
        <v>665</v>
      </c>
      <c r="G153" s="44" t="s">
        <v>1014</v>
      </c>
      <c r="H153" s="27" t="s">
        <v>689</v>
      </c>
      <c r="I153" s="27" t="s">
        <v>690</v>
      </c>
      <c r="J153" s="27" t="s">
        <v>1015</v>
      </c>
    </row>
    <row r="154" ht="33.75" customHeight="1" spans="1:10">
      <c r="A154" s="27" t="s">
        <v>574</v>
      </c>
      <c r="B154" s="27" t="s">
        <v>1005</v>
      </c>
      <c r="C154" s="27" t="s">
        <v>676</v>
      </c>
      <c r="D154" s="27" t="s">
        <v>682</v>
      </c>
      <c r="E154" s="27" t="s">
        <v>1016</v>
      </c>
      <c r="F154" s="27" t="s">
        <v>665</v>
      </c>
      <c r="G154" s="44" t="s">
        <v>712</v>
      </c>
      <c r="H154" s="27" t="s">
        <v>689</v>
      </c>
      <c r="I154" s="27" t="s">
        <v>667</v>
      </c>
      <c r="J154" s="27" t="s">
        <v>1017</v>
      </c>
    </row>
    <row r="155" ht="33.75" customHeight="1" spans="1:10">
      <c r="A155" s="27" t="s">
        <v>574</v>
      </c>
      <c r="B155" s="27" t="s">
        <v>1005</v>
      </c>
      <c r="C155" s="27" t="s">
        <v>676</v>
      </c>
      <c r="D155" s="27" t="s">
        <v>1018</v>
      </c>
      <c r="E155" s="27" t="s">
        <v>1019</v>
      </c>
      <c r="F155" s="27" t="s">
        <v>665</v>
      </c>
      <c r="G155" s="44" t="s">
        <v>735</v>
      </c>
      <c r="H155" s="27" t="s">
        <v>689</v>
      </c>
      <c r="I155" s="27" t="s">
        <v>690</v>
      </c>
      <c r="J155" s="27" t="s">
        <v>1020</v>
      </c>
    </row>
    <row r="156" ht="33.75" customHeight="1" spans="1:10">
      <c r="A156" s="27" t="s">
        <v>574</v>
      </c>
      <c r="B156" s="27" t="s">
        <v>1005</v>
      </c>
      <c r="C156" s="27" t="s">
        <v>676</v>
      </c>
      <c r="D156" s="27" t="s">
        <v>706</v>
      </c>
      <c r="E156" s="27" t="s">
        <v>1021</v>
      </c>
      <c r="F156" s="27" t="s">
        <v>703</v>
      </c>
      <c r="G156" s="44" t="s">
        <v>1022</v>
      </c>
      <c r="H156" s="27" t="s">
        <v>680</v>
      </c>
      <c r="I156" s="27" t="s">
        <v>667</v>
      </c>
      <c r="J156" s="27" t="s">
        <v>1023</v>
      </c>
    </row>
    <row r="157" ht="33.75" customHeight="1" spans="1:10">
      <c r="A157" s="27" t="s">
        <v>574</v>
      </c>
      <c r="B157" s="27" t="s">
        <v>1005</v>
      </c>
      <c r="C157" s="27" t="s">
        <v>685</v>
      </c>
      <c r="D157" s="27" t="s">
        <v>686</v>
      </c>
      <c r="E157" s="27" t="s">
        <v>1024</v>
      </c>
      <c r="F157" s="27" t="s">
        <v>665</v>
      </c>
      <c r="G157" s="44" t="s">
        <v>688</v>
      </c>
      <c r="H157" s="27" t="s">
        <v>689</v>
      </c>
      <c r="I157" s="27" t="s">
        <v>667</v>
      </c>
      <c r="J157" s="27" t="s">
        <v>1025</v>
      </c>
    </row>
    <row r="158" ht="33.75" customHeight="1" spans="1:10">
      <c r="A158" s="74" t="s">
        <v>75</v>
      </c>
      <c r="B158" s="27"/>
      <c r="C158" s="27"/>
      <c r="D158" s="27"/>
      <c r="E158" s="27"/>
      <c r="F158" s="27"/>
      <c r="G158" s="27"/>
      <c r="H158" s="27"/>
      <c r="I158" s="27"/>
      <c r="J158" s="27"/>
    </row>
    <row r="159" ht="47" customHeight="1" spans="1:10">
      <c r="A159" s="27" t="s">
        <v>625</v>
      </c>
      <c r="B159" s="27" t="s">
        <v>1026</v>
      </c>
      <c r="C159" s="27" t="s">
        <v>662</v>
      </c>
      <c r="D159" s="27" t="s">
        <v>663</v>
      </c>
      <c r="E159" s="27" t="s">
        <v>1027</v>
      </c>
      <c r="F159" s="27" t="s">
        <v>703</v>
      </c>
      <c r="G159" s="44" t="s">
        <v>45</v>
      </c>
      <c r="H159" s="27" t="s">
        <v>729</v>
      </c>
      <c r="I159" s="27" t="s">
        <v>667</v>
      </c>
      <c r="J159" s="27" t="s">
        <v>1028</v>
      </c>
    </row>
    <row r="160" ht="47" customHeight="1" spans="1:10">
      <c r="A160" s="27" t="s">
        <v>625</v>
      </c>
      <c r="B160" s="27" t="s">
        <v>1026</v>
      </c>
      <c r="C160" s="27" t="s">
        <v>662</v>
      </c>
      <c r="D160" s="27" t="s">
        <v>672</v>
      </c>
      <c r="E160" s="27" t="s">
        <v>813</v>
      </c>
      <c r="F160" s="27" t="s">
        <v>665</v>
      </c>
      <c r="G160" s="44" t="s">
        <v>688</v>
      </c>
      <c r="H160" s="27" t="s">
        <v>689</v>
      </c>
      <c r="I160" s="27" t="s">
        <v>667</v>
      </c>
      <c r="J160" s="27" t="s">
        <v>814</v>
      </c>
    </row>
    <row r="161" ht="47" customHeight="1" spans="1:10">
      <c r="A161" s="27" t="s">
        <v>625</v>
      </c>
      <c r="B161" s="27" t="s">
        <v>1026</v>
      </c>
      <c r="C161" s="27" t="s">
        <v>662</v>
      </c>
      <c r="D161" s="27" t="s">
        <v>672</v>
      </c>
      <c r="E161" s="27" t="s">
        <v>815</v>
      </c>
      <c r="F161" s="27" t="s">
        <v>665</v>
      </c>
      <c r="G161" s="44" t="s">
        <v>688</v>
      </c>
      <c r="H161" s="27" t="s">
        <v>689</v>
      </c>
      <c r="I161" s="27" t="s">
        <v>667</v>
      </c>
      <c r="J161" s="27" t="s">
        <v>816</v>
      </c>
    </row>
    <row r="162" ht="47" customHeight="1" spans="1:10">
      <c r="A162" s="27" t="s">
        <v>625</v>
      </c>
      <c r="B162" s="27" t="s">
        <v>1026</v>
      </c>
      <c r="C162" s="27" t="s">
        <v>662</v>
      </c>
      <c r="D162" s="27" t="s">
        <v>776</v>
      </c>
      <c r="E162" s="27" t="s">
        <v>1029</v>
      </c>
      <c r="F162" s="27" t="s">
        <v>665</v>
      </c>
      <c r="G162" s="44" t="s">
        <v>688</v>
      </c>
      <c r="H162" s="27" t="s">
        <v>689</v>
      </c>
      <c r="I162" s="27" t="s">
        <v>667</v>
      </c>
      <c r="J162" s="27" t="s">
        <v>1030</v>
      </c>
    </row>
    <row r="163" ht="47" customHeight="1" spans="1:10">
      <c r="A163" s="27" t="s">
        <v>625</v>
      </c>
      <c r="B163" s="27" t="s">
        <v>1026</v>
      </c>
      <c r="C163" s="27" t="s">
        <v>676</v>
      </c>
      <c r="D163" s="27" t="s">
        <v>682</v>
      </c>
      <c r="E163" s="27" t="s">
        <v>865</v>
      </c>
      <c r="F163" s="27" t="s">
        <v>703</v>
      </c>
      <c r="G163" s="44" t="s">
        <v>865</v>
      </c>
      <c r="H163" s="27"/>
      <c r="I163" s="27" t="s">
        <v>690</v>
      </c>
      <c r="J163" s="27" t="s">
        <v>1031</v>
      </c>
    </row>
    <row r="164" ht="47" customHeight="1" spans="1:10">
      <c r="A164" s="27" t="s">
        <v>625</v>
      </c>
      <c r="B164" s="27" t="s">
        <v>1026</v>
      </c>
      <c r="C164" s="27" t="s">
        <v>685</v>
      </c>
      <c r="D164" s="27" t="s">
        <v>686</v>
      </c>
      <c r="E164" s="27" t="s">
        <v>745</v>
      </c>
      <c r="F164" s="27" t="s">
        <v>665</v>
      </c>
      <c r="G164" s="44" t="s">
        <v>688</v>
      </c>
      <c r="H164" s="27" t="s">
        <v>689</v>
      </c>
      <c r="I164" s="27" t="s">
        <v>667</v>
      </c>
      <c r="J164" s="27" t="s">
        <v>1032</v>
      </c>
    </row>
    <row r="165" ht="45" customHeight="1" spans="1:10">
      <c r="A165" s="27" t="s">
        <v>580</v>
      </c>
      <c r="B165" s="27" t="s">
        <v>1033</v>
      </c>
      <c r="C165" s="27" t="s">
        <v>662</v>
      </c>
      <c r="D165" s="27" t="s">
        <v>663</v>
      </c>
      <c r="E165" s="27" t="s">
        <v>1034</v>
      </c>
      <c r="F165" s="27" t="s">
        <v>703</v>
      </c>
      <c r="G165" s="44" t="s">
        <v>1035</v>
      </c>
      <c r="H165" s="27" t="s">
        <v>1036</v>
      </c>
      <c r="I165" s="27" t="s">
        <v>667</v>
      </c>
      <c r="J165" s="27" t="s">
        <v>1037</v>
      </c>
    </row>
    <row r="166" ht="45" customHeight="1" spans="1:10">
      <c r="A166" s="27" t="s">
        <v>580</v>
      </c>
      <c r="B166" s="27" t="s">
        <v>1033</v>
      </c>
      <c r="C166" s="27" t="s">
        <v>662</v>
      </c>
      <c r="D166" s="27" t="s">
        <v>663</v>
      </c>
      <c r="E166" s="27" t="s">
        <v>1038</v>
      </c>
      <c r="F166" s="27" t="s">
        <v>665</v>
      </c>
      <c r="G166" s="44" t="s">
        <v>54</v>
      </c>
      <c r="H166" s="27" t="s">
        <v>844</v>
      </c>
      <c r="I166" s="27" t="s">
        <v>667</v>
      </c>
      <c r="J166" s="27" t="s">
        <v>1039</v>
      </c>
    </row>
    <row r="167" ht="24" customHeight="1" spans="1:10">
      <c r="A167" s="27" t="s">
        <v>580</v>
      </c>
      <c r="B167" s="27" t="s">
        <v>1033</v>
      </c>
      <c r="C167" s="27" t="s">
        <v>662</v>
      </c>
      <c r="D167" s="27" t="s">
        <v>663</v>
      </c>
      <c r="E167" s="27" t="s">
        <v>1040</v>
      </c>
      <c r="F167" s="27" t="s">
        <v>703</v>
      </c>
      <c r="G167" s="44" t="s">
        <v>44</v>
      </c>
      <c r="H167" s="27" t="s">
        <v>1008</v>
      </c>
      <c r="I167" s="27" t="s">
        <v>667</v>
      </c>
      <c r="J167" s="27" t="s">
        <v>1041</v>
      </c>
    </row>
    <row r="168" ht="24" customHeight="1" spans="1:10">
      <c r="A168" s="27" t="s">
        <v>580</v>
      </c>
      <c r="B168" s="27" t="s">
        <v>1033</v>
      </c>
      <c r="C168" s="27" t="s">
        <v>662</v>
      </c>
      <c r="D168" s="27" t="s">
        <v>663</v>
      </c>
      <c r="E168" s="27" t="s">
        <v>1042</v>
      </c>
      <c r="F168" s="27" t="s">
        <v>703</v>
      </c>
      <c r="G168" s="44" t="s">
        <v>44</v>
      </c>
      <c r="H168" s="27" t="s">
        <v>680</v>
      </c>
      <c r="I168" s="27" t="s">
        <v>667</v>
      </c>
      <c r="J168" s="27" t="s">
        <v>1043</v>
      </c>
    </row>
    <row r="169" ht="45" customHeight="1" spans="1:10">
      <c r="A169" s="27" t="s">
        <v>580</v>
      </c>
      <c r="B169" s="27" t="s">
        <v>1033</v>
      </c>
      <c r="C169" s="27" t="s">
        <v>662</v>
      </c>
      <c r="D169" s="27" t="s">
        <v>663</v>
      </c>
      <c r="E169" s="27" t="s">
        <v>1044</v>
      </c>
      <c r="F169" s="27" t="s">
        <v>665</v>
      </c>
      <c r="G169" s="44" t="s">
        <v>1045</v>
      </c>
      <c r="H169" s="27" t="s">
        <v>881</v>
      </c>
      <c r="I169" s="27" t="s">
        <v>667</v>
      </c>
      <c r="J169" s="27" t="s">
        <v>1046</v>
      </c>
    </row>
    <row r="170" ht="45" customHeight="1" spans="1:10">
      <c r="A170" s="27" t="s">
        <v>580</v>
      </c>
      <c r="B170" s="27" t="s">
        <v>1033</v>
      </c>
      <c r="C170" s="27" t="s">
        <v>662</v>
      </c>
      <c r="D170" s="27" t="s">
        <v>672</v>
      </c>
      <c r="E170" s="27" t="s">
        <v>1047</v>
      </c>
      <c r="F170" s="27" t="s">
        <v>665</v>
      </c>
      <c r="G170" s="44" t="s">
        <v>688</v>
      </c>
      <c r="H170" s="27" t="s">
        <v>689</v>
      </c>
      <c r="I170" s="27" t="s">
        <v>667</v>
      </c>
      <c r="J170" s="27" t="s">
        <v>1048</v>
      </c>
    </row>
    <row r="171" ht="27" customHeight="1" spans="1:10">
      <c r="A171" s="27" t="s">
        <v>580</v>
      </c>
      <c r="B171" s="27" t="s">
        <v>1033</v>
      </c>
      <c r="C171" s="27" t="s">
        <v>662</v>
      </c>
      <c r="D171" s="27" t="s">
        <v>776</v>
      </c>
      <c r="E171" s="27" t="s">
        <v>1049</v>
      </c>
      <c r="F171" s="27" t="s">
        <v>703</v>
      </c>
      <c r="G171" s="44" t="s">
        <v>44</v>
      </c>
      <c r="H171" s="27" t="s">
        <v>820</v>
      </c>
      <c r="I171" s="27" t="s">
        <v>667</v>
      </c>
      <c r="J171" s="27" t="s">
        <v>1050</v>
      </c>
    </row>
    <row r="172" ht="45" customHeight="1" spans="1:10">
      <c r="A172" s="27" t="s">
        <v>580</v>
      </c>
      <c r="B172" s="27" t="s">
        <v>1033</v>
      </c>
      <c r="C172" s="27" t="s">
        <v>676</v>
      </c>
      <c r="D172" s="27" t="s">
        <v>677</v>
      </c>
      <c r="E172" s="27" t="s">
        <v>1051</v>
      </c>
      <c r="F172" s="27" t="s">
        <v>665</v>
      </c>
      <c r="G172" s="44" t="s">
        <v>1052</v>
      </c>
      <c r="H172" s="27" t="s">
        <v>760</v>
      </c>
      <c r="I172" s="27" t="s">
        <v>667</v>
      </c>
      <c r="J172" s="27" t="s">
        <v>1053</v>
      </c>
    </row>
    <row r="173" ht="24" customHeight="1" spans="1:10">
      <c r="A173" s="27" t="s">
        <v>580</v>
      </c>
      <c r="B173" s="27" t="s">
        <v>1033</v>
      </c>
      <c r="C173" s="27" t="s">
        <v>676</v>
      </c>
      <c r="D173" s="27" t="s">
        <v>682</v>
      </c>
      <c r="E173" s="27" t="s">
        <v>1054</v>
      </c>
      <c r="F173" s="27" t="s">
        <v>665</v>
      </c>
      <c r="G173" s="44" t="s">
        <v>45</v>
      </c>
      <c r="H173" s="27" t="s">
        <v>680</v>
      </c>
      <c r="I173" s="27" t="s">
        <v>667</v>
      </c>
      <c r="J173" s="27" t="s">
        <v>1055</v>
      </c>
    </row>
    <row r="174" ht="26" customHeight="1" spans="1:10">
      <c r="A174" s="27" t="s">
        <v>580</v>
      </c>
      <c r="B174" s="27" t="s">
        <v>1033</v>
      </c>
      <c r="C174" s="27" t="s">
        <v>676</v>
      </c>
      <c r="D174" s="27" t="s">
        <v>706</v>
      </c>
      <c r="E174" s="27" t="s">
        <v>1056</v>
      </c>
      <c r="F174" s="27" t="s">
        <v>665</v>
      </c>
      <c r="G174" s="44" t="s">
        <v>46</v>
      </c>
      <c r="H174" s="27" t="s">
        <v>844</v>
      </c>
      <c r="I174" s="27" t="s">
        <v>667</v>
      </c>
      <c r="J174" s="27" t="s">
        <v>1057</v>
      </c>
    </row>
    <row r="175" ht="45" customHeight="1" spans="1:10">
      <c r="A175" s="27" t="s">
        <v>580</v>
      </c>
      <c r="B175" s="27" t="s">
        <v>1033</v>
      </c>
      <c r="C175" s="27" t="s">
        <v>685</v>
      </c>
      <c r="D175" s="27" t="s">
        <v>686</v>
      </c>
      <c r="E175" s="27" t="s">
        <v>1058</v>
      </c>
      <c r="F175" s="27" t="s">
        <v>665</v>
      </c>
      <c r="G175" s="44" t="s">
        <v>688</v>
      </c>
      <c r="H175" s="27" t="s">
        <v>689</v>
      </c>
      <c r="I175" s="27" t="s">
        <v>667</v>
      </c>
      <c r="J175" s="27" t="s">
        <v>1059</v>
      </c>
    </row>
    <row r="176" ht="25" customHeight="1" spans="1:10">
      <c r="A176" s="27" t="s">
        <v>600</v>
      </c>
      <c r="B176" s="27" t="s">
        <v>1060</v>
      </c>
      <c r="C176" s="27" t="s">
        <v>662</v>
      </c>
      <c r="D176" s="27" t="s">
        <v>663</v>
      </c>
      <c r="E176" s="27" t="s">
        <v>1061</v>
      </c>
      <c r="F176" s="27" t="s">
        <v>665</v>
      </c>
      <c r="G176" s="44" t="s">
        <v>47</v>
      </c>
      <c r="H176" s="27" t="s">
        <v>680</v>
      </c>
      <c r="I176" s="27" t="s">
        <v>667</v>
      </c>
      <c r="J176" s="27" t="s">
        <v>1062</v>
      </c>
    </row>
    <row r="177" ht="25" customHeight="1" spans="1:10">
      <c r="A177" s="27" t="s">
        <v>600</v>
      </c>
      <c r="B177" s="27" t="s">
        <v>1060</v>
      </c>
      <c r="C177" s="27" t="s">
        <v>662</v>
      </c>
      <c r="D177" s="27" t="s">
        <v>663</v>
      </c>
      <c r="E177" s="27" t="s">
        <v>1063</v>
      </c>
      <c r="F177" s="27" t="s">
        <v>665</v>
      </c>
      <c r="G177" s="44" t="s">
        <v>47</v>
      </c>
      <c r="H177" s="27" t="s">
        <v>680</v>
      </c>
      <c r="I177" s="27" t="s">
        <v>667</v>
      </c>
      <c r="J177" s="27" t="s">
        <v>1064</v>
      </c>
    </row>
    <row r="178" ht="25" customHeight="1" spans="1:10">
      <c r="A178" s="27" t="s">
        <v>600</v>
      </c>
      <c r="B178" s="27" t="s">
        <v>1060</v>
      </c>
      <c r="C178" s="27" t="s">
        <v>662</v>
      </c>
      <c r="D178" s="27" t="s">
        <v>663</v>
      </c>
      <c r="E178" s="27" t="s">
        <v>1065</v>
      </c>
      <c r="F178" s="27" t="s">
        <v>665</v>
      </c>
      <c r="G178" s="44" t="s">
        <v>45</v>
      </c>
      <c r="H178" s="27" t="s">
        <v>680</v>
      </c>
      <c r="I178" s="27" t="s">
        <v>667</v>
      </c>
      <c r="J178" s="27" t="s">
        <v>1066</v>
      </c>
    </row>
    <row r="179" ht="33.75" customHeight="1" spans="1:10">
      <c r="A179" s="27" t="s">
        <v>600</v>
      </c>
      <c r="B179" s="27" t="s">
        <v>1060</v>
      </c>
      <c r="C179" s="27" t="s">
        <v>662</v>
      </c>
      <c r="D179" s="27" t="s">
        <v>663</v>
      </c>
      <c r="E179" s="27" t="s">
        <v>1067</v>
      </c>
      <c r="F179" s="27" t="s">
        <v>665</v>
      </c>
      <c r="G179" s="44" t="s">
        <v>51</v>
      </c>
      <c r="H179" s="27" t="s">
        <v>823</v>
      </c>
      <c r="I179" s="27" t="s">
        <v>667</v>
      </c>
      <c r="J179" s="27" t="s">
        <v>1068</v>
      </c>
    </row>
    <row r="180" ht="29" customHeight="1" spans="1:10">
      <c r="A180" s="27" t="s">
        <v>600</v>
      </c>
      <c r="B180" s="27" t="s">
        <v>1060</v>
      </c>
      <c r="C180" s="27" t="s">
        <v>662</v>
      </c>
      <c r="D180" s="27" t="s">
        <v>663</v>
      </c>
      <c r="E180" s="27" t="s">
        <v>1069</v>
      </c>
      <c r="F180" s="27" t="s">
        <v>665</v>
      </c>
      <c r="G180" s="44" t="s">
        <v>46</v>
      </c>
      <c r="H180" s="27" t="s">
        <v>844</v>
      </c>
      <c r="I180" s="27" t="s">
        <v>667</v>
      </c>
      <c r="J180" s="27" t="s">
        <v>1070</v>
      </c>
    </row>
    <row r="181" ht="50" customHeight="1" spans="1:10">
      <c r="A181" s="27" t="s">
        <v>600</v>
      </c>
      <c r="B181" s="27" t="s">
        <v>1060</v>
      </c>
      <c r="C181" s="27" t="s">
        <v>662</v>
      </c>
      <c r="D181" s="27" t="s">
        <v>672</v>
      </c>
      <c r="E181" s="27" t="s">
        <v>1071</v>
      </c>
      <c r="F181" s="27" t="s">
        <v>665</v>
      </c>
      <c r="G181" s="44" t="s">
        <v>700</v>
      </c>
      <c r="H181" s="27" t="s">
        <v>689</v>
      </c>
      <c r="I181" s="27" t="s">
        <v>667</v>
      </c>
      <c r="J181" s="27" t="s">
        <v>1072</v>
      </c>
    </row>
    <row r="182" ht="24" customHeight="1" spans="1:10">
      <c r="A182" s="27" t="s">
        <v>600</v>
      </c>
      <c r="B182" s="27" t="s">
        <v>1060</v>
      </c>
      <c r="C182" s="27" t="s">
        <v>676</v>
      </c>
      <c r="D182" s="27" t="s">
        <v>677</v>
      </c>
      <c r="E182" s="27" t="s">
        <v>1073</v>
      </c>
      <c r="F182" s="27" t="s">
        <v>665</v>
      </c>
      <c r="G182" s="44" t="s">
        <v>1052</v>
      </c>
      <c r="H182" s="27" t="s">
        <v>754</v>
      </c>
      <c r="I182" s="27" t="s">
        <v>667</v>
      </c>
      <c r="J182" s="27" t="s">
        <v>1074</v>
      </c>
    </row>
    <row r="183" ht="33.75" customHeight="1" spans="1:10">
      <c r="A183" s="27" t="s">
        <v>600</v>
      </c>
      <c r="B183" s="27" t="s">
        <v>1060</v>
      </c>
      <c r="C183" s="27" t="s">
        <v>676</v>
      </c>
      <c r="D183" s="27" t="s">
        <v>682</v>
      </c>
      <c r="E183" s="27" t="s">
        <v>1075</v>
      </c>
      <c r="F183" s="27" t="s">
        <v>665</v>
      </c>
      <c r="G183" s="44" t="s">
        <v>1076</v>
      </c>
      <c r="H183" s="27" t="s">
        <v>1036</v>
      </c>
      <c r="I183" s="27" t="s">
        <v>667</v>
      </c>
      <c r="J183" s="27" t="s">
        <v>1077</v>
      </c>
    </row>
    <row r="184" ht="33.75" customHeight="1" spans="1:10">
      <c r="A184" s="27" t="s">
        <v>600</v>
      </c>
      <c r="B184" s="27" t="s">
        <v>1060</v>
      </c>
      <c r="C184" s="27" t="s">
        <v>676</v>
      </c>
      <c r="D184" s="27" t="s">
        <v>682</v>
      </c>
      <c r="E184" s="27" t="s">
        <v>1078</v>
      </c>
      <c r="F184" s="27" t="s">
        <v>665</v>
      </c>
      <c r="G184" s="44" t="s">
        <v>712</v>
      </c>
      <c r="H184" s="27" t="s">
        <v>729</v>
      </c>
      <c r="I184" s="27" t="s">
        <v>667</v>
      </c>
      <c r="J184" s="27" t="s">
        <v>1079</v>
      </c>
    </row>
    <row r="185" ht="23" customHeight="1" spans="1:10">
      <c r="A185" s="27" t="s">
        <v>600</v>
      </c>
      <c r="B185" s="27" t="s">
        <v>1060</v>
      </c>
      <c r="C185" s="27" t="s">
        <v>676</v>
      </c>
      <c r="D185" s="27" t="s">
        <v>706</v>
      </c>
      <c r="E185" s="27" t="s">
        <v>1080</v>
      </c>
      <c r="F185" s="27" t="s">
        <v>665</v>
      </c>
      <c r="G185" s="44" t="s">
        <v>1081</v>
      </c>
      <c r="H185" s="27" t="s">
        <v>1036</v>
      </c>
      <c r="I185" s="27" t="s">
        <v>667</v>
      </c>
      <c r="J185" s="27" t="s">
        <v>1082</v>
      </c>
    </row>
    <row r="186" ht="47" customHeight="1" spans="1:10">
      <c r="A186" s="27" t="s">
        <v>600</v>
      </c>
      <c r="B186" s="27" t="s">
        <v>1060</v>
      </c>
      <c r="C186" s="27" t="s">
        <v>685</v>
      </c>
      <c r="D186" s="27" t="s">
        <v>686</v>
      </c>
      <c r="E186" s="27" t="s">
        <v>1083</v>
      </c>
      <c r="F186" s="27" t="s">
        <v>703</v>
      </c>
      <c r="G186" s="44" t="s">
        <v>688</v>
      </c>
      <c r="H186" s="27" t="s">
        <v>689</v>
      </c>
      <c r="I186" s="27" t="s">
        <v>667</v>
      </c>
      <c r="J186" s="27" t="s">
        <v>1084</v>
      </c>
    </row>
    <row r="187" ht="30" customHeight="1" spans="1:10">
      <c r="A187" s="74" t="s">
        <v>89</v>
      </c>
      <c r="B187" s="27"/>
      <c r="C187" s="27"/>
      <c r="D187" s="27"/>
      <c r="E187" s="27"/>
      <c r="F187" s="27"/>
      <c r="G187" s="27"/>
      <c r="H187" s="27"/>
      <c r="I187" s="27"/>
      <c r="J187" s="27"/>
    </row>
    <row r="188" ht="25" customHeight="1" spans="1:10">
      <c r="A188" s="27" t="s">
        <v>640</v>
      </c>
      <c r="B188" s="27" t="s">
        <v>1085</v>
      </c>
      <c r="C188" s="27" t="s">
        <v>662</v>
      </c>
      <c r="D188" s="27" t="s">
        <v>663</v>
      </c>
      <c r="E188" s="27" t="s">
        <v>1086</v>
      </c>
      <c r="F188" s="27" t="s">
        <v>665</v>
      </c>
      <c r="G188" s="44" t="s">
        <v>1087</v>
      </c>
      <c r="H188" s="27" t="s">
        <v>695</v>
      </c>
      <c r="I188" s="27" t="s">
        <v>667</v>
      </c>
      <c r="J188" s="27" t="s">
        <v>1088</v>
      </c>
    </row>
    <row r="189" ht="25" customHeight="1" spans="1:10">
      <c r="A189" s="27" t="s">
        <v>640</v>
      </c>
      <c r="B189" s="27" t="s">
        <v>1085</v>
      </c>
      <c r="C189" s="27" t="s">
        <v>662</v>
      </c>
      <c r="D189" s="27" t="s">
        <v>663</v>
      </c>
      <c r="E189" s="27" t="s">
        <v>1089</v>
      </c>
      <c r="F189" s="27" t="s">
        <v>665</v>
      </c>
      <c r="G189" s="44" t="s">
        <v>206</v>
      </c>
      <c r="H189" s="27" t="s">
        <v>695</v>
      </c>
      <c r="I189" s="27" t="s">
        <v>667</v>
      </c>
      <c r="J189" s="27" t="s">
        <v>1090</v>
      </c>
    </row>
    <row r="190" ht="49" customHeight="1" spans="1:10">
      <c r="A190" s="27" t="s">
        <v>640</v>
      </c>
      <c r="B190" s="27" t="s">
        <v>1085</v>
      </c>
      <c r="C190" s="27" t="s">
        <v>662</v>
      </c>
      <c r="D190" s="27" t="s">
        <v>672</v>
      </c>
      <c r="E190" s="27" t="s">
        <v>1071</v>
      </c>
      <c r="F190" s="27" t="s">
        <v>665</v>
      </c>
      <c r="G190" s="44" t="s">
        <v>926</v>
      </c>
      <c r="H190" s="27" t="s">
        <v>689</v>
      </c>
      <c r="I190" s="27" t="s">
        <v>667</v>
      </c>
      <c r="J190" s="27" t="s">
        <v>1091</v>
      </c>
    </row>
    <row r="191" ht="51" customHeight="1" spans="1:10">
      <c r="A191" s="27" t="s">
        <v>640</v>
      </c>
      <c r="B191" s="27" t="s">
        <v>1085</v>
      </c>
      <c r="C191" s="27" t="s">
        <v>662</v>
      </c>
      <c r="D191" s="27" t="s">
        <v>776</v>
      </c>
      <c r="E191" s="27" t="s">
        <v>1092</v>
      </c>
      <c r="F191" s="27" t="s">
        <v>665</v>
      </c>
      <c r="G191" s="44" t="s">
        <v>700</v>
      </c>
      <c r="H191" s="27" t="s">
        <v>689</v>
      </c>
      <c r="I191" s="27" t="s">
        <v>667</v>
      </c>
      <c r="J191" s="27" t="s">
        <v>1093</v>
      </c>
    </row>
    <row r="192" ht="30" customHeight="1" spans="1:10">
      <c r="A192" s="27" t="s">
        <v>640</v>
      </c>
      <c r="B192" s="27" t="s">
        <v>1085</v>
      </c>
      <c r="C192" s="27" t="s">
        <v>676</v>
      </c>
      <c r="D192" s="27" t="s">
        <v>677</v>
      </c>
      <c r="E192" s="27" t="s">
        <v>1073</v>
      </c>
      <c r="F192" s="27" t="s">
        <v>665</v>
      </c>
      <c r="G192" s="44" t="s">
        <v>1052</v>
      </c>
      <c r="H192" s="27" t="s">
        <v>760</v>
      </c>
      <c r="I192" s="27" t="s">
        <v>667</v>
      </c>
      <c r="J192" s="27" t="s">
        <v>1094</v>
      </c>
    </row>
    <row r="193" ht="30" customHeight="1" spans="1:10">
      <c r="A193" s="27" t="s">
        <v>640</v>
      </c>
      <c r="B193" s="27" t="s">
        <v>1085</v>
      </c>
      <c r="C193" s="27" t="s">
        <v>676</v>
      </c>
      <c r="D193" s="27" t="s">
        <v>682</v>
      </c>
      <c r="E193" s="27" t="s">
        <v>1095</v>
      </c>
      <c r="F193" s="27" t="s">
        <v>703</v>
      </c>
      <c r="G193" s="44" t="s">
        <v>708</v>
      </c>
      <c r="H193" s="27" t="s">
        <v>670</v>
      </c>
      <c r="I193" s="27" t="s">
        <v>667</v>
      </c>
      <c r="J193" s="27" t="s">
        <v>1096</v>
      </c>
    </row>
    <row r="194" ht="30" customHeight="1" spans="1:10">
      <c r="A194" s="27" t="s">
        <v>640</v>
      </c>
      <c r="B194" s="27" t="s">
        <v>1085</v>
      </c>
      <c r="C194" s="27" t="s">
        <v>676</v>
      </c>
      <c r="D194" s="27" t="s">
        <v>682</v>
      </c>
      <c r="E194" s="27" t="s">
        <v>1097</v>
      </c>
      <c r="F194" s="27" t="s">
        <v>703</v>
      </c>
      <c r="G194" s="44" t="s">
        <v>708</v>
      </c>
      <c r="H194" s="27" t="s">
        <v>670</v>
      </c>
      <c r="I194" s="27" t="s">
        <v>667</v>
      </c>
      <c r="J194" s="27" t="s">
        <v>1098</v>
      </c>
    </row>
    <row r="195" ht="24" customHeight="1" spans="1:10">
      <c r="A195" s="27" t="s">
        <v>640</v>
      </c>
      <c r="B195" s="27" t="s">
        <v>1085</v>
      </c>
      <c r="C195" s="27" t="s">
        <v>676</v>
      </c>
      <c r="D195" s="27" t="s">
        <v>706</v>
      </c>
      <c r="E195" s="27" t="s">
        <v>1099</v>
      </c>
      <c r="F195" s="27" t="s">
        <v>703</v>
      </c>
      <c r="G195" s="44" t="s">
        <v>708</v>
      </c>
      <c r="H195" s="27" t="s">
        <v>670</v>
      </c>
      <c r="I195" s="27" t="s">
        <v>667</v>
      </c>
      <c r="J195" s="27" t="s">
        <v>1100</v>
      </c>
    </row>
    <row r="196" ht="51" customHeight="1" spans="1:10">
      <c r="A196" s="27" t="s">
        <v>640</v>
      </c>
      <c r="B196" s="27" t="s">
        <v>1085</v>
      </c>
      <c r="C196" s="27" t="s">
        <v>685</v>
      </c>
      <c r="D196" s="27" t="s">
        <v>686</v>
      </c>
      <c r="E196" s="27" t="s">
        <v>1083</v>
      </c>
      <c r="F196" s="27" t="s">
        <v>665</v>
      </c>
      <c r="G196" s="44" t="s">
        <v>712</v>
      </c>
      <c r="H196" s="27" t="s">
        <v>689</v>
      </c>
      <c r="I196" s="27" t="s">
        <v>667</v>
      </c>
      <c r="J196" s="27" t="s">
        <v>1084</v>
      </c>
    </row>
    <row r="197" ht="63" customHeight="1" spans="1:10">
      <c r="A197" s="27" t="s">
        <v>640</v>
      </c>
      <c r="B197" s="27" t="s">
        <v>1085</v>
      </c>
      <c r="C197" s="27" t="s">
        <v>685</v>
      </c>
      <c r="D197" s="27" t="s">
        <v>686</v>
      </c>
      <c r="E197" s="27" t="s">
        <v>1083</v>
      </c>
      <c r="F197" s="27" t="s">
        <v>665</v>
      </c>
      <c r="G197" s="44" t="s">
        <v>712</v>
      </c>
      <c r="H197" s="27" t="s">
        <v>689</v>
      </c>
      <c r="I197" s="27" t="s">
        <v>667</v>
      </c>
      <c r="J197" s="27" t="s">
        <v>1084</v>
      </c>
    </row>
    <row r="198" ht="24" customHeight="1" spans="1:10">
      <c r="A198" s="27" t="s">
        <v>627</v>
      </c>
      <c r="B198" s="27" t="s">
        <v>994</v>
      </c>
      <c r="C198" s="27" t="s">
        <v>662</v>
      </c>
      <c r="D198" s="27" t="s">
        <v>663</v>
      </c>
      <c r="E198" s="27" t="s">
        <v>995</v>
      </c>
      <c r="F198" s="27" t="s">
        <v>703</v>
      </c>
      <c r="G198" s="44" t="s">
        <v>44</v>
      </c>
      <c r="H198" s="27" t="s">
        <v>729</v>
      </c>
      <c r="I198" s="27" t="s">
        <v>667</v>
      </c>
      <c r="J198" s="27" t="s">
        <v>995</v>
      </c>
    </row>
    <row r="199" ht="24" customHeight="1" spans="1:10">
      <c r="A199" s="27" t="s">
        <v>627</v>
      </c>
      <c r="B199" s="27" t="s">
        <v>994</v>
      </c>
      <c r="C199" s="27" t="s">
        <v>662</v>
      </c>
      <c r="D199" s="27" t="s">
        <v>663</v>
      </c>
      <c r="E199" s="27" t="s">
        <v>996</v>
      </c>
      <c r="F199" s="27" t="s">
        <v>703</v>
      </c>
      <c r="G199" s="44" t="s">
        <v>1101</v>
      </c>
      <c r="H199" s="27" t="s">
        <v>760</v>
      </c>
      <c r="I199" s="27" t="s">
        <v>667</v>
      </c>
      <c r="J199" s="27" t="s">
        <v>996</v>
      </c>
    </row>
    <row r="200" ht="24" customHeight="1" spans="1:10">
      <c r="A200" s="27" t="s">
        <v>627</v>
      </c>
      <c r="B200" s="27" t="s">
        <v>994</v>
      </c>
      <c r="C200" s="27" t="s">
        <v>662</v>
      </c>
      <c r="D200" s="27" t="s">
        <v>672</v>
      </c>
      <c r="E200" s="27" t="s">
        <v>998</v>
      </c>
      <c r="F200" s="27" t="s">
        <v>703</v>
      </c>
      <c r="G200" s="44" t="s">
        <v>999</v>
      </c>
      <c r="H200" s="27"/>
      <c r="I200" s="27" t="s">
        <v>690</v>
      </c>
      <c r="J200" s="27" t="s">
        <v>998</v>
      </c>
    </row>
    <row r="201" ht="24" customHeight="1" spans="1:10">
      <c r="A201" s="27" t="s">
        <v>627</v>
      </c>
      <c r="B201" s="27" t="s">
        <v>994</v>
      </c>
      <c r="C201" s="27" t="s">
        <v>676</v>
      </c>
      <c r="D201" s="27" t="s">
        <v>682</v>
      </c>
      <c r="E201" s="27" t="s">
        <v>1000</v>
      </c>
      <c r="F201" s="27" t="s">
        <v>703</v>
      </c>
      <c r="G201" s="44" t="s">
        <v>1001</v>
      </c>
      <c r="H201" s="27"/>
      <c r="I201" s="27" t="s">
        <v>690</v>
      </c>
      <c r="J201" s="27" t="s">
        <v>1002</v>
      </c>
    </row>
    <row r="202" ht="33.75" customHeight="1" spans="1:10">
      <c r="A202" s="27" t="s">
        <v>627</v>
      </c>
      <c r="B202" s="27" t="s">
        <v>994</v>
      </c>
      <c r="C202" s="27" t="s">
        <v>685</v>
      </c>
      <c r="D202" s="27" t="s">
        <v>686</v>
      </c>
      <c r="E202" s="27" t="s">
        <v>1003</v>
      </c>
      <c r="F202" s="27" t="s">
        <v>665</v>
      </c>
      <c r="G202" s="44" t="s">
        <v>688</v>
      </c>
      <c r="H202" s="27" t="s">
        <v>689</v>
      </c>
      <c r="I202" s="27" t="s">
        <v>667</v>
      </c>
      <c r="J202" s="27" t="s">
        <v>1004</v>
      </c>
    </row>
    <row r="203" ht="33.75" customHeight="1" spans="1:10">
      <c r="A203" s="74" t="s">
        <v>81</v>
      </c>
      <c r="B203" s="27"/>
      <c r="C203" s="27"/>
      <c r="D203" s="27"/>
      <c r="E203" s="27"/>
      <c r="F203" s="27"/>
      <c r="G203" s="27"/>
      <c r="H203" s="27"/>
      <c r="I203" s="27"/>
      <c r="J203" s="27"/>
    </row>
    <row r="204" ht="21" customHeight="1" spans="1:10">
      <c r="A204" s="27" t="s">
        <v>568</v>
      </c>
      <c r="B204" s="27" t="s">
        <v>994</v>
      </c>
      <c r="C204" s="27" t="s">
        <v>662</v>
      </c>
      <c r="D204" s="27" t="s">
        <v>663</v>
      </c>
      <c r="E204" s="27" t="s">
        <v>995</v>
      </c>
      <c r="F204" s="27" t="s">
        <v>703</v>
      </c>
      <c r="G204" s="44" t="s">
        <v>44</v>
      </c>
      <c r="H204" s="27" t="s">
        <v>729</v>
      </c>
      <c r="I204" s="27" t="s">
        <v>667</v>
      </c>
      <c r="J204" s="27" t="s">
        <v>995</v>
      </c>
    </row>
    <row r="205" ht="21" customHeight="1" spans="1:10">
      <c r="A205" s="27" t="s">
        <v>568</v>
      </c>
      <c r="B205" s="27" t="s">
        <v>994</v>
      </c>
      <c r="C205" s="27" t="s">
        <v>662</v>
      </c>
      <c r="D205" s="27" t="s">
        <v>663</v>
      </c>
      <c r="E205" s="27" t="s">
        <v>996</v>
      </c>
      <c r="F205" s="27" t="s">
        <v>703</v>
      </c>
      <c r="G205" s="44" t="s">
        <v>1102</v>
      </c>
      <c r="H205" s="27" t="s">
        <v>760</v>
      </c>
      <c r="I205" s="27" t="s">
        <v>667</v>
      </c>
      <c r="J205" s="27" t="s">
        <v>996</v>
      </c>
    </row>
    <row r="206" ht="21" customHeight="1" spans="1:10">
      <c r="A206" s="27" t="s">
        <v>568</v>
      </c>
      <c r="B206" s="27" t="s">
        <v>994</v>
      </c>
      <c r="C206" s="27" t="s">
        <v>662</v>
      </c>
      <c r="D206" s="27" t="s">
        <v>672</v>
      </c>
      <c r="E206" s="27" t="s">
        <v>998</v>
      </c>
      <c r="F206" s="27" t="s">
        <v>703</v>
      </c>
      <c r="G206" s="44" t="s">
        <v>999</v>
      </c>
      <c r="H206" s="27"/>
      <c r="I206" s="27" t="s">
        <v>690</v>
      </c>
      <c r="J206" s="27" t="s">
        <v>998</v>
      </c>
    </row>
    <row r="207" ht="21" customHeight="1" spans="1:10">
      <c r="A207" s="27" t="s">
        <v>568</v>
      </c>
      <c r="B207" s="27" t="s">
        <v>994</v>
      </c>
      <c r="C207" s="27" t="s">
        <v>676</v>
      </c>
      <c r="D207" s="27" t="s">
        <v>682</v>
      </c>
      <c r="E207" s="27" t="s">
        <v>1000</v>
      </c>
      <c r="F207" s="27" t="s">
        <v>703</v>
      </c>
      <c r="G207" s="44" t="s">
        <v>1001</v>
      </c>
      <c r="H207" s="27"/>
      <c r="I207" s="27" t="s">
        <v>690</v>
      </c>
      <c r="J207" s="27" t="s">
        <v>1002</v>
      </c>
    </row>
    <row r="208" ht="32" customHeight="1" spans="1:10">
      <c r="A208" s="27" t="s">
        <v>568</v>
      </c>
      <c r="B208" s="27" t="s">
        <v>994</v>
      </c>
      <c r="C208" s="27" t="s">
        <v>685</v>
      </c>
      <c r="D208" s="27" t="s">
        <v>686</v>
      </c>
      <c r="E208" s="27" t="s">
        <v>1003</v>
      </c>
      <c r="F208" s="27" t="s">
        <v>665</v>
      </c>
      <c r="G208" s="44" t="s">
        <v>688</v>
      </c>
      <c r="H208" s="27" t="s">
        <v>689</v>
      </c>
      <c r="I208" s="27" t="s">
        <v>667</v>
      </c>
      <c r="J208" s="27" t="s">
        <v>1004</v>
      </c>
    </row>
    <row r="209" ht="33.75" customHeight="1" spans="1:10">
      <c r="A209" s="74" t="s">
        <v>83</v>
      </c>
      <c r="B209" s="27"/>
      <c r="C209" s="27"/>
      <c r="D209" s="27"/>
      <c r="E209" s="27"/>
      <c r="F209" s="27"/>
      <c r="G209" s="27"/>
      <c r="H209" s="27"/>
      <c r="I209" s="27"/>
      <c r="J209" s="27"/>
    </row>
    <row r="210" ht="21" customHeight="1" spans="1:10">
      <c r="A210" s="27" t="s">
        <v>568</v>
      </c>
      <c r="B210" s="27" t="s">
        <v>994</v>
      </c>
      <c r="C210" s="27" t="s">
        <v>662</v>
      </c>
      <c r="D210" s="27" t="s">
        <v>663</v>
      </c>
      <c r="E210" s="27" t="s">
        <v>995</v>
      </c>
      <c r="F210" s="27" t="s">
        <v>703</v>
      </c>
      <c r="G210" s="44" t="s">
        <v>45</v>
      </c>
      <c r="H210" s="27" t="s">
        <v>729</v>
      </c>
      <c r="I210" s="27" t="s">
        <v>667</v>
      </c>
      <c r="J210" s="27" t="s">
        <v>995</v>
      </c>
    </row>
    <row r="211" ht="21" customHeight="1" spans="1:10">
      <c r="A211" s="27" t="s">
        <v>568</v>
      </c>
      <c r="B211" s="27" t="s">
        <v>994</v>
      </c>
      <c r="C211" s="27" t="s">
        <v>662</v>
      </c>
      <c r="D211" s="27" t="s">
        <v>663</v>
      </c>
      <c r="E211" s="27" t="s">
        <v>996</v>
      </c>
      <c r="F211" s="27" t="s">
        <v>665</v>
      </c>
      <c r="G211" s="44" t="s">
        <v>1103</v>
      </c>
      <c r="H211" s="27" t="s">
        <v>760</v>
      </c>
      <c r="I211" s="27" t="s">
        <v>667</v>
      </c>
      <c r="J211" s="27" t="s">
        <v>996</v>
      </c>
    </row>
    <row r="212" ht="21" customHeight="1" spans="1:10">
      <c r="A212" s="27" t="s">
        <v>568</v>
      </c>
      <c r="B212" s="27" t="s">
        <v>994</v>
      </c>
      <c r="C212" s="27" t="s">
        <v>662</v>
      </c>
      <c r="D212" s="27" t="s">
        <v>672</v>
      </c>
      <c r="E212" s="27" t="s">
        <v>998</v>
      </c>
      <c r="F212" s="27" t="s">
        <v>703</v>
      </c>
      <c r="G212" s="44" t="s">
        <v>999</v>
      </c>
      <c r="H212" s="27"/>
      <c r="I212" s="27" t="s">
        <v>690</v>
      </c>
      <c r="J212" s="27" t="s">
        <v>998</v>
      </c>
    </row>
    <row r="213" ht="21" customHeight="1" spans="1:10">
      <c r="A213" s="27" t="s">
        <v>568</v>
      </c>
      <c r="B213" s="27" t="s">
        <v>994</v>
      </c>
      <c r="C213" s="27" t="s">
        <v>676</v>
      </c>
      <c r="D213" s="27" t="s">
        <v>682</v>
      </c>
      <c r="E213" s="27" t="s">
        <v>1000</v>
      </c>
      <c r="F213" s="27" t="s">
        <v>703</v>
      </c>
      <c r="G213" s="44" t="s">
        <v>1001</v>
      </c>
      <c r="H213" s="27"/>
      <c r="I213" s="27" t="s">
        <v>690</v>
      </c>
      <c r="J213" s="27" t="s">
        <v>1002</v>
      </c>
    </row>
    <row r="214" ht="27" customHeight="1" spans="1:10">
      <c r="A214" s="27" t="s">
        <v>568</v>
      </c>
      <c r="B214" s="27" t="s">
        <v>994</v>
      </c>
      <c r="C214" s="27" t="s">
        <v>685</v>
      </c>
      <c r="D214" s="27" t="s">
        <v>686</v>
      </c>
      <c r="E214" s="27" t="s">
        <v>1003</v>
      </c>
      <c r="F214" s="27" t="s">
        <v>665</v>
      </c>
      <c r="G214" s="44" t="s">
        <v>688</v>
      </c>
      <c r="H214" s="27" t="s">
        <v>689</v>
      </c>
      <c r="I214" s="27" t="s">
        <v>667</v>
      </c>
      <c r="J214" s="27" t="s">
        <v>1004</v>
      </c>
    </row>
  </sheetData>
  <mergeCells count="60">
    <mergeCell ref="A2:J2"/>
    <mergeCell ref="A3:H3"/>
    <mergeCell ref="A8:A13"/>
    <mergeCell ref="A14:A19"/>
    <mergeCell ref="A20:A24"/>
    <mergeCell ref="A25:A29"/>
    <mergeCell ref="A30:A34"/>
    <mergeCell ref="A35:A40"/>
    <mergeCell ref="A41:A47"/>
    <mergeCell ref="A48:A54"/>
    <mergeCell ref="A55:A66"/>
    <mergeCell ref="A67:A76"/>
    <mergeCell ref="A77:A81"/>
    <mergeCell ref="A82:A86"/>
    <mergeCell ref="A87:A92"/>
    <mergeCell ref="A93:A98"/>
    <mergeCell ref="A99:A104"/>
    <mergeCell ref="A105:A109"/>
    <mergeCell ref="A110:A114"/>
    <mergeCell ref="A115:A121"/>
    <mergeCell ref="A123:A127"/>
    <mergeCell ref="A129:A143"/>
    <mergeCell ref="A145:A149"/>
    <mergeCell ref="A151:A157"/>
    <mergeCell ref="A159:A164"/>
    <mergeCell ref="A165:A175"/>
    <mergeCell ref="A176:A186"/>
    <mergeCell ref="A188:A197"/>
    <mergeCell ref="A198:A202"/>
    <mergeCell ref="A204:A208"/>
    <mergeCell ref="A210:A214"/>
    <mergeCell ref="B8:B13"/>
    <mergeCell ref="B14:B19"/>
    <mergeCell ref="B20:B24"/>
    <mergeCell ref="B25:B29"/>
    <mergeCell ref="B30:B34"/>
    <mergeCell ref="B35:B40"/>
    <mergeCell ref="B41:B47"/>
    <mergeCell ref="B48:B54"/>
    <mergeCell ref="B55:B66"/>
    <mergeCell ref="B67:B76"/>
    <mergeCell ref="B77:B81"/>
    <mergeCell ref="B82:B86"/>
    <mergeCell ref="B87:B92"/>
    <mergeCell ref="B93:B98"/>
    <mergeCell ref="B99:B104"/>
    <mergeCell ref="B105:B109"/>
    <mergeCell ref="B110:B114"/>
    <mergeCell ref="B115:B121"/>
    <mergeCell ref="B123:B127"/>
    <mergeCell ref="B129:B143"/>
    <mergeCell ref="B145:B149"/>
    <mergeCell ref="B151:B157"/>
    <mergeCell ref="B159:B164"/>
    <mergeCell ref="B165:B175"/>
    <mergeCell ref="B176:B186"/>
    <mergeCell ref="B188:B197"/>
    <mergeCell ref="B198:B202"/>
    <mergeCell ref="B204:B208"/>
    <mergeCell ref="B210:B214"/>
  </mergeCells>
  <pageMargins left="0.751388888888889" right="0.751388888888889" top="0.236111111111111" bottom="0.275" header="0.156944444444444" footer="0.156944444444444"/>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cp:lastModifiedBy>
  <dcterms:created xsi:type="dcterms:W3CDTF">2025-02-18T01:02:00Z</dcterms:created>
  <dcterms:modified xsi:type="dcterms:W3CDTF">2025-03-14T03:14:39Z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94D180E6774A48C79FCBB9DE8A0C3FDB</vt:lpwstr>
  </property>
  <property fmtid="{D5CDD505-2E9C-101B-9397-08002B2CF9AE}" pid="3" name="KSOProductBuildVer">
    <vt:lpwstr>2052-11.8.2.12089</vt:lpwstr>
  </property>
</Properties>
</file>