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2">'部门支出预算表01-3'!$1:$5</definedName>
    <definedName name="_xlnm.Print_Titles" localSheetId="4">'一般公共预算支出预算表02-2'!$1:$6</definedName>
    <definedName name="_xlnm.Print_Titles" localSheetId="6">部门基本支出预算表04!$1:$7</definedName>
    <definedName name="_xlnm.Print_Titles" localSheetId="7">'部门项目支出预算表05-1'!$1:$7</definedName>
    <definedName name="_xlnm.Print_Titles" localSheetId="8">'部门项目支出绩效目标表05-2'!$1:$5</definedName>
    <definedName name="_xlnm.Print_Titles" localSheetId="10">部门政府采购预算表07!$1:$7</definedName>
    <definedName name="_xlnm.Print_Titles" localSheetId="16">部门项目中期规划预算表12!$1:$7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<sst xmlns="http://schemas.openxmlformats.org/spreadsheetml/2006/main" count="3874" uniqueCount="917">
  <si>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</si>
  <si>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</si>
  <si>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</si>
  <si>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</si>
  <si>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</si>
  <si>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</si>
  <si>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</si>
  <si>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</si>
  <si>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</si>
  <si>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</si>
  <si>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</si>
  <si>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</si>
  <si>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</si>
  <si>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</si>
  <si>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</si>
  <si>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</si>
  <si>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</si>
  <si>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</si>
  <si>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</si>
  <si>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</si>
  <si>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</si>
  <si>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</si>
  <si>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</si>
  <si>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</si>
  <si>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</si>
  <si>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</si>
  <si>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</si>
  <si>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</si>
  <si>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</si>
  <si>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</si>
  <si>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</si>
  <si>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</si>
  <si>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</si>
  <si>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</si>
  <si>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</si>
  <si>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</si>
  <si>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</si>
  <si>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</si>
  <si>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</si>
  <si>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</si>
  <si>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</si>
  <si>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</si>
  <si>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</si>
  <si>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</si>
  <si>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</si>
  <si>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</si>
  <si>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</si>
  <si>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</si>
  <si>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</si>
  <si>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</si>
  <si>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</si>
  <si>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</si>
  <si>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</si>
  <si>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</si>
  <si>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</si>
  <si>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</si>
  <si>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</si>
  <si>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</si>
  <si>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</si>
  <si>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</si>
  <si>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</si>
  <si>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</si>
  <si>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</si>
  <si>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120</t>
  </si>
  <si>
    <t>玉溪市住房和城乡建设局</t>
  </si>
  <si>
    <t>120014</t>
  </si>
  <si>
    <t>玉溪市住房制度改革领导小组办公室</t>
  </si>
  <si>
    <t>120001</t>
  </si>
  <si>
    <t>120007</t>
  </si>
  <si>
    <t>玉溪市建设工程招标投标管理办公室</t>
  </si>
  <si>
    <t>120010</t>
  </si>
  <si>
    <t>玉溪市数字城市管理中心</t>
  </si>
  <si>
    <t>120009</t>
  </si>
  <si>
    <t>玉溪市建设工程质量监督管理站</t>
  </si>
  <si>
    <t>120008</t>
  </si>
  <si>
    <t>玉溪市工程建设标准定额管理站</t>
  </si>
  <si>
    <t>120011</t>
  </si>
  <si>
    <t>玉溪市城建档案馆</t>
  </si>
  <si>
    <t>120013</t>
  </si>
  <si>
    <t>玉溪市城市节约用水管理中心</t>
  </si>
  <si>
    <t>120006</t>
  </si>
  <si>
    <t>玉溪市房地产交易管理所</t>
  </si>
  <si>
    <t>120005</t>
  </si>
  <si>
    <t>玉溪市房屋租赁和物业管理所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</si>
  <si>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</si>
  <si>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</si>
  <si>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</si>
  <si>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</si>
  <si>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</si>
  <si>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</si>
  <si>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</si>
  <si>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</si>
  <si>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</si>
  <si>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</si>
  <si>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</si>
  <si>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</si>
  <si>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</si>
  <si>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</si>
  <si>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</si>
  <si>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</si>
  <si>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208</t>
  </si>
  <si>
    <t>20801</t>
  </si>
  <si>
    <t>2080111</t>
  </si>
  <si>
    <t>20805</t>
  </si>
  <si>
    <t>2080501</t>
  </si>
  <si>
    <t>2080502</t>
  </si>
  <si>
    <t>2080505</t>
  </si>
  <si>
    <t>2080506</t>
  </si>
  <si>
    <t>20808</t>
  </si>
  <si>
    <t>2080801</t>
  </si>
  <si>
    <t>210</t>
  </si>
  <si>
    <t>21011</t>
  </si>
  <si>
    <t>2101101</t>
  </si>
  <si>
    <t>2101102</t>
  </si>
  <si>
    <t>2101103</t>
  </si>
  <si>
    <t>2101199</t>
  </si>
  <si>
    <t>211</t>
  </si>
  <si>
    <t>21110</t>
  </si>
  <si>
    <t>2111001</t>
  </si>
  <si>
    <t>212</t>
  </si>
  <si>
    <t>21201</t>
  </si>
  <si>
    <t>2120101</t>
  </si>
  <si>
    <t>2120106</t>
  </si>
  <si>
    <t>2120199</t>
  </si>
  <si>
    <t>21202</t>
  </si>
  <si>
    <t>2120201</t>
  </si>
  <si>
    <t>21203</t>
  </si>
  <si>
    <t>2120303</t>
  </si>
  <si>
    <t>21206</t>
  </si>
  <si>
    <t>2120601</t>
  </si>
  <si>
    <t>21214</t>
  </si>
  <si>
    <t>2121499</t>
  </si>
  <si>
    <t>21299</t>
  </si>
  <si>
    <t>2129999</t>
  </si>
  <si>
    <t>221</t>
  </si>
  <si>
    <t>22101</t>
  </si>
  <si>
    <t>2210105</t>
  </si>
  <si>
    <t>2210111</t>
  </si>
  <si>
    <t>2210112</t>
  </si>
  <si>
    <t>22102</t>
  </si>
  <si>
    <t>2210201</t>
  </si>
  <si>
    <t>2210203</t>
  </si>
  <si>
    <t>230</t>
  </si>
  <si>
    <t>23002</t>
  </si>
  <si>
    <t>2300258</t>
  </si>
  <si>
    <t>23003</t>
  </si>
  <si>
    <t>2300321</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</si>
  <si>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</si>
  <si>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</si>
  <si>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</si>
  <si>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</si>
  <si>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</si>
  <si>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</si>
  <si>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</si>
  <si>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</si>
  <si>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</si>
  <si>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</si>
  <si>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</si>
  <si>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</si>
  <si>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</si>
  <si>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</si>
  <si>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</si>
  <si>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</si>
  <si>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</si>
  <si>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</si>
  <si>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</si>
  <si>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</si>
  <si>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</si>
  <si>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</si>
  <si>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</si>
  <si>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</si>
  <si>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</si>
  <si>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</si>
  <si>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</si>
  <si>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</si>
  <si>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</si>
  <si>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</si>
  <si>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</si>
  <si>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</si>
  <si>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</si>
  <si>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</si>
  <si>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</si>
  <si>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</si>
  <si>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</si>
  <si>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</si>
  <si>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</si>
  <si>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</si>
  <si>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</si>
  <si>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</si>
  <si>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</si>
  <si>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</si>
  <si>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</si>
  <si>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530400210000000630059</t>
  </si>
  <si>
    <t>行政人员工资支出</t>
  </si>
  <si>
    <t>行政运行</t>
  </si>
  <si>
    <t>30101</t>
  </si>
  <si>
    <t>基本工资</t>
  </si>
  <si>
    <t>30102</t>
  </si>
  <si>
    <t>津贴补贴</t>
  </si>
  <si>
    <t>购房补贴</t>
  </si>
  <si>
    <t>530400210000000630061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</si>
  <si>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</si>
  <si>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</si>
  <si>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</si>
  <si>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</si>
  <si>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</si>
  <si>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</si>
  <si>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</si>
  <si>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</si>
  <si>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</si>
  <si>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</si>
  <si>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</si>
  <si>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</si>
  <si>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</si>
  <si>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530400210000000630062</t>
  </si>
  <si>
    <t>住房公积金</t>
  </si>
  <si>
    <t>30113</t>
  </si>
  <si>
    <t>530400210000000630063</t>
  </si>
  <si>
    <t>对个人和家庭的补助</t>
  </si>
  <si>
    <t>行政单位离退休</t>
  </si>
  <si>
    <t>30305</t>
  </si>
  <si>
    <t>生活补助</t>
  </si>
  <si>
    <t>530400210000000630064</t>
  </si>
  <si>
    <t>其他工资福利支出</t>
  </si>
  <si>
    <t>30103</t>
  </si>
  <si>
    <t>奖金</t>
  </si>
  <si>
    <t>530400210000000630066</t>
  </si>
  <si>
    <t>公车购置及运维费</t>
  </si>
  <si>
    <t>30231</t>
  </si>
  <si>
    <t>公务用车运行维护费</t>
  </si>
  <si>
    <t>530400210000000630067</t>
  </si>
  <si>
    <t>行政人员公务交通补贴</t>
  </si>
  <si>
    <t>30239</t>
  </si>
  <si>
    <t>其他交通费用</t>
  </si>
  <si>
    <t>530400210000000630068</t>
  </si>
  <si>
    <t>工会经费</t>
  </si>
  <si>
    <t>30228</t>
  </si>
  <si>
    <t>530400210000000630070</t>
  </si>
  <si>
    <t>一般公用经费</t>
  </si>
  <si>
    <t>30299</t>
  </si>
  <si>
    <t>其他商品和服务支出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</si>
  <si>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</si>
  <si>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</si>
  <si>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</si>
  <si>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</si>
  <si>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</si>
  <si>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</si>
  <si>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</si>
  <si>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</si>
  <si>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</si>
  <si>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</si>
  <si>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</si>
  <si>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</si>
  <si>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</si>
  <si>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</si>
  <si>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</si>
  <si>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</si>
  <si>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</si>
  <si>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</si>
  <si>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530400221100000627842</t>
  </si>
  <si>
    <t>30217</t>
  </si>
  <si>
    <t>530400241100002110109</t>
  </si>
  <si>
    <t>年终一次性奖金</t>
  </si>
  <si>
    <t>530400251100003425835</t>
  </si>
  <si>
    <t>编外临聘人员经费</t>
  </si>
  <si>
    <t>30199</t>
  </si>
  <si>
    <t>530400251100003425902</t>
  </si>
  <si>
    <t>职业年金记实经费</t>
  </si>
  <si>
    <t>机关事业单位职业年金缴费支出</t>
  </si>
  <si>
    <t>30109</t>
  </si>
  <si>
    <t>职业年金缴费</t>
  </si>
  <si>
    <t>530400251100003425937</t>
  </si>
  <si>
    <t>工作业务经费</t>
  </si>
  <si>
    <t>530400251100003425940</t>
  </si>
  <si>
    <t>机关后勤购买服务经费</t>
  </si>
  <si>
    <t>530400251100003843444</t>
  </si>
  <si>
    <t>物业管理费</t>
  </si>
  <si>
    <t>30209</t>
  </si>
  <si>
    <t>530400210000000630620</t>
  </si>
  <si>
    <t>事业人员工资支出</t>
  </si>
  <si>
    <t>其他城乡社区管理事务支出</t>
  </si>
  <si>
    <t>30107</t>
  </si>
  <si>
    <t>绩效工资</t>
  </si>
  <si>
    <t>530400210000000630621</t>
  </si>
  <si>
    <t>事业单位医疗</t>
  </si>
  <si>
    <t>530400210000000630622</t>
  </si>
  <si>
    <t>530400210000000630623</t>
  </si>
  <si>
    <t>事业单位离退休</t>
  </si>
  <si>
    <t>530400210000000630626</t>
  </si>
  <si>
    <t>530400210000000630627</t>
  </si>
  <si>
    <t>530400221100000622687</t>
  </si>
  <si>
    <t>530400231100001395417</t>
  </si>
  <si>
    <t>残疾人就业保障金</t>
  </si>
  <si>
    <t>530400251100003518262</t>
  </si>
  <si>
    <t>奖励性绩效工资（工资部分）经费</t>
  </si>
  <si>
    <t>530400251100003518290</t>
  </si>
  <si>
    <t>奖励性绩效工资（高于部分）经费</t>
  </si>
  <si>
    <t>530400251100003518293</t>
  </si>
  <si>
    <t>530400251100003518299</t>
  </si>
  <si>
    <t>530400210000000629482</t>
  </si>
  <si>
    <t>530400210000000629483</t>
  </si>
  <si>
    <t>530400210000000629484</t>
  </si>
  <si>
    <t>530400210000000629485</t>
  </si>
  <si>
    <t>530400210000000629489</t>
  </si>
  <si>
    <t>530400210000000629490</t>
  </si>
  <si>
    <t>530400221100000628776</t>
  </si>
  <si>
    <t>530400231100001387952</t>
  </si>
  <si>
    <t>530400251100003516046</t>
  </si>
  <si>
    <t>530400251100003516361</t>
  </si>
  <si>
    <t>530400251100003516404</t>
  </si>
  <si>
    <t>530400251100003516497</t>
  </si>
  <si>
    <t>530400210000000627689</t>
  </si>
  <si>
    <t>530400210000000627690</t>
  </si>
  <si>
    <t>530400210000000627691</t>
  </si>
  <si>
    <t>530400210000000627693</t>
  </si>
  <si>
    <t>530400210000000627694</t>
  </si>
  <si>
    <t>530400210000000627695</t>
  </si>
  <si>
    <t>530400210000000627709</t>
  </si>
  <si>
    <t>530400210000000629350</t>
  </si>
  <si>
    <t>530400221100000320814</t>
  </si>
  <si>
    <t>530400231100001396203</t>
  </si>
  <si>
    <t>530400241100002124543</t>
  </si>
  <si>
    <t>530400251100003518187</t>
  </si>
  <si>
    <t>530400210000000626570</t>
  </si>
  <si>
    <t>建设市场管理与监督</t>
  </si>
  <si>
    <t>530400210000000626571</t>
  </si>
  <si>
    <t>530400210000000626572</t>
  </si>
  <si>
    <t>530400210000000626573</t>
  </si>
  <si>
    <t>530400210000000626576</t>
  </si>
  <si>
    <t>530400210000000626577</t>
  </si>
  <si>
    <t>530400210000000626578</t>
  </si>
  <si>
    <t>530400221100000629833</t>
  </si>
  <si>
    <t>530400231100001395356</t>
  </si>
  <si>
    <t>530400241100002116067</t>
  </si>
  <si>
    <t>职业年金经费</t>
  </si>
  <si>
    <t>530400241100002116136</t>
  </si>
  <si>
    <t>奖励性绩效工资工资部分经费</t>
  </si>
  <si>
    <t>530400241100002116184</t>
  </si>
  <si>
    <t>奖励性绩效工资高于部分经费</t>
  </si>
  <si>
    <t>530400241100002846465</t>
  </si>
  <si>
    <t>艰苦边远地区津贴资金</t>
  </si>
  <si>
    <t>530400251100003465473</t>
  </si>
  <si>
    <t>优秀奖经费</t>
  </si>
  <si>
    <t>530400251100003580814</t>
  </si>
  <si>
    <t>医疗保险（补助）经费</t>
  </si>
  <si>
    <t>30307</t>
  </si>
  <si>
    <t>医疗费补助</t>
  </si>
  <si>
    <t>530400210000000626941</t>
  </si>
  <si>
    <t>530400210000000626942</t>
  </si>
  <si>
    <t>530400210000000626943</t>
  </si>
  <si>
    <t>530400210000000626944</t>
  </si>
  <si>
    <t>530400210000000626947</t>
  </si>
  <si>
    <t>530400210000000626948</t>
  </si>
  <si>
    <t>530400210000000627387</t>
  </si>
  <si>
    <t>530400221100000624799</t>
  </si>
  <si>
    <t>530400241100002116344</t>
  </si>
  <si>
    <t>530400241100002116380</t>
  </si>
  <si>
    <t>530400241100002116386</t>
  </si>
  <si>
    <t>530400251100003425920</t>
  </si>
  <si>
    <t>530400251100003580244</t>
  </si>
  <si>
    <t>530400251100003580307</t>
  </si>
  <si>
    <t>艰苦边远地区津贴经费</t>
  </si>
  <si>
    <t>530400251100003843790</t>
  </si>
  <si>
    <t>530400210000000626297</t>
  </si>
  <si>
    <t>530400210000000626298</t>
  </si>
  <si>
    <t>530400210000000626299</t>
  </si>
  <si>
    <t>530400210000000626300</t>
  </si>
  <si>
    <t>530400210000000626302</t>
  </si>
  <si>
    <t>530400210000000626303</t>
  </si>
  <si>
    <t>530400221100000357228</t>
  </si>
  <si>
    <t>530400251100003516970</t>
  </si>
  <si>
    <t>530400251100003517113</t>
  </si>
  <si>
    <t>530400251100003517359</t>
  </si>
  <si>
    <t>530400251100003517697</t>
  </si>
  <si>
    <t>530400251100003843533</t>
  </si>
  <si>
    <t>530400251100003843537</t>
  </si>
  <si>
    <t>租赁费</t>
  </si>
  <si>
    <t>30214</t>
  </si>
  <si>
    <t>530400210000000626889</t>
  </si>
  <si>
    <t>530400210000000626890</t>
  </si>
  <si>
    <t>530400210000000626891</t>
  </si>
  <si>
    <t>530400210000000626894</t>
  </si>
  <si>
    <t>530400210000000626895</t>
  </si>
  <si>
    <t>530400210000000626896</t>
  </si>
  <si>
    <t>530400221100000627969</t>
  </si>
  <si>
    <t>530400231100001396001</t>
  </si>
  <si>
    <t>530400241100002064962</t>
  </si>
  <si>
    <t>530400241100002112620</t>
  </si>
  <si>
    <t>530400241100002112656</t>
  </si>
  <si>
    <t>530400241100002112753</t>
  </si>
  <si>
    <t>职业年金资金</t>
  </si>
  <si>
    <t>530400241100002228291</t>
  </si>
  <si>
    <t>530400251100003425935</t>
  </si>
  <si>
    <t>530400251100003843525</t>
  </si>
  <si>
    <t>530400251100003843576</t>
  </si>
  <si>
    <t>530400210000000630024</t>
  </si>
  <si>
    <t>530400210000000630025</t>
  </si>
  <si>
    <t>530400210000000630026</t>
  </si>
  <si>
    <t>530400210000000630028</t>
  </si>
  <si>
    <t>530400210000000630029</t>
  </si>
  <si>
    <t>30227</t>
  </si>
  <si>
    <t>委托业务费</t>
  </si>
  <si>
    <t>31002</t>
  </si>
  <si>
    <t>办公设备购置</t>
  </si>
  <si>
    <t>530400221100000637832</t>
  </si>
  <si>
    <t>530400241100002112979</t>
  </si>
  <si>
    <t>530400241100002113010</t>
  </si>
  <si>
    <t>530400241100002113083</t>
  </si>
  <si>
    <t>530400210000000629180</t>
  </si>
  <si>
    <t>530400210000000629181</t>
  </si>
  <si>
    <t>530400210000000629182</t>
  </si>
  <si>
    <t>530400210000000629183</t>
  </si>
  <si>
    <t>530400210000000629185</t>
  </si>
  <si>
    <t>530400210000000629186</t>
  </si>
  <si>
    <t>530400210000000629187</t>
  </si>
  <si>
    <t>530400221100000628496</t>
  </si>
  <si>
    <t>530400231100001386591</t>
  </si>
  <si>
    <t>530400251100003516678</t>
  </si>
  <si>
    <t>530400251100003516686</t>
  </si>
  <si>
    <t>530400251100003516747</t>
  </si>
  <si>
    <t>预算05-1表</t>
  </si>
  <si>
    <t>2025年部门项目支出预算表</t>
  </si>
  <si>
    <t>项目分类</t>
  </si>
  <si>
    <t>项目单位</t>
  </si>
  <si>
    <t>本年拨款</t>
  </si>
  <si>
    <t>单位资金</t>
  </si>
  <si>
    <t>其中：本次下达</t>
  </si>
  <si>
    <t>非税－市污水处理厂污水费专项资金</t>
  </si>
  <si>
    <t>事业发展类</t>
  </si>
  <si>
    <t>530400200000000000355</t>
  </si>
  <si>
    <t>其他污水处理费安排的支出</t>
  </si>
  <si>
    <t>30905</t>
  </si>
  <si>
    <t>基础设施建设</t>
  </si>
  <si>
    <t>农村危房改造贷款贴息补助资金</t>
  </si>
  <si>
    <t>民生类</t>
  </si>
  <si>
    <t>530400210000000625994</t>
  </si>
  <si>
    <t>农村危房改造</t>
  </si>
  <si>
    <t>39999</t>
  </si>
  <si>
    <t>省级示范村统贷市级付息专项资金</t>
  </si>
  <si>
    <t>530400210000000626049</t>
  </si>
  <si>
    <t>小城镇基础设施建设</t>
  </si>
  <si>
    <t>玉溪市工程系列中初级任职资格评审委员会工作经费</t>
  </si>
  <si>
    <t>530400210000000626063</t>
  </si>
  <si>
    <t>公共就业服务和职业技能鉴定机构</t>
  </si>
  <si>
    <t>通海8.138.14地震灾后重建贴息专项资金</t>
  </si>
  <si>
    <t>530400210000000626185</t>
  </si>
  <si>
    <t>住房保障</t>
  </si>
  <si>
    <t>棋阳路拓宽改造二期工程专项资金</t>
  </si>
  <si>
    <t>530400210000000627233</t>
  </si>
  <si>
    <t>城乡社区规划与管理</t>
  </si>
  <si>
    <t>火车站保障房地下综合管廊专项资金</t>
  </si>
  <si>
    <t>530400231100001655793</t>
  </si>
  <si>
    <t>工程建设管理</t>
  </si>
  <si>
    <t>红龙路道路改扩建及地下综合管廊项目用电费用资金</t>
  </si>
  <si>
    <t>530400241100002387628</t>
  </si>
  <si>
    <t>其他一般公共服务支出</t>
  </si>
  <si>
    <t>法律顾问服务工作经费</t>
  </si>
  <si>
    <t>专项业务类</t>
  </si>
  <si>
    <t>530400251100003516227</t>
  </si>
  <si>
    <t>玉溪市民用建筑能源资源消耗统计工作经费</t>
  </si>
  <si>
    <t>530400251100003547427</t>
  </si>
  <si>
    <t>其他城乡社区支出</t>
  </si>
  <si>
    <t>玉溪市“十五五”住房和城乡建设事业发展规划编制经费</t>
  </si>
  <si>
    <t>530400251100003556056</t>
  </si>
  <si>
    <t>云南省房产信息查核报送系统专线工作经费</t>
  </si>
  <si>
    <t>530400251100003567697</t>
  </si>
  <si>
    <t>退还家园公司机构运转借款审计整改资金</t>
  </si>
  <si>
    <t>530400251100003569214</t>
  </si>
  <si>
    <t>2025年机关事业单位职工遗属生活补助经费</t>
  </si>
  <si>
    <t>530400251100003590051</t>
  </si>
  <si>
    <t>死亡抚恤</t>
  </si>
  <si>
    <t>提前下达2025年中央农村危房改造补助资金</t>
  </si>
  <si>
    <t>530400251100003880154</t>
  </si>
  <si>
    <t>住房保障共同财政事权转移支付支出</t>
  </si>
  <si>
    <t>编制《云南省绿色建筑工程质量验收标准》经费</t>
  </si>
  <si>
    <t>530400231100001944759</t>
  </si>
  <si>
    <t>能源节约利用</t>
  </si>
  <si>
    <t>档案密集架（手动）采购专项资金</t>
  </si>
  <si>
    <t>530400251100003567920</t>
  </si>
  <si>
    <t>31003</t>
  </si>
  <si>
    <t>专用设备购置</t>
  </si>
  <si>
    <t>住房补贴专项资金</t>
  </si>
  <si>
    <t>530400200000000001066</t>
  </si>
  <si>
    <t>火车站片区公租房出售非税收入支出专项资金</t>
  </si>
  <si>
    <t>530400200000000001950</t>
  </si>
  <si>
    <t>配售型保障性住房</t>
  </si>
  <si>
    <t>公租房管理业务经费</t>
  </si>
  <si>
    <t>530400210000000625985</t>
  </si>
  <si>
    <t>配租型住房保障</t>
  </si>
  <si>
    <t>30226</t>
  </si>
  <si>
    <t>劳务费</t>
  </si>
  <si>
    <t>玉溪市财政局提前下达2025年部分中央财政城镇保障性安居工程补助资金</t>
  </si>
  <si>
    <t>530400251100003902063</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</si>
  <si>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</si>
  <si>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</si>
  <si>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</si>
  <si>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</si>
  <si>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</si>
  <si>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</si>
  <si>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</si>
  <si>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</si>
  <si>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</si>
  <si>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</si>
  <si>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</si>
  <si>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</si>
  <si>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</si>
  <si>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到2040年，全市常住人口城镇化率达75%，城乡发展差距和居民生活水平差距显著缩小。滇中城市群、昆玉同城化、“三湖”生态城市群建设取得实质进展，城市竞争能力明显增强。住房保障制度更加完善，住有所居基本公共服务体系更加健全，服务效能不断提升。城市建设方式实现绿色、数字化转型，城市和建筑风貌更具特色，建筑产业现代化基本实现，新型建筑工业化水平显著提高，绿色建筑广泛应用，“三湖”地区一水两污设施体系建设基本完成，生态环境质量根本好转，城市治理体系和治理能力现代化基本实现。</t>
  </si>
  <si>
    <t>产出指标</t>
  </si>
  <si>
    <t>质量指标</t>
  </si>
  <si>
    <t>&gt;</t>
  </si>
  <si>
    <t>100%</t>
  </si>
  <si>
    <t>%</t>
  </si>
  <si>
    <t>定性指标</t>
  </si>
  <si>
    <t>“ 十五五” 规划指标体系</t>
  </si>
  <si>
    <t>成本指标</t>
  </si>
  <si>
    <t>经济成本指标</t>
  </si>
  <si>
    <t>&lt;</t>
  </si>
  <si>
    <t>效益指标</t>
  </si>
  <si>
    <t>经济效益</t>
  </si>
  <si>
    <t>社会效益</t>
  </si>
  <si>
    <t>满意度指标</t>
  </si>
  <si>
    <t>服务对象满意度</t>
  </si>
  <si>
    <t>1、目前火车站保障房项目地下综合管廊现阶段已竣工，现阶段竣工工程验收合格，该项目已按既定工程量完成施工建设并已投入通车使用。2、根据施工总承包合同、项目实施方案等相关合同、协议完成项目竣工验收及结算工作，工程质量合格率达到100.00%，应急突发事件响应时间小于等于30分钟，保障火车站片区住房出行人数3万余人，改善住户的出行条件，提高公租房的分配使用率增长20.00%，提升该片区住户满意率。3、为了降低政府信誉风险，保障农民工工资及各参建单位正常运营，2025年计划支付项目费用2504.20万元。具体安排如下：一、支付工程施工费2498.20万元；二、支付工程设计费6.00万元。</t>
  </si>
  <si>
    <t>数量指标</t>
  </si>
  <si>
    <t>完成公里数</t>
  </si>
  <si>
    <t>=</t>
  </si>
  <si>
    <t>2.1</t>
  </si>
  <si>
    <t>公里</t>
  </si>
  <si>
    <t>定量指标</t>
  </si>
  <si>
    <t>完成火车站保障房项目地下综合管廊项目建成。</t>
  </si>
  <si>
    <t>1、目前火车站保障房项目地下综合管廊现阶段已竣工，现阶段竣工工程验收合格，该项目已按既定工程量完成施工建设并已投入通车使用。2、根据施工总承包合同、项目实施方案等相关合同、协议完成项目竣工验收及结算工作，工程质量合格率达到100%，应急突发事件响应时间小于等于30分钟，保障火车站片区住房出行人数约3万余人，改善住户的出行条件，提高公租房的分配使用率增长20%，提升该片区住户满意率。3、为了降低政府信誉风险，保障农民工工资及各参建单位正常运营，2025年计划支付项目费用2504.20万元。具体安排如下：一、支付工程施工费2498.20万元；二、支付工程设计费6.00万元。</t>
  </si>
  <si>
    <t>火车站保障房市政道路验收合格</t>
  </si>
  <si>
    <t>100</t>
  </si>
  <si>
    <t>工程验收合格</t>
  </si>
  <si>
    <t>时效指标</t>
  </si>
  <si>
    <t>工程竣工时间</t>
  </si>
  <si>
    <t>&lt;=</t>
  </si>
  <si>
    <t>2019年12月31日</t>
  </si>
  <si>
    <t>工程竣工实现通车时间</t>
  </si>
  <si>
    <t>提高火车站公租房入住率</t>
  </si>
  <si>
    <t>&gt;=</t>
  </si>
  <si>
    <t>群众使用道路出行率</t>
  </si>
  <si>
    <t>90</t>
  </si>
  <si>
    <t>1.完成率=100%，得满分；2.完成率介于60%（含）至100%之间，完成率×指标分值；3.完成率＜60%，不得分。 完成率=实际完成值/目标值*100%</t>
  </si>
  <si>
    <t>火车站公租房租户满意度</t>
  </si>
  <si>
    <t>提高火车站公租房租户满意度</t>
  </si>
  <si>
    <t>预计2024年按期缴纳12个月电费，路灯亮灯天数大于330天，期间确保不产生欠费等情况，确保路灯正常供电，使周边居民乃至整个中心城区到北片区受益率提高。维护政府信誉，提高群众满意度。提高夜间照明效果，满足行人对步行环境量的要求，预期达到吸引更多交通流量的效果，以提高周边经济建设发展。</t>
  </si>
  <si>
    <t>按时缴费月份数</t>
  </si>
  <si>
    <t>月</t>
  </si>
  <si>
    <t>反映确保按时每月按时缴费</t>
  </si>
  <si>
    <t>质量合格率</t>
  </si>
  <si>
    <t>反映确保路灯亮灯天数、反映玉溪市因该道路受益人口</t>
  </si>
  <si>
    <t>路灯亮灯天数</t>
  </si>
  <si>
    <t>330</t>
  </si>
  <si>
    <t>天</t>
  </si>
  <si>
    <t>反映确保路灯亮灯天数</t>
  </si>
  <si>
    <t>反映确保没有违约金的产生</t>
  </si>
  <si>
    <t>受益人口数量</t>
  </si>
  <si>
    <t>30</t>
  </si>
  <si>
    <t>万人</t>
  </si>
  <si>
    <t>反映玉溪市因该道路受益人口</t>
  </si>
  <si>
    <t>居民满意度</t>
  </si>
  <si>
    <t>80</t>
  </si>
  <si>
    <t>反映玉溪市社会公众的满意认可度</t>
  </si>
  <si>
    <t>认真贯彻执行人社部印发《职称评审评管理暂行规定》《玉溪市人力资源和社会保障局关于做好2024年度专业技术职称评审工作的通知》〔2024〕—47）文件，结合2024年工程系列职称评审实际情况，2025年预计接收职称评审资料1500余份，预计开展资格审查1次，评审会2次（中、初级各1次）。市住建局将按计划完成建设工程领域年度职称资格预审、评审工作，严格申报评审程序，严肃申报评审工作纪律，确保评审结果的客观、公正。评审结果按人社局要求中级达85%，初级达93%。工程系列的职称评审为国家、社会及申报企业评选出更多优秀技术人才。</t>
  </si>
  <si>
    <t>会议次数</t>
  </si>
  <si>
    <t>次</t>
  </si>
  <si>
    <t>2024组织资格审查1次，召开评审会2次，初级、中级职称评审会各1次</t>
  </si>
  <si>
    <t>认真贯彻执行人社部印发《职称评审评管理暂行规定》《玉溪市人力资源和社会保障局关于做好2024年度专业技术职称评审工作的通知》〔2024〕—47）文件，结合2024年工程系列职称评审实际情况，2025年预计接收职称评审资料约1500余份，预计开展资格审查1次，评审会2次（中、初级各1次）。市住建局将按计划完成建设工程领域年度职称资格预审、评审工作，严格申报评审程序，严肃申报评审工作纪律，确保评审结果的客观、公正。评审结果按人社局要求中级达85%，初级达93%。工程系列的职称评审为国家、社会及申报企业评选出更多优秀技术人才。</t>
  </si>
  <si>
    <t>会议人次</t>
  </si>
  <si>
    <t>11-23</t>
  </si>
  <si>
    <t>人次</t>
  </si>
  <si>
    <t>每次抽取评委会评委专家11-23人。</t>
  </si>
  <si>
    <t>会议天数</t>
  </si>
  <si>
    <t>每次会议为期3天。</t>
  </si>
  <si>
    <t>职称评审通过率</t>
  </si>
  <si>
    <t>95</t>
  </si>
  <si>
    <t>中级职称通过率85.00%，初级职称通过率95.00%。</t>
  </si>
  <si>
    <t>到会率</t>
  </si>
  <si>
    <t>评审人员全部到会、会议签到表。</t>
  </si>
  <si>
    <t>评审会期</t>
  </si>
  <si>
    <t>天（工作日）</t>
  </si>
  <si>
    <t>评审会期不超过5天。</t>
  </si>
  <si>
    <t>接收资料件数</t>
  </si>
  <si>
    <t>1200</t>
  </si>
  <si>
    <t>件</t>
  </si>
  <si>
    <t>年预计接收职称评审资料1300余份。</t>
  </si>
  <si>
    <t>参会人员满意度</t>
  </si>
  <si>
    <t>参会人员满意度95%。</t>
  </si>
  <si>
    <t>领导干部个人有关事项报告房产信息查核报送系统的建设实施分级负责、分级管理。玉溪市住房和城乡建设局负责与省住房和城乡建设厅之间的专网建设及运行维护；玉溪市住房和城乡建设局与玉溪市所辖市（区、县）领导干部个人有关事项报告房产信息查核报送系统的建设和运行维护。玉溪市党委组织部负责与玉溪市住房城乡建设局的专网建设和运行维护。</t>
  </si>
  <si>
    <t>数据安全保障</t>
  </si>
  <si>
    <t>最大限度保证系统安全可靠运行。</t>
  </si>
  <si>
    <t>保障领导干部个人有关事项报告房产信息查核报送系统正常运行。</t>
  </si>
  <si>
    <t>系统全年正常运行时长</t>
  </si>
  <si>
    <t>8700</t>
  </si>
  <si>
    <t>小时</t>
  </si>
  <si>
    <t>系统全年安全运行超过8700小时。</t>
  </si>
  <si>
    <t>可持续影响</t>
  </si>
  <si>
    <t>查核系统运维保障服务完成率</t>
  </si>
  <si>
    <t>系统运维保障房屋完成情况。</t>
  </si>
  <si>
    <t>使用人员满意度</t>
  </si>
  <si>
    <t>使用人员满意度大于100%。</t>
  </si>
  <si>
    <t>本项目对改善和提升玉溪市中心城市区对外形象，促进城市交通发展具有很大的必要性和重要性。根据《棋阳路拓宽改造二期工程审计报告》2022年计划精准拨付3家建设单位项目资金共计2000.00万元，于2022年11月30日前完成拨付，缓解中心城区南北向道路交通拥堵压力100.00%，使收益群众满意度达90%以上，确保各参建单位正常运营，降低政府信誉风险，方便人民群众出行，提高群众幸福感。</t>
  </si>
  <si>
    <t>支付项目单位数量</t>
  </si>
  <si>
    <t>个</t>
  </si>
  <si>
    <t>反映新建、改造、修缮工程量完成情况。</t>
  </si>
  <si>
    <t>本项目对改善和提升玉溪市中心城市区对外形象，促进城市交通发展具有很大的必要性和重要性。根据《棋阳路拓宽改造二期工程审计报告》2022年计划精准拨付3家建设单位项目资金共计2000万元，于2022年11月30日前完成拨付，缓解中心城区南北向道路交通拥堵压力100%，使收益群众满意度达90%以上，确保各参建单位正常运营，降低政府信誉风险，方便人民群众出行，提高群众幸福感。</t>
  </si>
  <si>
    <t>竣工验收合格率</t>
  </si>
  <si>
    <t>反映项目验收情况。
竣工验收合格率=（验收合格单元工程数量/完工单元工程总数）×100%。</t>
  </si>
  <si>
    <t>计划完工率</t>
  </si>
  <si>
    <t>2022年11月30日</t>
  </si>
  <si>
    <t>年-月-日</t>
  </si>
  <si>
    <t>反映工程按计划完工情况。
计划完工率=实际完成工程项目个数/按计划应完成项目个数。</t>
  </si>
  <si>
    <t>缓解中心城区南北向道路交通拥堵压力</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</si>
  <si>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</si>
  <si>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</si>
  <si>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</si>
  <si>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 xml:space="preserve">  结合城市规模和经济发展水平等因素，省住房城乡建设厅确定每年的统计数量要求。以2023年度为例，玉溪市9县（市、区）需要统计310栋城镇建筑、9个行政村农村居住建筑，其中：全市统计110栋国家机关办公建筑和20栋大型公共建筑，每个县（市、区）需要统计10栋中小型公共建筑、10栋居住建筑和1个行政村居住建筑。具体分配数量以当年云南省住房和城乡建设厅要求为准。</t>
  </si>
  <si>
    <t>获补对象数</t>
  </si>
  <si>
    <t>310</t>
  </si>
  <si>
    <t>栋</t>
  </si>
  <si>
    <t>反映城镇建筑能耗实际状况。</t>
  </si>
  <si>
    <t>获补对象准确率</t>
  </si>
  <si>
    <t>85</t>
  </si>
  <si>
    <t>反映初步核算建筑领域碳排放数据。</t>
  </si>
  <si>
    <t>发放及时率</t>
  </si>
  <si>
    <t>2025年9月30日</t>
  </si>
  <si>
    <t>反映省住建厅下达指标完成时间。</t>
  </si>
  <si>
    <t>政策知晓率</t>
  </si>
  <si>
    <t>反映建筑能耗降低情况。</t>
  </si>
  <si>
    <t>受益对象满意度</t>
  </si>
  <si>
    <t>反映获补助受益对象的满意程度。</t>
  </si>
  <si>
    <t>从2015年起，计划在2018年之前完成全市12.2万户D级危房改造任务，通过农村危房改造和抗震安居工程这一平台，确保全市D级危房农户抗震改造能“建得起，建得好，建得美，建出特色”，目前，全市12.2万户D级危房改造任务已全部完工，实施效果显著，农户满意度达90%以上。</t>
  </si>
  <si>
    <t>支付农危改农户贷款贴息资金的县区数量</t>
  </si>
  <si>
    <t>支付6县2区1市农户贷款贴息资金</t>
  </si>
  <si>
    <t>补齐贴息补助户数</t>
  </si>
  <si>
    <t>29106</t>
  </si>
  <si>
    <t>户</t>
  </si>
  <si>
    <t>补齐未兑付资金，补助户数打到29106户</t>
  </si>
  <si>
    <t>农危改农户贷款贴息资金拨付率</t>
  </si>
  <si>
    <t>及时全额拨付农户贷款贴息资金</t>
  </si>
  <si>
    <t>贴息补助覆盖率</t>
  </si>
  <si>
    <t>补齐贴息资金，覆盖率达到100%</t>
  </si>
  <si>
    <t>补助发放及时率</t>
  </si>
  <si>
    <t>贷款农户住房安全有保障</t>
  </si>
  <si>
    <t>贷款农户的危房改造后，住房安全得到保障</t>
  </si>
  <si>
    <t>普查县顺利通过国家脱贫验收</t>
  </si>
  <si>
    <t>2020年8月，江川区、易门县顺利通过国家考核验收</t>
  </si>
  <si>
    <t>农信社向全市2015、2016、2017、2018、2019年度实施农村危房改造及地震安居工程农户贷款，按照省、市优惠政策，支付2017—2019年度政府应承担的贴息资金</t>
  </si>
  <si>
    <t>1、确保出水水质全面达到一级A排放标准；实现全年日均出水水质达标率100%；2、确保污水处理率达95.00%；3、2021年度实现全年污水处理厂COD、氨氮减排任务量的90.00%；4、污水处理厂污染治理设施、设备安全稳定运行，安全“0”事故，无重大环保污染事件；5、积极开展玉溪市“环保设施对外公众开放”宣教活动，每年不低于4次（特殊情况除外，例如：疫情）；6、按质按量完成全年度管网巡检工作，确保污水管网畅通。</t>
  </si>
  <si>
    <t>污水处理负荷</t>
  </si>
  <si>
    <t>85000</t>
  </si>
  <si>
    <t>吨</t>
  </si>
  <si>
    <t>污水处理负荷完成率＝平均实际日均处理水量/指标值*100%</t>
  </si>
  <si>
    <t>1、确保出水水质全面达到一级A排放标准；实现全年日均出水水质达标率100%；2、确保污水处理率达95%；3、2021年度实现全年污水处理厂COD、氨氮减排任务量的90%；4、污水处理厂污染治理设施、设备安全稳定运行，安全“0”事故，无重大环保污染事件；5、积极开展玉溪市“环保设施对外公众开放”宣教活动，每年不低于4次（特殊情况除外，例如：疫情）；6、按质按量完成全年度管网巡检工作，确保污水管网畅通。</t>
  </si>
  <si>
    <t>管网巡检完成率</t>
  </si>
  <si>
    <t>次/天</t>
  </si>
  <si>
    <t>管网巡检完成率＝实际日巡检次数/指标值*100%</t>
  </si>
  <si>
    <t>出水水质</t>
  </si>
  <si>
    <t>出水水质达标率＝水质达标天数/总运行天数*100%</t>
  </si>
  <si>
    <t>污水处理率</t>
  </si>
  <si>
    <t>污水处理率＝污水处理量/（自来水供水量*０.８５）*100%；
污水处理率完成率＝实际完成率/指标值*100%</t>
  </si>
  <si>
    <t>生态效益</t>
  </si>
  <si>
    <t>污染物COD削减量</t>
  </si>
  <si>
    <t>7000</t>
  </si>
  <si>
    <t>污染物COD削减量完成率=实际削减量/指标值*100%</t>
  </si>
  <si>
    <t>NH3-N削减量</t>
  </si>
  <si>
    <t>520</t>
  </si>
  <si>
    <t>NH3-N削减量完成率=实际削减量/指标值*100%</t>
  </si>
  <si>
    <t>服务对象满意度＝满意数量/评价总数量；
服务对象满意度完成率＝满意度/指标值*100%</t>
  </si>
  <si>
    <t>人(人次、家)</t>
  </si>
  <si>
    <t>反映获补助人员、企业的数量情况，也适用补贴、资助等形式的补助。</t>
  </si>
  <si>
    <t>兑现准确率</t>
  </si>
  <si>
    <t>反映补助准确发放的情况。
补助兑现准确率=补助兑付额/应付额*100%</t>
  </si>
  <si>
    <t>反映发放单位及时发放补助资金的情况。
发放及时率=在时限内发放资金/应发放资金*100%</t>
  </si>
  <si>
    <t>生活状况改善</t>
  </si>
  <si>
    <t>改善</t>
  </si>
  <si>
    <t>反映补助促进受助对象生活状况改善的情况。</t>
  </si>
  <si>
    <t>98</t>
  </si>
  <si>
    <t>支持符合条件对象实施农村危房改造，实施地震易发区房屋设施加固工程，提高抗震防震能力，严格落实一户一策制度，确保完成农房抗震改造129户以上，完成农村危房改造171户以上</t>
  </si>
  <si>
    <t>农村危房改造计划任务数</t>
  </si>
  <si>
    <t>171</t>
  </si>
  <si>
    <t>农村危房改造计划任务数171户</t>
  </si>
  <si>
    <t>农房抗震改造计划任务数</t>
  </si>
  <si>
    <t>129</t>
  </si>
  <si>
    <t>农房抗震改造计划任务数129户。</t>
  </si>
  <si>
    <t>验收合格率</t>
  </si>
  <si>
    <t>验收合格</t>
  </si>
  <si>
    <t>农房设计</t>
  </si>
  <si>
    <t>有基本风貌和抗震性能设计</t>
  </si>
  <si>
    <t>抗震设防7度以上地区农户覆盖率</t>
  </si>
  <si>
    <t>当年度开工率</t>
  </si>
  <si>
    <t>当年度竣工率</t>
  </si>
  <si>
    <t>70</t>
  </si>
  <si>
    <t>农村人居环境</t>
  </si>
  <si>
    <t>得到改善</t>
  </si>
  <si>
    <t>改造后房屋在相当于本地区 抗震设防烈度地震中表现</t>
  </si>
  <si>
    <t>无严重损毁</t>
  </si>
  <si>
    <t>人畜分离、卫生厕所等基本 卫生条件</t>
  </si>
  <si>
    <t>基本保障</t>
  </si>
  <si>
    <t>钢结构装配式农房等新型建 造技术应用</t>
  </si>
  <si>
    <t>根据实际情况推广</t>
  </si>
  <si>
    <t>农村危房改造后房屋安全期限</t>
  </si>
  <si>
    <t>拆除重建的≥30年 维修加固的≥15年</t>
  </si>
  <si>
    <t>农村危房改造后房屋安全期限拆除重建的≥30年 维修加固的≥15年</t>
  </si>
  <si>
    <t>受益群众满意度</t>
  </si>
  <si>
    <t>根据第五届市委第十一轮巡察整改工作的要求，2025年归还51.22万元至玉溪市家园建设投资有限公司，完成巡察整改工作。</t>
  </si>
  <si>
    <t>归还借款公司个数</t>
  </si>
  <si>
    <t>1.00</t>
  </si>
  <si>
    <t>归还时间</t>
  </si>
  <si>
    <t>2025-12-31</t>
  </si>
  <si>
    <t>512200</t>
  </si>
  <si>
    <t>元</t>
  </si>
  <si>
    <t>归还借款金额</t>
  </si>
  <si>
    <t>完成巡察整改</t>
  </si>
  <si>
    <t>有效维护</t>
  </si>
  <si>
    <t>还款对象满意度</t>
  </si>
  <si>
    <t>对重大行政决策进行合法性审查和法律风险评估，对作出的重大具体行政行为提供法律咨，提出法制审核意见，有利于提升政府依法办事能力的整体水平，有力促进科学民主依法决策和依法行政能力水平提升，有效规避法律风险；推动住房城乡建设领域普法责任制落实，参与法治宣传教育培训，对干部职工进行法律知识培训（全年不少于2次），提高干部职工及相关企业组织的法律意识和法治素养，有力推动住房城乡建设工作规范化、法治化、科学化发展。</t>
  </si>
  <si>
    <t>反映法律知识培训情况。</t>
  </si>
  <si>
    <t>合法性审查</t>
  </si>
  <si>
    <t>份</t>
  </si>
  <si>
    <t>反映全年完成合法性审查情况</t>
  </si>
  <si>
    <t>是</t>
  </si>
  <si>
    <t>是/否</t>
  </si>
  <si>
    <t>反映合法性审查意见准确性情况。</t>
  </si>
  <si>
    <t>2025年12月31日</t>
  </si>
  <si>
    <t>年</t>
  </si>
  <si>
    <t>反映公职人员法律意识储备情况。</t>
  </si>
  <si>
    <t>履行贷款职责，按照《玉市建通（2018）160号关于印发玉溪市地震灾后民房贴息专项贷款实施细则的通知（定稿）》要求，支付2022年贷款贴息补助资金661.47万元，补助江川区270户、通海县2849户，确保受灾农户尽快建房，住房安全得到保障。按照省委、省政府的要求，灾后重建坚持以人为本、尊重自然、统筹兼顾、立足当前、着眼长远，发扬自力更生、艰苦奋斗精神，加快受损民房及农村基础设施恢复重建，加强生态修复、环境保护和地质灾害防治，建设安全宜居美丽新家园。</t>
  </si>
  <si>
    <t>发放江川区贴息资金补助户数</t>
  </si>
  <si>
    <t>270</t>
  </si>
  <si>
    <t>江川区灾后贷款贴息270户</t>
  </si>
  <si>
    <t>发放通海县贴息资金补助户数</t>
  </si>
  <si>
    <t>2849</t>
  </si>
  <si>
    <t>通海县灾后贷款贴息2849户</t>
  </si>
  <si>
    <t>补助对象准确率</t>
  </si>
  <si>
    <t>严格执行政策，明确补贴对象</t>
  </si>
  <si>
    <t>补助兑付及时率</t>
  </si>
  <si>
    <t>受灾群众及时得到相对应补助</t>
  </si>
  <si>
    <t>保障江川区灾后民房重建</t>
  </si>
  <si>
    <t>江川区受灾农户正常贷款重建房屋</t>
  </si>
  <si>
    <t>保障通海县灾后民房重建</t>
  </si>
  <si>
    <t>通海县受灾农户正常贷款重建房屋</t>
  </si>
  <si>
    <t>群众满意度</t>
  </si>
  <si>
    <t>建设完成后，群众满意度达到90%以上</t>
  </si>
  <si>
    <t>履行《玉溪市省级规划示范村寨基础设施建设项目合作实施协议》，完成91个示范村建设，并且全部通过验收，通过建设污水处理设施、垃圾处理设施、村庄公厕，实现全覆盖，100%改善人居环境，牢固树立和贯彻落实新发展理念，实施乡村振兴战略，坚持绿水青山就是金山银山的理念，以建设“产业生态化、居住城镇化、风貌特色化、特征民族化、环境卫生化”的美丽宜居村庄为目标，以加强村庄规划管理、农村生活垃圾治理、农村生活污水治理、农村厕所革命和村容村貌提升为主攻方向。</t>
  </si>
  <si>
    <t>完成省级示范村建设完工率</t>
  </si>
  <si>
    <t>已完成91个省级示范村建设</t>
  </si>
  <si>
    <t>省级示范村统贷市级付息完成率</t>
  </si>
  <si>
    <t>按期归还统贷利息</t>
  </si>
  <si>
    <t>完成省级示范村数量</t>
  </si>
  <si>
    <t>91</t>
  </si>
  <si>
    <t>完成91个示范村建设</t>
  </si>
  <si>
    <t>实施村庄竣工验收通过率</t>
  </si>
  <si>
    <t>91个省级示范村建设竣工验收通过</t>
  </si>
  <si>
    <t>项目实施村庄人居环境改善率</t>
  </si>
  <si>
    <t>91个省级示范村人居环境得到改善</t>
  </si>
  <si>
    <t>项目实施村庄污水处理设施覆盖率</t>
  </si>
  <si>
    <t>91个省级示范村覆盖污水处理设施</t>
  </si>
  <si>
    <t>项目实施村庄垃圾处理设施覆盖率</t>
  </si>
  <si>
    <t>91个省级示范村覆盖垃圾处理设施</t>
  </si>
  <si>
    <t>项目实施村庄公厕覆盖率</t>
  </si>
  <si>
    <t>91个省级示范村覆盖公厕</t>
  </si>
  <si>
    <t>群众满意度达到80%以上</t>
  </si>
  <si>
    <t>玉溪市城建档案馆预算费用测算档案密集架33列，共100组，档案库容量共计增加143.50立方米，约可容纳档案3万卷，投入费用18.59万元，满足未来8年市级城建档案的归集需求。</t>
  </si>
  <si>
    <t>组</t>
  </si>
  <si>
    <t>档案密集架33列，共99组，档案库容量143.50立方米，约可容纳档案3万卷，满足未来8年市级城建档案的归集需求。</t>
  </si>
  <si>
    <t>按时支付</t>
  </si>
  <si>
    <t>2025年</t>
  </si>
  <si>
    <t>完成项目档案密集架33列，共99组，档案库容量143.50立方米。</t>
  </si>
  <si>
    <t>185900.00</t>
  </si>
  <si>
    <t>12月底前支付当年政府购买服务采购资金</t>
  </si>
  <si>
    <t>保障库房管理设施设备</t>
  </si>
  <si>
    <t>完成密集架增设（档案密集架33列，共99组）</t>
  </si>
  <si>
    <t>对象满意度100%为完成</t>
  </si>
  <si>
    <t>公租房属于持续为住房困难户解决住房困难问题，属于长期稳定项目，目标较为稳定单一，为完善火车站片区保障房建设项目配套市政道路，有力保障小区管道线路等建设工程进度，使保障房小区配套成熟，交通便利，尽快满足入住条件，该片区保障房项目周边配套市政道路及附属工程委托云南省城乡建设投资有限公司与保障房片区建设同步实施，项目总投资15298.00万元，已安排支出7800.00万元，尚差工程款7498.00万元，玉溪市政府将做好保障性住房与住房市场体系的衔接，逐步形成以政府为主、多主体供给、多渠道保障、租购并举的住房保障体系。2025年预计公租房销售收入2113.00万元，按照玉溪市人民政府常务会会议纪要返回71%用于项目支用，则项目非税收入支出为1500.00万元，用于支付市政配套道路工程款1500.00万元，力争实现公租房销售95套，销售款上缴财政后拨付项目实施单位用于偿还银行贷款及工程项目尾款，化解政府债务，根据项目情况及时拨付资金以降低实施单位资金压力，保障工程项目维稳工作，同时配套市政道路的建设对于保障房住户的出行、生活帮助较大，对于提高公租房出租率和周边配套建设及经济发展都有较大的促进作用，让公租房入住人员有一个便捷、舒适的生活环境。</t>
  </si>
  <si>
    <t>公租房出售数</t>
  </si>
  <si>
    <t>套</t>
  </si>
  <si>
    <t>公租房已建设完成，现处于管理运营阶段，指标反映公租房出售情况。</t>
  </si>
  <si>
    <t>公租房属于持续为住房困难户解决住房困难问题，属于长期稳定项目，目标较为稳定单一，为完善火车站片区保障房建设项目配套市政道路，有力保障小区管道线路等建设工程进度，使保障房小区配套成熟，交通便利，尽快满足入住条件，该片区保障房项目周边配套市政道路及附属工程委托云南省城乡建设投资有限公司与保障房片区建设同步实施，项目总投资15298万元，已安排支出7800万元，尚差工程款7498万元，玉溪市政府将做好保障性住房与住房市场体系的衔接，逐步形成以政府为主、多主体供给、多渠道保障、租购并举的住房保障体系。2025年预计公租房销售收入2113万元，按照玉溪市人民政府常务会会议纪要返回71%用于项目支用，则项目非税收入支出为1500万元，用于支付市政配套道路工程款1500万元，力争实现公租房销售95套，销售款上缴财政后拨付项目实施单位用于偿还银行贷款及工程项目尾款，化解政府债务，根据项目情况及时拨付资金以降低实施单位资金压力，保障工程项目维稳工作，同时配套市政道路的建设对于保障房住户的出行、生活帮助较大，对于提高公租房出租率和周边配套建设及经济发展都有较大的促进作用，让公租房入住人员有一个便捷、舒适的生活环境。</t>
  </si>
  <si>
    <t>完成玉溪市本级公租房出售率</t>
  </si>
  <si>
    <t>反映公租房出售率</t>
  </si>
  <si>
    <t>支付工程款时间</t>
  </si>
  <si>
    <t>反映项目工程款是否按期拨付</t>
  </si>
  <si>
    <t>改善中低收入群体的住房条件</t>
  </si>
  <si>
    <t>92</t>
  </si>
  <si>
    <t>解决中低收入群体的住房困难、改善居住条件</t>
  </si>
  <si>
    <t>　 保障对象满意度</t>
  </si>
  <si>
    <t>反映公租房住户满意度情况</t>
  </si>
  <si>
    <t>住房补贴是国家和单位为改善职工住房条件支付给职工的具有工资性质的住房消费资金，由基本住房补贴和工龄住房补贴两个部分组成。根据2025年市级财政全供给单位上报的住房补贴预算，预计2025年一次性住房补贴共发放339人，所需资金300.00万元，根据住房补贴审批表，将审批将精准发放至个人账户，用来改善市级财政全供给单位职工住房条件，促进全市房地产经济发展，争取市级财政全供给单位职工对住房补贴发放工作的满意度达到95.00%。</t>
  </si>
  <si>
    <t>住房补贴受益人数</t>
  </si>
  <si>
    <t>339</t>
  </si>
  <si>
    <t>人(户)</t>
  </si>
  <si>
    <t>反映住房补贴受益人员：339户。</t>
  </si>
  <si>
    <t>住房补贴是国家和单位为改善职工住房条件支付给职工的具有工资性质的住房消费资金，由基本住房补贴和工龄住房补贴两个部分组成。根据2025年市级财政全供给单位上报的住房补贴预算，预计2025年一次性住房补贴共发放339人，所需资金300万元，根据住房补贴审批表，将审批将精准发放至个人账户，用来改善市级财政全供给单位职工住房条件，促进全市房地产经济发展，争取市级财政全供给单位职工对住房补贴发放工作的满意度达到95%。</t>
  </si>
  <si>
    <t>发放准确率</t>
  </si>
  <si>
    <t>建设银行代收付汇总清单</t>
  </si>
  <si>
    <t>住房补贴发放完成时间</t>
  </si>
  <si>
    <t>2025年12月31日完成</t>
  </si>
  <si>
    <t>改善市级单位职工住房条件</t>
  </si>
  <si>
    <t>各单位对住房补贴发放工作的满意度</t>
  </si>
  <si>
    <t>住房补贴问卷调查满意度率</t>
  </si>
  <si>
    <t>玉溪市财政局提前下达2025年部分中央财政城镇保障性安居工程补助资金，红塔区3739.00万元，江川区6.00万元，通海县217.40万元，华宁县961.00万元，新平县139.00万元，元江县189.00万元，易门县101.60万元，峨山县118.00万元。</t>
  </si>
  <si>
    <t>4852</t>
  </si>
  <si>
    <t>户（套)</t>
  </si>
  <si>
    <t>反映老旧小区1957户，城中村765户、危房改造74户、保租房371户、租赁补贴1685户</t>
  </si>
  <si>
    <t>玉溪市财政局提前下达2025年部分中央财政城镇保障性安居工程补助资金，红塔区3739万，江川区6万，通海县217.40万，华宁县961万，新平县139万，元江县189万，易门县101.60万，峨山县118万。</t>
  </si>
  <si>
    <t>实际验收合格率</t>
  </si>
  <si>
    <t>实际开工完成率</t>
  </si>
  <si>
    <t>反映群众居住条件改善情况。</t>
  </si>
  <si>
    <t>2024年，市本级公租房万裕生态城（李棋片区）按租金收入计提管理费，即上缴管理经费80.00万元；万和家园（火车站片区）公租房按租金收入计提管理费，即上缴管理经费104.00万元，合计184.00万元。2024年根据预算情况，现申请业务经费68.00万元，分别为：政府购买服务经费为57.00万元；办公经费：办公用品、电脑设备耗材、申请书、档案盒材料印制及等费用3.82万元；宣传培训经费：0.50万元；政府采购A4纸0.80万元。用于依法依规开展工作，确保我市公共租赁住房分配、管理、运营工作顺利进行。</t>
  </si>
  <si>
    <t>完成市本级公租房的分配管理套数</t>
  </si>
  <si>
    <t>18000</t>
  </si>
  <si>
    <t>反映公租房总套数</t>
  </si>
  <si>
    <t>2024年，市本级公租房万裕生态城（李棋片区）按租金收入计提管理费，即上缴管理经费80万元；万和家园（火车站片区）公租房按租金收入计提管理费，即上缴管理经费104万元，合计184万元。2024年根据预算情况，现申请业务经费68万元，分别为：政府购买服务经费为57万元；办公经费：办公用品、电脑设备耗材、申请书、档案盒材料印制及等费用3.82万元；宣传培训经费：0.5万元；政府采购A4纸0.8万元。用于依法依规开展工作，确保我市公共租赁住房分配、管理、运营工作顺利进行。</t>
  </si>
  <si>
    <t>完成玉溪市本级公租房入住率</t>
  </si>
  <si>
    <t>反映公租房入住率</t>
  </si>
  <si>
    <t>提高玉溪市本级公租房申请审核率</t>
  </si>
  <si>
    <t>反映公租房申请审核效率空</t>
  </si>
  <si>
    <t>公租房住户满意度</t>
  </si>
  <si>
    <t>反映公租房住户对公租房管理的整体满意情况</t>
  </si>
  <si>
    <t>预算06表</t>
  </si>
  <si>
    <t>2025年部门政府性基金预算支出预算表</t>
  </si>
  <si>
    <t>单位:元</t>
  </si>
  <si>
    <t>政府性基金预算支出</t>
  </si>
  <si>
    <t>城乡社区支出</t>
  </si>
  <si>
    <t>污水处理费安排的支出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</si>
  <si>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</si>
  <si>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</si>
  <si>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</si>
  <si>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</si>
  <si>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</si>
  <si>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</si>
  <si>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</si>
  <si>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</si>
  <si>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</si>
  <si>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</si>
  <si>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</si>
  <si>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</si>
  <si>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车辆修理费</t>
  </si>
  <si>
    <t>项</t>
  </si>
  <si>
    <t>车辆保险费</t>
  </si>
  <si>
    <t>车辆燃油费</t>
  </si>
  <si>
    <t>升</t>
  </si>
  <si>
    <t>车辆维修费</t>
  </si>
  <si>
    <t>书柜</t>
  </si>
  <si>
    <t>办公椅</t>
  </si>
  <si>
    <t>把</t>
  </si>
  <si>
    <t>打印机</t>
  </si>
  <si>
    <t>台</t>
  </si>
  <si>
    <t>物业服务费</t>
  </si>
  <si>
    <t>复印纸</t>
  </si>
  <si>
    <t>箱</t>
  </si>
  <si>
    <t>机动车保险服务</t>
  </si>
  <si>
    <t>辆</t>
  </si>
  <si>
    <t>车辆加油、添加燃料服务</t>
  </si>
  <si>
    <t>车辆维修和保养服务</t>
  </si>
  <si>
    <t>物业管理服务</t>
  </si>
  <si>
    <t>文件柜</t>
  </si>
  <si>
    <t>车辆维修保养费</t>
  </si>
  <si>
    <t>预算08表</t>
  </si>
  <si>
    <t>2025年部门政府购买服务预算表</t>
  </si>
  <si>
    <t>政府购买服务项目</t>
  </si>
  <si>
    <t>政府购买服务目录</t>
  </si>
  <si>
    <t>备注：玉溪市住房和城乡建设局2025年无政府购买服务，故此表为空表。</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</si>
  <si>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</si>
  <si>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</si>
  <si>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</si>
  <si>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</si>
  <si>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</si>
  <si>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</si>
  <si>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</si>
  <si>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</si>
  <si>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</si>
  <si>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</si>
  <si>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</si>
  <si>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</si>
  <si>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</si>
  <si>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</si>
  <si>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</si>
  <si>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</si>
  <si>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</si>
  <si>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</si>
  <si>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</si>
  <si>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</si>
  <si>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</si>
  <si>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</si>
  <si>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</si>
  <si>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</si>
  <si>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</si>
  <si>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</si>
  <si>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</si>
  <si>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A02020400 多功能一体机</t>
  </si>
  <si>
    <t>黑白激光多功能一体机</t>
  </si>
  <si>
    <t>家具和用品</t>
  </si>
  <si>
    <t>A05010599 其他柜类</t>
  </si>
  <si>
    <t>图书角书柜</t>
  </si>
  <si>
    <t>A05010301 办公椅</t>
  </si>
  <si>
    <t>A02049900 其他图书档案设备</t>
  </si>
  <si>
    <t>密集架</t>
  </si>
  <si>
    <t>A05010502 文件柜</t>
  </si>
  <si>
    <t>预算11表</t>
  </si>
  <si>
    <t>2025年上级补助项目支出预算表</t>
  </si>
  <si>
    <t>上级补助</t>
  </si>
  <si>
    <t>备注：玉溪市住房和城乡建设局2025年无上级补助项目支出，故此表为空表。</t>
  </si>
  <si>
    <t>预算12表</t>
  </si>
  <si>
    <t>2025年部门项目支出中期规划预算表</t>
  </si>
  <si>
    <t>项目级次</t>
  </si>
  <si>
    <t>2026年</t>
  </si>
  <si>
    <t>2027年</t>
  </si>
  <si>
    <t>313 事业发展类</t>
  </si>
  <si>
    <t>本级</t>
  </si>
  <si>
    <t>312 民生类</t>
  </si>
  <si>
    <t>311 专项业务类</t>
  </si>
  <si>
    <t>322 民生类</t>
  </si>
  <si>
    <t>下级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</si>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</sst>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0" fillId="3" borderId="22" applyNumberFormat="0" applyAlignment="0" applyProtection="0">
      <alignment vertical="center"/>
    </xf>
    <xf numFmtId="0" fontId="31" fillId="4" borderId="23" applyNumberFormat="0" applyAlignment="0" applyProtection="0">
      <alignment vertical="center"/>
    </xf>
    <xf numFmtId="0" fontId="32" fillId="4" borderId="22" applyNumberFormat="0" applyAlignment="0" applyProtection="0">
      <alignment vertical="center"/>
    </xf>
    <xf numFmtId="0" fontId="33" fillId="5" borderId="24" applyNumberFormat="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82">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0" applyNumberFormat="1" applyFont="1" applyBorder="1" applyAlignment="1">
      <alignment horizontal="left" vertical="center" wrapText="1" inden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176"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3"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2" xfId="0" applyFont="1" applyBorder="1" applyAlignment="1" applyProtection="1">
      <alignment horizontal="center" vertical="center" wrapText="1"/>
      <protection locked="0"/>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protection locked="0"/>
    </xf>
    <xf numFmtId="0" fontId="9" fillId="0" borderId="1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3" fillId="0" borderId="7" xfId="0" applyFont="1" applyBorder="1" applyAlignment="1">
      <alignment horizontal="left" vertical="center" wrapText="1" indent="2"/>
    </xf>
    <xf numFmtId="0" fontId="3" fillId="0" borderId="7" xfId="0" applyFont="1" applyBorder="1" applyAlignment="1">
      <alignment horizontal="left" vertical="center" wrapText="1" indent="4"/>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7" fillId="0" borderId="7" xfId="50"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0" fontId="0" fillId="0" borderId="16" xfId="0" applyFont="1" applyBorder="1">
      <alignment vertical="top"/>
    </xf>
    <xf numFmtId="0" fontId="0" fillId="0" borderId="17" xfId="0" applyFont="1" applyBorder="1">
      <alignment vertical="top"/>
    </xf>
    <xf numFmtId="176" fontId="11" fillId="0" borderId="7" xfId="50" applyNumberFormat="1" applyFont="1" applyBorder="1" applyAlignment="1">
      <alignment horizontal="right" vertical="center" wrapText="1"/>
    </xf>
    <xf numFmtId="0" fontId="0" fillId="0" borderId="9" xfId="0" applyFont="1" applyBorder="1">
      <alignment vertical="top"/>
    </xf>
    <xf numFmtId="49" fontId="11" fillId="0" borderId="18" xfId="50" applyNumberFormat="1" applyFont="1" applyBorder="1">
      <alignment horizontal="left" vertical="center" wrapText="1"/>
    </xf>
    <xf numFmtId="49" fontId="11" fillId="0" borderId="7" xfId="50" applyNumberFormat="1" applyFont="1" applyBorder="1" applyAlignment="1">
      <alignment horizontal="left" vertical="center" wrapText="1" indent="2"/>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2"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xf numFmtId="181" fontId="0" fillId="0" borderId="0" xfId="0" applyNumberFormat="1" applyFont="1">
      <alignment vertical="top"/>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5"/>
  <sheetViews>
    <sheetView showZeros="0" workbookViewId="0">
      <selection activeCell="B10" sqref="B1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8" t="s">
        <v>0</v>
      </c>
      <c r="B1" s="173"/>
      <c r="C1" s="173"/>
      <c r="D1" s="173"/>
    </row>
    <row r="2" ht="28.5" customHeight="1" spans="1:4">
      <c r="A2" s="174" t="s">
        <v>1</v>
      </c>
      <c r="B2" s="174"/>
      <c r="C2" s="174"/>
      <c r="D2" s="174"/>
    </row>
    <row r="3" ht="18.75" customHeight="1" spans="1:4">
      <c r="A3" s="160" t="str">
        <f>"单位名称："&amp;"玉溪市住房和城乡建设局"</f>
        <v>单位名称：玉溪市住房和城乡建设局</v>
      </c>
      <c r="B3" s="160"/>
      <c r="C3" s="160"/>
      <c r="D3" s="158" t="s">
        <v>2</v>
      </c>
    </row>
    <row r="4" ht="18.75" customHeight="1" spans="1:4">
      <c r="A4" s="161" t="s">
        <v>3</v>
      </c>
      <c r="B4" s="161"/>
      <c r="C4" s="161" t="s">
        <v>4</v>
      </c>
      <c r="D4" s="161"/>
    </row>
    <row r="5" ht="18.75" customHeight="1" spans="1:4">
      <c r="A5" s="161" t="s">
        <v>5</v>
      </c>
      <c r="B5" s="161" t="s">
        <v>6</v>
      </c>
      <c r="C5" s="161" t="s">
        <v>7</v>
      </c>
      <c r="D5" s="161" t="s">
        <v>6</v>
      </c>
    </row>
    <row r="6" ht="18.75" customHeight="1" spans="1:4">
      <c r="A6" s="160" t="s">
        <v>8</v>
      </c>
      <c r="B6" s="178">
        <v>146268024.02</v>
      </c>
      <c r="C6" s="179" t="str">
        <f>"一"&amp;"、"&amp;"一般公共服务支出"</f>
        <v>一、一般公共服务支出</v>
      </c>
      <c r="D6" s="178">
        <v>250000</v>
      </c>
    </row>
    <row r="7" ht="18.75" customHeight="1" spans="1:4">
      <c r="A7" s="160" t="s">
        <v>9</v>
      </c>
      <c r="B7" s="178">
        <v>40000000</v>
      </c>
      <c r="C7" s="179" t="str">
        <f>"二"&amp;"、"&amp;"社会保障和就业支出"</f>
        <v>二、社会保障和就业支出</v>
      </c>
      <c r="D7" s="178">
        <v>5772618.08</v>
      </c>
    </row>
    <row r="8" ht="18.75" customHeight="1" spans="1:4">
      <c r="A8" s="160" t="s">
        <v>10</v>
      </c>
      <c r="B8" s="178"/>
      <c r="C8" s="179" t="str">
        <f>"三"&amp;"、"&amp;"卫生健康支出"</f>
        <v>三、卫生健康支出</v>
      </c>
      <c r="D8" s="178">
        <v>2136478.44</v>
      </c>
    </row>
    <row r="9" ht="18.75" customHeight="1" spans="1:4">
      <c r="A9" s="160" t="s">
        <v>11</v>
      </c>
      <c r="B9" s="178"/>
      <c r="C9" s="179" t="str">
        <f>"一"&amp;"、"&amp;"节能环保支出"</f>
        <v>一、节能环保支出</v>
      </c>
      <c r="D9" s="178">
        <v>11806</v>
      </c>
    </row>
    <row r="10" ht="18.75" customHeight="1" spans="1:4">
      <c r="A10" s="160" t="s">
        <v>12</v>
      </c>
      <c r="B10" s="178"/>
      <c r="C10" s="179" t="str">
        <f>"四"&amp;"、"&amp;"城乡社区支出"</f>
        <v>四、城乡社区支出</v>
      </c>
      <c r="D10" s="178">
        <v>99128130.89</v>
      </c>
    </row>
    <row r="11" ht="18.75" customHeight="1" spans="1:4">
      <c r="A11" s="160" t="s">
        <v>13</v>
      </c>
      <c r="B11" s="178"/>
      <c r="C11" s="179" t="str">
        <f>"五"&amp;"、"&amp;"住房保障支出"</f>
        <v>五、住房保障支出</v>
      </c>
      <c r="D11" s="178">
        <v>22790928</v>
      </c>
    </row>
    <row r="12" ht="18.75" customHeight="1" spans="1:4">
      <c r="A12" s="160" t="s">
        <v>14</v>
      </c>
      <c r="B12" s="178"/>
      <c r="C12" s="179" t="str">
        <f>"六"&amp;"、"&amp;"转移性支出"</f>
        <v>六、转移性支出</v>
      </c>
      <c r="D12" s="178">
        <v>56339200</v>
      </c>
    </row>
    <row r="13" ht="18.75" customHeight="1" spans="1:4">
      <c r="A13" s="160" t="s">
        <v>15</v>
      </c>
      <c r="B13" s="178"/>
      <c r="C13" s="160"/>
      <c r="D13" s="160"/>
    </row>
    <row r="14" ht="18.75" customHeight="1" spans="1:4">
      <c r="A14" s="160" t="s">
        <v>16</v>
      </c>
      <c r="B14" s="178"/>
      <c r="C14" s="160"/>
      <c r="D14" s="160"/>
    </row>
    <row r="15" ht="18.75" customHeight="1" spans="1:4">
      <c r="A15" s="160" t="s">
        <v>17</v>
      </c>
      <c r="B15" s="178"/>
      <c r="C15" s="160"/>
      <c r="D15" s="160"/>
    </row>
    <row r="16" ht="18.75" customHeight="1" spans="1:4">
      <c r="A16" s="180" t="s">
        <v>18</v>
      </c>
      <c r="B16" s="178">
        <v>186268024.02</v>
      </c>
      <c r="C16" s="180" t="s">
        <v>19</v>
      </c>
      <c r="D16" s="178">
        <v>186429161.41</v>
      </c>
    </row>
    <row r="17" ht="18.75" customHeight="1" spans="1:4">
      <c r="A17" s="175" t="s">
        <v>20</v>
      </c>
      <c r="B17" s="160"/>
      <c r="C17" s="175" t="s">
        <v>21</v>
      </c>
      <c r="D17" s="160"/>
    </row>
    <row r="18" ht="18.75" customHeight="1" spans="1:4">
      <c r="A18" s="62" t="s">
        <v>22</v>
      </c>
      <c r="B18" s="178">
        <v>11806</v>
      </c>
      <c r="C18" s="62" t="s">
        <v>22</v>
      </c>
      <c r="D18" s="178"/>
    </row>
    <row r="19" ht="18.75" customHeight="1" spans="1:4">
      <c r="A19" s="62" t="s">
        <v>23</v>
      </c>
      <c r="B19" s="178">
        <v>149331.39</v>
      </c>
      <c r="C19" s="62" t="s">
        <v>23</v>
      </c>
      <c r="D19" s="178"/>
    </row>
    <row r="20" ht="18.75" customHeight="1" spans="1:4">
      <c r="A20" s="180" t="s">
        <v>24</v>
      </c>
      <c r="B20" s="178">
        <v>186429161.41</v>
      </c>
      <c r="C20" s="180" t="s">
        <v>25</v>
      </c>
      <c r="D20" s="178">
        <v>186429161.41</v>
      </c>
    </row>
    <row r="25" customHeight="1" spans="2:2">
      <c r="B25" s="181"/>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topLeftCell="B1" workbookViewId="0">
      <selection activeCell="A1" sqref="A1"/>
    </sheetView>
  </sheetViews>
  <sheetFormatPr defaultColWidth="9.14166666666667" defaultRowHeight="14.25" customHeight="1" outlineLevelCol="5"/>
  <cols>
    <col min="1" max="1" width="29.0333333333333" customWidth="1"/>
    <col min="2" max="2" width="23.125" customWidth="1"/>
    <col min="3" max="3" width="29.125" customWidth="1"/>
    <col min="4" max="4" width="19.875" customWidth="1"/>
    <col min="5" max="5" width="20.75" customWidth="1"/>
    <col min="6" max="6" width="20" customWidth="1"/>
  </cols>
  <sheetData>
    <row r="1" ht="15.75" customHeight="1" spans="2:6">
      <c r="B1" s="139"/>
      <c r="F1" s="140" t="s">
        <v>821</v>
      </c>
    </row>
    <row r="2" ht="28.5" customHeight="1" spans="1:6">
      <c r="A2" s="33" t="s">
        <v>822</v>
      </c>
      <c r="B2" s="33"/>
      <c r="C2" s="33"/>
      <c r="D2" s="33"/>
      <c r="E2" s="33"/>
      <c r="F2" s="33"/>
    </row>
    <row r="3" ht="15" customHeight="1" spans="1:6">
      <c r="A3" s="141" t="str">
        <f>"单位名称："&amp;"玉溪市住房和城乡建设局"</f>
        <v>单位名称：玉溪市住房和城乡建设局</v>
      </c>
      <c r="B3" s="142"/>
      <c r="C3" s="142"/>
      <c r="D3" s="77"/>
      <c r="E3" s="77"/>
      <c r="F3" s="143" t="s">
        <v>823</v>
      </c>
    </row>
    <row r="4" ht="18.75" customHeight="1" spans="1:6">
      <c r="A4" s="35" t="s">
        <v>173</v>
      </c>
      <c r="B4" s="35" t="s">
        <v>86</v>
      </c>
      <c r="C4" s="35" t="s">
        <v>87</v>
      </c>
      <c r="D4" s="36" t="s">
        <v>824</v>
      </c>
      <c r="E4" s="43"/>
      <c r="F4" s="43"/>
    </row>
    <row r="5" ht="30" customHeight="1" spans="1:6">
      <c r="A5" s="42"/>
      <c r="B5" s="42"/>
      <c r="C5" s="42"/>
      <c r="D5" s="36" t="s">
        <v>30</v>
      </c>
      <c r="E5" s="43" t="s">
        <v>90</v>
      </c>
      <c r="F5" s="43" t="s">
        <v>91</v>
      </c>
    </row>
    <row r="6" ht="16.5" customHeight="1" spans="1:6">
      <c r="A6" s="43">
        <v>1</v>
      </c>
      <c r="B6" s="43">
        <v>2</v>
      </c>
      <c r="C6" s="43">
        <v>3</v>
      </c>
      <c r="D6" s="43">
        <v>4</v>
      </c>
      <c r="E6" s="43">
        <v>5</v>
      </c>
      <c r="F6" s="43">
        <v>6</v>
      </c>
    </row>
    <row r="7" ht="20.25" customHeight="1" spans="1:6">
      <c r="A7" s="44" t="s">
        <v>64</v>
      </c>
      <c r="B7" s="44"/>
      <c r="C7" s="44"/>
      <c r="D7" s="24">
        <v>40000000</v>
      </c>
      <c r="E7" s="144"/>
      <c r="F7" s="144">
        <v>40000000</v>
      </c>
    </row>
    <row r="8" ht="20.25" customHeight="1" spans="1:6">
      <c r="A8" s="145" t="s">
        <v>64</v>
      </c>
      <c r="B8" s="44" t="s">
        <v>119</v>
      </c>
      <c r="C8" s="44" t="s">
        <v>825</v>
      </c>
      <c r="D8" s="24">
        <v>40000000</v>
      </c>
      <c r="E8" s="144"/>
      <c r="F8" s="144">
        <v>40000000</v>
      </c>
    </row>
    <row r="9" ht="20.25" customHeight="1" spans="1:6">
      <c r="A9" s="145" t="s">
        <v>64</v>
      </c>
      <c r="B9" s="145" t="s">
        <v>130</v>
      </c>
      <c r="C9" s="145" t="s">
        <v>826</v>
      </c>
      <c r="D9" s="24">
        <v>40000000</v>
      </c>
      <c r="E9" s="144"/>
      <c r="F9" s="144">
        <v>40000000</v>
      </c>
    </row>
    <row r="10" ht="20.25" customHeight="1" spans="1:6">
      <c r="A10" s="145" t="s">
        <v>64</v>
      </c>
      <c r="B10" s="146" t="s">
        <v>131</v>
      </c>
      <c r="C10" s="146" t="s">
        <v>430</v>
      </c>
      <c r="D10" s="24">
        <v>40000000</v>
      </c>
      <c r="E10" s="144"/>
      <c r="F10" s="144">
        <v>40000000</v>
      </c>
    </row>
    <row r="11" ht="17.25" customHeight="1" spans="1:6">
      <c r="A11" s="147" t="s">
        <v>493</v>
      </c>
      <c r="B11" s="148"/>
      <c r="C11" s="148" t="s">
        <v>493</v>
      </c>
      <c r="D11" s="144">
        <v>40000000</v>
      </c>
      <c r="E11" s="144"/>
      <c r="F11" s="144">
        <v>40000000</v>
      </c>
    </row>
  </sheetData>
  <mergeCells count="7">
    <mergeCell ref="A2:F2"/>
    <mergeCell ref="A3:E3"/>
    <mergeCell ref="D4:F4"/>
    <mergeCell ref="A11:C11"/>
    <mergeCell ref="A4:A5"/>
    <mergeCell ref="B4:B5"/>
    <mergeCell ref="C4:C5"/>
  </mergeCells>
  <pageMargins left="0.75" right="0.75" top="1" bottom="1" header="0.5" footer="0.5"/>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49"/>
  <sheetViews>
    <sheetView showZeros="0" topLeftCell="A26" workbookViewId="0">
      <selection activeCell="C10" sqref="C10"/>
    </sheetView>
  </sheetViews>
  <sheetFormatPr defaultColWidth="9.14166666666667" defaultRowHeight="14.25" customHeight="1"/>
  <cols>
    <col min="1" max="1" width="32" customWidth="1"/>
    <col min="2" max="2" width="18.625" customWidth="1"/>
    <col min="3" max="3" width="29.875" customWidth="1"/>
    <col min="4" max="4" width="6.125" customWidth="1"/>
    <col min="5" max="5" width="6.5" customWidth="1"/>
    <col min="6" max="6" width="11.75" customWidth="1"/>
    <col min="7" max="7" width="11.375" customWidth="1"/>
    <col min="8" max="8" width="12" customWidth="1"/>
    <col min="9" max="17" width="7" customWidth="1"/>
  </cols>
  <sheetData>
    <row r="1" ht="13.5" customHeight="1" spans="1:17">
      <c r="A1" s="31" t="s">
        <v>827</v>
      </c>
      <c r="B1" s="31"/>
      <c r="C1" s="31"/>
      <c r="D1" s="31"/>
      <c r="E1" s="31"/>
      <c r="F1" s="31"/>
      <c r="G1" s="31"/>
      <c r="H1" s="31"/>
      <c r="I1" s="31"/>
      <c r="J1" s="31"/>
      <c r="K1" s="31"/>
      <c r="L1" s="31"/>
      <c r="M1" s="31"/>
      <c r="N1" s="31"/>
      <c r="O1" s="51"/>
      <c r="P1" s="51"/>
      <c r="Q1" s="31"/>
    </row>
    <row r="2" ht="27.75" customHeight="1" spans="1:17">
      <c r="A2" s="75" t="s">
        <v>828</v>
      </c>
      <c r="B2" s="33"/>
      <c r="C2" s="33"/>
      <c r="D2" s="33"/>
      <c r="E2" s="33"/>
      <c r="F2" s="33"/>
      <c r="G2" s="33"/>
      <c r="H2" s="33"/>
      <c r="I2" s="33"/>
      <c r="J2" s="33"/>
      <c r="K2" s="108"/>
      <c r="L2" s="33"/>
      <c r="M2" s="33"/>
      <c r="N2" s="33"/>
      <c r="O2" s="108"/>
      <c r="P2" s="108"/>
      <c r="Q2" s="33"/>
    </row>
    <row r="3" ht="18.75" customHeight="1" spans="1:17">
      <c r="A3" s="117" t="str">
        <f>"单位名称："&amp;"玉溪市住房和城乡建设局"</f>
        <v>单位名称：玉溪市住房和城乡建设局</v>
      </c>
      <c r="B3" s="7"/>
      <c r="C3" s="7"/>
      <c r="D3" s="7"/>
      <c r="E3" s="7"/>
      <c r="F3" s="7"/>
      <c r="G3" s="7"/>
      <c r="H3" s="7"/>
      <c r="I3" s="7"/>
      <c r="J3" s="7"/>
      <c r="O3" s="85"/>
      <c r="P3" s="85"/>
      <c r="Q3" s="137" t="s">
        <v>2</v>
      </c>
    </row>
    <row r="4" ht="15.75" customHeight="1" spans="1:17">
      <c r="A4" s="35" t="s">
        <v>829</v>
      </c>
      <c r="B4" s="118" t="s">
        <v>830</v>
      </c>
      <c r="C4" s="118" t="s">
        <v>831</v>
      </c>
      <c r="D4" s="118" t="s">
        <v>832</v>
      </c>
      <c r="E4" s="118" t="s">
        <v>833</v>
      </c>
      <c r="F4" s="118" t="s">
        <v>834</v>
      </c>
      <c r="G4" s="119" t="s">
        <v>180</v>
      </c>
      <c r="H4" s="119"/>
      <c r="I4" s="119"/>
      <c r="J4" s="119"/>
      <c r="K4" s="129"/>
      <c r="L4" s="119"/>
      <c r="M4" s="119"/>
      <c r="N4" s="119"/>
      <c r="O4" s="130"/>
      <c r="P4" s="129"/>
      <c r="Q4" s="138"/>
    </row>
    <row r="5" ht="17.25" customHeight="1" spans="1:17">
      <c r="A5" s="38"/>
      <c r="B5" s="120"/>
      <c r="C5" s="120"/>
      <c r="D5" s="120"/>
      <c r="E5" s="120"/>
      <c r="F5" s="120"/>
      <c r="G5" s="120" t="s">
        <v>30</v>
      </c>
      <c r="H5" s="120" t="s">
        <v>33</v>
      </c>
      <c r="I5" s="120" t="s">
        <v>835</v>
      </c>
      <c r="J5" s="120" t="s">
        <v>836</v>
      </c>
      <c r="K5" s="131" t="s">
        <v>837</v>
      </c>
      <c r="L5" s="132" t="s">
        <v>838</v>
      </c>
      <c r="M5" s="132"/>
      <c r="N5" s="132"/>
      <c r="O5" s="133"/>
      <c r="P5" s="134"/>
      <c r="Q5" s="121"/>
    </row>
    <row r="6" ht="54" customHeight="1" spans="1:17">
      <c r="A6" s="41"/>
      <c r="B6" s="121"/>
      <c r="C6" s="121"/>
      <c r="D6" s="121"/>
      <c r="E6" s="121"/>
      <c r="F6" s="121"/>
      <c r="G6" s="121"/>
      <c r="H6" s="121" t="s">
        <v>32</v>
      </c>
      <c r="I6" s="121"/>
      <c r="J6" s="121"/>
      <c r="K6" s="135"/>
      <c r="L6" s="121" t="s">
        <v>32</v>
      </c>
      <c r="M6" s="121" t="s">
        <v>39</v>
      </c>
      <c r="N6" s="121" t="s">
        <v>187</v>
      </c>
      <c r="O6" s="136" t="s">
        <v>41</v>
      </c>
      <c r="P6" s="135" t="s">
        <v>42</v>
      </c>
      <c r="Q6" s="121" t="s">
        <v>43</v>
      </c>
    </row>
    <row r="7" ht="15" customHeight="1" spans="1:17">
      <c r="A7" s="42">
        <v>1</v>
      </c>
      <c r="B7" s="122">
        <v>2</v>
      </c>
      <c r="C7" s="122">
        <v>3</v>
      </c>
      <c r="D7" s="122">
        <v>4</v>
      </c>
      <c r="E7" s="122">
        <v>5</v>
      </c>
      <c r="F7" s="122">
        <v>6</v>
      </c>
      <c r="G7" s="123">
        <v>7</v>
      </c>
      <c r="H7" s="123">
        <v>8</v>
      </c>
      <c r="I7" s="123">
        <v>9</v>
      </c>
      <c r="J7" s="123">
        <v>10</v>
      </c>
      <c r="K7" s="123">
        <v>11</v>
      </c>
      <c r="L7" s="123">
        <v>12</v>
      </c>
      <c r="M7" s="123">
        <v>13</v>
      </c>
      <c r="N7" s="123">
        <v>14</v>
      </c>
      <c r="O7" s="123">
        <v>15</v>
      </c>
      <c r="P7" s="123">
        <v>16</v>
      </c>
      <c r="Q7" s="123">
        <v>17</v>
      </c>
    </row>
    <row r="8" ht="21" customHeight="1" spans="1:17">
      <c r="A8" s="101" t="s">
        <v>64</v>
      </c>
      <c r="B8" s="102"/>
      <c r="C8" s="102"/>
      <c r="D8" s="102"/>
      <c r="E8" s="124"/>
      <c r="F8" s="125">
        <v>792343.58</v>
      </c>
      <c r="G8" s="46">
        <v>792343.58</v>
      </c>
      <c r="H8" s="46">
        <v>792343.58</v>
      </c>
      <c r="I8" s="46"/>
      <c r="J8" s="46"/>
      <c r="K8" s="46"/>
      <c r="L8" s="46"/>
      <c r="M8" s="46"/>
      <c r="N8" s="46"/>
      <c r="O8" s="46"/>
      <c r="P8" s="46"/>
      <c r="Q8" s="46"/>
    </row>
    <row r="9" ht="21" customHeight="1" spans="1:17">
      <c r="A9" s="126" t="s">
        <v>64</v>
      </c>
      <c r="B9" s="102"/>
      <c r="C9" s="102"/>
      <c r="D9" s="127"/>
      <c r="E9" s="128"/>
      <c r="F9" s="125">
        <v>367443.58</v>
      </c>
      <c r="G9" s="46">
        <v>367443.58</v>
      </c>
      <c r="H9" s="46">
        <v>367443.58</v>
      </c>
      <c r="I9" s="46"/>
      <c r="J9" s="46"/>
      <c r="K9" s="46"/>
      <c r="L9" s="46"/>
      <c r="M9" s="46"/>
      <c r="N9" s="46"/>
      <c r="O9" s="46"/>
      <c r="P9" s="46"/>
      <c r="Q9" s="46"/>
    </row>
    <row r="10" ht="21" customHeight="1" spans="1:17">
      <c r="A10" s="101" t="str">
        <f>"      "&amp;"公车购置及运维费"</f>
        <v>      公车购置及运维费</v>
      </c>
      <c r="B10" s="102" t="s">
        <v>839</v>
      </c>
      <c r="C10" s="102" t="str">
        <f>"C23120301"&amp;"  "&amp;"车辆维修和保养服务"</f>
        <v>C23120301  车辆维修和保养服务</v>
      </c>
      <c r="D10" s="127" t="s">
        <v>840</v>
      </c>
      <c r="E10" s="128">
        <v>1</v>
      </c>
      <c r="F10" s="24">
        <v>8600</v>
      </c>
      <c r="G10" s="46">
        <v>8600</v>
      </c>
      <c r="H10" s="46">
        <v>8600</v>
      </c>
      <c r="I10" s="46"/>
      <c r="J10" s="46"/>
      <c r="K10" s="46"/>
      <c r="L10" s="46"/>
      <c r="M10" s="46"/>
      <c r="N10" s="46"/>
      <c r="O10" s="46"/>
      <c r="P10" s="46"/>
      <c r="Q10" s="46"/>
    </row>
    <row r="11" ht="21" customHeight="1" spans="1:17">
      <c r="A11" s="101" t="str">
        <f>"      "&amp;"公车购置及运维费"</f>
        <v>      公车购置及运维费</v>
      </c>
      <c r="B11" s="102" t="s">
        <v>841</v>
      </c>
      <c r="C11" s="102" t="str">
        <f>"C1804010201"&amp;"  "&amp;"机动车保险服务"</f>
        <v>C1804010201  机动车保险服务</v>
      </c>
      <c r="D11" s="127" t="s">
        <v>726</v>
      </c>
      <c r="E11" s="128">
        <v>1</v>
      </c>
      <c r="F11" s="24">
        <v>4500</v>
      </c>
      <c r="G11" s="46">
        <v>4500</v>
      </c>
      <c r="H11" s="46">
        <v>4500</v>
      </c>
      <c r="I11" s="46"/>
      <c r="J11" s="46"/>
      <c r="K11" s="46"/>
      <c r="L11" s="46"/>
      <c r="M11" s="46"/>
      <c r="N11" s="46"/>
      <c r="O11" s="46"/>
      <c r="P11" s="46"/>
      <c r="Q11" s="46"/>
    </row>
    <row r="12" ht="21" customHeight="1" spans="1:17">
      <c r="A12" s="101" t="str">
        <f>"      "&amp;"公车购置及运维费"</f>
        <v>      公车购置及运维费</v>
      </c>
      <c r="B12" s="102" t="s">
        <v>842</v>
      </c>
      <c r="C12" s="102" t="str">
        <f>"A07070101"&amp;"  "&amp;"汽油"</f>
        <v>A07070101  汽油</v>
      </c>
      <c r="D12" s="127" t="s">
        <v>843</v>
      </c>
      <c r="E12" s="128">
        <v>3125</v>
      </c>
      <c r="F12" s="24">
        <v>25000</v>
      </c>
      <c r="G12" s="46">
        <v>25000</v>
      </c>
      <c r="H12" s="46">
        <v>25000</v>
      </c>
      <c r="I12" s="46"/>
      <c r="J12" s="46"/>
      <c r="K12" s="46"/>
      <c r="L12" s="46"/>
      <c r="M12" s="46"/>
      <c r="N12" s="46"/>
      <c r="O12" s="46"/>
      <c r="P12" s="46"/>
      <c r="Q12" s="46"/>
    </row>
    <row r="13" ht="21" customHeight="1" spans="1:17">
      <c r="A13" s="101" t="str">
        <f>"      "&amp;"公车购置及运维费"</f>
        <v>      公车购置及运维费</v>
      </c>
      <c r="B13" s="102" t="s">
        <v>844</v>
      </c>
      <c r="C13" s="102" t="str">
        <f>"C23120301"&amp;"  "&amp;"车辆维修和保养服务"</f>
        <v>C23120301  车辆维修和保养服务</v>
      </c>
      <c r="D13" s="127" t="s">
        <v>840</v>
      </c>
      <c r="E13" s="128">
        <v>1</v>
      </c>
      <c r="F13" s="24">
        <v>15000</v>
      </c>
      <c r="G13" s="46">
        <v>15000</v>
      </c>
      <c r="H13" s="46">
        <v>15000</v>
      </c>
      <c r="I13" s="46"/>
      <c r="J13" s="46"/>
      <c r="K13" s="46"/>
      <c r="L13" s="46"/>
      <c r="M13" s="46"/>
      <c r="N13" s="46"/>
      <c r="O13" s="46"/>
      <c r="P13" s="46"/>
      <c r="Q13" s="46"/>
    </row>
    <row r="14" ht="21" customHeight="1" spans="1:17">
      <c r="A14" s="101" t="str">
        <f>"      "&amp;"一般公用经费"</f>
        <v>      一般公用经费</v>
      </c>
      <c r="B14" s="102" t="s">
        <v>845</v>
      </c>
      <c r="C14" s="102" t="str">
        <f>"A05010599"&amp;"  "&amp;"其他柜类"</f>
        <v>A05010599  其他柜类</v>
      </c>
      <c r="D14" s="127" t="s">
        <v>604</v>
      </c>
      <c r="E14" s="128">
        <v>6</v>
      </c>
      <c r="F14" s="24">
        <v>5760</v>
      </c>
      <c r="G14" s="46">
        <v>5760</v>
      </c>
      <c r="H14" s="46">
        <v>5760</v>
      </c>
      <c r="I14" s="46"/>
      <c r="J14" s="46"/>
      <c r="K14" s="46"/>
      <c r="L14" s="46"/>
      <c r="M14" s="46"/>
      <c r="N14" s="46"/>
      <c r="O14" s="46"/>
      <c r="P14" s="46"/>
      <c r="Q14" s="46"/>
    </row>
    <row r="15" ht="21" customHeight="1" spans="1:17">
      <c r="A15" s="101" t="str">
        <f>"      "&amp;"一般公用经费"</f>
        <v>      一般公用经费</v>
      </c>
      <c r="B15" s="102" t="s">
        <v>846</v>
      </c>
      <c r="C15" s="102" t="str">
        <f>"A05010301"&amp;"  "&amp;"办公椅"</f>
        <v>A05010301  办公椅</v>
      </c>
      <c r="D15" s="127" t="s">
        <v>847</v>
      </c>
      <c r="E15" s="128">
        <v>1</v>
      </c>
      <c r="F15" s="24">
        <v>380</v>
      </c>
      <c r="G15" s="46">
        <v>380</v>
      </c>
      <c r="H15" s="46">
        <v>380</v>
      </c>
      <c r="I15" s="46"/>
      <c r="J15" s="46"/>
      <c r="K15" s="46"/>
      <c r="L15" s="46"/>
      <c r="M15" s="46"/>
      <c r="N15" s="46"/>
      <c r="O15" s="46"/>
      <c r="P15" s="46"/>
      <c r="Q15" s="46"/>
    </row>
    <row r="16" ht="21" customHeight="1" spans="1:17">
      <c r="A16" s="101" t="str">
        <f>"      "&amp;"一般公用经费"</f>
        <v>      一般公用经费</v>
      </c>
      <c r="B16" s="102" t="s">
        <v>848</v>
      </c>
      <c r="C16" s="102" t="str">
        <f>"A02020400"&amp;"  "&amp;"多功能一体机"</f>
        <v>A02020400  多功能一体机</v>
      </c>
      <c r="D16" s="127" t="s">
        <v>849</v>
      </c>
      <c r="E16" s="128">
        <v>1</v>
      </c>
      <c r="F16" s="24">
        <v>1930</v>
      </c>
      <c r="G16" s="46">
        <v>1930</v>
      </c>
      <c r="H16" s="46">
        <v>1930</v>
      </c>
      <c r="I16" s="46"/>
      <c r="J16" s="46"/>
      <c r="K16" s="46"/>
      <c r="L16" s="46"/>
      <c r="M16" s="46"/>
      <c r="N16" s="46"/>
      <c r="O16" s="46"/>
      <c r="P16" s="46"/>
      <c r="Q16" s="46"/>
    </row>
    <row r="17" ht="21" customHeight="1" spans="1:17">
      <c r="A17" s="101" t="str">
        <f>"      "&amp;"物业管理费"</f>
        <v>      物业管理费</v>
      </c>
      <c r="B17" s="102" t="s">
        <v>850</v>
      </c>
      <c r="C17" s="102" t="str">
        <f>"C21040001"&amp;"  "&amp;"物业管理服务"</f>
        <v>C21040001  物业管理服务</v>
      </c>
      <c r="D17" s="127" t="s">
        <v>726</v>
      </c>
      <c r="E17" s="128">
        <v>1</v>
      </c>
      <c r="F17" s="24">
        <v>271323.58</v>
      </c>
      <c r="G17" s="46">
        <v>271323.58</v>
      </c>
      <c r="H17" s="46">
        <v>271323.58</v>
      </c>
      <c r="I17" s="46"/>
      <c r="J17" s="46"/>
      <c r="K17" s="46"/>
      <c r="L17" s="46"/>
      <c r="M17" s="46"/>
      <c r="N17" s="46"/>
      <c r="O17" s="46"/>
      <c r="P17" s="46"/>
      <c r="Q17" s="46"/>
    </row>
    <row r="18" ht="21" customHeight="1" spans="1:17">
      <c r="A18" s="101" t="str">
        <f>"      "&amp;"工作业务经费"</f>
        <v>      工作业务经费</v>
      </c>
      <c r="B18" s="102" t="s">
        <v>851</v>
      </c>
      <c r="C18" s="102" t="str">
        <f>"A05040101"&amp;"  "&amp;"复印纸"</f>
        <v>A05040101  复印纸</v>
      </c>
      <c r="D18" s="127" t="s">
        <v>852</v>
      </c>
      <c r="E18" s="128">
        <v>233</v>
      </c>
      <c r="F18" s="24">
        <v>34950</v>
      </c>
      <c r="G18" s="46">
        <v>34950</v>
      </c>
      <c r="H18" s="46">
        <v>34950</v>
      </c>
      <c r="I18" s="46"/>
      <c r="J18" s="46"/>
      <c r="K18" s="46"/>
      <c r="L18" s="46"/>
      <c r="M18" s="46"/>
      <c r="N18" s="46"/>
      <c r="O18" s="46"/>
      <c r="P18" s="46"/>
      <c r="Q18" s="46"/>
    </row>
    <row r="19" ht="21" customHeight="1" spans="1:17">
      <c r="A19" s="126" t="s">
        <v>83</v>
      </c>
      <c r="B19" s="27"/>
      <c r="C19" s="27"/>
      <c r="D19" s="27"/>
      <c r="E19" s="27"/>
      <c r="F19" s="125">
        <v>4200</v>
      </c>
      <c r="G19" s="46">
        <v>4200</v>
      </c>
      <c r="H19" s="46">
        <v>4200</v>
      </c>
      <c r="I19" s="46"/>
      <c r="J19" s="46"/>
      <c r="K19" s="46"/>
      <c r="L19" s="46"/>
      <c r="M19" s="46"/>
      <c r="N19" s="46"/>
      <c r="O19" s="46"/>
      <c r="P19" s="46"/>
      <c r="Q19" s="46"/>
    </row>
    <row r="20" ht="21" customHeight="1" spans="1:17">
      <c r="A20" s="101" t="str">
        <f>"      "&amp;"一般公用经费"</f>
        <v>      一般公用经费</v>
      </c>
      <c r="B20" s="102" t="s">
        <v>851</v>
      </c>
      <c r="C20" s="102" t="str">
        <f>"A05040101"&amp;"  "&amp;"复印纸"</f>
        <v>A05040101  复印纸</v>
      </c>
      <c r="D20" s="127" t="s">
        <v>712</v>
      </c>
      <c r="E20" s="128">
        <v>30</v>
      </c>
      <c r="F20" s="24">
        <v>4200</v>
      </c>
      <c r="G20" s="46">
        <v>4200</v>
      </c>
      <c r="H20" s="46">
        <v>4200</v>
      </c>
      <c r="I20" s="46"/>
      <c r="J20" s="46"/>
      <c r="K20" s="46"/>
      <c r="L20" s="46"/>
      <c r="M20" s="46"/>
      <c r="N20" s="46"/>
      <c r="O20" s="46"/>
      <c r="P20" s="46"/>
      <c r="Q20" s="46"/>
    </row>
    <row r="21" ht="21" customHeight="1" spans="1:17">
      <c r="A21" s="126" t="s">
        <v>81</v>
      </c>
      <c r="B21" s="27"/>
      <c r="C21" s="27"/>
      <c r="D21" s="27"/>
      <c r="E21" s="27"/>
      <c r="F21" s="125">
        <v>3000</v>
      </c>
      <c r="G21" s="46">
        <v>3000</v>
      </c>
      <c r="H21" s="46">
        <v>3000</v>
      </c>
      <c r="I21" s="46"/>
      <c r="J21" s="46"/>
      <c r="K21" s="46"/>
      <c r="L21" s="46"/>
      <c r="M21" s="46"/>
      <c r="N21" s="46"/>
      <c r="O21" s="46"/>
      <c r="P21" s="46"/>
      <c r="Q21" s="46"/>
    </row>
    <row r="22" ht="21" customHeight="1" spans="1:17">
      <c r="A22" s="101" t="str">
        <f>"      "&amp;"一般公用经费"</f>
        <v>      一般公用经费</v>
      </c>
      <c r="B22" s="102" t="s">
        <v>851</v>
      </c>
      <c r="C22" s="102" t="str">
        <f>"A05040101"&amp;"  "&amp;"复印纸"</f>
        <v>A05040101  复印纸</v>
      </c>
      <c r="D22" s="127" t="s">
        <v>712</v>
      </c>
      <c r="E22" s="128">
        <v>20</v>
      </c>
      <c r="F22" s="24">
        <v>3000</v>
      </c>
      <c r="G22" s="46">
        <v>3000</v>
      </c>
      <c r="H22" s="46">
        <v>3000</v>
      </c>
      <c r="I22" s="46"/>
      <c r="J22" s="46"/>
      <c r="K22" s="46"/>
      <c r="L22" s="46"/>
      <c r="M22" s="46"/>
      <c r="N22" s="46"/>
      <c r="O22" s="46"/>
      <c r="P22" s="46"/>
      <c r="Q22" s="46"/>
    </row>
    <row r="23" ht="21" customHeight="1" spans="1:17">
      <c r="A23" s="126" t="s">
        <v>69</v>
      </c>
      <c r="B23" s="27"/>
      <c r="C23" s="27"/>
      <c r="D23" s="27"/>
      <c r="E23" s="27"/>
      <c r="F23" s="125">
        <v>3000</v>
      </c>
      <c r="G23" s="46">
        <v>3000</v>
      </c>
      <c r="H23" s="46">
        <v>3000</v>
      </c>
      <c r="I23" s="46"/>
      <c r="J23" s="46"/>
      <c r="K23" s="46"/>
      <c r="L23" s="46"/>
      <c r="M23" s="46"/>
      <c r="N23" s="46"/>
      <c r="O23" s="46"/>
      <c r="P23" s="46"/>
      <c r="Q23" s="46"/>
    </row>
    <row r="24" ht="21" customHeight="1" spans="1:17">
      <c r="A24" s="101" t="str">
        <f>"      "&amp;"一般公用经费"</f>
        <v>      一般公用经费</v>
      </c>
      <c r="B24" s="102" t="s">
        <v>851</v>
      </c>
      <c r="C24" s="102" t="str">
        <f>"A05040101"&amp;"  "&amp;"复印纸"</f>
        <v>A05040101  复印纸</v>
      </c>
      <c r="D24" s="127" t="s">
        <v>712</v>
      </c>
      <c r="E24" s="128">
        <v>20</v>
      </c>
      <c r="F24" s="24">
        <v>3000</v>
      </c>
      <c r="G24" s="46">
        <v>3000</v>
      </c>
      <c r="H24" s="46">
        <v>3000</v>
      </c>
      <c r="I24" s="46"/>
      <c r="J24" s="46"/>
      <c r="K24" s="46"/>
      <c r="L24" s="46"/>
      <c r="M24" s="46"/>
      <c r="N24" s="46"/>
      <c r="O24" s="46"/>
      <c r="P24" s="46"/>
      <c r="Q24" s="46"/>
    </row>
    <row r="25" ht="21" customHeight="1" spans="1:17">
      <c r="A25" s="126" t="s">
        <v>75</v>
      </c>
      <c r="B25" s="27"/>
      <c r="C25" s="27"/>
      <c r="D25" s="27"/>
      <c r="E25" s="27"/>
      <c r="F25" s="125">
        <v>10000</v>
      </c>
      <c r="G25" s="46">
        <v>10000</v>
      </c>
      <c r="H25" s="46">
        <v>10000</v>
      </c>
      <c r="I25" s="46"/>
      <c r="J25" s="46"/>
      <c r="K25" s="46"/>
      <c r="L25" s="46"/>
      <c r="M25" s="46"/>
      <c r="N25" s="46"/>
      <c r="O25" s="46"/>
      <c r="P25" s="46"/>
      <c r="Q25" s="46"/>
    </row>
    <row r="26" ht="21" customHeight="1" spans="1:17">
      <c r="A26" s="101" t="str">
        <f>"      "&amp;"公车购置及运维费"</f>
        <v>      公车购置及运维费</v>
      </c>
      <c r="B26" s="102" t="s">
        <v>853</v>
      </c>
      <c r="C26" s="102" t="str">
        <f>"C1804010201"&amp;"  "&amp;"机动车保险服务"</f>
        <v>C1804010201  机动车保险服务</v>
      </c>
      <c r="D26" s="127" t="s">
        <v>854</v>
      </c>
      <c r="E26" s="128">
        <v>1</v>
      </c>
      <c r="F26" s="24">
        <v>3200</v>
      </c>
      <c r="G26" s="46">
        <v>3200</v>
      </c>
      <c r="H26" s="46">
        <v>3200</v>
      </c>
      <c r="I26" s="46"/>
      <c r="J26" s="46"/>
      <c r="K26" s="46"/>
      <c r="L26" s="46"/>
      <c r="M26" s="46"/>
      <c r="N26" s="46"/>
      <c r="O26" s="46"/>
      <c r="P26" s="46"/>
      <c r="Q26" s="46"/>
    </row>
    <row r="27" ht="21" customHeight="1" spans="1:17">
      <c r="A27" s="101" t="str">
        <f>"      "&amp;"公车购置及运维费"</f>
        <v>      公车购置及运维费</v>
      </c>
      <c r="B27" s="102" t="s">
        <v>855</v>
      </c>
      <c r="C27" s="102" t="str">
        <f>"C23120302"&amp;"  "&amp;"车辆加油、添加燃料服务"</f>
        <v>C23120302  车辆加油、添加燃料服务</v>
      </c>
      <c r="D27" s="127" t="s">
        <v>712</v>
      </c>
      <c r="E27" s="128">
        <v>1</v>
      </c>
      <c r="F27" s="24">
        <v>3800</v>
      </c>
      <c r="G27" s="46">
        <v>3800</v>
      </c>
      <c r="H27" s="46">
        <v>3800</v>
      </c>
      <c r="I27" s="46"/>
      <c r="J27" s="46"/>
      <c r="K27" s="46"/>
      <c r="L27" s="46"/>
      <c r="M27" s="46"/>
      <c r="N27" s="46"/>
      <c r="O27" s="46"/>
      <c r="P27" s="46"/>
      <c r="Q27" s="46"/>
    </row>
    <row r="28" ht="21" customHeight="1" spans="1:17">
      <c r="A28" s="101" t="str">
        <f>"      "&amp;"公车购置及运维费"</f>
        <v>      公车购置及运维费</v>
      </c>
      <c r="B28" s="102" t="s">
        <v>856</v>
      </c>
      <c r="C28" s="102" t="str">
        <f>"C23120301"&amp;"  "&amp;"车辆维修和保养服务"</f>
        <v>C23120301  车辆维修和保养服务</v>
      </c>
      <c r="D28" s="127" t="s">
        <v>712</v>
      </c>
      <c r="E28" s="128">
        <v>1</v>
      </c>
      <c r="F28" s="24">
        <v>3000</v>
      </c>
      <c r="G28" s="46">
        <v>3000</v>
      </c>
      <c r="H28" s="46">
        <v>3000</v>
      </c>
      <c r="I28" s="46"/>
      <c r="J28" s="46"/>
      <c r="K28" s="46"/>
      <c r="L28" s="46"/>
      <c r="M28" s="46"/>
      <c r="N28" s="46"/>
      <c r="O28" s="46"/>
      <c r="P28" s="46"/>
      <c r="Q28" s="46"/>
    </row>
    <row r="29" ht="21" customHeight="1" spans="1:17">
      <c r="A29" s="126" t="s">
        <v>73</v>
      </c>
      <c r="B29" s="27"/>
      <c r="C29" s="27"/>
      <c r="D29" s="27"/>
      <c r="E29" s="27"/>
      <c r="F29" s="125">
        <v>123120</v>
      </c>
      <c r="G29" s="46">
        <v>123120</v>
      </c>
      <c r="H29" s="46">
        <v>123120</v>
      </c>
      <c r="I29" s="46"/>
      <c r="J29" s="46"/>
      <c r="K29" s="46"/>
      <c r="L29" s="46"/>
      <c r="M29" s="46"/>
      <c r="N29" s="46"/>
      <c r="O29" s="46"/>
      <c r="P29" s="46"/>
      <c r="Q29" s="46"/>
    </row>
    <row r="30" ht="21" customHeight="1" spans="1:17">
      <c r="A30" s="101" t="str">
        <f>"      "&amp;"一般公用经费"</f>
        <v>      一般公用经费</v>
      </c>
      <c r="B30" s="102" t="s">
        <v>851</v>
      </c>
      <c r="C30" s="102" t="str">
        <f>"A05040101"&amp;"  "&amp;"复印纸"</f>
        <v>A05040101  复印纸</v>
      </c>
      <c r="D30" s="127" t="s">
        <v>712</v>
      </c>
      <c r="E30" s="128">
        <v>1</v>
      </c>
      <c r="F30" s="24">
        <v>10000</v>
      </c>
      <c r="G30" s="46">
        <v>10000</v>
      </c>
      <c r="H30" s="46">
        <v>10000</v>
      </c>
      <c r="I30" s="46"/>
      <c r="J30" s="46"/>
      <c r="K30" s="46"/>
      <c r="L30" s="46"/>
      <c r="M30" s="46"/>
      <c r="N30" s="46"/>
      <c r="O30" s="46"/>
      <c r="P30" s="46"/>
      <c r="Q30" s="46"/>
    </row>
    <row r="31" ht="21" customHeight="1" spans="1:17">
      <c r="A31" s="101" t="str">
        <f>"      "&amp;"公车购置及运维费"</f>
        <v>      公车购置及运维费</v>
      </c>
      <c r="B31" s="102" t="s">
        <v>853</v>
      </c>
      <c r="C31" s="102" t="str">
        <f>"C1804010201"&amp;"  "&amp;"机动车保险服务"</f>
        <v>C1804010201  机动车保险服务</v>
      </c>
      <c r="D31" s="127" t="s">
        <v>712</v>
      </c>
      <c r="E31" s="128">
        <v>1</v>
      </c>
      <c r="F31" s="24">
        <v>18000</v>
      </c>
      <c r="G31" s="46">
        <v>18000</v>
      </c>
      <c r="H31" s="46">
        <v>18000</v>
      </c>
      <c r="I31" s="46"/>
      <c r="J31" s="46"/>
      <c r="K31" s="46"/>
      <c r="L31" s="46"/>
      <c r="M31" s="46"/>
      <c r="N31" s="46"/>
      <c r="O31" s="46"/>
      <c r="P31" s="46"/>
      <c r="Q31" s="46"/>
    </row>
    <row r="32" ht="21" customHeight="1" spans="1:17">
      <c r="A32" s="101" t="str">
        <f>"      "&amp;"公车购置及运维费"</f>
        <v>      公车购置及运维费</v>
      </c>
      <c r="B32" s="102" t="s">
        <v>856</v>
      </c>
      <c r="C32" s="102" t="str">
        <f>"C23120301"&amp;"  "&amp;"车辆维修和保养服务"</f>
        <v>C23120301  车辆维修和保养服务</v>
      </c>
      <c r="D32" s="127" t="s">
        <v>712</v>
      </c>
      <c r="E32" s="128">
        <v>1</v>
      </c>
      <c r="F32" s="24">
        <v>30000</v>
      </c>
      <c r="G32" s="46">
        <v>30000</v>
      </c>
      <c r="H32" s="46">
        <v>30000</v>
      </c>
      <c r="I32" s="46"/>
      <c r="J32" s="46"/>
      <c r="K32" s="46"/>
      <c r="L32" s="46"/>
      <c r="M32" s="46"/>
      <c r="N32" s="46"/>
      <c r="O32" s="46"/>
      <c r="P32" s="46"/>
      <c r="Q32" s="46"/>
    </row>
    <row r="33" ht="21" customHeight="1" spans="1:17">
      <c r="A33" s="101" t="str">
        <f>"      "&amp;"公车购置及运维费"</f>
        <v>      公车购置及运维费</v>
      </c>
      <c r="B33" s="102" t="s">
        <v>855</v>
      </c>
      <c r="C33" s="102" t="str">
        <f>"C23120302"&amp;"  "&amp;"车辆加油、添加燃料服务"</f>
        <v>C23120302  车辆加油、添加燃料服务</v>
      </c>
      <c r="D33" s="127" t="s">
        <v>712</v>
      </c>
      <c r="E33" s="128">
        <v>1</v>
      </c>
      <c r="F33" s="24">
        <v>4400</v>
      </c>
      <c r="G33" s="46">
        <v>4400</v>
      </c>
      <c r="H33" s="46">
        <v>4400</v>
      </c>
      <c r="I33" s="46"/>
      <c r="J33" s="46"/>
      <c r="K33" s="46"/>
      <c r="L33" s="46"/>
      <c r="M33" s="46"/>
      <c r="N33" s="46"/>
      <c r="O33" s="46"/>
      <c r="P33" s="46"/>
      <c r="Q33" s="46"/>
    </row>
    <row r="34" ht="21" customHeight="1" spans="1:17">
      <c r="A34" s="101" t="str">
        <f>"      "&amp;"物业管理费"</f>
        <v>      物业管理费</v>
      </c>
      <c r="B34" s="102" t="s">
        <v>857</v>
      </c>
      <c r="C34" s="102" t="str">
        <f>"C21040001"&amp;"  "&amp;"物业管理服务"</f>
        <v>C21040001  物业管理服务</v>
      </c>
      <c r="D34" s="127" t="s">
        <v>712</v>
      </c>
      <c r="E34" s="128">
        <v>1</v>
      </c>
      <c r="F34" s="24">
        <v>60720</v>
      </c>
      <c r="G34" s="46">
        <v>60720</v>
      </c>
      <c r="H34" s="46">
        <v>60720</v>
      </c>
      <c r="I34" s="46"/>
      <c r="J34" s="46"/>
      <c r="K34" s="46"/>
      <c r="L34" s="46"/>
      <c r="M34" s="46"/>
      <c r="N34" s="46"/>
      <c r="O34" s="46"/>
      <c r="P34" s="46"/>
      <c r="Q34" s="46"/>
    </row>
    <row r="35" ht="21" customHeight="1" spans="1:17">
      <c r="A35" s="126" t="s">
        <v>71</v>
      </c>
      <c r="B35" s="27"/>
      <c r="C35" s="27"/>
      <c r="D35" s="27"/>
      <c r="E35" s="27"/>
      <c r="F35" s="125">
        <v>20000</v>
      </c>
      <c r="G35" s="46">
        <v>20000</v>
      </c>
      <c r="H35" s="46">
        <v>20000</v>
      </c>
      <c r="I35" s="46"/>
      <c r="J35" s="46"/>
      <c r="K35" s="46"/>
      <c r="L35" s="46"/>
      <c r="M35" s="46"/>
      <c r="N35" s="46"/>
      <c r="O35" s="46"/>
      <c r="P35" s="46"/>
      <c r="Q35" s="46"/>
    </row>
    <row r="36" ht="21" customHeight="1" spans="1:17">
      <c r="A36" s="101" t="str">
        <f>"      "&amp;"物业管理费"</f>
        <v>      物业管理费</v>
      </c>
      <c r="B36" s="102" t="s">
        <v>276</v>
      </c>
      <c r="C36" s="102" t="str">
        <f>"C21040001"&amp;"  "&amp;"物业管理服务"</f>
        <v>C21040001  物业管理服务</v>
      </c>
      <c r="D36" s="127" t="s">
        <v>712</v>
      </c>
      <c r="E36" s="128">
        <v>1</v>
      </c>
      <c r="F36" s="24">
        <v>20000</v>
      </c>
      <c r="G36" s="46">
        <v>20000</v>
      </c>
      <c r="H36" s="46">
        <v>20000</v>
      </c>
      <c r="I36" s="46"/>
      <c r="J36" s="46"/>
      <c r="K36" s="46"/>
      <c r="L36" s="46"/>
      <c r="M36" s="46"/>
      <c r="N36" s="46"/>
      <c r="O36" s="46"/>
      <c r="P36" s="46"/>
      <c r="Q36" s="46"/>
    </row>
    <row r="37" ht="21" customHeight="1" spans="1:17">
      <c r="A37" s="126" t="s">
        <v>77</v>
      </c>
      <c r="B37" s="27"/>
      <c r="C37" s="27"/>
      <c r="D37" s="27"/>
      <c r="E37" s="27"/>
      <c r="F37" s="125">
        <v>246880</v>
      </c>
      <c r="G37" s="46">
        <v>246880</v>
      </c>
      <c r="H37" s="46">
        <v>246880</v>
      </c>
      <c r="I37" s="46"/>
      <c r="J37" s="46"/>
      <c r="K37" s="46"/>
      <c r="L37" s="46"/>
      <c r="M37" s="46"/>
      <c r="N37" s="46"/>
      <c r="O37" s="46"/>
      <c r="P37" s="46"/>
      <c r="Q37" s="46"/>
    </row>
    <row r="38" ht="21" customHeight="1" spans="1:17">
      <c r="A38" s="101" t="str">
        <f>"      "&amp;"物业管理费"</f>
        <v>      物业管理费</v>
      </c>
      <c r="B38" s="102" t="s">
        <v>857</v>
      </c>
      <c r="C38" s="102" t="str">
        <f>"C21040001"&amp;"  "&amp;"物业管理服务"</f>
        <v>C21040001  物业管理服务</v>
      </c>
      <c r="D38" s="127" t="s">
        <v>712</v>
      </c>
      <c r="E38" s="128">
        <v>1</v>
      </c>
      <c r="F38" s="24">
        <v>53680</v>
      </c>
      <c r="G38" s="46">
        <v>53680</v>
      </c>
      <c r="H38" s="46">
        <v>53680</v>
      </c>
      <c r="I38" s="46"/>
      <c r="J38" s="46"/>
      <c r="K38" s="46"/>
      <c r="L38" s="46"/>
      <c r="M38" s="46"/>
      <c r="N38" s="46"/>
      <c r="O38" s="46"/>
      <c r="P38" s="46"/>
      <c r="Q38" s="46"/>
    </row>
    <row r="39" ht="21" customHeight="1" spans="1:17">
      <c r="A39" s="101" t="str">
        <f>"      "&amp;"公车购置及运维费"</f>
        <v>      公车购置及运维费</v>
      </c>
      <c r="B39" s="102" t="s">
        <v>855</v>
      </c>
      <c r="C39" s="102" t="str">
        <f>"C23120302"&amp;"  "&amp;"车辆加油、添加燃料服务"</f>
        <v>C23120302  车辆加油、添加燃料服务</v>
      </c>
      <c r="D39" s="127" t="s">
        <v>712</v>
      </c>
      <c r="E39" s="128">
        <v>1</v>
      </c>
      <c r="F39" s="24">
        <v>3000</v>
      </c>
      <c r="G39" s="46">
        <v>3000</v>
      </c>
      <c r="H39" s="46">
        <v>3000</v>
      </c>
      <c r="I39" s="46"/>
      <c r="J39" s="46"/>
      <c r="K39" s="46"/>
      <c r="L39" s="46"/>
      <c r="M39" s="46"/>
      <c r="N39" s="46"/>
      <c r="O39" s="46"/>
      <c r="P39" s="46"/>
      <c r="Q39" s="46"/>
    </row>
    <row r="40" ht="21" customHeight="1" spans="1:17">
      <c r="A40" s="101" t="str">
        <f>"      "&amp;"公车购置及运维费"</f>
        <v>      公车购置及运维费</v>
      </c>
      <c r="B40" s="102" t="s">
        <v>853</v>
      </c>
      <c r="C40" s="102" t="str">
        <f>"C1804010201"&amp;"  "&amp;"机动车保险服务"</f>
        <v>C1804010201  机动车保险服务</v>
      </c>
      <c r="D40" s="127" t="s">
        <v>712</v>
      </c>
      <c r="E40" s="128">
        <v>1</v>
      </c>
      <c r="F40" s="24">
        <v>2300</v>
      </c>
      <c r="G40" s="46">
        <v>2300</v>
      </c>
      <c r="H40" s="46">
        <v>2300</v>
      </c>
      <c r="I40" s="46"/>
      <c r="J40" s="46"/>
      <c r="K40" s="46"/>
      <c r="L40" s="46"/>
      <c r="M40" s="46"/>
      <c r="N40" s="46"/>
      <c r="O40" s="46"/>
      <c r="P40" s="46"/>
      <c r="Q40" s="46"/>
    </row>
    <row r="41" ht="21" customHeight="1" spans="1:17">
      <c r="A41" s="101" t="str">
        <f>"      "&amp;"公车购置及运维费"</f>
        <v>      公车购置及运维费</v>
      </c>
      <c r="B41" s="102" t="s">
        <v>856</v>
      </c>
      <c r="C41" s="102" t="str">
        <f>"C23120301"&amp;"  "&amp;"车辆维修和保养服务"</f>
        <v>C23120301  车辆维修和保养服务</v>
      </c>
      <c r="D41" s="127" t="s">
        <v>712</v>
      </c>
      <c r="E41" s="128">
        <v>1</v>
      </c>
      <c r="F41" s="24">
        <v>2000</v>
      </c>
      <c r="G41" s="46">
        <v>2000</v>
      </c>
      <c r="H41" s="46">
        <v>2000</v>
      </c>
      <c r="I41" s="46"/>
      <c r="J41" s="46"/>
      <c r="K41" s="46"/>
      <c r="L41" s="46"/>
      <c r="M41" s="46"/>
      <c r="N41" s="46"/>
      <c r="O41" s="46"/>
      <c r="P41" s="46"/>
      <c r="Q41" s="46"/>
    </row>
    <row r="42" ht="28" customHeight="1" spans="1:17">
      <c r="A42" s="101" t="str">
        <f>"      "&amp;"档案密集架（手动）采购专项资金"</f>
        <v>      档案密集架（手动）采购专项资金</v>
      </c>
      <c r="B42" s="102" t="s">
        <v>477</v>
      </c>
      <c r="C42" s="102" t="str">
        <f>"A02049900"&amp;"  "&amp;"其他图书档案设备"</f>
        <v>A02049900  其他图书档案设备</v>
      </c>
      <c r="D42" s="127" t="s">
        <v>765</v>
      </c>
      <c r="E42" s="128">
        <v>100</v>
      </c>
      <c r="F42" s="24">
        <v>185900</v>
      </c>
      <c r="G42" s="46">
        <v>185900</v>
      </c>
      <c r="H42" s="46">
        <v>185900</v>
      </c>
      <c r="I42" s="46"/>
      <c r="J42" s="46"/>
      <c r="K42" s="46"/>
      <c r="L42" s="46"/>
      <c r="M42" s="46"/>
      <c r="N42" s="46"/>
      <c r="O42" s="46"/>
      <c r="P42" s="46"/>
      <c r="Q42" s="46"/>
    </row>
    <row r="43" ht="21" customHeight="1" spans="1:17">
      <c r="A43" s="126" t="s">
        <v>79</v>
      </c>
      <c r="B43" s="27"/>
      <c r="C43" s="27"/>
      <c r="D43" s="27"/>
      <c r="E43" s="27"/>
      <c r="F43" s="125">
        <v>1600</v>
      </c>
      <c r="G43" s="46">
        <v>1600</v>
      </c>
      <c r="H43" s="46">
        <v>1600</v>
      </c>
      <c r="I43" s="46"/>
      <c r="J43" s="46"/>
      <c r="K43" s="46"/>
      <c r="L43" s="46"/>
      <c r="M43" s="46"/>
      <c r="N43" s="46"/>
      <c r="O43" s="46"/>
      <c r="P43" s="46"/>
      <c r="Q43" s="46"/>
    </row>
    <row r="44" ht="21" customHeight="1" spans="1:17">
      <c r="A44" s="101" t="str">
        <f>"      "&amp;"一般公用经费"</f>
        <v>      一般公用经费</v>
      </c>
      <c r="B44" s="102" t="s">
        <v>858</v>
      </c>
      <c r="C44" s="102" t="str">
        <f>"A05010502"&amp;"  "&amp;"文件柜"</f>
        <v>A05010502  文件柜</v>
      </c>
      <c r="D44" s="127" t="s">
        <v>712</v>
      </c>
      <c r="E44" s="128">
        <v>2</v>
      </c>
      <c r="F44" s="24">
        <v>1600</v>
      </c>
      <c r="G44" s="46">
        <v>1600</v>
      </c>
      <c r="H44" s="46">
        <v>1600</v>
      </c>
      <c r="I44" s="46"/>
      <c r="J44" s="46"/>
      <c r="K44" s="46"/>
      <c r="L44" s="46"/>
      <c r="M44" s="46"/>
      <c r="N44" s="46"/>
      <c r="O44" s="46"/>
      <c r="P44" s="46"/>
      <c r="Q44" s="46"/>
    </row>
    <row r="45" ht="21" customHeight="1" spans="1:17">
      <c r="A45" s="126" t="s">
        <v>66</v>
      </c>
      <c r="B45" s="27"/>
      <c r="C45" s="27"/>
      <c r="D45" s="27"/>
      <c r="E45" s="27"/>
      <c r="F45" s="125">
        <v>13100</v>
      </c>
      <c r="G45" s="46">
        <v>13100</v>
      </c>
      <c r="H45" s="46">
        <v>13100</v>
      </c>
      <c r="I45" s="46"/>
      <c r="J45" s="46"/>
      <c r="K45" s="46"/>
      <c r="L45" s="46"/>
      <c r="M45" s="46"/>
      <c r="N45" s="46"/>
      <c r="O45" s="46"/>
      <c r="P45" s="46"/>
      <c r="Q45" s="46"/>
    </row>
    <row r="46" ht="21" customHeight="1" spans="1:17">
      <c r="A46" s="101" t="str">
        <f>"      "&amp;"公车购置及运维费"</f>
        <v>      公车购置及运维费</v>
      </c>
      <c r="B46" s="102" t="s">
        <v>842</v>
      </c>
      <c r="C46" s="102" t="str">
        <f>"C23120302"&amp;"  "&amp;"车辆加油、添加燃料服务"</f>
        <v>C23120302  车辆加油、添加燃料服务</v>
      </c>
      <c r="D46" s="127" t="s">
        <v>712</v>
      </c>
      <c r="E46" s="128">
        <v>1</v>
      </c>
      <c r="F46" s="24">
        <v>5000</v>
      </c>
      <c r="G46" s="46">
        <v>5000</v>
      </c>
      <c r="H46" s="46">
        <v>5000</v>
      </c>
      <c r="I46" s="46"/>
      <c r="J46" s="46"/>
      <c r="K46" s="46"/>
      <c r="L46" s="46"/>
      <c r="M46" s="46"/>
      <c r="N46" s="46"/>
      <c r="O46" s="46"/>
      <c r="P46" s="46"/>
      <c r="Q46" s="46"/>
    </row>
    <row r="47" ht="21" customHeight="1" spans="1:17">
      <c r="A47" s="101" t="str">
        <f>"      "&amp;"公车购置及运维费"</f>
        <v>      公车购置及运维费</v>
      </c>
      <c r="B47" s="102" t="s">
        <v>841</v>
      </c>
      <c r="C47" s="102" t="str">
        <f>"C1804010201"&amp;"  "&amp;"机动车保险服务"</f>
        <v>C1804010201  机动车保险服务</v>
      </c>
      <c r="D47" s="127" t="s">
        <v>712</v>
      </c>
      <c r="E47" s="128">
        <v>1</v>
      </c>
      <c r="F47" s="24">
        <v>4500</v>
      </c>
      <c r="G47" s="46">
        <v>4500</v>
      </c>
      <c r="H47" s="46">
        <v>4500</v>
      </c>
      <c r="I47" s="46"/>
      <c r="J47" s="46"/>
      <c r="K47" s="46"/>
      <c r="L47" s="46"/>
      <c r="M47" s="46"/>
      <c r="N47" s="46"/>
      <c r="O47" s="46"/>
      <c r="P47" s="46"/>
      <c r="Q47" s="46"/>
    </row>
    <row r="48" ht="21" customHeight="1" spans="1:17">
      <c r="A48" s="101" t="str">
        <f>"      "&amp;"公车购置及运维费"</f>
        <v>      公车购置及运维费</v>
      </c>
      <c r="B48" s="102" t="s">
        <v>859</v>
      </c>
      <c r="C48" s="102" t="str">
        <f>"C23120301"&amp;"  "&amp;"车辆维修和保养服务"</f>
        <v>C23120301  车辆维修和保养服务</v>
      </c>
      <c r="D48" s="127" t="s">
        <v>712</v>
      </c>
      <c r="E48" s="128">
        <v>1</v>
      </c>
      <c r="F48" s="24">
        <v>3600</v>
      </c>
      <c r="G48" s="46">
        <v>3600</v>
      </c>
      <c r="H48" s="46">
        <v>3600</v>
      </c>
      <c r="I48" s="46"/>
      <c r="J48" s="46"/>
      <c r="K48" s="46"/>
      <c r="L48" s="46"/>
      <c r="M48" s="46"/>
      <c r="N48" s="46"/>
      <c r="O48" s="46"/>
      <c r="P48" s="46"/>
      <c r="Q48" s="46"/>
    </row>
    <row r="49" ht="21" customHeight="1" spans="1:17">
      <c r="A49" s="103" t="s">
        <v>493</v>
      </c>
      <c r="B49" s="104"/>
      <c r="C49" s="104"/>
      <c r="D49" s="104"/>
      <c r="E49" s="124"/>
      <c r="F49" s="125">
        <v>792343.58</v>
      </c>
      <c r="G49" s="46">
        <v>792343.58</v>
      </c>
      <c r="H49" s="46">
        <v>792343.58</v>
      </c>
      <c r="I49" s="46"/>
      <c r="J49" s="46"/>
      <c r="K49" s="46"/>
      <c r="L49" s="46"/>
      <c r="M49" s="46"/>
      <c r="N49" s="46"/>
      <c r="O49" s="46"/>
      <c r="P49" s="46"/>
      <c r="Q49" s="46"/>
    </row>
  </sheetData>
  <mergeCells count="17">
    <mergeCell ref="A1:Q1"/>
    <mergeCell ref="A2:Q2"/>
    <mergeCell ref="A3:E3"/>
    <mergeCell ref="G4:Q4"/>
    <mergeCell ref="L5:Q5"/>
    <mergeCell ref="A49:E49"/>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9" scale="6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A11" sqref="A11"/>
    </sheetView>
  </sheetViews>
  <sheetFormatPr defaultColWidth="9.14166666666667" defaultRowHeight="14.25" customHeight="1"/>
  <cols>
    <col min="1" max="14" width="9.5" customWidth="1"/>
  </cols>
  <sheetData>
    <row r="1" ht="13.5" customHeight="1" spans="1:14">
      <c r="A1" s="86" t="s">
        <v>860</v>
      </c>
      <c r="B1" s="86"/>
      <c r="C1" s="86"/>
      <c r="D1" s="86"/>
      <c r="E1" s="86"/>
      <c r="F1" s="86"/>
      <c r="G1" s="86"/>
      <c r="H1" s="87"/>
      <c r="I1" s="86"/>
      <c r="J1" s="86"/>
      <c r="K1" s="86"/>
      <c r="L1" s="106"/>
      <c r="M1" s="87"/>
      <c r="N1" s="107"/>
    </row>
    <row r="2" ht="27.75" customHeight="1" spans="1:14">
      <c r="A2" s="75" t="s">
        <v>861</v>
      </c>
      <c r="B2" s="88"/>
      <c r="C2" s="88"/>
      <c r="D2" s="88"/>
      <c r="E2" s="88"/>
      <c r="F2" s="88"/>
      <c r="G2" s="88"/>
      <c r="H2" s="89"/>
      <c r="I2" s="88"/>
      <c r="J2" s="88"/>
      <c r="K2" s="88"/>
      <c r="L2" s="108"/>
      <c r="M2" s="89"/>
      <c r="N2" s="88"/>
    </row>
    <row r="3" ht="18.75" customHeight="1" spans="1:14">
      <c r="A3" s="76" t="str">
        <f>"单位名称："&amp;"玉溪市住房和城乡建设局"</f>
        <v>单位名称：玉溪市住房和城乡建设局</v>
      </c>
      <c r="B3" s="77"/>
      <c r="C3" s="77"/>
      <c r="D3" s="77"/>
      <c r="E3" s="77"/>
      <c r="F3" s="77"/>
      <c r="G3" s="77"/>
      <c r="H3" s="90"/>
      <c r="I3" s="79"/>
      <c r="J3" s="79"/>
      <c r="K3" s="79"/>
      <c r="L3" s="85"/>
      <c r="M3" s="109"/>
      <c r="N3" s="110" t="s">
        <v>2</v>
      </c>
    </row>
    <row r="4" ht="15.75" customHeight="1" spans="1:14">
      <c r="A4" s="91" t="s">
        <v>829</v>
      </c>
      <c r="B4" s="92" t="s">
        <v>862</v>
      </c>
      <c r="C4" s="92" t="s">
        <v>863</v>
      </c>
      <c r="D4" s="93" t="s">
        <v>180</v>
      </c>
      <c r="E4" s="93"/>
      <c r="F4" s="93"/>
      <c r="G4" s="93"/>
      <c r="H4" s="94"/>
      <c r="I4" s="93"/>
      <c r="J4" s="93"/>
      <c r="K4" s="93"/>
      <c r="L4" s="111"/>
      <c r="M4" s="94"/>
      <c r="N4" s="112"/>
    </row>
    <row r="5" ht="17.25" customHeight="1" spans="1:14">
      <c r="A5" s="95"/>
      <c r="B5" s="96"/>
      <c r="C5" s="96"/>
      <c r="D5" s="96" t="s">
        <v>30</v>
      </c>
      <c r="E5" s="96" t="s">
        <v>33</v>
      </c>
      <c r="F5" s="96" t="s">
        <v>835</v>
      </c>
      <c r="G5" s="96" t="s">
        <v>836</v>
      </c>
      <c r="H5" s="97" t="s">
        <v>837</v>
      </c>
      <c r="I5" s="113" t="s">
        <v>838</v>
      </c>
      <c r="J5" s="113"/>
      <c r="K5" s="113"/>
      <c r="L5" s="114"/>
      <c r="M5" s="115"/>
      <c r="N5" s="99"/>
    </row>
    <row r="6" ht="54" customHeight="1" spans="1:14">
      <c r="A6" s="98"/>
      <c r="B6" s="99"/>
      <c r="C6" s="99"/>
      <c r="D6" s="99"/>
      <c r="E6" s="99"/>
      <c r="F6" s="99"/>
      <c r="G6" s="99"/>
      <c r="H6" s="100"/>
      <c r="I6" s="99" t="s">
        <v>32</v>
      </c>
      <c r="J6" s="99" t="s">
        <v>39</v>
      </c>
      <c r="K6" s="99" t="s">
        <v>187</v>
      </c>
      <c r="L6" s="116" t="s">
        <v>41</v>
      </c>
      <c r="M6" s="100" t="s">
        <v>42</v>
      </c>
      <c r="N6" s="99" t="s">
        <v>43</v>
      </c>
    </row>
    <row r="7" ht="15" customHeight="1" spans="1:14">
      <c r="A7" s="98">
        <v>1</v>
      </c>
      <c r="B7" s="99">
        <v>2</v>
      </c>
      <c r="C7" s="99">
        <v>3</v>
      </c>
      <c r="D7" s="100">
        <v>4</v>
      </c>
      <c r="E7" s="100">
        <v>5</v>
      </c>
      <c r="F7" s="100">
        <v>6</v>
      </c>
      <c r="G7" s="100">
        <v>7</v>
      </c>
      <c r="H7" s="100">
        <v>8</v>
      </c>
      <c r="I7" s="100">
        <v>9</v>
      </c>
      <c r="J7" s="100">
        <v>10</v>
      </c>
      <c r="K7" s="100">
        <v>11</v>
      </c>
      <c r="L7" s="100">
        <v>12</v>
      </c>
      <c r="M7" s="100">
        <v>13</v>
      </c>
      <c r="N7" s="100">
        <v>14</v>
      </c>
    </row>
    <row r="8" ht="21" customHeight="1" spans="1:14">
      <c r="A8" s="101"/>
      <c r="B8" s="102"/>
      <c r="C8" s="102"/>
      <c r="D8" s="46"/>
      <c r="E8" s="46"/>
      <c r="F8" s="46"/>
      <c r="G8" s="46"/>
      <c r="H8" s="46"/>
      <c r="I8" s="46"/>
      <c r="J8" s="46"/>
      <c r="K8" s="46"/>
      <c r="L8" s="46"/>
      <c r="M8" s="46"/>
      <c r="N8" s="46"/>
    </row>
    <row r="9" ht="21" customHeight="1" spans="1:14">
      <c r="A9" s="101"/>
      <c r="B9" s="102"/>
      <c r="C9" s="102"/>
      <c r="D9" s="46"/>
      <c r="E9" s="46"/>
      <c r="F9" s="46"/>
      <c r="G9" s="46"/>
      <c r="H9" s="46"/>
      <c r="I9" s="46"/>
      <c r="J9" s="46"/>
      <c r="K9" s="46"/>
      <c r="L9" s="46"/>
      <c r="M9" s="46"/>
      <c r="N9" s="46"/>
    </row>
    <row r="10" ht="21" customHeight="1" spans="1:14">
      <c r="A10" s="103" t="s">
        <v>493</v>
      </c>
      <c r="B10" s="104"/>
      <c r="C10" s="105"/>
      <c r="D10" s="46"/>
      <c r="E10" s="46"/>
      <c r="F10" s="46"/>
      <c r="G10" s="46"/>
      <c r="H10" s="46"/>
      <c r="I10" s="46"/>
      <c r="J10" s="46"/>
      <c r="K10" s="46"/>
      <c r="L10" s="46"/>
      <c r="M10" s="46"/>
      <c r="N10" s="46"/>
    </row>
    <row r="11" ht="34" customHeight="1" spans="1:1">
      <c r="A11" s="50" t="s">
        <v>864</v>
      </c>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9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selection activeCell="C10" sqref="C10"/>
    </sheetView>
  </sheetViews>
  <sheetFormatPr defaultColWidth="9.14166666666667" defaultRowHeight="14.25" customHeight="1"/>
  <cols>
    <col min="1" max="1" width="26.25" customWidth="1"/>
    <col min="2" max="2" width="11.5" customWidth="1"/>
    <col min="3" max="3" width="13.125" customWidth="1"/>
    <col min="4" max="4" width="9.75" customWidth="1"/>
    <col min="5" max="5" width="11.375" customWidth="1"/>
    <col min="6" max="6" width="11.75" customWidth="1"/>
    <col min="7" max="7" width="10.875" customWidth="1"/>
    <col min="8" max="8" width="11.375" customWidth="1"/>
    <col min="9" max="10" width="11.125" customWidth="1"/>
    <col min="11" max="11" width="11.375" customWidth="1"/>
    <col min="12" max="12" width="10.375" customWidth="1"/>
    <col min="13" max="13" width="12" customWidth="1"/>
    <col min="14" max="14" width="11.625" customWidth="1"/>
  </cols>
  <sheetData>
    <row r="1" ht="13.5" customHeight="1" spans="1:14">
      <c r="A1" s="31" t="s">
        <v>865</v>
      </c>
      <c r="B1" s="31"/>
      <c r="C1" s="31"/>
      <c r="D1" s="31"/>
      <c r="E1" s="31"/>
      <c r="F1" s="31"/>
      <c r="G1" s="31"/>
      <c r="H1" s="31"/>
      <c r="I1" s="31"/>
      <c r="J1" s="31"/>
      <c r="K1" s="31"/>
      <c r="L1" s="31"/>
      <c r="M1" s="31"/>
      <c r="N1" s="51"/>
    </row>
    <row r="2" ht="27.75" customHeight="1" spans="1:14">
      <c r="A2" s="75" t="s">
        <v>866</v>
      </c>
      <c r="B2" s="33"/>
      <c r="C2" s="33"/>
      <c r="D2" s="33"/>
      <c r="E2" s="33"/>
      <c r="F2" s="33"/>
      <c r="G2" s="33"/>
      <c r="H2" s="33"/>
      <c r="I2" s="33"/>
      <c r="J2" s="33"/>
      <c r="K2" s="33"/>
      <c r="L2" s="33"/>
      <c r="M2" s="33"/>
      <c r="N2" s="33"/>
    </row>
    <row r="3" ht="18" customHeight="1" spans="1:14">
      <c r="A3" s="76" t="str">
        <f>"单位名称："&amp;"玉溪市住房和城乡建设局"</f>
        <v>单位名称：玉溪市住房和城乡建设局</v>
      </c>
      <c r="B3" s="77"/>
      <c r="C3" s="77"/>
      <c r="D3" s="78"/>
      <c r="E3" s="79"/>
      <c r="F3" s="79"/>
      <c r="G3" s="79"/>
      <c r="H3" s="79"/>
      <c r="I3" s="79"/>
      <c r="N3" s="85" t="s">
        <v>2</v>
      </c>
    </row>
    <row r="4" ht="19.5" customHeight="1" spans="1:14">
      <c r="A4" s="80" t="s">
        <v>867</v>
      </c>
      <c r="B4" s="53" t="s">
        <v>180</v>
      </c>
      <c r="C4" s="54"/>
      <c r="D4" s="54"/>
      <c r="E4" s="81" t="s">
        <v>868</v>
      </c>
      <c r="F4" s="81"/>
      <c r="G4" s="81"/>
      <c r="H4" s="81"/>
      <c r="I4" s="81"/>
      <c r="J4" s="81"/>
      <c r="K4" s="81"/>
      <c r="L4" s="81"/>
      <c r="M4" s="81"/>
      <c r="N4" s="81"/>
    </row>
    <row r="5" ht="40.5" customHeight="1" spans="1:14">
      <c r="A5" s="80"/>
      <c r="B5" s="39" t="s">
        <v>30</v>
      </c>
      <c r="C5" s="35" t="s">
        <v>33</v>
      </c>
      <c r="D5" s="82" t="s">
        <v>869</v>
      </c>
      <c r="E5" s="43" t="s">
        <v>870</v>
      </c>
      <c r="F5" s="43" t="s">
        <v>871</v>
      </c>
      <c r="G5" s="43" t="s">
        <v>872</v>
      </c>
      <c r="H5" s="43" t="s">
        <v>873</v>
      </c>
      <c r="I5" s="43" t="s">
        <v>874</v>
      </c>
      <c r="J5" s="43" t="s">
        <v>875</v>
      </c>
      <c r="K5" s="43" t="s">
        <v>876</v>
      </c>
      <c r="L5" s="43" t="s">
        <v>877</v>
      </c>
      <c r="M5" s="43" t="s">
        <v>878</v>
      </c>
      <c r="N5" s="43" t="s">
        <v>879</v>
      </c>
    </row>
    <row r="6" ht="19.5" customHeight="1" spans="1:14">
      <c r="A6" s="80">
        <v>1</v>
      </c>
      <c r="B6" s="43">
        <v>2</v>
      </c>
      <c r="C6" s="43">
        <v>3</v>
      </c>
      <c r="D6" s="53">
        <v>4</v>
      </c>
      <c r="E6" s="43">
        <v>5</v>
      </c>
      <c r="F6" s="43">
        <v>6</v>
      </c>
      <c r="G6" s="43">
        <v>7</v>
      </c>
      <c r="H6" s="53">
        <v>8</v>
      </c>
      <c r="I6" s="43">
        <v>9</v>
      </c>
      <c r="J6" s="43">
        <v>10</v>
      </c>
      <c r="K6" s="43">
        <v>11</v>
      </c>
      <c r="L6" s="53">
        <v>12</v>
      </c>
      <c r="M6" s="43">
        <v>13</v>
      </c>
      <c r="N6" s="43">
        <v>14</v>
      </c>
    </row>
    <row r="7" ht="30" customHeight="1" spans="1:14">
      <c r="A7" s="83" t="s">
        <v>64</v>
      </c>
      <c r="B7" s="46">
        <v>20643400</v>
      </c>
      <c r="C7" s="46">
        <v>20643400</v>
      </c>
      <c r="D7" s="46"/>
      <c r="E7" s="46">
        <v>2153500</v>
      </c>
      <c r="F7" s="46">
        <v>1100400</v>
      </c>
      <c r="G7" s="46">
        <v>331800</v>
      </c>
      <c r="H7" s="46">
        <v>4460100</v>
      </c>
      <c r="I7" s="46">
        <v>4197800</v>
      </c>
      <c r="J7" s="46">
        <v>2078600</v>
      </c>
      <c r="K7" s="46">
        <v>2812900</v>
      </c>
      <c r="L7" s="46">
        <v>1603800</v>
      </c>
      <c r="M7" s="46">
        <v>1904500</v>
      </c>
      <c r="N7" s="46"/>
    </row>
    <row r="8" ht="30" customHeight="1" spans="1:14">
      <c r="A8" s="83" t="s">
        <v>64</v>
      </c>
      <c r="B8" s="46">
        <v>20643400</v>
      </c>
      <c r="C8" s="46">
        <v>20643400</v>
      </c>
      <c r="D8" s="46"/>
      <c r="E8" s="46">
        <v>2153500</v>
      </c>
      <c r="F8" s="46">
        <v>1100400</v>
      </c>
      <c r="G8" s="46">
        <v>331800</v>
      </c>
      <c r="H8" s="46">
        <v>4460100</v>
      </c>
      <c r="I8" s="46">
        <v>4197800</v>
      </c>
      <c r="J8" s="46">
        <v>2078600</v>
      </c>
      <c r="K8" s="46">
        <v>2812900</v>
      </c>
      <c r="L8" s="46">
        <v>1603800</v>
      </c>
      <c r="M8" s="46">
        <v>1904500</v>
      </c>
      <c r="N8" s="46"/>
    </row>
    <row r="9" ht="30" customHeight="1" spans="1:14">
      <c r="A9" s="83" t="str">
        <f>"      "&amp;"农村危房改造贷款贴息补助资金"</f>
        <v>      农村危房改造贷款贴息补助资金</v>
      </c>
      <c r="B9" s="46">
        <v>4944200</v>
      </c>
      <c r="C9" s="46">
        <v>4944200</v>
      </c>
      <c r="D9" s="46"/>
      <c r="E9" s="46">
        <v>1339500</v>
      </c>
      <c r="F9" s="46">
        <v>415400</v>
      </c>
      <c r="G9" s="46">
        <v>146800</v>
      </c>
      <c r="H9" s="46">
        <v>271900</v>
      </c>
      <c r="I9" s="46">
        <v>1081800</v>
      </c>
      <c r="J9" s="46">
        <v>176600</v>
      </c>
      <c r="K9" s="46">
        <v>692900</v>
      </c>
      <c r="L9" s="46">
        <v>419800</v>
      </c>
      <c r="M9" s="46">
        <v>399500</v>
      </c>
      <c r="N9" s="46"/>
    </row>
    <row r="10" ht="30" customHeight="1" spans="1:14">
      <c r="A10" s="83" t="str">
        <f>"      "&amp;"通海8.138.14地震灾后重建贴息专项资金"</f>
        <v>      通海8.138.14地震灾后重建贴息专项资金</v>
      </c>
      <c r="B10" s="46">
        <v>4503200</v>
      </c>
      <c r="C10" s="46">
        <v>4503200</v>
      </c>
      <c r="D10" s="46"/>
      <c r="E10" s="46"/>
      <c r="F10" s="46">
        <v>500000</v>
      </c>
      <c r="G10" s="46"/>
      <c r="H10" s="46">
        <v>4003200</v>
      </c>
      <c r="I10" s="46"/>
      <c r="J10" s="46"/>
      <c r="K10" s="46"/>
      <c r="L10" s="46"/>
      <c r="M10" s="46"/>
      <c r="N10" s="46"/>
    </row>
    <row r="11" ht="30" customHeight="1" spans="1:14">
      <c r="A11" s="83" t="str">
        <f>"      "&amp;"提前下达2025年中央农村危房改造补助资金"</f>
        <v>      提前下达2025年中央农村危房改造补助资金</v>
      </c>
      <c r="B11" s="46">
        <v>11196000</v>
      </c>
      <c r="C11" s="46">
        <v>11196000</v>
      </c>
      <c r="D11" s="46"/>
      <c r="E11" s="46">
        <v>814000</v>
      </c>
      <c r="F11" s="46">
        <v>185000</v>
      </c>
      <c r="G11" s="46">
        <v>185000</v>
      </c>
      <c r="H11" s="46">
        <v>185000</v>
      </c>
      <c r="I11" s="46">
        <v>3116000</v>
      </c>
      <c r="J11" s="46">
        <v>1902000</v>
      </c>
      <c r="K11" s="46">
        <v>2120000</v>
      </c>
      <c r="L11" s="46">
        <v>1184000</v>
      </c>
      <c r="M11" s="46">
        <v>1505000</v>
      </c>
      <c r="N11" s="46"/>
    </row>
    <row r="12" ht="30" customHeight="1" spans="1:14">
      <c r="A12" s="84" t="s">
        <v>30</v>
      </c>
      <c r="B12" s="46">
        <v>20643400</v>
      </c>
      <c r="C12" s="46">
        <v>20643400</v>
      </c>
      <c r="D12" s="46"/>
      <c r="E12" s="46">
        <v>2153500</v>
      </c>
      <c r="F12" s="46">
        <v>1100400</v>
      </c>
      <c r="G12" s="46">
        <v>331800</v>
      </c>
      <c r="H12" s="46">
        <v>4460100</v>
      </c>
      <c r="I12" s="46">
        <v>4197800</v>
      </c>
      <c r="J12" s="46">
        <v>2078600</v>
      </c>
      <c r="K12" s="46">
        <v>2812900</v>
      </c>
      <c r="L12" s="46">
        <v>1603800</v>
      </c>
      <c r="M12" s="46">
        <v>1904500</v>
      </c>
      <c r="N12" s="46"/>
    </row>
  </sheetData>
  <mergeCells count="6">
    <mergeCell ref="A1:N1"/>
    <mergeCell ref="A2:N2"/>
    <mergeCell ref="A3:I3"/>
    <mergeCell ref="B4:D4"/>
    <mergeCell ref="E4:N4"/>
    <mergeCell ref="A4:A5"/>
  </mergeCells>
  <pageMargins left="0.75" right="0.75" top="1" bottom="1" header="0.5" footer="0.5"/>
  <pageSetup paperSize="9" scale="76"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
  <sheetViews>
    <sheetView showZeros="0" topLeftCell="A11" workbookViewId="0">
      <selection activeCell="C17" sqref="C17"/>
    </sheetView>
  </sheetViews>
  <sheetFormatPr defaultColWidth="9.14166666666667" defaultRowHeight="12" customHeight="1"/>
  <cols>
    <col min="1" max="1" width="34.2833333333333" customWidth="1"/>
    <col min="2" max="2" width="31.75" customWidth="1"/>
    <col min="3" max="3" width="17.175" customWidth="1"/>
    <col min="4" max="4" width="21.0333333333333" customWidth="1"/>
    <col min="5" max="5" width="23" customWidth="1"/>
    <col min="6" max="6" width="8.875" customWidth="1"/>
    <col min="7" max="7" width="6.5" customWidth="1"/>
    <col min="8" max="8" width="7" customWidth="1"/>
    <col min="9" max="9" width="8.875" customWidth="1"/>
    <col min="10" max="10" width="30.875" customWidth="1"/>
  </cols>
  <sheetData>
    <row r="1" customHeight="1" spans="1:10">
      <c r="A1" s="31" t="s">
        <v>880</v>
      </c>
      <c r="B1" s="31"/>
      <c r="C1" s="31"/>
      <c r="D1" s="31"/>
      <c r="E1" s="31"/>
      <c r="F1" s="31"/>
      <c r="G1" s="31"/>
      <c r="H1" s="31"/>
      <c r="I1" s="31"/>
      <c r="J1" s="51"/>
    </row>
    <row r="2" ht="28.5" customHeight="1" spans="1:10">
      <c r="A2" s="67" t="s">
        <v>881</v>
      </c>
      <c r="B2" s="68"/>
      <c r="C2" s="68"/>
      <c r="D2" s="68"/>
      <c r="E2" s="68"/>
      <c r="F2" s="69"/>
      <c r="G2" s="68"/>
      <c r="H2" s="69"/>
      <c r="I2" s="69"/>
      <c r="J2" s="68"/>
    </row>
    <row r="3" ht="15" customHeight="1" spans="1:1">
      <c r="A3" s="5" t="str">
        <f>"单位名称："&amp;"玉溪市住房和城乡建设局"</f>
        <v>单位名称：玉溪市住房和城乡建设局</v>
      </c>
    </row>
    <row r="4" ht="14.25" customHeight="1" spans="1:10">
      <c r="A4" s="70" t="s">
        <v>496</v>
      </c>
      <c r="B4" s="70" t="s">
        <v>497</v>
      </c>
      <c r="C4" s="70" t="s">
        <v>498</v>
      </c>
      <c r="D4" s="70" t="s">
        <v>499</v>
      </c>
      <c r="E4" s="70" t="s">
        <v>500</v>
      </c>
      <c r="F4" s="56" t="s">
        <v>501</v>
      </c>
      <c r="G4" s="70" t="s">
        <v>502</v>
      </c>
      <c r="H4" s="56" t="s">
        <v>503</v>
      </c>
      <c r="I4" s="56" t="s">
        <v>504</v>
      </c>
      <c r="J4" s="70" t="s">
        <v>505</v>
      </c>
    </row>
    <row r="5" ht="14.25" customHeight="1" spans="1:10">
      <c r="A5" s="70">
        <v>1</v>
      </c>
      <c r="B5" s="70">
        <v>2</v>
      </c>
      <c r="C5" s="70">
        <v>3</v>
      </c>
      <c r="D5" s="70">
        <v>4</v>
      </c>
      <c r="E5" s="70">
        <v>5</v>
      </c>
      <c r="F5" s="56">
        <v>6</v>
      </c>
      <c r="G5" s="70">
        <v>7</v>
      </c>
      <c r="H5" s="56">
        <v>8</v>
      </c>
      <c r="I5" s="56">
        <v>9</v>
      </c>
      <c r="J5" s="70">
        <v>10</v>
      </c>
    </row>
    <row r="6" ht="15" customHeight="1" spans="1:10">
      <c r="A6" s="27" t="s">
        <v>64</v>
      </c>
      <c r="B6" s="71"/>
      <c r="C6" s="71"/>
      <c r="D6" s="71"/>
      <c r="E6" s="72"/>
      <c r="F6" s="73"/>
      <c r="G6" s="72"/>
      <c r="H6" s="73"/>
      <c r="I6" s="73"/>
      <c r="J6" s="72"/>
    </row>
    <row r="7" ht="33.75" customHeight="1" spans="1:10">
      <c r="A7" s="74" t="s">
        <v>64</v>
      </c>
      <c r="B7" s="27"/>
      <c r="C7" s="27"/>
      <c r="D7" s="27"/>
      <c r="E7" s="27"/>
      <c r="F7" s="27"/>
      <c r="G7" s="44"/>
      <c r="H7" s="27"/>
      <c r="I7" s="27"/>
      <c r="J7" s="27"/>
    </row>
    <row r="8" ht="33.75" customHeight="1" spans="1:10">
      <c r="A8" s="27" t="s">
        <v>433</v>
      </c>
      <c r="B8" s="27" t="s">
        <v>632</v>
      </c>
      <c r="C8" s="27" t="s">
        <v>507</v>
      </c>
      <c r="D8" s="27" t="s">
        <v>523</v>
      </c>
      <c r="E8" s="27" t="s">
        <v>633</v>
      </c>
      <c r="F8" s="27" t="s">
        <v>525</v>
      </c>
      <c r="G8" s="44" t="s">
        <v>52</v>
      </c>
      <c r="H8" s="27" t="s">
        <v>604</v>
      </c>
      <c r="I8" s="27" t="s">
        <v>528</v>
      </c>
      <c r="J8" s="27" t="s">
        <v>634</v>
      </c>
    </row>
    <row r="9" ht="33.75" customHeight="1" spans="1:10">
      <c r="A9" s="27" t="s">
        <v>433</v>
      </c>
      <c r="B9" s="27" t="s">
        <v>632</v>
      </c>
      <c r="C9" s="27" t="s">
        <v>507</v>
      </c>
      <c r="D9" s="27" t="s">
        <v>523</v>
      </c>
      <c r="E9" s="27" t="s">
        <v>635</v>
      </c>
      <c r="F9" s="27" t="s">
        <v>525</v>
      </c>
      <c r="G9" s="44" t="s">
        <v>636</v>
      </c>
      <c r="H9" s="27" t="s">
        <v>637</v>
      </c>
      <c r="I9" s="27" t="s">
        <v>528</v>
      </c>
      <c r="J9" s="27" t="s">
        <v>638</v>
      </c>
    </row>
    <row r="10" ht="33.75" customHeight="1" spans="1:10">
      <c r="A10" s="27" t="s">
        <v>433</v>
      </c>
      <c r="B10" s="27" t="s">
        <v>632</v>
      </c>
      <c r="C10" s="27" t="s">
        <v>507</v>
      </c>
      <c r="D10" s="27" t="s">
        <v>508</v>
      </c>
      <c r="E10" s="27" t="s">
        <v>639</v>
      </c>
      <c r="F10" s="27" t="s">
        <v>525</v>
      </c>
      <c r="G10" s="44" t="s">
        <v>532</v>
      </c>
      <c r="H10" s="27" t="s">
        <v>511</v>
      </c>
      <c r="I10" s="27" t="s">
        <v>528</v>
      </c>
      <c r="J10" s="27" t="s">
        <v>640</v>
      </c>
    </row>
    <row r="11" ht="33.75" customHeight="1" spans="1:10">
      <c r="A11" s="27" t="s">
        <v>433</v>
      </c>
      <c r="B11" s="27" t="s">
        <v>632</v>
      </c>
      <c r="C11" s="27" t="s">
        <v>507</v>
      </c>
      <c r="D11" s="27" t="s">
        <v>508</v>
      </c>
      <c r="E11" s="27" t="s">
        <v>641</v>
      </c>
      <c r="F11" s="27" t="s">
        <v>525</v>
      </c>
      <c r="G11" s="44" t="s">
        <v>532</v>
      </c>
      <c r="H11" s="27" t="s">
        <v>511</v>
      </c>
      <c r="I11" s="27" t="s">
        <v>528</v>
      </c>
      <c r="J11" s="27" t="s">
        <v>642</v>
      </c>
    </row>
    <row r="12" ht="33.75" customHeight="1" spans="1:10">
      <c r="A12" s="27" t="s">
        <v>433</v>
      </c>
      <c r="B12" s="27" t="s">
        <v>632</v>
      </c>
      <c r="C12" s="27" t="s">
        <v>507</v>
      </c>
      <c r="D12" s="27" t="s">
        <v>534</v>
      </c>
      <c r="E12" s="27" t="s">
        <v>643</v>
      </c>
      <c r="F12" s="27" t="s">
        <v>525</v>
      </c>
      <c r="G12" s="44" t="s">
        <v>532</v>
      </c>
      <c r="H12" s="27" t="s">
        <v>511</v>
      </c>
      <c r="I12" s="27" t="s">
        <v>528</v>
      </c>
      <c r="J12" s="27" t="s">
        <v>640</v>
      </c>
    </row>
    <row r="13" ht="33.75" customHeight="1" spans="1:10">
      <c r="A13" s="27" t="s">
        <v>433</v>
      </c>
      <c r="B13" s="27" t="s">
        <v>632</v>
      </c>
      <c r="C13" s="27" t="s">
        <v>517</v>
      </c>
      <c r="D13" s="27" t="s">
        <v>519</v>
      </c>
      <c r="E13" s="27" t="s">
        <v>644</v>
      </c>
      <c r="F13" s="27" t="s">
        <v>525</v>
      </c>
      <c r="G13" s="44" t="s">
        <v>532</v>
      </c>
      <c r="H13" s="27" t="s">
        <v>511</v>
      </c>
      <c r="I13" s="27" t="s">
        <v>528</v>
      </c>
      <c r="J13" s="27" t="s">
        <v>645</v>
      </c>
    </row>
    <row r="14" ht="33.75" customHeight="1" spans="1:10">
      <c r="A14" s="27" t="s">
        <v>433</v>
      </c>
      <c r="B14" s="27" t="s">
        <v>632</v>
      </c>
      <c r="C14" s="27" t="s">
        <v>517</v>
      </c>
      <c r="D14" s="27" t="s">
        <v>519</v>
      </c>
      <c r="E14" s="27" t="s">
        <v>646</v>
      </c>
      <c r="F14" s="27" t="s">
        <v>525</v>
      </c>
      <c r="G14" s="44" t="s">
        <v>45</v>
      </c>
      <c r="H14" s="27" t="s">
        <v>604</v>
      </c>
      <c r="I14" s="27" t="s">
        <v>528</v>
      </c>
      <c r="J14" s="27" t="s">
        <v>647</v>
      </c>
    </row>
    <row r="15" ht="59" customHeight="1" spans="1:10">
      <c r="A15" s="27" t="s">
        <v>433</v>
      </c>
      <c r="B15" s="27" t="s">
        <v>632</v>
      </c>
      <c r="C15" s="27" t="s">
        <v>520</v>
      </c>
      <c r="D15" s="27" t="s">
        <v>521</v>
      </c>
      <c r="E15" s="27" t="s">
        <v>521</v>
      </c>
      <c r="F15" s="27" t="s">
        <v>540</v>
      </c>
      <c r="G15" s="44" t="s">
        <v>542</v>
      </c>
      <c r="H15" s="27" t="s">
        <v>511</v>
      </c>
      <c r="I15" s="27" t="s">
        <v>528</v>
      </c>
      <c r="J15" s="27" t="s">
        <v>648</v>
      </c>
    </row>
    <row r="16" ht="33.75" customHeight="1" spans="1:10">
      <c r="A16" s="27" t="s">
        <v>444</v>
      </c>
      <c r="B16" s="27" t="s">
        <v>728</v>
      </c>
      <c r="C16" s="27" t="s">
        <v>507</v>
      </c>
      <c r="D16" s="27" t="s">
        <v>523</v>
      </c>
      <c r="E16" s="27" t="s">
        <v>729</v>
      </c>
      <c r="F16" s="27" t="s">
        <v>525</v>
      </c>
      <c r="G16" s="44" t="s">
        <v>730</v>
      </c>
      <c r="H16" s="27" t="s">
        <v>637</v>
      </c>
      <c r="I16" s="27" t="s">
        <v>528</v>
      </c>
      <c r="J16" s="27" t="s">
        <v>731</v>
      </c>
    </row>
    <row r="17" ht="33.75" customHeight="1" spans="1:10">
      <c r="A17" s="27" t="s">
        <v>444</v>
      </c>
      <c r="B17" s="27" t="s">
        <v>728</v>
      </c>
      <c r="C17" s="27" t="s">
        <v>507</v>
      </c>
      <c r="D17" s="27" t="s">
        <v>523</v>
      </c>
      <c r="E17" s="27" t="s">
        <v>732</v>
      </c>
      <c r="F17" s="27" t="s">
        <v>525</v>
      </c>
      <c r="G17" s="44" t="s">
        <v>733</v>
      </c>
      <c r="H17" s="27" t="s">
        <v>637</v>
      </c>
      <c r="I17" s="27" t="s">
        <v>528</v>
      </c>
      <c r="J17" s="27" t="s">
        <v>734</v>
      </c>
    </row>
    <row r="18" ht="33.75" customHeight="1" spans="1:10">
      <c r="A18" s="27" t="s">
        <v>444</v>
      </c>
      <c r="B18" s="27" t="s">
        <v>728</v>
      </c>
      <c r="C18" s="27" t="s">
        <v>507</v>
      </c>
      <c r="D18" s="27" t="s">
        <v>508</v>
      </c>
      <c r="E18" s="27" t="s">
        <v>735</v>
      </c>
      <c r="F18" s="27" t="s">
        <v>525</v>
      </c>
      <c r="G18" s="44" t="s">
        <v>532</v>
      </c>
      <c r="H18" s="27" t="s">
        <v>511</v>
      </c>
      <c r="I18" s="27" t="s">
        <v>528</v>
      </c>
      <c r="J18" s="27" t="s">
        <v>736</v>
      </c>
    </row>
    <row r="19" ht="33.75" customHeight="1" spans="1:10">
      <c r="A19" s="27" t="s">
        <v>444</v>
      </c>
      <c r="B19" s="27" t="s">
        <v>728</v>
      </c>
      <c r="C19" s="27" t="s">
        <v>507</v>
      </c>
      <c r="D19" s="27" t="s">
        <v>534</v>
      </c>
      <c r="E19" s="27" t="s">
        <v>737</v>
      </c>
      <c r="F19" s="27" t="s">
        <v>525</v>
      </c>
      <c r="G19" s="44" t="s">
        <v>532</v>
      </c>
      <c r="H19" s="27" t="s">
        <v>511</v>
      </c>
      <c r="I19" s="27" t="s">
        <v>528</v>
      </c>
      <c r="J19" s="27" t="s">
        <v>738</v>
      </c>
    </row>
    <row r="20" ht="33.75" customHeight="1" spans="1:10">
      <c r="A20" s="27" t="s">
        <v>444</v>
      </c>
      <c r="B20" s="27" t="s">
        <v>728</v>
      </c>
      <c r="C20" s="27" t="s">
        <v>517</v>
      </c>
      <c r="D20" s="27" t="s">
        <v>519</v>
      </c>
      <c r="E20" s="27" t="s">
        <v>739</v>
      </c>
      <c r="F20" s="27" t="s">
        <v>525</v>
      </c>
      <c r="G20" s="44" t="s">
        <v>532</v>
      </c>
      <c r="H20" s="27" t="s">
        <v>511</v>
      </c>
      <c r="I20" s="27" t="s">
        <v>528</v>
      </c>
      <c r="J20" s="27" t="s">
        <v>740</v>
      </c>
    </row>
    <row r="21" ht="33.75" customHeight="1" spans="1:10">
      <c r="A21" s="27" t="s">
        <v>444</v>
      </c>
      <c r="B21" s="27" t="s">
        <v>728</v>
      </c>
      <c r="C21" s="27" t="s">
        <v>517</v>
      </c>
      <c r="D21" s="27" t="s">
        <v>519</v>
      </c>
      <c r="E21" s="27" t="s">
        <v>741</v>
      </c>
      <c r="F21" s="27" t="s">
        <v>525</v>
      </c>
      <c r="G21" s="44" t="s">
        <v>532</v>
      </c>
      <c r="H21" s="27" t="s">
        <v>511</v>
      </c>
      <c r="I21" s="27" t="s">
        <v>528</v>
      </c>
      <c r="J21" s="27" t="s">
        <v>742</v>
      </c>
    </row>
    <row r="22" ht="33.75" customHeight="1" spans="1:10">
      <c r="A22" s="27" t="s">
        <v>444</v>
      </c>
      <c r="B22" s="27" t="s">
        <v>728</v>
      </c>
      <c r="C22" s="27" t="s">
        <v>520</v>
      </c>
      <c r="D22" s="27" t="s">
        <v>521</v>
      </c>
      <c r="E22" s="27" t="s">
        <v>743</v>
      </c>
      <c r="F22" s="27" t="s">
        <v>509</v>
      </c>
      <c r="G22" s="44" t="s">
        <v>542</v>
      </c>
      <c r="H22" s="27" t="s">
        <v>511</v>
      </c>
      <c r="I22" s="27" t="s">
        <v>528</v>
      </c>
      <c r="J22" s="27" t="s">
        <v>744</v>
      </c>
    </row>
  </sheetData>
  <mergeCells count="7">
    <mergeCell ref="A1:J1"/>
    <mergeCell ref="A2:J2"/>
    <mergeCell ref="A3:H3"/>
    <mergeCell ref="A8:A15"/>
    <mergeCell ref="A16:A22"/>
    <mergeCell ref="B8:B15"/>
    <mergeCell ref="B16:B22"/>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showZeros="0" workbookViewId="0">
      <selection activeCell="D10" sqref="D10"/>
    </sheetView>
  </sheetViews>
  <sheetFormatPr defaultColWidth="8.85" defaultRowHeight="15" customHeight="1" outlineLevelCol="7"/>
  <cols>
    <col min="1" max="1" width="27" customWidth="1"/>
    <col min="2" max="2" width="14.5" customWidth="1"/>
    <col min="3" max="3" width="23.125" customWidth="1"/>
    <col min="4" max="4" width="17.5" customWidth="1"/>
    <col min="5" max="5" width="4.75" customWidth="1"/>
    <col min="6" max="6" width="7" customWidth="1"/>
    <col min="7" max="7" width="10.75" customWidth="1"/>
    <col min="8" max="8" width="12.375" customWidth="1"/>
  </cols>
  <sheetData>
    <row r="1" ht="18.75" customHeight="1" spans="1:8">
      <c r="A1" s="57" t="s">
        <v>882</v>
      </c>
      <c r="B1" s="57"/>
      <c r="C1" s="57"/>
      <c r="D1" s="57"/>
      <c r="E1" s="57"/>
      <c r="F1" s="57"/>
      <c r="G1" s="57"/>
      <c r="H1" s="57" t="s">
        <v>882</v>
      </c>
    </row>
    <row r="2" ht="28.5" customHeight="1" spans="1:8">
      <c r="A2" s="58" t="s">
        <v>883</v>
      </c>
      <c r="B2" s="58"/>
      <c r="C2" s="58"/>
      <c r="D2" s="58"/>
      <c r="E2" s="58"/>
      <c r="F2" s="58"/>
      <c r="G2" s="58"/>
      <c r="H2" s="58"/>
    </row>
    <row r="3" ht="18.75" customHeight="1" spans="1:8">
      <c r="A3" s="59" t="str">
        <f>"单位名称："&amp;"玉溪市住房和城乡建设局"</f>
        <v>单位名称：玉溪市住房和城乡建设局</v>
      </c>
      <c r="B3" s="59"/>
      <c r="C3" s="59"/>
      <c r="D3" s="59"/>
      <c r="E3" s="59"/>
      <c r="F3" s="59"/>
      <c r="G3" s="59"/>
      <c r="H3" s="59"/>
    </row>
    <row r="4" ht="18.75" customHeight="1" spans="1:8">
      <c r="A4" s="60" t="s">
        <v>173</v>
      </c>
      <c r="B4" s="60" t="s">
        <v>884</v>
      </c>
      <c r="C4" s="60" t="s">
        <v>885</v>
      </c>
      <c r="D4" s="60" t="s">
        <v>886</v>
      </c>
      <c r="E4" s="60" t="s">
        <v>887</v>
      </c>
      <c r="F4" s="60" t="s">
        <v>888</v>
      </c>
      <c r="G4" s="60"/>
      <c r="H4" s="60"/>
    </row>
    <row r="5" ht="18.75" customHeight="1" spans="1:8">
      <c r="A5" s="60"/>
      <c r="B5" s="60"/>
      <c r="C5" s="60"/>
      <c r="D5" s="60"/>
      <c r="E5" s="60"/>
      <c r="F5" s="60" t="s">
        <v>833</v>
      </c>
      <c r="G5" s="60" t="s">
        <v>889</v>
      </c>
      <c r="H5" s="60" t="s">
        <v>890</v>
      </c>
    </row>
    <row r="6" ht="18.75" customHeight="1" spans="1:8">
      <c r="A6" s="61" t="s">
        <v>44</v>
      </c>
      <c r="B6" s="61" t="s">
        <v>45</v>
      </c>
      <c r="C6" s="61" t="s">
        <v>46</v>
      </c>
      <c r="D6" s="61" t="s">
        <v>47</v>
      </c>
      <c r="E6" s="61" t="s">
        <v>48</v>
      </c>
      <c r="F6" s="61" t="s">
        <v>49</v>
      </c>
      <c r="G6" s="61" t="s">
        <v>50</v>
      </c>
      <c r="H6" s="61" t="s">
        <v>51</v>
      </c>
    </row>
    <row r="7" ht="18" customHeight="1" spans="1:8">
      <c r="A7" s="62" t="s">
        <v>64</v>
      </c>
      <c r="B7" s="62"/>
      <c r="C7" s="62"/>
      <c r="D7" s="62"/>
      <c r="E7" s="63"/>
      <c r="F7" s="64">
        <v>110</v>
      </c>
      <c r="G7" s="65">
        <v>5929</v>
      </c>
      <c r="H7" s="65">
        <v>195570</v>
      </c>
    </row>
    <row r="8" ht="18" customHeight="1" spans="1:8">
      <c r="A8" s="66" t="s">
        <v>64</v>
      </c>
      <c r="B8" s="62" t="s">
        <v>891</v>
      </c>
      <c r="C8" s="62" t="s">
        <v>892</v>
      </c>
      <c r="D8" s="62" t="s">
        <v>893</v>
      </c>
      <c r="E8" s="63" t="s">
        <v>849</v>
      </c>
      <c r="F8" s="64">
        <v>1</v>
      </c>
      <c r="G8" s="65">
        <v>1930</v>
      </c>
      <c r="H8" s="65">
        <v>1930</v>
      </c>
    </row>
    <row r="9" ht="18" customHeight="1" spans="1:8">
      <c r="A9" s="66" t="s">
        <v>64</v>
      </c>
      <c r="B9" s="62" t="s">
        <v>894</v>
      </c>
      <c r="C9" s="62" t="s">
        <v>895</v>
      </c>
      <c r="D9" s="62" t="s">
        <v>896</v>
      </c>
      <c r="E9" s="63" t="s">
        <v>604</v>
      </c>
      <c r="F9" s="64">
        <v>6</v>
      </c>
      <c r="G9" s="65">
        <v>960</v>
      </c>
      <c r="H9" s="65">
        <v>5760</v>
      </c>
    </row>
    <row r="10" ht="18" customHeight="1" spans="1:8">
      <c r="A10" s="66" t="s">
        <v>64</v>
      </c>
      <c r="B10" s="62" t="s">
        <v>894</v>
      </c>
      <c r="C10" s="62" t="s">
        <v>897</v>
      </c>
      <c r="D10" s="62" t="s">
        <v>846</v>
      </c>
      <c r="E10" s="63" t="s">
        <v>847</v>
      </c>
      <c r="F10" s="64">
        <v>1</v>
      </c>
      <c r="G10" s="65">
        <v>380</v>
      </c>
      <c r="H10" s="65">
        <v>380</v>
      </c>
    </row>
    <row r="11" ht="18" customHeight="1" spans="1:8">
      <c r="A11" s="66" t="s">
        <v>77</v>
      </c>
      <c r="B11" s="62" t="s">
        <v>891</v>
      </c>
      <c r="C11" s="62" t="s">
        <v>898</v>
      </c>
      <c r="D11" s="62" t="s">
        <v>899</v>
      </c>
      <c r="E11" s="63" t="s">
        <v>765</v>
      </c>
      <c r="F11" s="64">
        <v>100</v>
      </c>
      <c r="G11" s="65">
        <v>1859</v>
      </c>
      <c r="H11" s="65">
        <v>185900</v>
      </c>
    </row>
    <row r="12" ht="18" customHeight="1" spans="1:8">
      <c r="A12" s="66" t="s">
        <v>79</v>
      </c>
      <c r="B12" s="62" t="s">
        <v>894</v>
      </c>
      <c r="C12" s="62" t="s">
        <v>900</v>
      </c>
      <c r="D12" s="62" t="s">
        <v>858</v>
      </c>
      <c r="E12" s="63" t="s">
        <v>604</v>
      </c>
      <c r="F12" s="64">
        <v>2</v>
      </c>
      <c r="G12" s="65">
        <v>800</v>
      </c>
      <c r="H12" s="65">
        <v>1600</v>
      </c>
    </row>
    <row r="13" ht="18" customHeight="1" spans="1:8">
      <c r="A13" s="63" t="s">
        <v>30</v>
      </c>
      <c r="B13" s="63"/>
      <c r="C13" s="63"/>
      <c r="D13" s="63"/>
      <c r="E13" s="63"/>
      <c r="F13" s="64">
        <v>110</v>
      </c>
      <c r="G13" s="65"/>
      <c r="H13" s="65">
        <v>195570</v>
      </c>
    </row>
  </sheetData>
  <mergeCells count="10">
    <mergeCell ref="A1:H1"/>
    <mergeCell ref="A2:H2"/>
    <mergeCell ref="A3:H3"/>
    <mergeCell ref="F4:H4"/>
    <mergeCell ref="A13:E13"/>
    <mergeCell ref="A4:A5"/>
    <mergeCell ref="B4:B5"/>
    <mergeCell ref="C4:C5"/>
    <mergeCell ref="D4:D5"/>
    <mergeCell ref="E4:E5"/>
  </mergeCells>
  <pageMargins left="0.75" right="0.75" top="1" bottom="1" header="0.5" footer="0.5"/>
  <pageSetup paperSize="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9" sqref="E9"/>
    </sheetView>
  </sheetViews>
  <sheetFormatPr defaultColWidth="9.14166666666667" defaultRowHeight="14.25" customHeight="1"/>
  <cols>
    <col min="1" max="11" width="13.875" customWidth="1"/>
  </cols>
  <sheetData>
    <row r="1" ht="23" customHeight="1" spans="1:11">
      <c r="A1" s="31" t="s">
        <v>901</v>
      </c>
      <c r="B1" s="31"/>
      <c r="C1" s="31"/>
      <c r="D1" s="32"/>
      <c r="E1" s="32"/>
      <c r="F1" s="32"/>
      <c r="G1" s="32"/>
      <c r="H1" s="31"/>
      <c r="I1" s="31"/>
      <c r="J1" s="31"/>
      <c r="K1" s="51"/>
    </row>
    <row r="2" ht="28.5" customHeight="1" spans="1:11">
      <c r="A2" s="33" t="s">
        <v>902</v>
      </c>
      <c r="B2" s="33"/>
      <c r="C2" s="33"/>
      <c r="D2" s="33"/>
      <c r="E2" s="33"/>
      <c r="F2" s="33"/>
      <c r="G2" s="33"/>
      <c r="H2" s="33"/>
      <c r="I2" s="33"/>
      <c r="J2" s="33"/>
      <c r="K2" s="33"/>
    </row>
    <row r="3" ht="20" customHeight="1" spans="1:11">
      <c r="A3" s="5" t="str">
        <f>"单位名称："&amp;"玉溪市住房和城乡建设局"</f>
        <v>单位名称：玉溪市住房和城乡建设局</v>
      </c>
      <c r="B3" s="6"/>
      <c r="C3" s="6"/>
      <c r="D3" s="6"/>
      <c r="E3" s="6"/>
      <c r="F3" s="6"/>
      <c r="G3" s="6"/>
      <c r="H3" s="7"/>
      <c r="I3" s="7"/>
      <c r="J3" s="7"/>
      <c r="K3" s="52" t="s">
        <v>2</v>
      </c>
    </row>
    <row r="4" ht="21.75" customHeight="1" spans="1:11">
      <c r="A4" s="34" t="s">
        <v>422</v>
      </c>
      <c r="B4" s="34" t="s">
        <v>175</v>
      </c>
      <c r="C4" s="34" t="s">
        <v>423</v>
      </c>
      <c r="D4" s="35" t="s">
        <v>176</v>
      </c>
      <c r="E4" s="35" t="s">
        <v>177</v>
      </c>
      <c r="F4" s="35" t="s">
        <v>178</v>
      </c>
      <c r="G4" s="35" t="s">
        <v>179</v>
      </c>
      <c r="H4" s="36" t="s">
        <v>30</v>
      </c>
      <c r="I4" s="53" t="s">
        <v>903</v>
      </c>
      <c r="J4" s="54"/>
      <c r="K4" s="55"/>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6">
        <v>10</v>
      </c>
      <c r="K7" s="56">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493</v>
      </c>
      <c r="B10" s="48"/>
      <c r="C10" s="48"/>
      <c r="D10" s="48"/>
      <c r="E10" s="48"/>
      <c r="F10" s="48"/>
      <c r="G10" s="49"/>
      <c r="H10" s="46"/>
      <c r="I10" s="46"/>
      <c r="J10" s="46"/>
      <c r="K10" s="46"/>
    </row>
    <row r="11" customHeight="1" spans="1:1">
      <c r="A11" s="50" t="s">
        <v>904</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8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A5" workbookViewId="0">
      <selection activeCell="C12" sqref="C12"/>
    </sheetView>
  </sheetViews>
  <sheetFormatPr defaultColWidth="9.14166666666667" defaultRowHeight="14.25" customHeight="1" outlineLevelCol="6"/>
  <cols>
    <col min="1" max="1" width="29.375" customWidth="1"/>
    <col min="2" max="2" width="13.875" customWidth="1"/>
    <col min="3" max="3" width="42.25" customWidth="1"/>
    <col min="4" max="4" width="9.125" customWidth="1"/>
    <col min="5" max="5" width="12.625" customWidth="1"/>
    <col min="6" max="6" width="13.125" customWidth="1"/>
    <col min="7" max="7" width="13" customWidth="1"/>
  </cols>
  <sheetData>
    <row r="1" ht="13.5" customHeight="1" spans="1:7">
      <c r="A1" s="1" t="s">
        <v>905</v>
      </c>
      <c r="B1" s="1"/>
      <c r="C1" s="1"/>
      <c r="D1" s="2"/>
      <c r="E1" s="1"/>
      <c r="F1" s="1"/>
      <c r="G1" s="3"/>
    </row>
    <row r="2" ht="27.75" customHeight="1" spans="1:7">
      <c r="A2" s="4" t="s">
        <v>906</v>
      </c>
      <c r="B2" s="4"/>
      <c r="C2" s="4"/>
      <c r="D2" s="4"/>
      <c r="E2" s="4"/>
      <c r="F2" s="4"/>
      <c r="G2" s="4"/>
    </row>
    <row r="3" ht="13.5" customHeight="1" spans="1:7">
      <c r="A3" s="5" t="str">
        <f>"单位名称："&amp;"玉溪市住房和城乡建设局"</f>
        <v>单位名称：玉溪市住房和城乡建设局</v>
      </c>
      <c r="B3" s="6"/>
      <c r="C3" s="6"/>
      <c r="D3" s="6"/>
      <c r="E3" s="7"/>
      <c r="F3" s="7"/>
      <c r="G3" s="8" t="s">
        <v>2</v>
      </c>
    </row>
    <row r="4" ht="21.75" customHeight="1" spans="1:7">
      <c r="A4" s="9" t="s">
        <v>423</v>
      </c>
      <c r="B4" s="9" t="s">
        <v>422</v>
      </c>
      <c r="C4" s="9" t="s">
        <v>175</v>
      </c>
      <c r="D4" s="10" t="s">
        <v>907</v>
      </c>
      <c r="E4" s="11" t="s">
        <v>33</v>
      </c>
      <c r="F4" s="12"/>
      <c r="G4" s="13"/>
    </row>
    <row r="5" ht="21.75" customHeight="1" spans="1:7">
      <c r="A5" s="14"/>
      <c r="B5" s="14"/>
      <c r="C5" s="14"/>
      <c r="D5" s="15"/>
      <c r="E5" s="16" t="s">
        <v>768</v>
      </c>
      <c r="F5" s="10" t="s">
        <v>908</v>
      </c>
      <c r="G5" s="10" t="s">
        <v>909</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62206244</v>
      </c>
      <c r="F8" s="24">
        <v>51377100</v>
      </c>
      <c r="G8" s="24">
        <v>150000</v>
      </c>
    </row>
    <row r="9" ht="21" customHeight="1" spans="1:7">
      <c r="A9" s="25" t="s">
        <v>64</v>
      </c>
      <c r="B9" s="21"/>
      <c r="C9" s="21"/>
      <c r="D9" s="26"/>
      <c r="E9" s="24">
        <v>43354544</v>
      </c>
      <c r="F9" s="24">
        <v>32697100</v>
      </c>
      <c r="G9" s="24">
        <v>150000</v>
      </c>
    </row>
    <row r="10" ht="21" customHeight="1" spans="1:7">
      <c r="A10" s="27"/>
      <c r="B10" s="21" t="s">
        <v>910</v>
      </c>
      <c r="C10" s="21" t="s">
        <v>462</v>
      </c>
      <c r="D10" s="26" t="s">
        <v>911</v>
      </c>
      <c r="E10" s="24">
        <v>250000</v>
      </c>
      <c r="F10" s="24"/>
      <c r="G10" s="24"/>
    </row>
    <row r="11" ht="21" customHeight="1" spans="1:7">
      <c r="A11" s="27"/>
      <c r="B11" s="21" t="s">
        <v>912</v>
      </c>
      <c r="C11" s="21" t="s">
        <v>450</v>
      </c>
      <c r="D11" s="26" t="s">
        <v>911</v>
      </c>
      <c r="E11" s="24">
        <v>25042000</v>
      </c>
      <c r="F11" s="24">
        <v>25042000</v>
      </c>
      <c r="G11" s="24"/>
    </row>
    <row r="12" ht="21" customHeight="1" spans="1:7">
      <c r="A12" s="27"/>
      <c r="B12" s="21" t="s">
        <v>912</v>
      </c>
      <c r="C12" s="21" t="s">
        <v>453</v>
      </c>
      <c r="D12" s="26" t="s">
        <v>911</v>
      </c>
      <c r="E12" s="24">
        <v>250000</v>
      </c>
      <c r="F12" s="24"/>
      <c r="G12" s="24"/>
    </row>
    <row r="13" ht="21" customHeight="1" spans="1:7">
      <c r="A13" s="27"/>
      <c r="B13" s="21" t="s">
        <v>910</v>
      </c>
      <c r="C13" s="21" t="s">
        <v>441</v>
      </c>
      <c r="D13" s="26" t="s">
        <v>911</v>
      </c>
      <c r="E13" s="24">
        <v>150000</v>
      </c>
      <c r="F13" s="24">
        <v>150000</v>
      </c>
      <c r="G13" s="24">
        <v>150000</v>
      </c>
    </row>
    <row r="14" ht="21" customHeight="1" spans="1:7">
      <c r="A14" s="27"/>
      <c r="B14" s="21" t="s">
        <v>910</v>
      </c>
      <c r="C14" s="21" t="s">
        <v>464</v>
      </c>
      <c r="D14" s="26" t="s">
        <v>911</v>
      </c>
      <c r="E14" s="24">
        <v>20000</v>
      </c>
      <c r="F14" s="24"/>
      <c r="G14" s="24"/>
    </row>
    <row r="15" ht="21" customHeight="1" spans="1:7">
      <c r="A15" s="27"/>
      <c r="B15" s="21" t="s">
        <v>910</v>
      </c>
      <c r="C15" s="21" t="s">
        <v>447</v>
      </c>
      <c r="D15" s="26" t="s">
        <v>911</v>
      </c>
      <c r="E15" s="24">
        <v>145600</v>
      </c>
      <c r="F15" s="24"/>
      <c r="G15" s="24"/>
    </row>
    <row r="16" ht="21" customHeight="1" spans="1:7">
      <c r="A16" s="27"/>
      <c r="B16" s="21" t="s">
        <v>913</v>
      </c>
      <c r="C16" s="21" t="s">
        <v>459</v>
      </c>
      <c r="D16" s="26" t="s">
        <v>911</v>
      </c>
      <c r="E16" s="24">
        <v>11000</v>
      </c>
      <c r="F16" s="24"/>
      <c r="G16" s="24"/>
    </row>
    <row r="17" ht="21" customHeight="1" spans="1:7">
      <c r="A17" s="27"/>
      <c r="B17" s="21" t="s">
        <v>914</v>
      </c>
      <c r="C17" s="21" t="s">
        <v>433</v>
      </c>
      <c r="D17" s="26" t="s">
        <v>915</v>
      </c>
      <c r="E17" s="24">
        <v>4944200</v>
      </c>
      <c r="F17" s="24"/>
      <c r="G17" s="24"/>
    </row>
    <row r="18" ht="21" customHeight="1" spans="1:7">
      <c r="A18" s="27"/>
      <c r="B18" s="21" t="s">
        <v>912</v>
      </c>
      <c r="C18" s="21" t="s">
        <v>468</v>
      </c>
      <c r="D18" s="26" t="s">
        <v>911</v>
      </c>
      <c r="E18" s="24">
        <v>22944</v>
      </c>
      <c r="F18" s="24"/>
      <c r="G18" s="24"/>
    </row>
    <row r="19" ht="21" customHeight="1" spans="1:7">
      <c r="A19" s="27"/>
      <c r="B19" s="21" t="s">
        <v>910</v>
      </c>
      <c r="C19" s="21" t="s">
        <v>466</v>
      </c>
      <c r="D19" s="26" t="s">
        <v>911</v>
      </c>
      <c r="E19" s="24">
        <v>112200</v>
      </c>
      <c r="F19" s="24"/>
      <c r="G19" s="24"/>
    </row>
    <row r="20" ht="21" customHeight="1" spans="1:7">
      <c r="A20" s="27"/>
      <c r="B20" s="21" t="s">
        <v>913</v>
      </c>
      <c r="C20" s="21" t="s">
        <v>456</v>
      </c>
      <c r="D20" s="26" t="s">
        <v>911</v>
      </c>
      <c r="E20" s="24">
        <v>130000</v>
      </c>
      <c r="F20" s="24"/>
      <c r="G20" s="24"/>
    </row>
    <row r="21" ht="21" customHeight="1" spans="1:7">
      <c r="A21" s="27"/>
      <c r="B21" s="21" t="s">
        <v>914</v>
      </c>
      <c r="C21" s="21" t="s">
        <v>444</v>
      </c>
      <c r="D21" s="26" t="s">
        <v>915</v>
      </c>
      <c r="E21" s="24">
        <v>4503200</v>
      </c>
      <c r="F21" s="24"/>
      <c r="G21" s="24"/>
    </row>
    <row r="22" ht="21" customHeight="1" spans="1:7">
      <c r="A22" s="27"/>
      <c r="B22" s="21" t="s">
        <v>912</v>
      </c>
      <c r="C22" s="21" t="s">
        <v>438</v>
      </c>
      <c r="D22" s="26" t="s">
        <v>911</v>
      </c>
      <c r="E22" s="24">
        <v>7773400</v>
      </c>
      <c r="F22" s="24">
        <v>7505100</v>
      </c>
      <c r="G22" s="24"/>
    </row>
    <row r="23" ht="21" customHeight="1" spans="1:7">
      <c r="A23" s="25" t="s">
        <v>77</v>
      </c>
      <c r="B23" s="27"/>
      <c r="C23" s="27"/>
      <c r="D23" s="27"/>
      <c r="E23" s="24">
        <v>185900</v>
      </c>
      <c r="F23" s="24"/>
      <c r="G23" s="24"/>
    </row>
    <row r="24" ht="21" customHeight="1" spans="1:7">
      <c r="A24" s="27"/>
      <c r="B24" s="21" t="s">
        <v>910</v>
      </c>
      <c r="C24" s="21" t="s">
        <v>477</v>
      </c>
      <c r="D24" s="26" t="s">
        <v>911</v>
      </c>
      <c r="E24" s="24">
        <v>185900</v>
      </c>
      <c r="F24" s="24"/>
      <c r="G24" s="24"/>
    </row>
    <row r="25" ht="26" customHeight="1" spans="1:7">
      <c r="A25" s="25" t="s">
        <v>66</v>
      </c>
      <c r="B25" s="27"/>
      <c r="C25" s="27"/>
      <c r="D25" s="27"/>
      <c r="E25" s="24">
        <v>18665800</v>
      </c>
      <c r="F25" s="24">
        <v>18680000</v>
      </c>
      <c r="G25" s="24"/>
    </row>
    <row r="26" ht="21" customHeight="1" spans="1:7">
      <c r="A26" s="27"/>
      <c r="B26" s="21" t="s">
        <v>912</v>
      </c>
      <c r="C26" s="21" t="s">
        <v>483</v>
      </c>
      <c r="D26" s="26" t="s">
        <v>911</v>
      </c>
      <c r="E26" s="24">
        <v>15000000</v>
      </c>
      <c r="F26" s="24">
        <v>15000000</v>
      </c>
      <c r="G26" s="24"/>
    </row>
    <row r="27" ht="21" customHeight="1" spans="1:7">
      <c r="A27" s="27"/>
      <c r="B27" s="21" t="s">
        <v>912</v>
      </c>
      <c r="C27" s="21" t="s">
        <v>481</v>
      </c>
      <c r="D27" s="26" t="s">
        <v>911</v>
      </c>
      <c r="E27" s="24">
        <v>3000000</v>
      </c>
      <c r="F27" s="24">
        <v>3000000</v>
      </c>
      <c r="G27" s="24"/>
    </row>
    <row r="28" ht="21" customHeight="1" spans="1:7">
      <c r="A28" s="27"/>
      <c r="B28" s="21" t="s">
        <v>912</v>
      </c>
      <c r="C28" s="21" t="s">
        <v>486</v>
      </c>
      <c r="D28" s="26" t="s">
        <v>911</v>
      </c>
      <c r="E28" s="24">
        <v>665800</v>
      </c>
      <c r="F28" s="24">
        <v>680000</v>
      </c>
      <c r="G28" s="24"/>
    </row>
    <row r="29" ht="21" customHeight="1" spans="1:7">
      <c r="A29" s="28" t="s">
        <v>30</v>
      </c>
      <c r="B29" s="29" t="s">
        <v>916</v>
      </c>
      <c r="C29" s="29"/>
      <c r="D29" s="30"/>
      <c r="E29" s="24">
        <v>62206244</v>
      </c>
      <c r="F29" s="24">
        <v>51377100</v>
      </c>
      <c r="G29" s="24">
        <v>150000</v>
      </c>
    </row>
  </sheetData>
  <mergeCells count="12">
    <mergeCell ref="A1:G1"/>
    <mergeCell ref="A2:G2"/>
    <mergeCell ref="A3:D3"/>
    <mergeCell ref="E4:G4"/>
    <mergeCell ref="A29:D29"/>
    <mergeCell ref="A4:A6"/>
    <mergeCell ref="B4:B6"/>
    <mergeCell ref="C4:C6"/>
    <mergeCell ref="D4:D6"/>
    <mergeCell ref="E5:E6"/>
    <mergeCell ref="F5:F6"/>
    <mergeCell ref="G5:G6"/>
  </mergeCells>
  <pageMargins left="0.751388888888889" right="0.751388888888889" top="1" bottom="1" header="0.5" footer="0.5"/>
  <pageSetup paperSize="9" scale="9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workbookViewId="0">
      <selection activeCell="B4" sqref="B4:B6"/>
    </sheetView>
  </sheetViews>
  <sheetFormatPr defaultColWidth="8.85" defaultRowHeight="15" customHeight="1"/>
  <cols>
    <col min="1" max="1" width="11" customWidth="1"/>
    <col min="2" max="2" width="32.375" customWidth="1"/>
    <col min="3" max="3" width="12.375" customWidth="1"/>
    <col min="4" max="4" width="12.75" customWidth="1"/>
    <col min="5" max="5" width="13.75" customWidth="1"/>
    <col min="6" max="6" width="11.75" customWidth="1"/>
    <col min="7" max="7" width="8.25" customWidth="1"/>
    <col min="8" max="8" width="7.625" customWidth="1"/>
    <col min="9" max="9" width="9.875" customWidth="1"/>
    <col min="10" max="10" width="9.75" customWidth="1"/>
    <col min="11" max="11" width="7.375" customWidth="1"/>
    <col min="12" max="12" width="7.25" customWidth="1"/>
    <col min="13" max="13" width="8.125" customWidth="1"/>
    <col min="14" max="14" width="7.625" customWidth="1"/>
    <col min="15" max="15" width="9.5" customWidth="1"/>
    <col min="16" max="16" width="7.625" customWidth="1"/>
    <col min="17" max="17" width="7.5" customWidth="1"/>
    <col min="18" max="18" width="8.5" customWidth="1"/>
    <col min="19" max="19" width="9.25" customWidth="1"/>
  </cols>
  <sheetData>
    <row r="1" customHeight="1" spans="1:19">
      <c r="A1" s="170" t="s">
        <v>26</v>
      </c>
      <c r="B1" s="170"/>
      <c r="C1" s="170"/>
      <c r="D1" s="170"/>
      <c r="E1" s="170"/>
      <c r="F1" s="170"/>
      <c r="G1" s="170"/>
      <c r="H1" s="170"/>
      <c r="I1" s="170"/>
      <c r="J1" s="170"/>
      <c r="K1" s="170"/>
      <c r="L1" s="170"/>
      <c r="M1" s="170"/>
      <c r="N1" s="170"/>
      <c r="O1" s="170"/>
      <c r="P1" s="170"/>
      <c r="Q1" s="170"/>
      <c r="R1" s="170"/>
      <c r="S1" s="170"/>
    </row>
    <row r="2" ht="28.5" customHeight="1" spans="1:19">
      <c r="A2" s="159" t="s">
        <v>27</v>
      </c>
      <c r="B2" s="159"/>
      <c r="C2" s="159"/>
      <c r="D2" s="159"/>
      <c r="E2" s="159"/>
      <c r="F2" s="159"/>
      <c r="G2" s="159"/>
      <c r="H2" s="159"/>
      <c r="I2" s="159"/>
      <c r="J2" s="159"/>
      <c r="K2" s="159"/>
      <c r="L2" s="159"/>
      <c r="M2" s="159"/>
      <c r="N2" s="159"/>
      <c r="O2" s="159"/>
      <c r="P2" s="159"/>
      <c r="Q2" s="159"/>
      <c r="R2" s="159"/>
      <c r="S2" s="159"/>
    </row>
    <row r="3" ht="20.25" customHeight="1" spans="1:19">
      <c r="A3" s="160" t="str">
        <f>"单位名称："&amp;"玉溪市住房和城乡建设局"</f>
        <v>单位名称：玉溪市住房和城乡建设局</v>
      </c>
      <c r="B3" s="160"/>
      <c r="C3" s="160"/>
      <c r="D3" s="160"/>
      <c r="E3" s="160"/>
      <c r="F3" s="160"/>
      <c r="G3" s="160"/>
      <c r="H3" s="160"/>
      <c r="I3" s="160"/>
      <c r="J3" s="160"/>
      <c r="K3" s="160"/>
      <c r="L3" s="171"/>
      <c r="M3" s="171"/>
      <c r="N3" s="171"/>
      <c r="O3" s="171"/>
      <c r="P3" s="171"/>
      <c r="Q3" s="171"/>
      <c r="R3" s="171"/>
      <c r="S3" s="171" t="s">
        <v>2</v>
      </c>
    </row>
    <row r="4" ht="27" customHeight="1" spans="1:19">
      <c r="A4" s="161" t="s">
        <v>28</v>
      </c>
      <c r="B4" s="161" t="s">
        <v>29</v>
      </c>
      <c r="C4" s="161" t="s">
        <v>30</v>
      </c>
      <c r="D4" s="161" t="s">
        <v>31</v>
      </c>
      <c r="E4" s="161"/>
      <c r="F4" s="161"/>
      <c r="G4" s="161"/>
      <c r="H4" s="161"/>
      <c r="I4" s="161"/>
      <c r="J4" s="161"/>
      <c r="K4" s="161"/>
      <c r="L4" s="161"/>
      <c r="M4" s="161"/>
      <c r="N4" s="161"/>
      <c r="O4" s="161" t="s">
        <v>20</v>
      </c>
      <c r="P4" s="161"/>
      <c r="Q4" s="161"/>
      <c r="R4" s="161"/>
      <c r="S4" s="161"/>
    </row>
    <row r="5" ht="27" customHeight="1" spans="1:19">
      <c r="A5" s="161"/>
      <c r="B5" s="161"/>
      <c r="C5" s="161"/>
      <c r="D5" s="161" t="s">
        <v>32</v>
      </c>
      <c r="E5" s="161" t="s">
        <v>33</v>
      </c>
      <c r="F5" s="161" t="s">
        <v>34</v>
      </c>
      <c r="G5" s="161" t="s">
        <v>35</v>
      </c>
      <c r="H5" s="161" t="s">
        <v>36</v>
      </c>
      <c r="I5" s="161" t="s">
        <v>37</v>
      </c>
      <c r="J5" s="161"/>
      <c r="K5" s="161"/>
      <c r="L5" s="161"/>
      <c r="M5" s="161"/>
      <c r="N5" s="161"/>
      <c r="O5" s="161" t="s">
        <v>32</v>
      </c>
      <c r="P5" s="161" t="s">
        <v>33</v>
      </c>
      <c r="Q5" s="161" t="s">
        <v>34</v>
      </c>
      <c r="R5" s="161" t="s">
        <v>35</v>
      </c>
      <c r="S5" s="161" t="s">
        <v>38</v>
      </c>
    </row>
    <row r="6" ht="27" customHeight="1" spans="1:19">
      <c r="A6" s="161"/>
      <c r="B6" s="161"/>
      <c r="C6" s="161"/>
      <c r="D6" s="161"/>
      <c r="E6" s="161"/>
      <c r="F6" s="161"/>
      <c r="G6" s="161"/>
      <c r="H6" s="161"/>
      <c r="I6" s="161" t="s">
        <v>32</v>
      </c>
      <c r="J6" s="161" t="s">
        <v>39</v>
      </c>
      <c r="K6" s="161" t="s">
        <v>40</v>
      </c>
      <c r="L6" s="161" t="s">
        <v>41</v>
      </c>
      <c r="M6" s="161" t="s">
        <v>42</v>
      </c>
      <c r="N6" s="161" t="s">
        <v>43</v>
      </c>
      <c r="O6" s="161"/>
      <c r="P6" s="161"/>
      <c r="Q6" s="161"/>
      <c r="R6" s="161"/>
      <c r="S6" s="161"/>
    </row>
    <row r="7" ht="20.25" customHeight="1" spans="1:19">
      <c r="A7" s="169" t="s">
        <v>44</v>
      </c>
      <c r="B7" s="169" t="s">
        <v>45</v>
      </c>
      <c r="C7" s="169" t="s">
        <v>46</v>
      </c>
      <c r="D7" s="169" t="s">
        <v>47</v>
      </c>
      <c r="E7" s="169" t="s">
        <v>48</v>
      </c>
      <c r="F7" s="169" t="s">
        <v>49</v>
      </c>
      <c r="G7" s="169" t="s">
        <v>50</v>
      </c>
      <c r="H7" s="169" t="s">
        <v>51</v>
      </c>
      <c r="I7" s="169" t="s">
        <v>52</v>
      </c>
      <c r="J7" s="169" t="s">
        <v>53</v>
      </c>
      <c r="K7" s="169" t="s">
        <v>54</v>
      </c>
      <c r="L7" s="169" t="s">
        <v>55</v>
      </c>
      <c r="M7" s="169" t="s">
        <v>56</v>
      </c>
      <c r="N7" s="169" t="s">
        <v>57</v>
      </c>
      <c r="O7" s="169" t="s">
        <v>58</v>
      </c>
      <c r="P7" s="169" t="s">
        <v>59</v>
      </c>
      <c r="Q7" s="169" t="s">
        <v>60</v>
      </c>
      <c r="R7" s="169" t="s">
        <v>61</v>
      </c>
      <c r="S7" s="169" t="s">
        <v>62</v>
      </c>
    </row>
    <row r="8" ht="27" customHeight="1" spans="1:19">
      <c r="A8" s="160" t="s">
        <v>63</v>
      </c>
      <c r="B8" s="160" t="s">
        <v>64</v>
      </c>
      <c r="C8" s="165">
        <v>186429161.41</v>
      </c>
      <c r="D8" s="165">
        <v>186268024.02</v>
      </c>
      <c r="E8" s="65">
        <v>146268024.02</v>
      </c>
      <c r="F8" s="65">
        <v>40000000</v>
      </c>
      <c r="G8" s="65"/>
      <c r="H8" s="65"/>
      <c r="I8" s="65"/>
      <c r="J8" s="65"/>
      <c r="K8" s="65"/>
      <c r="L8" s="65"/>
      <c r="M8" s="65"/>
      <c r="N8" s="65"/>
      <c r="O8" s="165">
        <v>161137.39</v>
      </c>
      <c r="P8" s="165">
        <v>11806</v>
      </c>
      <c r="Q8" s="165"/>
      <c r="R8" s="165"/>
      <c r="S8" s="165">
        <v>149331.39</v>
      </c>
    </row>
    <row r="9" ht="27" customHeight="1" spans="1:19">
      <c r="A9" s="168" t="s">
        <v>65</v>
      </c>
      <c r="B9" s="168" t="s">
        <v>66</v>
      </c>
      <c r="C9" s="165">
        <v>60981920.19</v>
      </c>
      <c r="D9" s="165">
        <v>60981920.19</v>
      </c>
      <c r="E9" s="65">
        <v>60981920.19</v>
      </c>
      <c r="F9" s="65"/>
      <c r="G9" s="65"/>
      <c r="H9" s="65"/>
      <c r="I9" s="65"/>
      <c r="J9" s="65"/>
      <c r="K9" s="65"/>
      <c r="L9" s="65"/>
      <c r="M9" s="65"/>
      <c r="N9" s="65"/>
      <c r="O9" s="165"/>
      <c r="P9" s="165"/>
      <c r="Q9" s="165"/>
      <c r="R9" s="160"/>
      <c r="S9" s="165"/>
    </row>
    <row r="10" ht="27" customHeight="1" spans="1:19">
      <c r="A10" s="168" t="s">
        <v>67</v>
      </c>
      <c r="B10" s="168" t="s">
        <v>64</v>
      </c>
      <c r="C10" s="165">
        <v>105307311.05</v>
      </c>
      <c r="D10" s="165">
        <v>105307249.66</v>
      </c>
      <c r="E10" s="65">
        <v>65307249.66</v>
      </c>
      <c r="F10" s="65">
        <v>40000000</v>
      </c>
      <c r="G10" s="65"/>
      <c r="H10" s="65"/>
      <c r="I10" s="65"/>
      <c r="J10" s="65"/>
      <c r="K10" s="65"/>
      <c r="L10" s="65"/>
      <c r="M10" s="65"/>
      <c r="N10" s="65"/>
      <c r="O10" s="165">
        <v>61.39</v>
      </c>
      <c r="P10" s="165"/>
      <c r="Q10" s="165"/>
      <c r="R10" s="160"/>
      <c r="S10" s="165">
        <v>61.39</v>
      </c>
    </row>
    <row r="11" ht="27" customHeight="1" spans="1:19">
      <c r="A11" s="168" t="s">
        <v>68</v>
      </c>
      <c r="B11" s="168" t="s">
        <v>69</v>
      </c>
      <c r="C11" s="165">
        <v>2276610.38</v>
      </c>
      <c r="D11" s="165">
        <v>2276610.38</v>
      </c>
      <c r="E11" s="65">
        <v>2276610.38</v>
      </c>
      <c r="F11" s="65"/>
      <c r="G11" s="65"/>
      <c r="H11" s="65"/>
      <c r="I11" s="65"/>
      <c r="J11" s="65"/>
      <c r="K11" s="65"/>
      <c r="L11" s="65"/>
      <c r="M11" s="65"/>
      <c r="N11" s="65"/>
      <c r="O11" s="165"/>
      <c r="P11" s="165"/>
      <c r="Q11" s="165"/>
      <c r="R11" s="160"/>
      <c r="S11" s="165"/>
    </row>
    <row r="12" ht="27" customHeight="1" spans="1:19">
      <c r="A12" s="168" t="s">
        <v>70</v>
      </c>
      <c r="B12" s="168" t="s">
        <v>71</v>
      </c>
      <c r="C12" s="165">
        <v>2484517.41</v>
      </c>
      <c r="D12" s="165">
        <v>2484517.41</v>
      </c>
      <c r="E12" s="65">
        <v>2484517.41</v>
      </c>
      <c r="F12" s="65"/>
      <c r="G12" s="65"/>
      <c r="H12" s="65"/>
      <c r="I12" s="65"/>
      <c r="J12" s="65"/>
      <c r="K12" s="65"/>
      <c r="L12" s="65"/>
      <c r="M12" s="65"/>
      <c r="N12" s="65"/>
      <c r="O12" s="165"/>
      <c r="P12" s="165"/>
      <c r="Q12" s="165"/>
      <c r="R12" s="160"/>
      <c r="S12" s="165"/>
    </row>
    <row r="13" ht="27" customHeight="1" spans="1:19">
      <c r="A13" s="168" t="s">
        <v>72</v>
      </c>
      <c r="B13" s="168" t="s">
        <v>73</v>
      </c>
      <c r="C13" s="165">
        <v>6152350.38</v>
      </c>
      <c r="D13" s="165">
        <v>5991274.38</v>
      </c>
      <c r="E13" s="65">
        <v>5991274.38</v>
      </c>
      <c r="F13" s="65"/>
      <c r="G13" s="65"/>
      <c r="H13" s="65"/>
      <c r="I13" s="65"/>
      <c r="J13" s="65"/>
      <c r="K13" s="65"/>
      <c r="L13" s="65"/>
      <c r="M13" s="65"/>
      <c r="N13" s="65"/>
      <c r="O13" s="165">
        <v>161076</v>
      </c>
      <c r="P13" s="165">
        <v>11806</v>
      </c>
      <c r="Q13" s="165"/>
      <c r="R13" s="160"/>
      <c r="S13" s="165">
        <v>149270</v>
      </c>
    </row>
    <row r="14" ht="27" customHeight="1" spans="1:19">
      <c r="A14" s="168" t="s">
        <v>74</v>
      </c>
      <c r="B14" s="168" t="s">
        <v>75</v>
      </c>
      <c r="C14" s="165">
        <v>970902.26</v>
      </c>
      <c r="D14" s="165">
        <v>970902.26</v>
      </c>
      <c r="E14" s="65">
        <v>970902.26</v>
      </c>
      <c r="F14" s="65"/>
      <c r="G14" s="65"/>
      <c r="H14" s="65"/>
      <c r="I14" s="65"/>
      <c r="J14" s="65"/>
      <c r="K14" s="65"/>
      <c r="L14" s="65"/>
      <c r="M14" s="65"/>
      <c r="N14" s="65"/>
      <c r="O14" s="165"/>
      <c r="P14" s="165"/>
      <c r="Q14" s="165"/>
      <c r="R14" s="160"/>
      <c r="S14" s="165"/>
    </row>
    <row r="15" ht="27" customHeight="1" spans="1:19">
      <c r="A15" s="168" t="s">
        <v>76</v>
      </c>
      <c r="B15" s="168" t="s">
        <v>77</v>
      </c>
      <c r="C15" s="165">
        <v>2196923.5</v>
      </c>
      <c r="D15" s="165">
        <v>2196923.5</v>
      </c>
      <c r="E15" s="65">
        <v>2196923.5</v>
      </c>
      <c r="F15" s="65"/>
      <c r="G15" s="65"/>
      <c r="H15" s="65"/>
      <c r="I15" s="65"/>
      <c r="J15" s="65"/>
      <c r="K15" s="65"/>
      <c r="L15" s="65"/>
      <c r="M15" s="65"/>
      <c r="N15" s="65"/>
      <c r="O15" s="165"/>
      <c r="P15" s="165"/>
      <c r="Q15" s="165"/>
      <c r="R15" s="160"/>
      <c r="S15" s="165"/>
    </row>
    <row r="16" ht="27" customHeight="1" spans="1:19">
      <c r="A16" s="168" t="s">
        <v>78</v>
      </c>
      <c r="B16" s="168" t="s">
        <v>79</v>
      </c>
      <c r="C16" s="165">
        <v>1832100.95</v>
      </c>
      <c r="D16" s="165">
        <v>1832100.95</v>
      </c>
      <c r="E16" s="65">
        <v>1832100.95</v>
      </c>
      <c r="F16" s="65"/>
      <c r="G16" s="65"/>
      <c r="H16" s="65"/>
      <c r="I16" s="65"/>
      <c r="J16" s="65"/>
      <c r="K16" s="65"/>
      <c r="L16" s="65"/>
      <c r="M16" s="65"/>
      <c r="N16" s="65"/>
      <c r="O16" s="165"/>
      <c r="P16" s="165"/>
      <c r="Q16" s="165"/>
      <c r="R16" s="160"/>
      <c r="S16" s="165"/>
    </row>
    <row r="17" ht="27" customHeight="1" spans="1:19">
      <c r="A17" s="168" t="s">
        <v>80</v>
      </c>
      <c r="B17" s="168" t="s">
        <v>81</v>
      </c>
      <c r="C17" s="165">
        <v>1549655.2</v>
      </c>
      <c r="D17" s="165">
        <v>1549655.2</v>
      </c>
      <c r="E17" s="65">
        <v>1549655.2</v>
      </c>
      <c r="F17" s="65"/>
      <c r="G17" s="65"/>
      <c r="H17" s="65"/>
      <c r="I17" s="65"/>
      <c r="J17" s="65"/>
      <c r="K17" s="65"/>
      <c r="L17" s="65"/>
      <c r="M17" s="65"/>
      <c r="N17" s="65"/>
      <c r="O17" s="165"/>
      <c r="P17" s="165"/>
      <c r="Q17" s="165"/>
      <c r="R17" s="160"/>
      <c r="S17" s="165"/>
    </row>
    <row r="18" ht="27" customHeight="1" spans="1:19">
      <c r="A18" s="168" t="s">
        <v>82</v>
      </c>
      <c r="B18" s="168" t="s">
        <v>83</v>
      </c>
      <c r="C18" s="165">
        <v>2676870.09</v>
      </c>
      <c r="D18" s="165">
        <v>2676870.09</v>
      </c>
      <c r="E18" s="65">
        <v>2676870.09</v>
      </c>
      <c r="F18" s="65"/>
      <c r="G18" s="65"/>
      <c r="H18" s="65"/>
      <c r="I18" s="65"/>
      <c r="J18" s="65"/>
      <c r="K18" s="65"/>
      <c r="L18" s="65"/>
      <c r="M18" s="65"/>
      <c r="N18" s="65"/>
      <c r="O18" s="165"/>
      <c r="P18" s="165"/>
      <c r="Q18" s="165"/>
      <c r="R18" s="160"/>
      <c r="S18" s="165"/>
    </row>
    <row r="19" ht="27" customHeight="1" spans="1:19">
      <c r="A19" s="162" t="s">
        <v>30</v>
      </c>
      <c r="B19" s="160"/>
      <c r="C19" s="165">
        <v>186429161.41</v>
      </c>
      <c r="D19" s="165">
        <v>186268024.02</v>
      </c>
      <c r="E19" s="165">
        <v>146268024.02</v>
      </c>
      <c r="F19" s="165">
        <v>40000000</v>
      </c>
      <c r="G19" s="165"/>
      <c r="H19" s="165"/>
      <c r="I19" s="165"/>
      <c r="J19" s="165"/>
      <c r="K19" s="165"/>
      <c r="L19" s="165"/>
      <c r="M19" s="165"/>
      <c r="N19" s="165"/>
      <c r="O19" s="165">
        <v>161137.39</v>
      </c>
      <c r="P19" s="165">
        <v>11806</v>
      </c>
      <c r="Q19" s="165"/>
      <c r="R19" s="165"/>
      <c r="S19" s="165">
        <v>149331.39</v>
      </c>
    </row>
  </sheetData>
  <mergeCells count="20">
    <mergeCell ref="A1:S1"/>
    <mergeCell ref="A2:S2"/>
    <mergeCell ref="A3:R3"/>
    <mergeCell ref="D4:N4"/>
    <mergeCell ref="O4:S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61"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7"/>
  <sheetViews>
    <sheetView showZeros="0" topLeftCell="A37" workbookViewId="0">
      <selection activeCell="B7" sqref="B7"/>
    </sheetView>
  </sheetViews>
  <sheetFormatPr defaultColWidth="8.85" defaultRowHeight="15" customHeight="1"/>
  <cols>
    <col min="1" max="1" width="17.8416666666667" customWidth="1"/>
    <col min="2" max="2" width="44" customWidth="1"/>
    <col min="3" max="3" width="14.875" customWidth="1"/>
    <col min="4" max="4" width="14.625" customWidth="1"/>
    <col min="5" max="5" width="14" customWidth="1"/>
    <col min="6" max="6" width="13.125" customWidth="1"/>
    <col min="7" max="7" width="14.25" customWidth="1"/>
    <col min="8" max="8" width="11.125" customWidth="1"/>
    <col min="9" max="9" width="12.5" customWidth="1"/>
    <col min="10" max="10" width="11" customWidth="1"/>
    <col min="11" max="11" width="11.25" customWidth="1"/>
    <col min="12" max="12" width="11.625" customWidth="1"/>
    <col min="13" max="13" width="12.75" customWidth="1"/>
    <col min="14" max="14" width="15.1333333333333" customWidth="1"/>
    <col min="15" max="15" width="12" customWidth="1"/>
  </cols>
  <sheetData>
    <row r="1" customHeight="1" spans="1:15">
      <c r="A1" s="170" t="s">
        <v>84</v>
      </c>
      <c r="B1" s="170"/>
      <c r="C1" s="170"/>
      <c r="D1" s="170"/>
      <c r="E1" s="170"/>
      <c r="F1" s="170"/>
      <c r="G1" s="170"/>
      <c r="H1" s="170"/>
      <c r="I1" s="170"/>
      <c r="J1" s="170"/>
      <c r="K1" s="170"/>
      <c r="L1" s="170"/>
      <c r="M1" s="170"/>
      <c r="N1" s="170"/>
      <c r="O1" s="170"/>
    </row>
    <row r="2" ht="28.5" customHeight="1" spans="1:15">
      <c r="A2" s="159" t="s">
        <v>85</v>
      </c>
      <c r="B2" s="159"/>
      <c r="C2" s="159"/>
      <c r="D2" s="159"/>
      <c r="E2" s="159"/>
      <c r="F2" s="159"/>
      <c r="G2" s="159"/>
      <c r="H2" s="159"/>
      <c r="I2" s="159"/>
      <c r="J2" s="159"/>
      <c r="K2" s="159"/>
      <c r="L2" s="159"/>
      <c r="M2" s="159"/>
      <c r="N2" s="159"/>
      <c r="O2" s="159"/>
    </row>
    <row r="3" ht="20.25" customHeight="1" spans="1:15">
      <c r="A3" s="160" t="str">
        <f>"单位名称："&amp;"玉溪市住房和城乡建设局"</f>
        <v>单位名称：玉溪市住房和城乡建设局</v>
      </c>
      <c r="B3" s="160"/>
      <c r="C3" s="160"/>
      <c r="D3" s="160"/>
      <c r="E3" s="160"/>
      <c r="F3" s="160"/>
      <c r="G3" s="160"/>
      <c r="H3" s="160"/>
      <c r="I3" s="160"/>
      <c r="J3" s="171"/>
      <c r="K3" s="171"/>
      <c r="L3" s="171"/>
      <c r="M3" s="171"/>
      <c r="N3" s="171"/>
      <c r="O3" s="171" t="s">
        <v>2</v>
      </c>
    </row>
    <row r="4" ht="27" customHeight="1" spans="1:15">
      <c r="A4" s="161" t="s">
        <v>86</v>
      </c>
      <c r="B4" s="161" t="s">
        <v>87</v>
      </c>
      <c r="C4" s="161" t="s">
        <v>30</v>
      </c>
      <c r="D4" s="161" t="s">
        <v>33</v>
      </c>
      <c r="E4" s="161"/>
      <c r="F4" s="161"/>
      <c r="G4" s="161" t="s">
        <v>34</v>
      </c>
      <c r="H4" s="161" t="s">
        <v>35</v>
      </c>
      <c r="I4" s="161" t="s">
        <v>88</v>
      </c>
      <c r="J4" s="161" t="s">
        <v>89</v>
      </c>
      <c r="K4" s="161"/>
      <c r="L4" s="161"/>
      <c r="M4" s="161"/>
      <c r="N4" s="161"/>
      <c r="O4" s="161"/>
    </row>
    <row r="5" ht="27" customHeight="1" spans="1:15">
      <c r="A5" s="161"/>
      <c r="B5" s="161"/>
      <c r="C5" s="161"/>
      <c r="D5" s="161" t="s">
        <v>32</v>
      </c>
      <c r="E5" s="161" t="s">
        <v>90</v>
      </c>
      <c r="F5" s="161" t="s">
        <v>91</v>
      </c>
      <c r="G5" s="161"/>
      <c r="H5" s="161"/>
      <c r="I5" s="161"/>
      <c r="J5" s="161" t="s">
        <v>32</v>
      </c>
      <c r="K5" s="161" t="s">
        <v>92</v>
      </c>
      <c r="L5" s="161" t="s">
        <v>93</v>
      </c>
      <c r="M5" s="161" t="s">
        <v>94</v>
      </c>
      <c r="N5" s="161" t="s">
        <v>95</v>
      </c>
      <c r="O5" s="161" t="s">
        <v>96</v>
      </c>
    </row>
    <row r="6" ht="20.25" customHeight="1" spans="1:15">
      <c r="A6" s="169" t="s">
        <v>44</v>
      </c>
      <c r="B6" s="169" t="s">
        <v>45</v>
      </c>
      <c r="C6" s="169" t="s">
        <v>46</v>
      </c>
      <c r="D6" s="169" t="s">
        <v>47</v>
      </c>
      <c r="E6" s="169" t="s">
        <v>48</v>
      </c>
      <c r="F6" s="169" t="s">
        <v>49</v>
      </c>
      <c r="G6" s="169" t="s">
        <v>50</v>
      </c>
      <c r="H6" s="169" t="s">
        <v>51</v>
      </c>
      <c r="I6" s="169" t="s">
        <v>52</v>
      </c>
      <c r="J6" s="169" t="s">
        <v>53</v>
      </c>
      <c r="K6" s="169" t="s">
        <v>54</v>
      </c>
      <c r="L6" s="169" t="s">
        <v>55</v>
      </c>
      <c r="M6" s="169" t="s">
        <v>56</v>
      </c>
      <c r="N6" s="169" t="s">
        <v>57</v>
      </c>
      <c r="O6" s="169" t="s">
        <v>58</v>
      </c>
    </row>
    <row r="7" ht="20.25" customHeight="1" spans="1:15">
      <c r="A7" s="160" t="s">
        <v>97</v>
      </c>
      <c r="B7" s="160" t="str">
        <f>"        "&amp;"一般公共服务支出"</f>
        <v>        一般公共服务支出</v>
      </c>
      <c r="C7" s="65">
        <v>250000</v>
      </c>
      <c r="D7" s="65">
        <v>250000</v>
      </c>
      <c r="E7" s="65"/>
      <c r="F7" s="65">
        <v>250000</v>
      </c>
      <c r="G7" s="65"/>
      <c r="H7" s="65"/>
      <c r="I7" s="65"/>
      <c r="J7" s="65"/>
      <c r="K7" s="65"/>
      <c r="L7" s="65"/>
      <c r="M7" s="65"/>
      <c r="N7" s="65"/>
      <c r="O7" s="65"/>
    </row>
    <row r="8" ht="20.25" customHeight="1" spans="1:15">
      <c r="A8" s="168" t="s">
        <v>98</v>
      </c>
      <c r="B8" s="168" t="str">
        <f>"        "&amp;"其他一般公共服务支出"</f>
        <v>        其他一般公共服务支出</v>
      </c>
      <c r="C8" s="65">
        <v>250000</v>
      </c>
      <c r="D8" s="65">
        <v>250000</v>
      </c>
      <c r="E8" s="65"/>
      <c r="F8" s="65">
        <v>250000</v>
      </c>
      <c r="G8" s="65"/>
      <c r="H8" s="65"/>
      <c r="I8" s="65"/>
      <c r="J8" s="65"/>
      <c r="K8" s="65"/>
      <c r="L8" s="65"/>
      <c r="M8" s="65"/>
      <c r="N8" s="65"/>
      <c r="O8" s="65"/>
    </row>
    <row r="9" ht="20.25" customHeight="1" spans="1:15">
      <c r="A9" s="172" t="s">
        <v>99</v>
      </c>
      <c r="B9" s="172" t="str">
        <f>"        "&amp;"其他一般公共服务支出"</f>
        <v>        其他一般公共服务支出</v>
      </c>
      <c r="C9" s="65">
        <v>250000</v>
      </c>
      <c r="D9" s="65">
        <v>250000</v>
      </c>
      <c r="E9" s="65"/>
      <c r="F9" s="65">
        <v>250000</v>
      </c>
      <c r="G9" s="65"/>
      <c r="H9" s="65"/>
      <c r="I9" s="65"/>
      <c r="J9" s="65"/>
      <c r="K9" s="65"/>
      <c r="L9" s="65"/>
      <c r="M9" s="65"/>
      <c r="N9" s="65"/>
      <c r="O9" s="65"/>
    </row>
    <row r="10" ht="20.25" customHeight="1" spans="1:15">
      <c r="A10" s="160" t="s">
        <v>100</v>
      </c>
      <c r="B10" s="160" t="str">
        <f>"        "&amp;"社会保障和就业支出"</f>
        <v>        社会保障和就业支出</v>
      </c>
      <c r="C10" s="65">
        <v>5772618.08</v>
      </c>
      <c r="D10" s="65">
        <v>5772618.08</v>
      </c>
      <c r="E10" s="65">
        <v>5599674.08</v>
      </c>
      <c r="F10" s="65">
        <v>172944</v>
      </c>
      <c r="G10" s="65"/>
      <c r="H10" s="65"/>
      <c r="I10" s="65"/>
      <c r="J10" s="65"/>
      <c r="K10" s="65"/>
      <c r="L10" s="65"/>
      <c r="M10" s="65"/>
      <c r="N10" s="65"/>
      <c r="O10" s="65"/>
    </row>
    <row r="11" ht="20.25" customHeight="1" spans="1:15">
      <c r="A11" s="168" t="s">
        <v>101</v>
      </c>
      <c r="B11" s="168" t="str">
        <f>"        "&amp;"人力资源和社会保障管理事务"</f>
        <v>        人力资源和社会保障管理事务</v>
      </c>
      <c r="C11" s="65">
        <v>150000</v>
      </c>
      <c r="D11" s="65">
        <v>150000</v>
      </c>
      <c r="E11" s="65"/>
      <c r="F11" s="65">
        <v>150000</v>
      </c>
      <c r="G11" s="65"/>
      <c r="H11" s="65"/>
      <c r="I11" s="65"/>
      <c r="J11" s="65"/>
      <c r="K11" s="65"/>
      <c r="L11" s="65"/>
      <c r="M11" s="65"/>
      <c r="N11" s="65"/>
      <c r="O11" s="65"/>
    </row>
    <row r="12" ht="20.25" customHeight="1" spans="1:15">
      <c r="A12" s="172" t="s">
        <v>102</v>
      </c>
      <c r="B12" s="172" t="str">
        <f>"        "&amp;"公共就业服务和职业技能鉴定机构"</f>
        <v>        公共就业服务和职业技能鉴定机构</v>
      </c>
      <c r="C12" s="65">
        <v>150000</v>
      </c>
      <c r="D12" s="65">
        <v>150000</v>
      </c>
      <c r="E12" s="65"/>
      <c r="F12" s="65">
        <v>150000</v>
      </c>
      <c r="G12" s="65"/>
      <c r="H12" s="65"/>
      <c r="I12" s="65"/>
      <c r="J12" s="65"/>
      <c r="K12" s="65"/>
      <c r="L12" s="65"/>
      <c r="M12" s="65"/>
      <c r="N12" s="65"/>
      <c r="O12" s="65"/>
    </row>
    <row r="13" ht="20.25" customHeight="1" spans="1:15">
      <c r="A13" s="168" t="s">
        <v>103</v>
      </c>
      <c r="B13" s="168" t="str">
        <f>"        "&amp;"行政事业单位养老支出"</f>
        <v>        行政事业单位养老支出</v>
      </c>
      <c r="C13" s="65">
        <v>5599674.08</v>
      </c>
      <c r="D13" s="65">
        <v>5599674.08</v>
      </c>
      <c r="E13" s="65">
        <v>5599674.08</v>
      </c>
      <c r="F13" s="65"/>
      <c r="G13" s="65"/>
      <c r="H13" s="65"/>
      <c r="I13" s="65"/>
      <c r="J13" s="65"/>
      <c r="K13" s="65"/>
      <c r="L13" s="65"/>
      <c r="M13" s="65"/>
      <c r="N13" s="65"/>
      <c r="O13" s="65"/>
    </row>
    <row r="14" ht="20.25" customHeight="1" spans="1:15">
      <c r="A14" s="172" t="s">
        <v>104</v>
      </c>
      <c r="B14" s="172" t="str">
        <f>"        "&amp;"行政单位离退休"</f>
        <v>        行政单位离退休</v>
      </c>
      <c r="C14" s="65">
        <v>1017600</v>
      </c>
      <c r="D14" s="65">
        <v>1017600</v>
      </c>
      <c r="E14" s="65">
        <v>1017600</v>
      </c>
      <c r="F14" s="65"/>
      <c r="G14" s="65"/>
      <c r="H14" s="65"/>
      <c r="I14" s="65"/>
      <c r="J14" s="65"/>
      <c r="K14" s="65"/>
      <c r="L14" s="65"/>
      <c r="M14" s="65"/>
      <c r="N14" s="65"/>
      <c r="O14" s="65"/>
    </row>
    <row r="15" ht="20.25" customHeight="1" spans="1:15">
      <c r="A15" s="172" t="s">
        <v>105</v>
      </c>
      <c r="B15" s="172" t="str">
        <f>"        "&amp;"事业单位离退休"</f>
        <v>        事业单位离退休</v>
      </c>
      <c r="C15" s="65">
        <v>1242000</v>
      </c>
      <c r="D15" s="65">
        <v>1242000</v>
      </c>
      <c r="E15" s="65">
        <v>1242000</v>
      </c>
      <c r="F15" s="65"/>
      <c r="G15" s="65"/>
      <c r="H15" s="65"/>
      <c r="I15" s="65"/>
      <c r="J15" s="65"/>
      <c r="K15" s="65"/>
      <c r="L15" s="65"/>
      <c r="M15" s="65"/>
      <c r="N15" s="65"/>
      <c r="O15" s="65"/>
    </row>
    <row r="16" ht="20.25" customHeight="1" spans="1:15">
      <c r="A16" s="172" t="s">
        <v>106</v>
      </c>
      <c r="B16" s="172" t="str">
        <f>"        "&amp;"机关事业单位基本养老保险缴费支出"</f>
        <v>        机关事业单位基本养老保险缴费支出</v>
      </c>
      <c r="C16" s="65">
        <v>2130074.08</v>
      </c>
      <c r="D16" s="65">
        <v>2130074.08</v>
      </c>
      <c r="E16" s="65">
        <v>2130074.08</v>
      </c>
      <c r="F16" s="65"/>
      <c r="G16" s="65"/>
      <c r="H16" s="65"/>
      <c r="I16" s="65"/>
      <c r="J16" s="65"/>
      <c r="K16" s="65"/>
      <c r="L16" s="65"/>
      <c r="M16" s="65"/>
      <c r="N16" s="65"/>
      <c r="O16" s="65"/>
    </row>
    <row r="17" ht="20.25" customHeight="1" spans="1:15">
      <c r="A17" s="172" t="s">
        <v>107</v>
      </c>
      <c r="B17" s="172" t="str">
        <f>"        "&amp;"机关事业单位职业年金缴费支出"</f>
        <v>        机关事业单位职业年金缴费支出</v>
      </c>
      <c r="C17" s="65">
        <v>1210000</v>
      </c>
      <c r="D17" s="65">
        <v>1210000</v>
      </c>
      <c r="E17" s="65">
        <v>1210000</v>
      </c>
      <c r="F17" s="65"/>
      <c r="G17" s="65"/>
      <c r="H17" s="65"/>
      <c r="I17" s="65"/>
      <c r="J17" s="65"/>
      <c r="K17" s="65"/>
      <c r="L17" s="65"/>
      <c r="M17" s="65"/>
      <c r="N17" s="65"/>
      <c r="O17" s="65"/>
    </row>
    <row r="18" ht="20.25" customHeight="1" spans="1:15">
      <c r="A18" s="168" t="s">
        <v>108</v>
      </c>
      <c r="B18" s="168" t="str">
        <f>"        "&amp;"抚恤"</f>
        <v>        抚恤</v>
      </c>
      <c r="C18" s="65">
        <v>22944</v>
      </c>
      <c r="D18" s="65">
        <v>22944</v>
      </c>
      <c r="E18" s="65"/>
      <c r="F18" s="65">
        <v>22944</v>
      </c>
      <c r="G18" s="65"/>
      <c r="H18" s="65"/>
      <c r="I18" s="65"/>
      <c r="J18" s="65"/>
      <c r="K18" s="65"/>
      <c r="L18" s="65"/>
      <c r="M18" s="65"/>
      <c r="N18" s="65"/>
      <c r="O18" s="65"/>
    </row>
    <row r="19" ht="20.25" customHeight="1" spans="1:15">
      <c r="A19" s="172" t="s">
        <v>109</v>
      </c>
      <c r="B19" s="172" t="str">
        <f>"        "&amp;"死亡抚恤"</f>
        <v>        死亡抚恤</v>
      </c>
      <c r="C19" s="65">
        <v>22944</v>
      </c>
      <c r="D19" s="65">
        <v>22944</v>
      </c>
      <c r="E19" s="65"/>
      <c r="F19" s="65">
        <v>22944</v>
      </c>
      <c r="G19" s="65"/>
      <c r="H19" s="65"/>
      <c r="I19" s="65"/>
      <c r="J19" s="65"/>
      <c r="K19" s="65"/>
      <c r="L19" s="65"/>
      <c r="M19" s="65"/>
      <c r="N19" s="65"/>
      <c r="O19" s="65"/>
    </row>
    <row r="20" ht="20.25" customHeight="1" spans="1:15">
      <c r="A20" s="160" t="s">
        <v>110</v>
      </c>
      <c r="B20" s="160" t="str">
        <f>"        "&amp;"卫生健康支出"</f>
        <v>        卫生健康支出</v>
      </c>
      <c r="C20" s="65">
        <v>2136478.44</v>
      </c>
      <c r="D20" s="65">
        <v>2136478.44</v>
      </c>
      <c r="E20" s="65">
        <v>2136478.44</v>
      </c>
      <c r="F20" s="65"/>
      <c r="G20" s="65"/>
      <c r="H20" s="65"/>
      <c r="I20" s="65"/>
      <c r="J20" s="65"/>
      <c r="K20" s="65"/>
      <c r="L20" s="65"/>
      <c r="M20" s="65"/>
      <c r="N20" s="65"/>
      <c r="O20" s="65"/>
    </row>
    <row r="21" ht="20.25" customHeight="1" spans="1:15">
      <c r="A21" s="168" t="s">
        <v>111</v>
      </c>
      <c r="B21" s="168" t="str">
        <f>"        "&amp;"行政事业单位医疗"</f>
        <v>        行政事业单位医疗</v>
      </c>
      <c r="C21" s="65">
        <v>2136478.44</v>
      </c>
      <c r="D21" s="65">
        <v>2136478.44</v>
      </c>
      <c r="E21" s="65">
        <v>2136478.44</v>
      </c>
      <c r="F21" s="65"/>
      <c r="G21" s="65"/>
      <c r="H21" s="65"/>
      <c r="I21" s="65"/>
      <c r="J21" s="65"/>
      <c r="K21" s="65"/>
      <c r="L21" s="65"/>
      <c r="M21" s="65"/>
      <c r="N21" s="65"/>
      <c r="O21" s="65"/>
    </row>
    <row r="22" ht="20.25" customHeight="1" spans="1:15">
      <c r="A22" s="172" t="s">
        <v>112</v>
      </c>
      <c r="B22" s="172" t="str">
        <f>"        "&amp;"行政单位医疗"</f>
        <v>        行政单位医疗</v>
      </c>
      <c r="C22" s="65">
        <v>477404.3</v>
      </c>
      <c r="D22" s="65">
        <v>477404.3</v>
      </c>
      <c r="E22" s="65">
        <v>477404.3</v>
      </c>
      <c r="F22" s="65"/>
      <c r="G22" s="65"/>
      <c r="H22" s="65"/>
      <c r="I22" s="65"/>
      <c r="J22" s="65"/>
      <c r="K22" s="65"/>
      <c r="L22" s="65"/>
      <c r="M22" s="65"/>
      <c r="N22" s="65"/>
      <c r="O22" s="65"/>
    </row>
    <row r="23" ht="20.25" customHeight="1" spans="1:15">
      <c r="A23" s="172" t="s">
        <v>113</v>
      </c>
      <c r="B23" s="172" t="str">
        <f>"        "&amp;"事业单位医疗"</f>
        <v>        事业单位医疗</v>
      </c>
      <c r="C23" s="65">
        <v>635571.63</v>
      </c>
      <c r="D23" s="65">
        <v>635571.63</v>
      </c>
      <c r="E23" s="65">
        <v>635571.63</v>
      </c>
      <c r="F23" s="65"/>
      <c r="G23" s="65"/>
      <c r="H23" s="65"/>
      <c r="I23" s="65"/>
      <c r="J23" s="65"/>
      <c r="K23" s="65"/>
      <c r="L23" s="65"/>
      <c r="M23" s="65"/>
      <c r="N23" s="65"/>
      <c r="O23" s="65"/>
    </row>
    <row r="24" ht="20.25" customHeight="1" spans="1:15">
      <c r="A24" s="172" t="s">
        <v>114</v>
      </c>
      <c r="B24" s="172" t="str">
        <f>"        "&amp;"公务员医疗补助"</f>
        <v>        公务员医疗补助</v>
      </c>
      <c r="C24" s="65">
        <v>899775.35</v>
      </c>
      <c r="D24" s="65">
        <v>899775.35</v>
      </c>
      <c r="E24" s="65">
        <v>899775.35</v>
      </c>
      <c r="F24" s="65"/>
      <c r="G24" s="65"/>
      <c r="H24" s="65"/>
      <c r="I24" s="65"/>
      <c r="J24" s="65"/>
      <c r="K24" s="65"/>
      <c r="L24" s="65"/>
      <c r="M24" s="65"/>
      <c r="N24" s="65"/>
      <c r="O24" s="65"/>
    </row>
    <row r="25" ht="20.25" customHeight="1" spans="1:15">
      <c r="A25" s="172" t="s">
        <v>115</v>
      </c>
      <c r="B25" s="172" t="str">
        <f>"        "&amp;"其他行政事业单位医疗支出"</f>
        <v>        其他行政事业单位医疗支出</v>
      </c>
      <c r="C25" s="65">
        <v>123727.16</v>
      </c>
      <c r="D25" s="65">
        <v>123727.16</v>
      </c>
      <c r="E25" s="65">
        <v>123727.16</v>
      </c>
      <c r="F25" s="65"/>
      <c r="G25" s="65"/>
      <c r="H25" s="65"/>
      <c r="I25" s="65"/>
      <c r="J25" s="65"/>
      <c r="K25" s="65"/>
      <c r="L25" s="65"/>
      <c r="M25" s="65"/>
      <c r="N25" s="65"/>
      <c r="O25" s="65"/>
    </row>
    <row r="26" ht="20.25" customHeight="1" spans="1:15">
      <c r="A26" s="160" t="s">
        <v>116</v>
      </c>
      <c r="B26" s="160" t="str">
        <f>"        "&amp;"节能环保支出"</f>
        <v>        节能环保支出</v>
      </c>
      <c r="C26" s="65">
        <v>11806</v>
      </c>
      <c r="D26" s="65">
        <v>11806</v>
      </c>
      <c r="E26" s="65"/>
      <c r="F26" s="65">
        <v>11806</v>
      </c>
      <c r="G26" s="65"/>
      <c r="H26" s="65"/>
      <c r="I26" s="65"/>
      <c r="J26" s="65"/>
      <c r="K26" s="65"/>
      <c r="L26" s="65"/>
      <c r="M26" s="65"/>
      <c r="N26" s="65"/>
      <c r="O26" s="65"/>
    </row>
    <row r="27" ht="20.25" customHeight="1" spans="1:15">
      <c r="A27" s="168" t="s">
        <v>117</v>
      </c>
      <c r="B27" s="168" t="str">
        <f>"        "&amp;"能源节约利用"</f>
        <v>        能源节约利用</v>
      </c>
      <c r="C27" s="65">
        <v>11806</v>
      </c>
      <c r="D27" s="65">
        <v>11806</v>
      </c>
      <c r="E27" s="65"/>
      <c r="F27" s="65">
        <v>11806</v>
      </c>
      <c r="G27" s="65"/>
      <c r="H27" s="65"/>
      <c r="I27" s="65"/>
      <c r="J27" s="65"/>
      <c r="K27" s="65"/>
      <c r="L27" s="65"/>
      <c r="M27" s="65"/>
      <c r="N27" s="65"/>
      <c r="O27" s="65"/>
    </row>
    <row r="28" ht="20.25" customHeight="1" spans="1:15">
      <c r="A28" s="172" t="s">
        <v>118</v>
      </c>
      <c r="B28" s="172" t="str">
        <f>"        "&amp;"能源节约利用"</f>
        <v>        能源节约利用</v>
      </c>
      <c r="C28" s="65">
        <v>11806</v>
      </c>
      <c r="D28" s="65">
        <v>11806</v>
      </c>
      <c r="E28" s="65"/>
      <c r="F28" s="65">
        <v>11806</v>
      </c>
      <c r="G28" s="65"/>
      <c r="H28" s="65"/>
      <c r="I28" s="65"/>
      <c r="J28" s="65"/>
      <c r="K28" s="65"/>
      <c r="L28" s="65"/>
      <c r="M28" s="65"/>
      <c r="N28" s="65"/>
      <c r="O28" s="65"/>
    </row>
    <row r="29" ht="20.25" customHeight="1" spans="1:15">
      <c r="A29" s="160" t="s">
        <v>119</v>
      </c>
      <c r="B29" s="160" t="str">
        <f>"        "&amp;"城乡社区支出"</f>
        <v>        城乡社区支出</v>
      </c>
      <c r="C29" s="65">
        <v>99128130.89</v>
      </c>
      <c r="D29" s="65">
        <v>58978799.5</v>
      </c>
      <c r="E29" s="65">
        <v>22308699.5</v>
      </c>
      <c r="F29" s="65">
        <v>36670100</v>
      </c>
      <c r="G29" s="65">
        <v>40000000</v>
      </c>
      <c r="H29" s="65"/>
      <c r="I29" s="65"/>
      <c r="J29" s="65">
        <v>149331.39</v>
      </c>
      <c r="K29" s="65"/>
      <c r="L29" s="65"/>
      <c r="M29" s="65"/>
      <c r="N29" s="65"/>
      <c r="O29" s="65">
        <v>149331.39</v>
      </c>
    </row>
    <row r="30" ht="20.25" customHeight="1" spans="1:15">
      <c r="A30" s="168" t="s">
        <v>120</v>
      </c>
      <c r="B30" s="168" t="str">
        <f>"        "&amp;"城乡社区管理事务"</f>
        <v>        城乡社区管理事务</v>
      </c>
      <c r="C30" s="65">
        <v>42826395.34</v>
      </c>
      <c r="D30" s="65">
        <v>42826395.34</v>
      </c>
      <c r="E30" s="65">
        <v>17598495.34</v>
      </c>
      <c r="F30" s="65">
        <v>25227900</v>
      </c>
      <c r="G30" s="65"/>
      <c r="H30" s="65"/>
      <c r="I30" s="65"/>
      <c r="J30" s="65"/>
      <c r="K30" s="65"/>
      <c r="L30" s="65"/>
      <c r="M30" s="65"/>
      <c r="N30" s="65"/>
      <c r="O30" s="65"/>
    </row>
    <row r="31" ht="20.25" customHeight="1" spans="1:15">
      <c r="A31" s="172" t="s">
        <v>121</v>
      </c>
      <c r="B31" s="172" t="str">
        <f>"        "&amp;"行政运行"</f>
        <v>        行政运行</v>
      </c>
      <c r="C31" s="65">
        <v>8890767.53</v>
      </c>
      <c r="D31" s="65">
        <v>8890767.53</v>
      </c>
      <c r="E31" s="65">
        <v>8890767.53</v>
      </c>
      <c r="F31" s="65"/>
      <c r="G31" s="65"/>
      <c r="H31" s="65"/>
      <c r="I31" s="65"/>
      <c r="J31" s="65"/>
      <c r="K31" s="65"/>
      <c r="L31" s="65"/>
      <c r="M31" s="65"/>
      <c r="N31" s="65"/>
      <c r="O31" s="65"/>
    </row>
    <row r="32" ht="20.25" customHeight="1" spans="1:15">
      <c r="A32" s="172" t="s">
        <v>122</v>
      </c>
      <c r="B32" s="172" t="str">
        <f>"        "&amp;"工程建设管理"</f>
        <v>        工程建设管理</v>
      </c>
      <c r="C32" s="65">
        <v>25042000</v>
      </c>
      <c r="D32" s="65">
        <v>25042000</v>
      </c>
      <c r="E32" s="65"/>
      <c r="F32" s="65">
        <v>25042000</v>
      </c>
      <c r="G32" s="65"/>
      <c r="H32" s="65"/>
      <c r="I32" s="65"/>
      <c r="J32" s="65"/>
      <c r="K32" s="65"/>
      <c r="L32" s="65"/>
      <c r="M32" s="65"/>
      <c r="N32" s="65"/>
      <c r="O32" s="65"/>
    </row>
    <row r="33" ht="20.25" customHeight="1" spans="1:15">
      <c r="A33" s="172" t="s">
        <v>123</v>
      </c>
      <c r="B33" s="172" t="str">
        <f>"        "&amp;"其他城乡社区管理事务支出"</f>
        <v>        其他城乡社区管理事务支出</v>
      </c>
      <c r="C33" s="65">
        <v>8893627.81</v>
      </c>
      <c r="D33" s="65">
        <v>8893627.81</v>
      </c>
      <c r="E33" s="65">
        <v>8707727.81</v>
      </c>
      <c r="F33" s="65">
        <v>185900</v>
      </c>
      <c r="G33" s="65"/>
      <c r="H33" s="65"/>
      <c r="I33" s="65"/>
      <c r="J33" s="65"/>
      <c r="K33" s="65"/>
      <c r="L33" s="65"/>
      <c r="M33" s="65"/>
      <c r="N33" s="65"/>
      <c r="O33" s="65"/>
    </row>
    <row r="34" ht="20.25" customHeight="1" spans="1:15">
      <c r="A34" s="168" t="s">
        <v>124</v>
      </c>
      <c r="B34" s="168" t="str">
        <f>"        "&amp;"城乡社区规划与管理"</f>
        <v>        城乡社区规划与管理</v>
      </c>
      <c r="C34" s="65">
        <v>657800</v>
      </c>
      <c r="D34" s="65">
        <v>657800</v>
      </c>
      <c r="E34" s="65"/>
      <c r="F34" s="65">
        <v>657800</v>
      </c>
      <c r="G34" s="65"/>
      <c r="H34" s="65"/>
      <c r="I34" s="65"/>
      <c r="J34" s="65"/>
      <c r="K34" s="65"/>
      <c r="L34" s="65"/>
      <c r="M34" s="65"/>
      <c r="N34" s="65"/>
      <c r="O34" s="65"/>
    </row>
    <row r="35" ht="20.25" customHeight="1" spans="1:15">
      <c r="A35" s="172" t="s">
        <v>125</v>
      </c>
      <c r="B35" s="172" t="str">
        <f>"        "&amp;"城乡社区规划与管理"</f>
        <v>        城乡社区规划与管理</v>
      </c>
      <c r="C35" s="65">
        <v>657800</v>
      </c>
      <c r="D35" s="65">
        <v>657800</v>
      </c>
      <c r="E35" s="65"/>
      <c r="F35" s="65">
        <v>657800</v>
      </c>
      <c r="G35" s="65"/>
      <c r="H35" s="65"/>
      <c r="I35" s="65"/>
      <c r="J35" s="65"/>
      <c r="K35" s="65"/>
      <c r="L35" s="65"/>
      <c r="M35" s="65"/>
      <c r="N35" s="65"/>
      <c r="O35" s="65"/>
    </row>
    <row r="36" ht="20.25" customHeight="1" spans="1:15">
      <c r="A36" s="168" t="s">
        <v>126</v>
      </c>
      <c r="B36" s="168" t="str">
        <f>"        "&amp;"城乡社区公共设施"</f>
        <v>        城乡社区公共设施</v>
      </c>
      <c r="C36" s="65">
        <v>7773400</v>
      </c>
      <c r="D36" s="65">
        <v>7773400</v>
      </c>
      <c r="E36" s="65"/>
      <c r="F36" s="65">
        <v>7773400</v>
      </c>
      <c r="G36" s="65"/>
      <c r="H36" s="65"/>
      <c r="I36" s="65"/>
      <c r="J36" s="65"/>
      <c r="K36" s="65"/>
      <c r="L36" s="65"/>
      <c r="M36" s="65"/>
      <c r="N36" s="65"/>
      <c r="O36" s="65"/>
    </row>
    <row r="37" ht="20.25" customHeight="1" spans="1:15">
      <c r="A37" s="172" t="s">
        <v>127</v>
      </c>
      <c r="B37" s="172" t="str">
        <f>"        "&amp;"小城镇基础设施建设"</f>
        <v>        小城镇基础设施建设</v>
      </c>
      <c r="C37" s="65">
        <v>7773400</v>
      </c>
      <c r="D37" s="65">
        <v>7773400</v>
      </c>
      <c r="E37" s="65"/>
      <c r="F37" s="65">
        <v>7773400</v>
      </c>
      <c r="G37" s="65"/>
      <c r="H37" s="65"/>
      <c r="I37" s="65"/>
      <c r="J37" s="65"/>
      <c r="K37" s="65"/>
      <c r="L37" s="65"/>
      <c r="M37" s="65"/>
      <c r="N37" s="65"/>
      <c r="O37" s="65"/>
    </row>
    <row r="38" ht="20.25" customHeight="1" spans="1:15">
      <c r="A38" s="168" t="s">
        <v>128</v>
      </c>
      <c r="B38" s="168" t="str">
        <f>"        "&amp;"建设市场管理与监督"</f>
        <v>        建设市场管理与监督</v>
      </c>
      <c r="C38" s="65">
        <v>4859474.16</v>
      </c>
      <c r="D38" s="65">
        <v>4710204.16</v>
      </c>
      <c r="E38" s="65">
        <v>4710204.16</v>
      </c>
      <c r="F38" s="65"/>
      <c r="G38" s="65"/>
      <c r="H38" s="65"/>
      <c r="I38" s="65"/>
      <c r="J38" s="65">
        <v>149270</v>
      </c>
      <c r="K38" s="65"/>
      <c r="L38" s="65"/>
      <c r="M38" s="65"/>
      <c r="N38" s="65"/>
      <c r="O38" s="65">
        <v>149270</v>
      </c>
    </row>
    <row r="39" ht="20.25" customHeight="1" spans="1:15">
      <c r="A39" s="172" t="s">
        <v>129</v>
      </c>
      <c r="B39" s="172" t="str">
        <f>"        "&amp;"建设市场管理与监督"</f>
        <v>        建设市场管理与监督</v>
      </c>
      <c r="C39" s="65">
        <v>4859474.16</v>
      </c>
      <c r="D39" s="65">
        <v>4710204.16</v>
      </c>
      <c r="E39" s="65">
        <v>4710204.16</v>
      </c>
      <c r="F39" s="65"/>
      <c r="G39" s="65"/>
      <c r="H39" s="65"/>
      <c r="I39" s="65"/>
      <c r="J39" s="65">
        <v>149270</v>
      </c>
      <c r="K39" s="65"/>
      <c r="L39" s="65"/>
      <c r="M39" s="65"/>
      <c r="N39" s="65"/>
      <c r="O39" s="65">
        <v>149270</v>
      </c>
    </row>
    <row r="40" ht="20.25" customHeight="1" spans="1:15">
      <c r="A40" s="168" t="s">
        <v>130</v>
      </c>
      <c r="B40" s="168" t="str">
        <f>"        "&amp;"污水处理费安排的支出"</f>
        <v>        污水处理费安排的支出</v>
      </c>
      <c r="C40" s="65">
        <v>40000000</v>
      </c>
      <c r="D40" s="65"/>
      <c r="E40" s="65"/>
      <c r="F40" s="65"/>
      <c r="G40" s="65">
        <v>40000000</v>
      </c>
      <c r="H40" s="65"/>
      <c r="I40" s="65"/>
      <c r="J40" s="65"/>
      <c r="K40" s="65"/>
      <c r="L40" s="65"/>
      <c r="M40" s="65"/>
      <c r="N40" s="65"/>
      <c r="O40" s="65"/>
    </row>
    <row r="41" ht="20.25" customHeight="1" spans="1:15">
      <c r="A41" s="172" t="s">
        <v>131</v>
      </c>
      <c r="B41" s="172" t="str">
        <f>"        "&amp;"其他污水处理费安排的支出"</f>
        <v>        其他污水处理费安排的支出</v>
      </c>
      <c r="C41" s="65">
        <v>40000000</v>
      </c>
      <c r="D41" s="65"/>
      <c r="E41" s="65"/>
      <c r="F41" s="65"/>
      <c r="G41" s="65">
        <v>40000000</v>
      </c>
      <c r="H41" s="65"/>
      <c r="I41" s="65"/>
      <c r="J41" s="65"/>
      <c r="K41" s="65"/>
      <c r="L41" s="65"/>
      <c r="M41" s="65"/>
      <c r="N41" s="65"/>
      <c r="O41" s="65"/>
    </row>
    <row r="42" ht="20.25" customHeight="1" spans="1:15">
      <c r="A42" s="168" t="s">
        <v>132</v>
      </c>
      <c r="B42" s="168" t="str">
        <f>"        "&amp;"其他城乡社区支出"</f>
        <v>        其他城乡社区支出</v>
      </c>
      <c r="C42" s="65">
        <v>3011061.39</v>
      </c>
      <c r="D42" s="65">
        <v>3011000</v>
      </c>
      <c r="E42" s="65"/>
      <c r="F42" s="65">
        <v>3011000</v>
      </c>
      <c r="G42" s="65"/>
      <c r="H42" s="65"/>
      <c r="I42" s="65"/>
      <c r="J42" s="65">
        <v>61.39</v>
      </c>
      <c r="K42" s="65"/>
      <c r="L42" s="65"/>
      <c r="M42" s="65"/>
      <c r="N42" s="65"/>
      <c r="O42" s="65">
        <v>61.39</v>
      </c>
    </row>
    <row r="43" ht="20.25" customHeight="1" spans="1:15">
      <c r="A43" s="172" t="s">
        <v>133</v>
      </c>
      <c r="B43" s="172" t="str">
        <f>"        "&amp;"其他城乡社区支出"</f>
        <v>        其他城乡社区支出</v>
      </c>
      <c r="C43" s="65">
        <v>3011061.39</v>
      </c>
      <c r="D43" s="65">
        <v>3011000</v>
      </c>
      <c r="E43" s="65"/>
      <c r="F43" s="65">
        <v>3011000</v>
      </c>
      <c r="G43" s="65"/>
      <c r="H43" s="65"/>
      <c r="I43" s="65"/>
      <c r="J43" s="65">
        <v>61.39</v>
      </c>
      <c r="K43" s="65"/>
      <c r="L43" s="65"/>
      <c r="M43" s="65"/>
      <c r="N43" s="65"/>
      <c r="O43" s="65">
        <v>61.39</v>
      </c>
    </row>
    <row r="44" ht="20.25" customHeight="1" spans="1:15">
      <c r="A44" s="160" t="s">
        <v>134</v>
      </c>
      <c r="B44" s="160" t="str">
        <f>"        "&amp;"住房保障支出"</f>
        <v>        住房保障支出</v>
      </c>
      <c r="C44" s="65">
        <v>22790928</v>
      </c>
      <c r="D44" s="65">
        <v>22790928</v>
      </c>
      <c r="E44" s="65">
        <v>2180928</v>
      </c>
      <c r="F44" s="65">
        <v>20610000</v>
      </c>
      <c r="G44" s="65"/>
      <c r="H44" s="65"/>
      <c r="I44" s="65"/>
      <c r="J44" s="65"/>
      <c r="K44" s="65"/>
      <c r="L44" s="65"/>
      <c r="M44" s="65"/>
      <c r="N44" s="65"/>
      <c r="O44" s="65"/>
    </row>
    <row r="45" ht="20.25" customHeight="1" spans="1:15">
      <c r="A45" s="168" t="s">
        <v>135</v>
      </c>
      <c r="B45" s="168" t="str">
        <f>"        "&amp;"保障性安居工程支出"</f>
        <v>        保障性安居工程支出</v>
      </c>
      <c r="C45" s="65">
        <v>20610000</v>
      </c>
      <c r="D45" s="65">
        <v>20610000</v>
      </c>
      <c r="E45" s="65"/>
      <c r="F45" s="65">
        <v>20610000</v>
      </c>
      <c r="G45" s="65"/>
      <c r="H45" s="65"/>
      <c r="I45" s="65"/>
      <c r="J45" s="65"/>
      <c r="K45" s="65"/>
      <c r="L45" s="65"/>
      <c r="M45" s="65"/>
      <c r="N45" s="65"/>
      <c r="O45" s="65"/>
    </row>
    <row r="46" ht="20.25" customHeight="1" spans="1:15">
      <c r="A46" s="172" t="s">
        <v>136</v>
      </c>
      <c r="B46" s="172" t="str">
        <f>"        "&amp;"农村危房改造"</f>
        <v>        农村危房改造</v>
      </c>
      <c r="C46" s="65">
        <v>4944200</v>
      </c>
      <c r="D46" s="65">
        <v>4944200</v>
      </c>
      <c r="E46" s="65"/>
      <c r="F46" s="65">
        <v>4944200</v>
      </c>
      <c r="G46" s="65"/>
      <c r="H46" s="65"/>
      <c r="I46" s="65"/>
      <c r="J46" s="65"/>
      <c r="K46" s="65"/>
      <c r="L46" s="65"/>
      <c r="M46" s="65"/>
      <c r="N46" s="65"/>
      <c r="O46" s="65"/>
    </row>
    <row r="47" ht="20.25" customHeight="1" spans="1:15">
      <c r="A47" s="172" t="s">
        <v>137</v>
      </c>
      <c r="B47" s="172" t="str">
        <f>"        "&amp;"配租型住房保障"</f>
        <v>        配租型住房保障</v>
      </c>
      <c r="C47" s="65">
        <v>665800</v>
      </c>
      <c r="D47" s="65">
        <v>665800</v>
      </c>
      <c r="E47" s="65"/>
      <c r="F47" s="65">
        <v>665800</v>
      </c>
      <c r="G47" s="65"/>
      <c r="H47" s="65"/>
      <c r="I47" s="65"/>
      <c r="J47" s="65"/>
      <c r="K47" s="65"/>
      <c r="L47" s="65"/>
      <c r="M47" s="65"/>
      <c r="N47" s="65"/>
      <c r="O47" s="65"/>
    </row>
    <row r="48" ht="20.25" customHeight="1" spans="1:15">
      <c r="A48" s="172" t="s">
        <v>138</v>
      </c>
      <c r="B48" s="172" t="str">
        <f>"        "&amp;"配售型保障性住房"</f>
        <v>        配售型保障性住房</v>
      </c>
      <c r="C48" s="65">
        <v>15000000</v>
      </c>
      <c r="D48" s="65">
        <v>15000000</v>
      </c>
      <c r="E48" s="65"/>
      <c r="F48" s="65">
        <v>15000000</v>
      </c>
      <c r="G48" s="65"/>
      <c r="H48" s="65"/>
      <c r="I48" s="65"/>
      <c r="J48" s="65"/>
      <c r="K48" s="65"/>
      <c r="L48" s="65"/>
      <c r="M48" s="65"/>
      <c r="N48" s="65"/>
      <c r="O48" s="65"/>
    </row>
    <row r="49" ht="20.25" customHeight="1" spans="1:15">
      <c r="A49" s="168" t="s">
        <v>139</v>
      </c>
      <c r="B49" s="168" t="str">
        <f>"        "&amp;"住房改革支出"</f>
        <v>        住房改革支出</v>
      </c>
      <c r="C49" s="65">
        <v>2180928</v>
      </c>
      <c r="D49" s="65">
        <v>2180928</v>
      </c>
      <c r="E49" s="65">
        <v>2180928</v>
      </c>
      <c r="F49" s="65"/>
      <c r="G49" s="65"/>
      <c r="H49" s="65"/>
      <c r="I49" s="65"/>
      <c r="J49" s="65"/>
      <c r="K49" s="65"/>
      <c r="L49" s="65"/>
      <c r="M49" s="65"/>
      <c r="N49" s="65"/>
      <c r="O49" s="65"/>
    </row>
    <row r="50" ht="20.25" customHeight="1" spans="1:15">
      <c r="A50" s="172" t="s">
        <v>140</v>
      </c>
      <c r="B50" s="172" t="str">
        <f>"        "&amp;"住房公积金"</f>
        <v>        住房公积金</v>
      </c>
      <c r="C50" s="65">
        <v>2079480</v>
      </c>
      <c r="D50" s="65">
        <v>2079480</v>
      </c>
      <c r="E50" s="65">
        <v>2079480</v>
      </c>
      <c r="F50" s="65"/>
      <c r="G50" s="65"/>
      <c r="H50" s="65"/>
      <c r="I50" s="65"/>
      <c r="J50" s="65"/>
      <c r="K50" s="65"/>
      <c r="L50" s="65"/>
      <c r="M50" s="65"/>
      <c r="N50" s="65"/>
      <c r="O50" s="65"/>
    </row>
    <row r="51" ht="20.25" customHeight="1" spans="1:15">
      <c r="A51" s="172" t="s">
        <v>141</v>
      </c>
      <c r="B51" s="172" t="str">
        <f>"        "&amp;"购房补贴"</f>
        <v>        购房补贴</v>
      </c>
      <c r="C51" s="65">
        <v>101448</v>
      </c>
      <c r="D51" s="65">
        <v>101448</v>
      </c>
      <c r="E51" s="65">
        <v>101448</v>
      </c>
      <c r="F51" s="65"/>
      <c r="G51" s="65"/>
      <c r="H51" s="65"/>
      <c r="I51" s="65"/>
      <c r="J51" s="65"/>
      <c r="K51" s="65"/>
      <c r="L51" s="65"/>
      <c r="M51" s="65"/>
      <c r="N51" s="65"/>
      <c r="O51" s="65"/>
    </row>
    <row r="52" ht="20.25" customHeight="1" spans="1:15">
      <c r="A52" s="160" t="s">
        <v>142</v>
      </c>
      <c r="B52" s="160" t="str">
        <f>"        "&amp;"转移性支出"</f>
        <v>        转移性支出</v>
      </c>
      <c r="C52" s="65">
        <v>56339200</v>
      </c>
      <c r="D52" s="65">
        <v>56339200</v>
      </c>
      <c r="E52" s="65"/>
      <c r="F52" s="65">
        <v>56339200</v>
      </c>
      <c r="G52" s="65"/>
      <c r="H52" s="65"/>
      <c r="I52" s="65"/>
      <c r="J52" s="65"/>
      <c r="K52" s="65"/>
      <c r="L52" s="65"/>
      <c r="M52" s="65"/>
      <c r="N52" s="65"/>
      <c r="O52" s="65"/>
    </row>
    <row r="53" ht="20.25" customHeight="1" spans="1:15">
      <c r="A53" s="168" t="s">
        <v>143</v>
      </c>
      <c r="B53" s="168" t="str">
        <f>"        "&amp;"一般性转移支付"</f>
        <v>        一般性转移支付</v>
      </c>
      <c r="C53" s="65">
        <v>51836000</v>
      </c>
      <c r="D53" s="65">
        <v>51836000</v>
      </c>
      <c r="E53" s="65"/>
      <c r="F53" s="65">
        <v>51836000</v>
      </c>
      <c r="G53" s="65"/>
      <c r="H53" s="65"/>
      <c r="I53" s="65"/>
      <c r="J53" s="65"/>
      <c r="K53" s="65"/>
      <c r="L53" s="65"/>
      <c r="M53" s="65"/>
      <c r="N53" s="65"/>
      <c r="O53" s="65"/>
    </row>
    <row r="54" ht="20.25" customHeight="1" spans="1:15">
      <c r="A54" s="172" t="s">
        <v>144</v>
      </c>
      <c r="B54" s="172" t="str">
        <f>"        "&amp;"住房保障共同财政事权转移支付支出"</f>
        <v>        住房保障共同财政事权转移支付支出</v>
      </c>
      <c r="C54" s="65">
        <v>51836000</v>
      </c>
      <c r="D54" s="65">
        <v>51836000</v>
      </c>
      <c r="E54" s="65"/>
      <c r="F54" s="65">
        <v>51836000</v>
      </c>
      <c r="G54" s="65"/>
      <c r="H54" s="65"/>
      <c r="I54" s="65"/>
      <c r="J54" s="65"/>
      <c r="K54" s="65"/>
      <c r="L54" s="65"/>
      <c r="M54" s="65"/>
      <c r="N54" s="65"/>
      <c r="O54" s="65"/>
    </row>
    <row r="55" ht="20.25" customHeight="1" spans="1:15">
      <c r="A55" s="168" t="s">
        <v>145</v>
      </c>
      <c r="B55" s="168" t="str">
        <f>"        "&amp;"专项转移支付"</f>
        <v>        专项转移支付</v>
      </c>
      <c r="C55" s="65">
        <v>4503200</v>
      </c>
      <c r="D55" s="65">
        <v>4503200</v>
      </c>
      <c r="E55" s="65"/>
      <c r="F55" s="65">
        <v>4503200</v>
      </c>
      <c r="G55" s="65"/>
      <c r="H55" s="65"/>
      <c r="I55" s="65"/>
      <c r="J55" s="65"/>
      <c r="K55" s="65"/>
      <c r="L55" s="65"/>
      <c r="M55" s="65"/>
      <c r="N55" s="65"/>
      <c r="O55" s="65"/>
    </row>
    <row r="56" ht="20.25" customHeight="1" spans="1:15">
      <c r="A56" s="172" t="s">
        <v>146</v>
      </c>
      <c r="B56" s="172" t="str">
        <f>"        "&amp;"住房保障"</f>
        <v>        住房保障</v>
      </c>
      <c r="C56" s="65">
        <v>4503200</v>
      </c>
      <c r="D56" s="65">
        <v>4503200</v>
      </c>
      <c r="E56" s="65"/>
      <c r="F56" s="65">
        <v>4503200</v>
      </c>
      <c r="G56" s="65"/>
      <c r="H56" s="65"/>
      <c r="I56" s="65"/>
      <c r="J56" s="65"/>
      <c r="K56" s="65"/>
      <c r="L56" s="65"/>
      <c r="M56" s="65"/>
      <c r="N56" s="65"/>
      <c r="O56" s="65"/>
    </row>
    <row r="57" ht="20.25" customHeight="1" spans="1:15">
      <c r="A57" s="162" t="s">
        <v>30</v>
      </c>
      <c r="B57" s="160"/>
      <c r="C57" s="165">
        <v>186429161.41</v>
      </c>
      <c r="D57" s="165">
        <v>146279830.02</v>
      </c>
      <c r="E57" s="165">
        <v>32225780.02</v>
      </c>
      <c r="F57" s="165">
        <v>114054050</v>
      </c>
      <c r="G57" s="165">
        <v>40000000</v>
      </c>
      <c r="H57" s="165"/>
      <c r="I57" s="165"/>
      <c r="J57" s="165">
        <v>149331.39</v>
      </c>
      <c r="K57" s="165"/>
      <c r="L57" s="165"/>
      <c r="M57" s="165"/>
      <c r="N57" s="165"/>
      <c r="O57" s="165">
        <v>149331.39</v>
      </c>
    </row>
  </sheetData>
  <mergeCells count="12">
    <mergeCell ref="A1:O1"/>
    <mergeCell ref="A2:O2"/>
    <mergeCell ref="A3:N3"/>
    <mergeCell ref="D4:F4"/>
    <mergeCell ref="J4:O4"/>
    <mergeCell ref="A57:B57"/>
    <mergeCell ref="A4:A5"/>
    <mergeCell ref="B4:B5"/>
    <mergeCell ref="C4:C5"/>
    <mergeCell ref="G4:G5"/>
    <mergeCell ref="H4:H5"/>
    <mergeCell ref="I4:I5"/>
  </mergeCells>
  <pageMargins left="0.751388888888889" right="0.751388888888889" top="1" bottom="1" header="0.5" footer="0.5"/>
  <pageSetup paperSize="1" scale="53" fitToHeight="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B11" sqref="B1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8" t="s">
        <v>147</v>
      </c>
      <c r="B1" s="173"/>
      <c r="C1" s="173"/>
      <c r="D1" s="173"/>
    </row>
    <row r="2" ht="28.5" customHeight="1" spans="1:4">
      <c r="A2" s="174" t="s">
        <v>148</v>
      </c>
      <c r="B2" s="174"/>
      <c r="C2" s="174"/>
      <c r="D2" s="174"/>
    </row>
    <row r="3" ht="18.75" customHeight="1" spans="1:4">
      <c r="A3" s="160" t="str">
        <f>"单位名称："&amp;"玉溪市住房和城乡建设局"</f>
        <v>单位名称：玉溪市住房和城乡建设局</v>
      </c>
      <c r="B3" s="160"/>
      <c r="C3" s="160"/>
      <c r="D3" s="158" t="s">
        <v>2</v>
      </c>
    </row>
    <row r="4" ht="18.75" customHeight="1" spans="1:4">
      <c r="A4" s="60" t="s">
        <v>3</v>
      </c>
      <c r="B4" s="60"/>
      <c r="C4" s="60" t="s">
        <v>4</v>
      </c>
      <c r="D4" s="60"/>
    </row>
    <row r="5" ht="18.75" customHeight="1" spans="1:4">
      <c r="A5" s="60" t="s">
        <v>5</v>
      </c>
      <c r="B5" s="60" t="s">
        <v>6</v>
      </c>
      <c r="C5" s="60" t="s">
        <v>149</v>
      </c>
      <c r="D5" s="60" t="s">
        <v>6</v>
      </c>
    </row>
    <row r="6" ht="18.75" customHeight="1" spans="1:4">
      <c r="A6" s="175" t="s">
        <v>150</v>
      </c>
      <c r="B6" s="176"/>
      <c r="C6" s="177" t="s">
        <v>151</v>
      </c>
      <c r="D6" s="176"/>
    </row>
    <row r="7" ht="18.75" customHeight="1" spans="1:4">
      <c r="A7" s="160" t="s">
        <v>152</v>
      </c>
      <c r="B7" s="178">
        <v>146268024.02</v>
      </c>
      <c r="C7" s="179" t="str">
        <f>"（一）"&amp;"一般公共服务支出"</f>
        <v>（一）一般公共服务支出</v>
      </c>
      <c r="D7" s="178">
        <v>250000</v>
      </c>
    </row>
    <row r="8" ht="18.75" customHeight="1" spans="1:4">
      <c r="A8" s="160" t="s">
        <v>153</v>
      </c>
      <c r="B8" s="178">
        <v>40000000</v>
      </c>
      <c r="C8" s="179" t="str">
        <f>"（二）"&amp;"社会保障和就业支出"</f>
        <v>（二）社会保障和就业支出</v>
      </c>
      <c r="D8" s="178">
        <v>5772618.08</v>
      </c>
    </row>
    <row r="9" ht="18.75" customHeight="1" spans="1:4">
      <c r="A9" s="160" t="s">
        <v>154</v>
      </c>
      <c r="B9" s="178"/>
      <c r="C9" s="179" t="str">
        <f>"（三）"&amp;"卫生健康支出"</f>
        <v>（三）卫生健康支出</v>
      </c>
      <c r="D9" s="178">
        <v>2136478.44</v>
      </c>
    </row>
    <row r="10" ht="18.75" customHeight="1" spans="1:4">
      <c r="A10" s="160" t="s">
        <v>155</v>
      </c>
      <c r="B10" s="178"/>
      <c r="C10" s="179" t="str">
        <f>"（一）"&amp;"节能环保支出"</f>
        <v>（一）节能环保支出</v>
      </c>
      <c r="D10" s="178">
        <v>11806</v>
      </c>
    </row>
    <row r="11" ht="18.75" customHeight="1" spans="1:4">
      <c r="A11" s="62" t="s">
        <v>152</v>
      </c>
      <c r="B11" s="178">
        <v>11806</v>
      </c>
      <c r="C11" s="179" t="str">
        <f>"（四）"&amp;"城乡社区支出"</f>
        <v>（四）城乡社区支出</v>
      </c>
      <c r="D11" s="178">
        <v>98978799.5</v>
      </c>
    </row>
    <row r="12" ht="18.75" customHeight="1" spans="1:4">
      <c r="A12" s="62" t="s">
        <v>153</v>
      </c>
      <c r="B12" s="178"/>
      <c r="C12" s="179" t="str">
        <f>"（五）"&amp;"住房保障支出"</f>
        <v>（五）住房保障支出</v>
      </c>
      <c r="D12" s="178">
        <v>22790928</v>
      </c>
    </row>
    <row r="13" ht="18.75" customHeight="1" spans="1:4">
      <c r="A13" s="62" t="s">
        <v>154</v>
      </c>
      <c r="B13" s="178"/>
      <c r="C13" s="179" t="str">
        <f>"（六）"&amp;"转移性支出"</f>
        <v>（六）转移性支出</v>
      </c>
      <c r="D13" s="178">
        <v>56339200</v>
      </c>
    </row>
    <row r="14" ht="18.75" customHeight="1" spans="1:4">
      <c r="A14" s="160"/>
      <c r="B14" s="160"/>
      <c r="C14" s="160" t="s">
        <v>156</v>
      </c>
      <c r="D14" s="160"/>
    </row>
    <row r="15" ht="18.75" customHeight="1" spans="1:4">
      <c r="A15" s="180" t="s">
        <v>24</v>
      </c>
      <c r="B15" s="178">
        <v>186279830.02</v>
      </c>
      <c r="C15" s="180" t="s">
        <v>25</v>
      </c>
      <c r="D15" s="178">
        <v>186279830.02</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5"/>
  <sheetViews>
    <sheetView showZeros="0" topLeftCell="A21" workbookViewId="0">
      <selection activeCell="B43" sqref="B43"/>
    </sheetView>
  </sheetViews>
  <sheetFormatPr defaultColWidth="8.85" defaultRowHeight="15" customHeight="1" outlineLevelCol="6"/>
  <cols>
    <col min="1" max="1" width="17.8416666666667" customWidth="1"/>
    <col min="2" max="2" width="44.125" customWidth="1"/>
    <col min="3" max="7" width="15.1333333333333" customWidth="1"/>
  </cols>
  <sheetData>
    <row r="1" customHeight="1" spans="1:7">
      <c r="A1" s="170" t="s">
        <v>157</v>
      </c>
      <c r="B1" s="170"/>
      <c r="C1" s="170"/>
      <c r="D1" s="170"/>
      <c r="E1" s="170"/>
      <c r="F1" s="170"/>
      <c r="G1" s="170"/>
    </row>
    <row r="2" ht="28.5" customHeight="1" spans="1:7">
      <c r="A2" s="159" t="s">
        <v>158</v>
      </c>
      <c r="B2" s="159"/>
      <c r="C2" s="159"/>
      <c r="D2" s="159"/>
      <c r="E2" s="159"/>
      <c r="F2" s="159"/>
      <c r="G2" s="159"/>
    </row>
    <row r="3" ht="20.25" customHeight="1" spans="1:7">
      <c r="A3" s="160" t="str">
        <f>"单位名称："&amp;"玉溪市住房和城乡建设局"</f>
        <v>单位名称：玉溪市住房和城乡建设局</v>
      </c>
      <c r="B3" s="160"/>
      <c r="C3" s="160"/>
      <c r="D3" s="160"/>
      <c r="E3" s="160"/>
      <c r="F3" s="160"/>
      <c r="G3" s="171" t="s">
        <v>2</v>
      </c>
    </row>
    <row r="4" ht="27" customHeight="1" spans="1:7">
      <c r="A4" s="161" t="s">
        <v>159</v>
      </c>
      <c r="B4" s="161"/>
      <c r="C4" s="161" t="s">
        <v>30</v>
      </c>
      <c r="D4" s="161" t="s">
        <v>33</v>
      </c>
      <c r="E4" s="161"/>
      <c r="F4" s="161"/>
      <c r="G4" s="161" t="s">
        <v>91</v>
      </c>
    </row>
    <row r="5" ht="27" customHeight="1" spans="1:7">
      <c r="A5" s="161" t="s">
        <v>86</v>
      </c>
      <c r="B5" s="161" t="s">
        <v>87</v>
      </c>
      <c r="C5" s="161"/>
      <c r="D5" s="161" t="s">
        <v>32</v>
      </c>
      <c r="E5" s="161" t="s">
        <v>160</v>
      </c>
      <c r="F5" s="161" t="s">
        <v>161</v>
      </c>
      <c r="G5" s="161"/>
    </row>
    <row r="6" ht="20.25" customHeight="1" spans="1:7">
      <c r="A6" s="169" t="s">
        <v>44</v>
      </c>
      <c r="B6" s="169" t="s">
        <v>45</v>
      </c>
      <c r="C6" s="169" t="s">
        <v>46</v>
      </c>
      <c r="D6" s="169" t="s">
        <v>47</v>
      </c>
      <c r="E6" s="169" t="s">
        <v>48</v>
      </c>
      <c r="F6" s="169" t="s">
        <v>49</v>
      </c>
      <c r="G6" s="169">
        <v>7</v>
      </c>
    </row>
    <row r="7" ht="20.25" customHeight="1" spans="1:7">
      <c r="A7" s="160" t="s">
        <v>97</v>
      </c>
      <c r="B7" s="160" t="str">
        <f>"        "&amp;"一般公共服务支出"</f>
        <v>        一般公共服务支出</v>
      </c>
      <c r="C7" s="65">
        <v>250000</v>
      </c>
      <c r="D7" s="165"/>
      <c r="E7" s="65"/>
      <c r="F7" s="65"/>
      <c r="G7" s="65">
        <v>250000</v>
      </c>
    </row>
    <row r="8" ht="20.25" customHeight="1" spans="1:7">
      <c r="A8" s="168" t="s">
        <v>98</v>
      </c>
      <c r="B8" s="168" t="str">
        <f>"        "&amp;"其他一般公共服务支出"</f>
        <v>        其他一般公共服务支出</v>
      </c>
      <c r="C8" s="65">
        <v>250000</v>
      </c>
      <c r="D8" s="165"/>
      <c r="E8" s="65"/>
      <c r="F8" s="65"/>
      <c r="G8" s="65">
        <v>250000</v>
      </c>
    </row>
    <row r="9" ht="20.25" customHeight="1" spans="1:7">
      <c r="A9" s="172" t="s">
        <v>99</v>
      </c>
      <c r="B9" s="172" t="str">
        <f>"        "&amp;"其他一般公共服务支出"</f>
        <v>        其他一般公共服务支出</v>
      </c>
      <c r="C9" s="65">
        <v>250000</v>
      </c>
      <c r="D9" s="165"/>
      <c r="E9" s="65"/>
      <c r="F9" s="65"/>
      <c r="G9" s="65">
        <v>250000</v>
      </c>
    </row>
    <row r="10" ht="20.25" customHeight="1" spans="1:7">
      <c r="A10" s="160" t="s">
        <v>100</v>
      </c>
      <c r="B10" s="160" t="str">
        <f>"        "&amp;"社会保障和就业支出"</f>
        <v>        社会保障和就业支出</v>
      </c>
      <c r="C10" s="65">
        <v>5772618.08</v>
      </c>
      <c r="D10" s="165">
        <v>5599674.08</v>
      </c>
      <c r="E10" s="65">
        <v>5552874.08</v>
      </c>
      <c r="F10" s="65">
        <v>46800</v>
      </c>
      <c r="G10" s="65">
        <v>172944</v>
      </c>
    </row>
    <row r="11" ht="20.25" customHeight="1" spans="1:7">
      <c r="A11" s="168" t="s">
        <v>101</v>
      </c>
      <c r="B11" s="168" t="str">
        <f>"        "&amp;"人力资源和社会保障管理事务"</f>
        <v>        人力资源和社会保障管理事务</v>
      </c>
      <c r="C11" s="65">
        <v>150000</v>
      </c>
      <c r="D11" s="165"/>
      <c r="E11" s="65"/>
      <c r="F11" s="65"/>
      <c r="G11" s="65">
        <v>150000</v>
      </c>
    </row>
    <row r="12" ht="20.25" customHeight="1" spans="1:7">
      <c r="A12" s="172" t="s">
        <v>102</v>
      </c>
      <c r="B12" s="172" t="str">
        <f>"        "&amp;"公共就业服务和职业技能鉴定机构"</f>
        <v>        公共就业服务和职业技能鉴定机构</v>
      </c>
      <c r="C12" s="65">
        <v>150000</v>
      </c>
      <c r="D12" s="165"/>
      <c r="E12" s="65"/>
      <c r="F12" s="65"/>
      <c r="G12" s="65">
        <v>150000</v>
      </c>
    </row>
    <row r="13" ht="20.25" customHeight="1" spans="1:7">
      <c r="A13" s="168" t="s">
        <v>103</v>
      </c>
      <c r="B13" s="168" t="str">
        <f>"        "&amp;"行政事业单位养老支出"</f>
        <v>        行政事业单位养老支出</v>
      </c>
      <c r="C13" s="65">
        <v>5599674.08</v>
      </c>
      <c r="D13" s="165">
        <v>5599674.08</v>
      </c>
      <c r="E13" s="65">
        <v>5552874.08</v>
      </c>
      <c r="F13" s="65">
        <v>46800</v>
      </c>
      <c r="G13" s="65"/>
    </row>
    <row r="14" ht="20.25" customHeight="1" spans="1:7">
      <c r="A14" s="172" t="s">
        <v>104</v>
      </c>
      <c r="B14" s="172" t="str">
        <f>"        "&amp;"行政单位离退休"</f>
        <v>        行政单位离退休</v>
      </c>
      <c r="C14" s="65">
        <v>1017600</v>
      </c>
      <c r="D14" s="165">
        <v>1017600</v>
      </c>
      <c r="E14" s="65">
        <v>998400</v>
      </c>
      <c r="F14" s="65">
        <v>19200</v>
      </c>
      <c r="G14" s="65"/>
    </row>
    <row r="15" ht="20.25" customHeight="1" spans="1:7">
      <c r="A15" s="172" t="s">
        <v>105</v>
      </c>
      <c r="B15" s="172" t="str">
        <f>"        "&amp;"事业单位离退休"</f>
        <v>        事业单位离退休</v>
      </c>
      <c r="C15" s="65">
        <v>1242000</v>
      </c>
      <c r="D15" s="165">
        <v>1242000</v>
      </c>
      <c r="E15" s="65">
        <v>1214400</v>
      </c>
      <c r="F15" s="65">
        <v>27600</v>
      </c>
      <c r="G15" s="65"/>
    </row>
    <row r="16" ht="20.25" customHeight="1" spans="1:7">
      <c r="A16" s="172" t="s">
        <v>106</v>
      </c>
      <c r="B16" s="172" t="str">
        <f>"        "&amp;"机关事业单位基本养老保险缴费支出"</f>
        <v>        机关事业单位基本养老保险缴费支出</v>
      </c>
      <c r="C16" s="65">
        <v>2130074.08</v>
      </c>
      <c r="D16" s="165">
        <v>2130074.08</v>
      </c>
      <c r="E16" s="65">
        <v>2130074.08</v>
      </c>
      <c r="F16" s="65"/>
      <c r="G16" s="65"/>
    </row>
    <row r="17" ht="20.25" customHeight="1" spans="1:7">
      <c r="A17" s="172" t="s">
        <v>107</v>
      </c>
      <c r="B17" s="172" t="str">
        <f>"        "&amp;"机关事业单位职业年金缴费支出"</f>
        <v>        机关事业单位职业年金缴费支出</v>
      </c>
      <c r="C17" s="65">
        <v>1210000</v>
      </c>
      <c r="D17" s="165">
        <v>1210000</v>
      </c>
      <c r="E17" s="65">
        <v>1210000</v>
      </c>
      <c r="F17" s="65"/>
      <c r="G17" s="65"/>
    </row>
    <row r="18" ht="20.25" customHeight="1" spans="1:7">
      <c r="A18" s="168" t="s">
        <v>108</v>
      </c>
      <c r="B18" s="168" t="str">
        <f>"        "&amp;"抚恤"</f>
        <v>        抚恤</v>
      </c>
      <c r="C18" s="65">
        <v>22944</v>
      </c>
      <c r="D18" s="165"/>
      <c r="E18" s="65"/>
      <c r="F18" s="65"/>
      <c r="G18" s="65">
        <v>22944</v>
      </c>
    </row>
    <row r="19" ht="20.25" customHeight="1" spans="1:7">
      <c r="A19" s="172" t="s">
        <v>109</v>
      </c>
      <c r="B19" s="172" t="str">
        <f>"        "&amp;"死亡抚恤"</f>
        <v>        死亡抚恤</v>
      </c>
      <c r="C19" s="65">
        <v>22944</v>
      </c>
      <c r="D19" s="165"/>
      <c r="E19" s="65"/>
      <c r="F19" s="65"/>
      <c r="G19" s="65">
        <v>22944</v>
      </c>
    </row>
    <row r="20" ht="20.25" customHeight="1" spans="1:7">
      <c r="A20" s="160" t="s">
        <v>110</v>
      </c>
      <c r="B20" s="160" t="str">
        <f>"        "&amp;"卫生健康支出"</f>
        <v>        卫生健康支出</v>
      </c>
      <c r="C20" s="65">
        <v>2136478.44</v>
      </c>
      <c r="D20" s="165">
        <v>2136478.44</v>
      </c>
      <c r="E20" s="65">
        <v>2136478.44</v>
      </c>
      <c r="F20" s="65"/>
      <c r="G20" s="65"/>
    </row>
    <row r="21" ht="20.25" customHeight="1" spans="1:7">
      <c r="A21" s="168" t="s">
        <v>111</v>
      </c>
      <c r="B21" s="168" t="str">
        <f>"        "&amp;"行政事业单位医疗"</f>
        <v>        行政事业单位医疗</v>
      </c>
      <c r="C21" s="65">
        <v>2136478.44</v>
      </c>
      <c r="D21" s="165">
        <v>2136478.44</v>
      </c>
      <c r="E21" s="65">
        <v>2136478.44</v>
      </c>
      <c r="F21" s="65"/>
      <c r="G21" s="65"/>
    </row>
    <row r="22" ht="20.25" customHeight="1" spans="1:7">
      <c r="A22" s="172" t="s">
        <v>112</v>
      </c>
      <c r="B22" s="172" t="str">
        <f>"        "&amp;"行政单位医疗"</f>
        <v>        行政单位医疗</v>
      </c>
      <c r="C22" s="65">
        <v>477404.3</v>
      </c>
      <c r="D22" s="165">
        <v>477404.3</v>
      </c>
      <c r="E22" s="65">
        <v>477404.3</v>
      </c>
      <c r="F22" s="65"/>
      <c r="G22" s="65"/>
    </row>
    <row r="23" ht="20.25" customHeight="1" spans="1:7">
      <c r="A23" s="172" t="s">
        <v>113</v>
      </c>
      <c r="B23" s="172" t="str">
        <f>"        "&amp;"事业单位医疗"</f>
        <v>        事业单位医疗</v>
      </c>
      <c r="C23" s="65">
        <v>635571.63</v>
      </c>
      <c r="D23" s="165">
        <v>635571.63</v>
      </c>
      <c r="E23" s="65">
        <v>635571.63</v>
      </c>
      <c r="F23" s="65"/>
      <c r="G23" s="65"/>
    </row>
    <row r="24" ht="20.25" customHeight="1" spans="1:7">
      <c r="A24" s="172" t="s">
        <v>114</v>
      </c>
      <c r="B24" s="172" t="str">
        <f>"        "&amp;"公务员医疗补助"</f>
        <v>        公务员医疗补助</v>
      </c>
      <c r="C24" s="65">
        <v>899775.35</v>
      </c>
      <c r="D24" s="165">
        <v>899775.35</v>
      </c>
      <c r="E24" s="65">
        <v>899775.35</v>
      </c>
      <c r="F24" s="65"/>
      <c r="G24" s="65"/>
    </row>
    <row r="25" ht="20.25" customHeight="1" spans="1:7">
      <c r="A25" s="172" t="s">
        <v>115</v>
      </c>
      <c r="B25" s="172" t="str">
        <f>"        "&amp;"其他行政事业单位医疗支出"</f>
        <v>        其他行政事业单位医疗支出</v>
      </c>
      <c r="C25" s="65">
        <v>123727.16</v>
      </c>
      <c r="D25" s="165">
        <v>123727.16</v>
      </c>
      <c r="E25" s="65">
        <v>123727.16</v>
      </c>
      <c r="F25" s="65"/>
      <c r="G25" s="65"/>
    </row>
    <row r="26" ht="20.25" customHeight="1" spans="1:7">
      <c r="A26" s="160" t="s">
        <v>116</v>
      </c>
      <c r="B26" s="160" t="str">
        <f>"        "&amp;"节能环保支出"</f>
        <v>        节能环保支出</v>
      </c>
      <c r="C26" s="65">
        <v>11806</v>
      </c>
      <c r="D26" s="165"/>
      <c r="E26" s="65"/>
      <c r="F26" s="65"/>
      <c r="G26" s="65">
        <v>11806</v>
      </c>
    </row>
    <row r="27" ht="20.25" customHeight="1" spans="1:7">
      <c r="A27" s="168" t="s">
        <v>117</v>
      </c>
      <c r="B27" s="168" t="str">
        <f>"        "&amp;"能源节约利用"</f>
        <v>        能源节约利用</v>
      </c>
      <c r="C27" s="65">
        <v>11806</v>
      </c>
      <c r="D27" s="165"/>
      <c r="E27" s="65"/>
      <c r="F27" s="65"/>
      <c r="G27" s="65">
        <v>11806</v>
      </c>
    </row>
    <row r="28" ht="20.25" customHeight="1" spans="1:7">
      <c r="A28" s="172" t="s">
        <v>118</v>
      </c>
      <c r="B28" s="172" t="str">
        <f>"        "&amp;"能源节约利用"</f>
        <v>        能源节约利用</v>
      </c>
      <c r="C28" s="65">
        <v>11806</v>
      </c>
      <c r="D28" s="165"/>
      <c r="E28" s="65"/>
      <c r="F28" s="65"/>
      <c r="G28" s="65">
        <v>11806</v>
      </c>
    </row>
    <row r="29" ht="20.25" customHeight="1" spans="1:7">
      <c r="A29" s="160" t="s">
        <v>119</v>
      </c>
      <c r="B29" s="160" t="str">
        <f>"        "&amp;"城乡社区支出"</f>
        <v>        城乡社区支出</v>
      </c>
      <c r="C29" s="65">
        <v>58978799.5</v>
      </c>
      <c r="D29" s="165">
        <v>22308699.5</v>
      </c>
      <c r="E29" s="65">
        <v>18269042.24</v>
      </c>
      <c r="F29" s="65">
        <v>4039657.26</v>
      </c>
      <c r="G29" s="65">
        <v>36670100</v>
      </c>
    </row>
    <row r="30" ht="20.25" customHeight="1" spans="1:7">
      <c r="A30" s="168" t="s">
        <v>120</v>
      </c>
      <c r="B30" s="168" t="str">
        <f>"        "&amp;"城乡社区管理事务"</f>
        <v>        城乡社区管理事务</v>
      </c>
      <c r="C30" s="65">
        <v>42826395.34</v>
      </c>
      <c r="D30" s="165">
        <v>17598495.34</v>
      </c>
      <c r="E30" s="65">
        <v>14074299.6</v>
      </c>
      <c r="F30" s="65">
        <v>3524195.74</v>
      </c>
      <c r="G30" s="65">
        <v>25227900</v>
      </c>
    </row>
    <row r="31" ht="20.25" customHeight="1" spans="1:7">
      <c r="A31" s="172" t="s">
        <v>121</v>
      </c>
      <c r="B31" s="172" t="str">
        <f>"        "&amp;"行政运行"</f>
        <v>        行政运行</v>
      </c>
      <c r="C31" s="65">
        <v>8890767.53</v>
      </c>
      <c r="D31" s="165">
        <v>8890767.53</v>
      </c>
      <c r="E31" s="65">
        <v>6532340.91</v>
      </c>
      <c r="F31" s="65">
        <v>2358426.62</v>
      </c>
      <c r="G31" s="65"/>
    </row>
    <row r="32" ht="20.25" customHeight="1" spans="1:7">
      <c r="A32" s="172" t="s">
        <v>122</v>
      </c>
      <c r="B32" s="172" t="str">
        <f>"        "&amp;"工程建设管理"</f>
        <v>        工程建设管理</v>
      </c>
      <c r="C32" s="65">
        <v>25042000</v>
      </c>
      <c r="D32" s="165"/>
      <c r="E32" s="65"/>
      <c r="F32" s="65"/>
      <c r="G32" s="65">
        <v>25042000</v>
      </c>
    </row>
    <row r="33" ht="20.25" customHeight="1" spans="1:7">
      <c r="A33" s="172" t="s">
        <v>123</v>
      </c>
      <c r="B33" s="172" t="str">
        <f>"        "&amp;"其他城乡社区管理事务支出"</f>
        <v>        其他城乡社区管理事务支出</v>
      </c>
      <c r="C33" s="65">
        <v>8893627.81</v>
      </c>
      <c r="D33" s="165">
        <v>8707727.81</v>
      </c>
      <c r="E33" s="65">
        <v>7541958.69</v>
      </c>
      <c r="F33" s="65">
        <v>1165769.12</v>
      </c>
      <c r="G33" s="65">
        <v>185900</v>
      </c>
    </row>
    <row r="34" ht="20.25" customHeight="1" spans="1:7">
      <c r="A34" s="168" t="s">
        <v>124</v>
      </c>
      <c r="B34" s="168" t="str">
        <f>"        "&amp;"城乡社区规划与管理"</f>
        <v>        城乡社区规划与管理</v>
      </c>
      <c r="C34" s="65">
        <v>657800</v>
      </c>
      <c r="D34" s="165"/>
      <c r="E34" s="65"/>
      <c r="F34" s="65"/>
      <c r="G34" s="65">
        <v>657800</v>
      </c>
    </row>
    <row r="35" ht="20.25" customHeight="1" spans="1:7">
      <c r="A35" s="172" t="s">
        <v>125</v>
      </c>
      <c r="B35" s="172" t="str">
        <f>"        "&amp;"城乡社区规划与管理"</f>
        <v>        城乡社区规划与管理</v>
      </c>
      <c r="C35" s="65">
        <v>657800</v>
      </c>
      <c r="D35" s="165"/>
      <c r="E35" s="65"/>
      <c r="F35" s="65"/>
      <c r="G35" s="65">
        <v>657800</v>
      </c>
    </row>
    <row r="36" ht="20.25" customHeight="1" spans="1:7">
      <c r="A36" s="168" t="s">
        <v>126</v>
      </c>
      <c r="B36" s="168" t="str">
        <f>"        "&amp;"城乡社区公共设施"</f>
        <v>        城乡社区公共设施</v>
      </c>
      <c r="C36" s="65">
        <v>7773400</v>
      </c>
      <c r="D36" s="165"/>
      <c r="E36" s="65"/>
      <c r="F36" s="65"/>
      <c r="G36" s="65">
        <v>7773400</v>
      </c>
    </row>
    <row r="37" ht="20.25" customHeight="1" spans="1:7">
      <c r="A37" s="172" t="s">
        <v>127</v>
      </c>
      <c r="B37" s="172" t="str">
        <f>"        "&amp;"小城镇基础设施建设"</f>
        <v>        小城镇基础设施建设</v>
      </c>
      <c r="C37" s="65">
        <v>7773400</v>
      </c>
      <c r="D37" s="165"/>
      <c r="E37" s="65"/>
      <c r="F37" s="65"/>
      <c r="G37" s="65">
        <v>7773400</v>
      </c>
    </row>
    <row r="38" ht="20.25" customHeight="1" spans="1:7">
      <c r="A38" s="168" t="s">
        <v>128</v>
      </c>
      <c r="B38" s="168" t="str">
        <f>"        "&amp;"建设市场管理与监督"</f>
        <v>        建设市场管理与监督</v>
      </c>
      <c r="C38" s="65">
        <v>4710204.16</v>
      </c>
      <c r="D38" s="165">
        <v>4710204.16</v>
      </c>
      <c r="E38" s="65">
        <v>4194742.64</v>
      </c>
      <c r="F38" s="65">
        <v>515461.52</v>
      </c>
      <c r="G38" s="65"/>
    </row>
    <row r="39" ht="20.25" customHeight="1" spans="1:7">
      <c r="A39" s="172" t="s">
        <v>129</v>
      </c>
      <c r="B39" s="172" t="str">
        <f>"        "&amp;"建设市场管理与监督"</f>
        <v>        建设市场管理与监督</v>
      </c>
      <c r="C39" s="65">
        <v>4710204.16</v>
      </c>
      <c r="D39" s="165">
        <v>4710204.16</v>
      </c>
      <c r="E39" s="65">
        <v>4194742.64</v>
      </c>
      <c r="F39" s="65">
        <v>515461.52</v>
      </c>
      <c r="G39" s="65"/>
    </row>
    <row r="40" ht="20.25" customHeight="1" spans="1:7">
      <c r="A40" s="168" t="s">
        <v>132</v>
      </c>
      <c r="B40" s="168" t="str">
        <f>"        "&amp;"其他城乡社区支出"</f>
        <v>        其他城乡社区支出</v>
      </c>
      <c r="C40" s="65">
        <v>3011000</v>
      </c>
      <c r="D40" s="165"/>
      <c r="E40" s="65"/>
      <c r="F40" s="65"/>
      <c r="G40" s="65">
        <v>3011000</v>
      </c>
    </row>
    <row r="41" ht="20.25" customHeight="1" spans="1:7">
      <c r="A41" s="172" t="s">
        <v>133</v>
      </c>
      <c r="B41" s="172" t="str">
        <f>"        "&amp;"其他城乡社区支出"</f>
        <v>        其他城乡社区支出</v>
      </c>
      <c r="C41" s="65">
        <v>3011000</v>
      </c>
      <c r="D41" s="165"/>
      <c r="E41" s="65"/>
      <c r="F41" s="65"/>
      <c r="G41" s="65">
        <v>3011000</v>
      </c>
    </row>
    <row r="42" ht="20.25" customHeight="1" spans="1:7">
      <c r="A42" s="160" t="s">
        <v>134</v>
      </c>
      <c r="B42" s="160" t="str">
        <f>"        "&amp;"住房保障支出"</f>
        <v>        住房保障支出</v>
      </c>
      <c r="C42" s="65">
        <v>22790928</v>
      </c>
      <c r="D42" s="165">
        <v>2180928</v>
      </c>
      <c r="E42" s="65">
        <v>2180928</v>
      </c>
      <c r="F42" s="65"/>
      <c r="G42" s="65">
        <v>20610000</v>
      </c>
    </row>
    <row r="43" ht="20.25" customHeight="1" spans="1:7">
      <c r="A43" s="168" t="s">
        <v>135</v>
      </c>
      <c r="B43" s="168" t="str">
        <f>"        "&amp;"保障性安居工程支出"</f>
        <v>        保障性安居工程支出</v>
      </c>
      <c r="C43" s="65">
        <v>20610000</v>
      </c>
      <c r="D43" s="165"/>
      <c r="E43" s="65"/>
      <c r="F43" s="65"/>
      <c r="G43" s="65">
        <v>20610000</v>
      </c>
    </row>
    <row r="44" ht="20.25" customHeight="1" spans="1:7">
      <c r="A44" s="172" t="s">
        <v>136</v>
      </c>
      <c r="B44" s="172" t="str">
        <f>"        "&amp;"农村危房改造"</f>
        <v>        农村危房改造</v>
      </c>
      <c r="C44" s="65">
        <v>4944200</v>
      </c>
      <c r="D44" s="165"/>
      <c r="E44" s="65"/>
      <c r="F44" s="65"/>
      <c r="G44" s="65">
        <v>4944200</v>
      </c>
    </row>
    <row r="45" ht="20.25" customHeight="1" spans="1:7">
      <c r="A45" s="172" t="s">
        <v>137</v>
      </c>
      <c r="B45" s="172" t="str">
        <f>"        "&amp;"配租型住房保障"</f>
        <v>        配租型住房保障</v>
      </c>
      <c r="C45" s="65">
        <v>665800</v>
      </c>
      <c r="D45" s="165"/>
      <c r="E45" s="65"/>
      <c r="F45" s="65"/>
      <c r="G45" s="65">
        <v>665800</v>
      </c>
    </row>
    <row r="46" ht="20.25" customHeight="1" spans="1:7">
      <c r="A46" s="172" t="s">
        <v>138</v>
      </c>
      <c r="B46" s="172" t="str">
        <f>"        "&amp;"配售型保障性住房"</f>
        <v>        配售型保障性住房</v>
      </c>
      <c r="C46" s="65">
        <v>15000000</v>
      </c>
      <c r="D46" s="165"/>
      <c r="E46" s="65"/>
      <c r="F46" s="65"/>
      <c r="G46" s="65">
        <v>15000000</v>
      </c>
    </row>
    <row r="47" ht="20.25" customHeight="1" spans="1:7">
      <c r="A47" s="168" t="s">
        <v>139</v>
      </c>
      <c r="B47" s="168" t="str">
        <f>"        "&amp;"住房改革支出"</f>
        <v>        住房改革支出</v>
      </c>
      <c r="C47" s="65">
        <v>2180928</v>
      </c>
      <c r="D47" s="165">
        <v>2180928</v>
      </c>
      <c r="E47" s="65">
        <v>2180928</v>
      </c>
      <c r="F47" s="65"/>
      <c r="G47" s="65"/>
    </row>
    <row r="48" ht="20.25" customHeight="1" spans="1:7">
      <c r="A48" s="172" t="s">
        <v>140</v>
      </c>
      <c r="B48" s="172" t="str">
        <f>"        "&amp;"住房公积金"</f>
        <v>        住房公积金</v>
      </c>
      <c r="C48" s="65">
        <v>2079480</v>
      </c>
      <c r="D48" s="165">
        <v>2079480</v>
      </c>
      <c r="E48" s="65">
        <v>2079480</v>
      </c>
      <c r="F48" s="65"/>
      <c r="G48" s="65"/>
    </row>
    <row r="49" ht="20.25" customHeight="1" spans="1:7">
      <c r="A49" s="172" t="s">
        <v>141</v>
      </c>
      <c r="B49" s="172" t="str">
        <f>"        "&amp;"购房补贴"</f>
        <v>        购房补贴</v>
      </c>
      <c r="C49" s="65">
        <v>101448</v>
      </c>
      <c r="D49" s="165">
        <v>101448</v>
      </c>
      <c r="E49" s="65">
        <v>101448</v>
      </c>
      <c r="F49" s="65"/>
      <c r="G49" s="65"/>
    </row>
    <row r="50" ht="20.25" customHeight="1" spans="1:7">
      <c r="A50" s="160" t="s">
        <v>142</v>
      </c>
      <c r="B50" s="160" t="str">
        <f>"        "&amp;"转移性支出"</f>
        <v>        转移性支出</v>
      </c>
      <c r="C50" s="65">
        <v>56339200</v>
      </c>
      <c r="D50" s="165"/>
      <c r="E50" s="65"/>
      <c r="F50" s="65"/>
      <c r="G50" s="65">
        <v>56339200</v>
      </c>
    </row>
    <row r="51" ht="20.25" customHeight="1" spans="1:7">
      <c r="A51" s="168" t="s">
        <v>143</v>
      </c>
      <c r="B51" s="168" t="str">
        <f>"        "&amp;"一般性转移支付"</f>
        <v>        一般性转移支付</v>
      </c>
      <c r="C51" s="65">
        <v>51836000</v>
      </c>
      <c r="D51" s="165"/>
      <c r="E51" s="65"/>
      <c r="F51" s="65"/>
      <c r="G51" s="65">
        <v>51836000</v>
      </c>
    </row>
    <row r="52" ht="20.25" customHeight="1" spans="1:7">
      <c r="A52" s="172" t="s">
        <v>144</v>
      </c>
      <c r="B52" s="172" t="str">
        <f>"        "&amp;"住房保障共同财政事权转移支付支出"</f>
        <v>        住房保障共同财政事权转移支付支出</v>
      </c>
      <c r="C52" s="65">
        <v>51836000</v>
      </c>
      <c r="D52" s="165"/>
      <c r="E52" s="65"/>
      <c r="F52" s="65"/>
      <c r="G52" s="65">
        <v>51836000</v>
      </c>
    </row>
    <row r="53" ht="20.25" customHeight="1" spans="1:7">
      <c r="A53" s="168" t="s">
        <v>145</v>
      </c>
      <c r="B53" s="168" t="str">
        <f>"        "&amp;"专项转移支付"</f>
        <v>        专项转移支付</v>
      </c>
      <c r="C53" s="65">
        <v>4503200</v>
      </c>
      <c r="D53" s="165"/>
      <c r="E53" s="65"/>
      <c r="F53" s="65"/>
      <c r="G53" s="65">
        <v>4503200</v>
      </c>
    </row>
    <row r="54" ht="20.25" customHeight="1" spans="1:7">
      <c r="A54" s="172" t="s">
        <v>146</v>
      </c>
      <c r="B54" s="172" t="str">
        <f>"        "&amp;"住房保障"</f>
        <v>        住房保障</v>
      </c>
      <c r="C54" s="65">
        <v>4503200</v>
      </c>
      <c r="D54" s="165"/>
      <c r="E54" s="65"/>
      <c r="F54" s="65"/>
      <c r="G54" s="65">
        <v>4503200</v>
      </c>
    </row>
    <row r="55" ht="20.25" customHeight="1" spans="1:7">
      <c r="A55" s="162" t="s">
        <v>30</v>
      </c>
      <c r="B55" s="160"/>
      <c r="C55" s="165">
        <v>146279830.02</v>
      </c>
      <c r="D55" s="165">
        <v>32225780.02</v>
      </c>
      <c r="E55" s="165">
        <v>28139322.76</v>
      </c>
      <c r="F55" s="165">
        <v>4086457.26</v>
      </c>
      <c r="G55" s="165">
        <v>114054050</v>
      </c>
    </row>
  </sheetData>
  <mergeCells count="8">
    <mergeCell ref="A1:G1"/>
    <mergeCell ref="A2:G2"/>
    <mergeCell ref="A3:F3"/>
    <mergeCell ref="A4:B4"/>
    <mergeCell ref="D4:F4"/>
    <mergeCell ref="A55:B55"/>
    <mergeCell ref="C4:C5"/>
    <mergeCell ref="G4:G5"/>
  </mergeCells>
  <pageMargins left="0.751388888888889" right="0.751388888888889" top="1" bottom="1" header="0.5" footer="0.5"/>
  <pageSetup paperSize="1" scale="89" fitToHeight="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7" sqref="A7"/>
    </sheetView>
  </sheetViews>
  <sheetFormatPr defaultColWidth="8.85" defaultRowHeight="15" customHeight="1" outlineLevelRow="6" outlineLevelCol="5"/>
  <cols>
    <col min="1" max="1" width="22.25" customWidth="1"/>
    <col min="2" max="2" width="21.75" customWidth="1"/>
    <col min="3" max="3" width="25.1333333333333" customWidth="1"/>
    <col min="4" max="4" width="21.875" customWidth="1"/>
    <col min="5" max="6" width="22" customWidth="1"/>
  </cols>
  <sheetData>
    <row r="1" customHeight="1" spans="1:6">
      <c r="A1" s="158" t="s">
        <v>162</v>
      </c>
      <c r="B1" s="158"/>
      <c r="C1" s="158"/>
      <c r="D1" s="158"/>
      <c r="E1" s="158"/>
      <c r="F1" s="158"/>
    </row>
    <row r="2" ht="28.5" customHeight="1" spans="1:6">
      <c r="A2" s="159" t="s">
        <v>163</v>
      </c>
      <c r="B2" s="159"/>
      <c r="C2" s="159"/>
      <c r="D2" s="159"/>
      <c r="E2" s="159"/>
      <c r="F2" s="159"/>
    </row>
    <row r="3" ht="20.25" customHeight="1" spans="1:6">
      <c r="A3" s="160" t="str">
        <f>"单位名称："&amp;"玉溪市住房和城乡建设局"</f>
        <v>单位名称：玉溪市住房和城乡建设局</v>
      </c>
      <c r="B3" s="160"/>
      <c r="C3" s="160"/>
      <c r="D3" s="160"/>
      <c r="E3" s="160"/>
      <c r="F3" s="158" t="s">
        <v>2</v>
      </c>
    </row>
    <row r="4" ht="20.25" customHeight="1" spans="1:6">
      <c r="A4" s="161" t="s">
        <v>164</v>
      </c>
      <c r="B4" s="161" t="s">
        <v>165</v>
      </c>
      <c r="C4" s="161" t="s">
        <v>166</v>
      </c>
      <c r="D4" s="161"/>
      <c r="E4" s="161"/>
      <c r="F4" s="161"/>
    </row>
    <row r="5" ht="35.25" customHeight="1" spans="1:6">
      <c r="A5" s="161"/>
      <c r="B5" s="161"/>
      <c r="C5" s="161" t="s">
        <v>32</v>
      </c>
      <c r="D5" s="161" t="s">
        <v>167</v>
      </c>
      <c r="E5" s="161" t="s">
        <v>168</v>
      </c>
      <c r="F5" s="161" t="s">
        <v>169</v>
      </c>
    </row>
    <row r="6" ht="20.25" customHeight="1" spans="1:6">
      <c r="A6" s="169" t="s">
        <v>44</v>
      </c>
      <c r="B6" s="169">
        <v>2</v>
      </c>
      <c r="C6" s="169">
        <v>3</v>
      </c>
      <c r="D6" s="169">
        <v>4</v>
      </c>
      <c r="E6" s="169">
        <v>5</v>
      </c>
      <c r="F6" s="169">
        <v>6</v>
      </c>
    </row>
    <row r="7" ht="34" customHeight="1" spans="1:6">
      <c r="A7" s="65">
        <v>186300</v>
      </c>
      <c r="B7" s="65"/>
      <c r="C7" s="65">
        <v>144800</v>
      </c>
      <c r="D7" s="65"/>
      <c r="E7" s="165">
        <v>144800</v>
      </c>
      <c r="F7" s="65">
        <v>41500</v>
      </c>
    </row>
  </sheetData>
  <mergeCells count="6">
    <mergeCell ref="A1:F1"/>
    <mergeCell ref="A2:F2"/>
    <mergeCell ref="A3:E3"/>
    <mergeCell ref="C4:E4"/>
    <mergeCell ref="A4:A5"/>
    <mergeCell ref="B4:B5"/>
  </mergeCells>
  <pageMargins left="0.75" right="0.75" top="1" bottom="1" header="0.5" footer="0.5"/>
  <pageSetup paperSize="1" scale="9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9"/>
  <sheetViews>
    <sheetView showZeros="0" topLeftCell="A259" workbookViewId="0">
      <selection activeCell="E273" sqref="E273"/>
    </sheetView>
  </sheetViews>
  <sheetFormatPr defaultColWidth="8.85" defaultRowHeight="15" customHeight="1"/>
  <cols>
    <col min="1" max="1" width="33.375" customWidth="1"/>
    <col min="2" max="2" width="18.625" customWidth="1"/>
    <col min="3" max="3" width="18.75" customWidth="1"/>
    <col min="4" max="4" width="11.1333333333333" customWidth="1"/>
    <col min="5" max="5" width="22.7" customWidth="1"/>
    <col min="6" max="6" width="11.1333333333333" customWidth="1"/>
    <col min="7" max="7" width="22.7" customWidth="1"/>
    <col min="8" max="8" width="13.125" customWidth="1"/>
    <col min="9" max="9" width="13.25" customWidth="1"/>
    <col min="10" max="10" width="13.625" customWidth="1"/>
    <col min="11" max="11" width="10.875" customWidth="1"/>
    <col min="12" max="12" width="12.375" customWidth="1"/>
    <col min="13" max="14" width="8.375" customWidth="1"/>
    <col min="15" max="15" width="7.625" customWidth="1"/>
    <col min="16" max="17" width="7.875" customWidth="1"/>
    <col min="18" max="18" width="7.25" customWidth="1"/>
    <col min="19" max="19" width="8.75" customWidth="1"/>
    <col min="20" max="20" width="8.5" customWidth="1"/>
    <col min="21" max="21" width="6.5" customWidth="1"/>
    <col min="22" max="23" width="7.75" customWidth="1"/>
  </cols>
  <sheetData>
    <row r="1" customHeight="1" spans="1:23">
      <c r="A1" s="158" t="s">
        <v>170</v>
      </c>
      <c r="B1" s="158"/>
      <c r="C1" s="158"/>
      <c r="D1" s="158"/>
      <c r="E1" s="158"/>
      <c r="F1" s="158"/>
      <c r="G1" s="158"/>
      <c r="H1" s="158"/>
      <c r="I1" s="158"/>
      <c r="J1" s="158"/>
      <c r="K1" s="158"/>
      <c r="L1" s="158"/>
      <c r="M1" s="158"/>
      <c r="N1" s="158"/>
      <c r="O1" s="158"/>
      <c r="P1" s="158"/>
      <c r="Q1" s="158"/>
      <c r="R1" s="158"/>
      <c r="S1" s="158"/>
      <c r="T1" s="158"/>
      <c r="U1" s="158"/>
      <c r="V1" s="158"/>
      <c r="W1" s="158"/>
    </row>
    <row r="2" ht="28.5" customHeight="1" spans="1:23">
      <c r="A2" s="159" t="s">
        <v>171</v>
      </c>
      <c r="B2" s="159"/>
      <c r="C2" s="159" t="s">
        <v>172</v>
      </c>
      <c r="D2" s="159"/>
      <c r="E2" s="159"/>
      <c r="F2" s="159"/>
      <c r="G2" s="159"/>
      <c r="H2" s="159"/>
      <c r="I2" s="159"/>
      <c r="J2" s="159"/>
      <c r="K2" s="159"/>
      <c r="L2" s="159"/>
      <c r="M2" s="159"/>
      <c r="N2" s="159"/>
      <c r="O2" s="159"/>
      <c r="P2" s="159"/>
      <c r="Q2" s="159"/>
      <c r="R2" s="159"/>
      <c r="S2" s="159"/>
      <c r="T2" s="159"/>
      <c r="U2" s="159"/>
      <c r="V2" s="159"/>
      <c r="W2" s="159"/>
    </row>
    <row r="3" ht="19.5" customHeight="1" spans="1:23">
      <c r="A3" s="160" t="str">
        <f>"单位名称："&amp;"玉溪市住房和城乡建设局"</f>
        <v>单位名称：玉溪市住房和城乡建设局</v>
      </c>
      <c r="B3" s="160"/>
      <c r="C3" s="160"/>
      <c r="D3" s="160"/>
      <c r="E3" s="160"/>
      <c r="F3" s="160"/>
      <c r="G3" s="160"/>
      <c r="H3" s="160"/>
      <c r="I3" s="160"/>
      <c r="J3" s="160"/>
      <c r="K3" s="160"/>
      <c r="L3" s="160"/>
      <c r="M3" s="160"/>
      <c r="N3" s="160"/>
      <c r="O3" s="160"/>
      <c r="P3" s="160"/>
      <c r="Q3" s="160"/>
      <c r="R3" s="158"/>
      <c r="S3" s="158"/>
      <c r="T3" s="158"/>
      <c r="U3" s="158"/>
      <c r="V3" s="158"/>
      <c r="W3" s="158" t="s">
        <v>2</v>
      </c>
    </row>
    <row r="4" ht="19.5" customHeight="1" spans="1:23">
      <c r="A4" s="161" t="s">
        <v>173</v>
      </c>
      <c r="B4" s="161" t="s">
        <v>174</v>
      </c>
      <c r="C4" s="161" t="s">
        <v>175</v>
      </c>
      <c r="D4" s="161" t="s">
        <v>176</v>
      </c>
      <c r="E4" s="161" t="s">
        <v>177</v>
      </c>
      <c r="F4" s="161" t="s">
        <v>178</v>
      </c>
      <c r="G4" s="161" t="s">
        <v>179</v>
      </c>
      <c r="H4" s="161" t="s">
        <v>180</v>
      </c>
      <c r="I4" s="161"/>
      <c r="J4" s="161"/>
      <c r="K4" s="161"/>
      <c r="L4" s="161"/>
      <c r="M4" s="161"/>
      <c r="N4" s="161"/>
      <c r="O4" s="161"/>
      <c r="P4" s="161"/>
      <c r="Q4" s="161"/>
      <c r="R4" s="161"/>
      <c r="S4" s="161"/>
      <c r="T4" s="161"/>
      <c r="U4" s="161"/>
      <c r="V4" s="161"/>
      <c r="W4" s="161"/>
    </row>
    <row r="5" ht="19.5" customHeight="1" spans="1:23">
      <c r="A5" s="161"/>
      <c r="B5" s="161"/>
      <c r="C5" s="161"/>
      <c r="D5" s="161"/>
      <c r="E5" s="161"/>
      <c r="F5" s="161"/>
      <c r="G5" s="161"/>
      <c r="H5" s="161" t="s">
        <v>30</v>
      </c>
      <c r="I5" s="161" t="s">
        <v>33</v>
      </c>
      <c r="J5" s="161"/>
      <c r="K5" s="161"/>
      <c r="L5" s="161"/>
      <c r="M5" s="161"/>
      <c r="N5" s="161" t="s">
        <v>181</v>
      </c>
      <c r="O5" s="161"/>
      <c r="P5" s="161"/>
      <c r="Q5" s="161" t="s">
        <v>36</v>
      </c>
      <c r="R5" s="161" t="s">
        <v>89</v>
      </c>
      <c r="S5" s="161"/>
      <c r="T5" s="161"/>
      <c r="U5" s="161"/>
      <c r="V5" s="161"/>
      <c r="W5" s="161"/>
    </row>
    <row r="6" ht="41.25" customHeight="1" spans="1:23">
      <c r="A6" s="161"/>
      <c r="B6" s="161"/>
      <c r="C6" s="161"/>
      <c r="D6" s="161"/>
      <c r="E6" s="161"/>
      <c r="F6" s="161"/>
      <c r="G6" s="161"/>
      <c r="H6" s="161"/>
      <c r="I6" s="161" t="s">
        <v>182</v>
      </c>
      <c r="J6" s="161" t="s">
        <v>183</v>
      </c>
      <c r="K6" s="161" t="s">
        <v>184</v>
      </c>
      <c r="L6" s="161" t="s">
        <v>185</v>
      </c>
      <c r="M6" s="161" t="s">
        <v>186</v>
      </c>
      <c r="N6" s="161" t="s">
        <v>33</v>
      </c>
      <c r="O6" s="161" t="s">
        <v>34</v>
      </c>
      <c r="P6" s="161" t="s">
        <v>35</v>
      </c>
      <c r="Q6" s="161"/>
      <c r="R6" s="161" t="s">
        <v>32</v>
      </c>
      <c r="S6" s="161" t="s">
        <v>39</v>
      </c>
      <c r="T6" s="161" t="s">
        <v>187</v>
      </c>
      <c r="U6" s="161" t="s">
        <v>41</v>
      </c>
      <c r="V6" s="161" t="s">
        <v>42</v>
      </c>
      <c r="W6" s="161" t="s">
        <v>43</v>
      </c>
    </row>
    <row r="7" ht="20.25" customHeight="1" spans="1:23">
      <c r="A7" s="162" t="s">
        <v>44</v>
      </c>
      <c r="B7" s="162" t="s">
        <v>45</v>
      </c>
      <c r="C7" s="162" t="s">
        <v>46</v>
      </c>
      <c r="D7" s="162" t="s">
        <v>47</v>
      </c>
      <c r="E7" s="162" t="s">
        <v>48</v>
      </c>
      <c r="F7" s="162" t="s">
        <v>49</v>
      </c>
      <c r="G7" s="162" t="s">
        <v>50</v>
      </c>
      <c r="H7" s="162" t="s">
        <v>51</v>
      </c>
      <c r="I7" s="162" t="s">
        <v>52</v>
      </c>
      <c r="J7" s="162" t="s">
        <v>53</v>
      </c>
      <c r="K7" s="162" t="s">
        <v>54</v>
      </c>
      <c r="L7" s="162" t="s">
        <v>55</v>
      </c>
      <c r="M7" s="162" t="s">
        <v>56</v>
      </c>
      <c r="N7" s="162" t="s">
        <v>57</v>
      </c>
      <c r="O7" s="162" t="s">
        <v>58</v>
      </c>
      <c r="P7" s="162" t="s">
        <v>59</v>
      </c>
      <c r="Q7" s="162" t="s">
        <v>60</v>
      </c>
      <c r="R7" s="162" t="s">
        <v>61</v>
      </c>
      <c r="S7" s="162" t="s">
        <v>62</v>
      </c>
      <c r="T7" s="162" t="s">
        <v>188</v>
      </c>
      <c r="U7" s="162" t="s">
        <v>189</v>
      </c>
      <c r="V7" s="162" t="s">
        <v>190</v>
      </c>
      <c r="W7" s="162" t="s">
        <v>191</v>
      </c>
    </row>
    <row r="8" ht="20.25" customHeight="1" spans="1:23">
      <c r="A8" s="163" t="s">
        <v>64</v>
      </c>
      <c r="B8" s="164"/>
      <c r="C8" s="160"/>
      <c r="D8" s="160"/>
      <c r="E8" s="160"/>
      <c r="G8" s="160"/>
      <c r="H8" s="165">
        <v>32225780.02</v>
      </c>
      <c r="I8" s="65">
        <v>32225780.02</v>
      </c>
      <c r="J8" s="65">
        <v>13711316.99</v>
      </c>
      <c r="K8" s="65"/>
      <c r="L8" s="65">
        <v>18514463.03</v>
      </c>
      <c r="M8" s="65"/>
      <c r="N8" s="65"/>
      <c r="O8" s="65"/>
      <c r="P8" s="65"/>
      <c r="Q8" s="65"/>
      <c r="R8" s="65"/>
      <c r="S8" s="65"/>
      <c r="T8" s="65"/>
      <c r="U8" s="65"/>
      <c r="V8" s="65"/>
      <c r="W8" s="65"/>
    </row>
    <row r="9" ht="20.25" customHeight="1" spans="1:23">
      <c r="A9" s="166" t="s">
        <v>64</v>
      </c>
      <c r="B9" s="167"/>
      <c r="C9" s="160"/>
      <c r="D9" s="160"/>
      <c r="E9" s="160"/>
      <c r="F9" s="160"/>
      <c r="G9" s="160"/>
      <c r="H9" s="165">
        <v>10756705.66</v>
      </c>
      <c r="I9" s="65">
        <v>10756705.66</v>
      </c>
      <c r="J9" s="65">
        <v>4003599.4</v>
      </c>
      <c r="K9" s="65"/>
      <c r="L9" s="65">
        <v>6753106.26</v>
      </c>
      <c r="M9" s="65"/>
      <c r="N9" s="65"/>
      <c r="O9" s="65"/>
      <c r="P9" s="65"/>
      <c r="Q9" s="65"/>
      <c r="R9" s="65"/>
      <c r="S9" s="65"/>
      <c r="T9" s="65"/>
      <c r="U9" s="65"/>
      <c r="V9" s="65"/>
      <c r="W9" s="65"/>
    </row>
    <row r="10" ht="20.25" customHeight="1" spans="1:23">
      <c r="A10" s="160" t="str">
        <f t="shared" ref="A10:A41" si="0">"       "&amp;"玉溪市住房和城乡建设局"</f>
        <v>       玉溪市住房和城乡建设局</v>
      </c>
      <c r="B10" s="160" t="s">
        <v>192</v>
      </c>
      <c r="C10" s="160" t="s">
        <v>193</v>
      </c>
      <c r="D10" s="160" t="s">
        <v>121</v>
      </c>
      <c r="E10" s="160" t="s">
        <v>194</v>
      </c>
      <c r="F10" s="160" t="s">
        <v>195</v>
      </c>
      <c r="G10" s="160" t="s">
        <v>196</v>
      </c>
      <c r="H10" s="165">
        <v>1676136</v>
      </c>
      <c r="I10" s="65">
        <v>1676136</v>
      </c>
      <c r="J10" s="65">
        <v>733309.5</v>
      </c>
      <c r="K10" s="160"/>
      <c r="L10" s="65">
        <v>942826.5</v>
      </c>
      <c r="M10" s="160"/>
      <c r="N10" s="65"/>
      <c r="O10" s="65"/>
      <c r="P10" s="160"/>
      <c r="Q10" s="65"/>
      <c r="R10" s="65"/>
      <c r="S10" s="65"/>
      <c r="T10" s="65"/>
      <c r="U10" s="65"/>
      <c r="V10" s="65"/>
      <c r="W10" s="65"/>
    </row>
    <row r="11" ht="20.25" customHeight="1" spans="1:23">
      <c r="A11" s="160" t="str">
        <f t="shared" si="0"/>
        <v>       玉溪市住房和城乡建设局</v>
      </c>
      <c r="B11" s="160" t="s">
        <v>192</v>
      </c>
      <c r="C11" s="160" t="s">
        <v>193</v>
      </c>
      <c r="D11" s="160" t="s">
        <v>121</v>
      </c>
      <c r="E11" s="160" t="s">
        <v>194</v>
      </c>
      <c r="F11" s="160" t="s">
        <v>197</v>
      </c>
      <c r="G11" s="160" t="s">
        <v>198</v>
      </c>
      <c r="H11" s="165">
        <v>2083824</v>
      </c>
      <c r="I11" s="65">
        <v>2083824</v>
      </c>
      <c r="J11" s="65">
        <v>911673</v>
      </c>
      <c r="K11" s="160"/>
      <c r="L11" s="65">
        <v>1172151</v>
      </c>
      <c r="M11" s="160"/>
      <c r="N11" s="65"/>
      <c r="O11" s="65"/>
      <c r="P11" s="160"/>
      <c r="Q11" s="65"/>
      <c r="R11" s="65"/>
      <c r="S11" s="65"/>
      <c r="T11" s="65"/>
      <c r="U11" s="65"/>
      <c r="V11" s="65"/>
      <c r="W11" s="65"/>
    </row>
    <row r="12" ht="20.25" customHeight="1" spans="1:23">
      <c r="A12" s="160" t="str">
        <f t="shared" si="0"/>
        <v>       玉溪市住房和城乡建设局</v>
      </c>
      <c r="B12" s="160" t="s">
        <v>192</v>
      </c>
      <c r="C12" s="160" t="s">
        <v>193</v>
      </c>
      <c r="D12" s="160" t="s">
        <v>141</v>
      </c>
      <c r="E12" s="160" t="s">
        <v>199</v>
      </c>
      <c r="F12" s="160" t="s">
        <v>197</v>
      </c>
      <c r="G12" s="160" t="s">
        <v>198</v>
      </c>
      <c r="H12" s="165">
        <v>15816</v>
      </c>
      <c r="I12" s="65">
        <v>15816</v>
      </c>
      <c r="J12" s="65">
        <v>3954</v>
      </c>
      <c r="K12" s="160"/>
      <c r="L12" s="65">
        <v>11862</v>
      </c>
      <c r="M12" s="160"/>
      <c r="N12" s="65"/>
      <c r="O12" s="65"/>
      <c r="P12" s="160"/>
      <c r="Q12" s="65"/>
      <c r="R12" s="65"/>
      <c r="S12" s="65"/>
      <c r="T12" s="65"/>
      <c r="U12" s="65"/>
      <c r="V12" s="65"/>
      <c r="W12" s="65"/>
    </row>
    <row r="13" ht="25" customHeight="1" spans="1:23">
      <c r="A13" s="160" t="str">
        <f t="shared" si="0"/>
        <v>       玉溪市住房和城乡建设局</v>
      </c>
      <c r="B13" s="160" t="s">
        <v>200</v>
      </c>
      <c r="C13" s="160" t="s">
        <v>201</v>
      </c>
      <c r="D13" s="160" t="s">
        <v>106</v>
      </c>
      <c r="E13" s="160" t="s">
        <v>202</v>
      </c>
      <c r="F13" s="160" t="s">
        <v>203</v>
      </c>
      <c r="G13" s="160" t="s">
        <v>204</v>
      </c>
      <c r="H13" s="165">
        <v>745817.92</v>
      </c>
      <c r="I13" s="65">
        <v>745817.92</v>
      </c>
      <c r="J13" s="65">
        <v>186454.48</v>
      </c>
      <c r="K13" s="160"/>
      <c r="L13" s="65">
        <v>559363.44</v>
      </c>
      <c r="M13" s="160"/>
      <c r="N13" s="65"/>
      <c r="O13" s="65"/>
      <c r="P13" s="160"/>
      <c r="Q13" s="65"/>
      <c r="R13" s="65"/>
      <c r="S13" s="65"/>
      <c r="T13" s="65"/>
      <c r="U13" s="65"/>
      <c r="V13" s="65"/>
      <c r="W13" s="65"/>
    </row>
    <row r="14" ht="20.25" customHeight="1" spans="1:23">
      <c r="A14" s="160" t="str">
        <f t="shared" si="0"/>
        <v>       玉溪市住房和城乡建设局</v>
      </c>
      <c r="B14" s="160" t="s">
        <v>200</v>
      </c>
      <c r="C14" s="160" t="s">
        <v>201</v>
      </c>
      <c r="D14" s="160" t="s">
        <v>112</v>
      </c>
      <c r="E14" s="160" t="s">
        <v>205</v>
      </c>
      <c r="F14" s="160" t="s">
        <v>206</v>
      </c>
      <c r="G14" s="160" t="s">
        <v>207</v>
      </c>
      <c r="H14" s="165">
        <v>386893.05</v>
      </c>
      <c r="I14" s="65">
        <v>386893.05</v>
      </c>
      <c r="J14" s="65">
        <v>96723.26</v>
      </c>
      <c r="K14" s="160"/>
      <c r="L14" s="65">
        <v>290169.79</v>
      </c>
      <c r="M14" s="160"/>
      <c r="N14" s="65"/>
      <c r="O14" s="65"/>
      <c r="P14" s="160"/>
      <c r="Q14" s="65"/>
      <c r="R14" s="65"/>
      <c r="S14" s="65"/>
      <c r="T14" s="65"/>
      <c r="U14" s="65"/>
      <c r="V14" s="65"/>
      <c r="W14" s="65"/>
    </row>
    <row r="15" ht="20.25" customHeight="1" spans="1:23">
      <c r="A15" s="160" t="str">
        <f t="shared" si="0"/>
        <v>       玉溪市住房和城乡建设局</v>
      </c>
      <c r="B15" s="160" t="s">
        <v>200</v>
      </c>
      <c r="C15" s="160" t="s">
        <v>201</v>
      </c>
      <c r="D15" s="160" t="s">
        <v>114</v>
      </c>
      <c r="E15" s="160" t="s">
        <v>208</v>
      </c>
      <c r="F15" s="160" t="s">
        <v>209</v>
      </c>
      <c r="G15" s="160" t="s">
        <v>210</v>
      </c>
      <c r="H15" s="165">
        <v>281368.1</v>
      </c>
      <c r="I15" s="65">
        <v>281368.1</v>
      </c>
      <c r="J15" s="65">
        <v>70342.03</v>
      </c>
      <c r="K15" s="160"/>
      <c r="L15" s="65">
        <v>211026.07</v>
      </c>
      <c r="M15" s="160"/>
      <c r="N15" s="65"/>
      <c r="O15" s="65"/>
      <c r="P15" s="160"/>
      <c r="Q15" s="65"/>
      <c r="R15" s="65"/>
      <c r="S15" s="65"/>
      <c r="T15" s="65"/>
      <c r="U15" s="65"/>
      <c r="V15" s="65"/>
      <c r="W15" s="65"/>
    </row>
    <row r="16" ht="20.25" customHeight="1" spans="1:23">
      <c r="A16" s="160" t="str">
        <f t="shared" si="0"/>
        <v>       玉溪市住房和城乡建设局</v>
      </c>
      <c r="B16" s="160" t="s">
        <v>200</v>
      </c>
      <c r="C16" s="160" t="s">
        <v>201</v>
      </c>
      <c r="D16" s="160" t="s">
        <v>115</v>
      </c>
      <c r="E16" s="160" t="s">
        <v>211</v>
      </c>
      <c r="F16" s="160" t="s">
        <v>212</v>
      </c>
      <c r="G16" s="160" t="s">
        <v>213</v>
      </c>
      <c r="H16" s="165">
        <v>38719.58</v>
      </c>
      <c r="I16" s="65">
        <v>38719.58</v>
      </c>
      <c r="J16" s="65">
        <v>24385.9</v>
      </c>
      <c r="K16" s="160"/>
      <c r="L16" s="65">
        <v>14333.68</v>
      </c>
      <c r="M16" s="160"/>
      <c r="N16" s="65"/>
      <c r="O16" s="65"/>
      <c r="P16" s="160"/>
      <c r="Q16" s="65"/>
      <c r="R16" s="65"/>
      <c r="S16" s="65"/>
      <c r="T16" s="65"/>
      <c r="U16" s="65"/>
      <c r="V16" s="65"/>
      <c r="W16" s="65"/>
    </row>
    <row r="17" ht="20.25" customHeight="1" spans="1:23">
      <c r="A17" s="160" t="str">
        <f t="shared" si="0"/>
        <v>       玉溪市住房和城乡建设局</v>
      </c>
      <c r="B17" s="160" t="s">
        <v>200</v>
      </c>
      <c r="C17" s="160" t="s">
        <v>201</v>
      </c>
      <c r="D17" s="160" t="s">
        <v>121</v>
      </c>
      <c r="E17" s="160" t="s">
        <v>194</v>
      </c>
      <c r="F17" s="160" t="s">
        <v>212</v>
      </c>
      <c r="G17" s="160" t="s">
        <v>213</v>
      </c>
      <c r="H17" s="165">
        <v>2105.91</v>
      </c>
      <c r="I17" s="65">
        <v>2105.91</v>
      </c>
      <c r="J17" s="65">
        <v>526.48</v>
      </c>
      <c r="K17" s="160"/>
      <c r="L17" s="65">
        <v>1579.43</v>
      </c>
      <c r="M17" s="160"/>
      <c r="N17" s="65"/>
      <c r="O17" s="65"/>
      <c r="P17" s="160"/>
      <c r="Q17" s="65"/>
      <c r="R17" s="65"/>
      <c r="S17" s="65"/>
      <c r="T17" s="65"/>
      <c r="U17" s="65"/>
      <c r="V17" s="65"/>
      <c r="W17" s="65"/>
    </row>
    <row r="18" ht="20.25" customHeight="1" spans="1:23">
      <c r="A18" s="160" t="str">
        <f t="shared" si="0"/>
        <v>       玉溪市住房和城乡建设局</v>
      </c>
      <c r="B18" s="160" t="s">
        <v>214</v>
      </c>
      <c r="C18" s="160" t="s">
        <v>215</v>
      </c>
      <c r="D18" s="160" t="s">
        <v>140</v>
      </c>
      <c r="E18" s="160" t="s">
        <v>215</v>
      </c>
      <c r="F18" s="160" t="s">
        <v>216</v>
      </c>
      <c r="G18" s="160" t="s">
        <v>215</v>
      </c>
      <c r="H18" s="165">
        <v>637128</v>
      </c>
      <c r="I18" s="65">
        <v>637128</v>
      </c>
      <c r="J18" s="65">
        <v>159282</v>
      </c>
      <c r="K18" s="160"/>
      <c r="L18" s="65">
        <v>477846</v>
      </c>
      <c r="M18" s="160"/>
      <c r="N18" s="65"/>
      <c r="O18" s="65"/>
      <c r="P18" s="160"/>
      <c r="Q18" s="65"/>
      <c r="R18" s="65"/>
      <c r="S18" s="65"/>
      <c r="T18" s="65"/>
      <c r="U18" s="65"/>
      <c r="V18" s="65"/>
      <c r="W18" s="65"/>
    </row>
    <row r="19" ht="20.25" customHeight="1" spans="1:23">
      <c r="A19" s="160" t="str">
        <f t="shared" si="0"/>
        <v>       玉溪市住房和城乡建设局</v>
      </c>
      <c r="B19" s="160" t="s">
        <v>217</v>
      </c>
      <c r="C19" s="160" t="s">
        <v>218</v>
      </c>
      <c r="D19" s="160" t="s">
        <v>104</v>
      </c>
      <c r="E19" s="160" t="s">
        <v>219</v>
      </c>
      <c r="F19" s="160" t="s">
        <v>220</v>
      </c>
      <c r="G19" s="160" t="s">
        <v>221</v>
      </c>
      <c r="H19" s="165">
        <v>748800</v>
      </c>
      <c r="I19" s="65">
        <v>748800</v>
      </c>
      <c r="J19" s="65">
        <v>748800</v>
      </c>
      <c r="K19" s="160"/>
      <c r="L19" s="65"/>
      <c r="M19" s="160"/>
      <c r="N19" s="65"/>
      <c r="O19" s="65"/>
      <c r="P19" s="160"/>
      <c r="Q19" s="65"/>
      <c r="R19" s="65"/>
      <c r="S19" s="65"/>
      <c r="T19" s="65"/>
      <c r="U19" s="65"/>
      <c r="V19" s="65"/>
      <c r="W19" s="65"/>
    </row>
    <row r="20" ht="20.25" customHeight="1" spans="1:23">
      <c r="A20" s="160" t="str">
        <f t="shared" si="0"/>
        <v>       玉溪市住房和城乡建设局</v>
      </c>
      <c r="B20" s="160" t="s">
        <v>222</v>
      </c>
      <c r="C20" s="160" t="s">
        <v>223</v>
      </c>
      <c r="D20" s="160" t="s">
        <v>121</v>
      </c>
      <c r="E20" s="160" t="s">
        <v>194</v>
      </c>
      <c r="F20" s="160" t="s">
        <v>224</v>
      </c>
      <c r="G20" s="160" t="s">
        <v>225</v>
      </c>
      <c r="H20" s="165">
        <v>1150740</v>
      </c>
      <c r="I20" s="65">
        <v>1150740</v>
      </c>
      <c r="J20" s="65">
        <v>333375</v>
      </c>
      <c r="K20" s="160"/>
      <c r="L20" s="65">
        <v>817365</v>
      </c>
      <c r="M20" s="160"/>
      <c r="N20" s="65"/>
      <c r="O20" s="65"/>
      <c r="P20" s="160"/>
      <c r="Q20" s="65"/>
      <c r="R20" s="65"/>
      <c r="S20" s="65"/>
      <c r="T20" s="65"/>
      <c r="U20" s="65"/>
      <c r="V20" s="65"/>
      <c r="W20" s="65"/>
    </row>
    <row r="21" ht="20.25" customHeight="1" spans="1:23">
      <c r="A21" s="160" t="str">
        <f t="shared" si="0"/>
        <v>       玉溪市住房和城乡建设局</v>
      </c>
      <c r="B21" s="160" t="s">
        <v>226</v>
      </c>
      <c r="C21" s="160" t="s">
        <v>227</v>
      </c>
      <c r="D21" s="160" t="s">
        <v>121</v>
      </c>
      <c r="E21" s="160" t="s">
        <v>194</v>
      </c>
      <c r="F21" s="160" t="s">
        <v>228</v>
      </c>
      <c r="G21" s="160" t="s">
        <v>229</v>
      </c>
      <c r="H21" s="165">
        <v>53100</v>
      </c>
      <c r="I21" s="65">
        <v>53100</v>
      </c>
      <c r="J21" s="65"/>
      <c r="K21" s="160"/>
      <c r="L21" s="65">
        <v>53100</v>
      </c>
      <c r="M21" s="160"/>
      <c r="N21" s="65"/>
      <c r="O21" s="65"/>
      <c r="P21" s="160"/>
      <c r="Q21" s="65"/>
      <c r="R21" s="65"/>
      <c r="S21" s="65"/>
      <c r="T21" s="65"/>
      <c r="U21" s="65"/>
      <c r="V21" s="65"/>
      <c r="W21" s="65"/>
    </row>
    <row r="22" ht="20.25" customHeight="1" spans="1:23">
      <c r="A22" s="160" t="str">
        <f t="shared" si="0"/>
        <v>       玉溪市住房和城乡建设局</v>
      </c>
      <c r="B22" s="160" t="s">
        <v>230</v>
      </c>
      <c r="C22" s="160" t="s">
        <v>231</v>
      </c>
      <c r="D22" s="160" t="s">
        <v>121</v>
      </c>
      <c r="E22" s="160" t="s">
        <v>194</v>
      </c>
      <c r="F22" s="160" t="s">
        <v>232</v>
      </c>
      <c r="G22" s="160" t="s">
        <v>233</v>
      </c>
      <c r="H22" s="165">
        <v>347400</v>
      </c>
      <c r="I22" s="65">
        <v>347400</v>
      </c>
      <c r="J22" s="65">
        <v>151987.5</v>
      </c>
      <c r="K22" s="160"/>
      <c r="L22" s="65">
        <v>195412.5</v>
      </c>
      <c r="M22" s="160"/>
      <c r="N22" s="65"/>
      <c r="O22" s="65"/>
      <c r="P22" s="160"/>
      <c r="Q22" s="65"/>
      <c r="R22" s="65"/>
      <c r="S22" s="65"/>
      <c r="T22" s="65"/>
      <c r="U22" s="65"/>
      <c r="V22" s="65"/>
      <c r="W22" s="65"/>
    </row>
    <row r="23" ht="20.25" customHeight="1" spans="1:23">
      <c r="A23" s="160" t="str">
        <f t="shared" si="0"/>
        <v>       玉溪市住房和城乡建设局</v>
      </c>
      <c r="B23" s="160" t="s">
        <v>234</v>
      </c>
      <c r="C23" s="160" t="s">
        <v>235</v>
      </c>
      <c r="D23" s="160" t="s">
        <v>121</v>
      </c>
      <c r="E23" s="160" t="s">
        <v>194</v>
      </c>
      <c r="F23" s="160" t="s">
        <v>236</v>
      </c>
      <c r="G23" s="160" t="s">
        <v>235</v>
      </c>
      <c r="H23" s="165">
        <v>75515.52</v>
      </c>
      <c r="I23" s="65">
        <v>75515.52</v>
      </c>
      <c r="J23" s="65"/>
      <c r="K23" s="160"/>
      <c r="L23" s="65">
        <v>75515.52</v>
      </c>
      <c r="M23" s="160"/>
      <c r="N23" s="65"/>
      <c r="O23" s="65"/>
      <c r="P23" s="160"/>
      <c r="Q23" s="65"/>
      <c r="R23" s="65"/>
      <c r="S23" s="65"/>
      <c r="T23" s="65"/>
      <c r="U23" s="65"/>
      <c r="V23" s="65"/>
      <c r="W23" s="65"/>
    </row>
    <row r="24" ht="20.25" customHeight="1" spans="1:23">
      <c r="A24" s="160" t="str">
        <f t="shared" si="0"/>
        <v>       玉溪市住房和城乡建设局</v>
      </c>
      <c r="B24" s="160" t="s">
        <v>237</v>
      </c>
      <c r="C24" s="160" t="s">
        <v>238</v>
      </c>
      <c r="D24" s="160" t="s">
        <v>104</v>
      </c>
      <c r="E24" s="160" t="s">
        <v>219</v>
      </c>
      <c r="F24" s="160" t="s">
        <v>239</v>
      </c>
      <c r="G24" s="160" t="s">
        <v>240</v>
      </c>
      <c r="H24" s="165">
        <v>14400</v>
      </c>
      <c r="I24" s="65">
        <v>14400</v>
      </c>
      <c r="J24" s="65">
        <v>14400</v>
      </c>
      <c r="K24" s="160"/>
      <c r="L24" s="65"/>
      <c r="M24" s="160"/>
      <c r="N24" s="65"/>
      <c r="O24" s="65"/>
      <c r="P24" s="160"/>
      <c r="Q24" s="65"/>
      <c r="R24" s="65"/>
      <c r="S24" s="65"/>
      <c r="T24" s="65"/>
      <c r="U24" s="65"/>
      <c r="V24" s="65"/>
      <c r="W24" s="65"/>
    </row>
    <row r="25" ht="20.25" customHeight="1" spans="1:23">
      <c r="A25" s="160" t="str">
        <f t="shared" si="0"/>
        <v>       玉溪市住房和城乡建设局</v>
      </c>
      <c r="B25" s="160" t="s">
        <v>237</v>
      </c>
      <c r="C25" s="160" t="s">
        <v>238</v>
      </c>
      <c r="D25" s="160" t="s">
        <v>121</v>
      </c>
      <c r="E25" s="160" t="s">
        <v>194</v>
      </c>
      <c r="F25" s="160" t="s">
        <v>241</v>
      </c>
      <c r="G25" s="160" t="s">
        <v>242</v>
      </c>
      <c r="H25" s="165">
        <v>69325</v>
      </c>
      <c r="I25" s="65">
        <v>69325</v>
      </c>
      <c r="J25" s="65">
        <v>1982.5</v>
      </c>
      <c r="K25" s="160"/>
      <c r="L25" s="65">
        <v>67342.5</v>
      </c>
      <c r="M25" s="160"/>
      <c r="N25" s="65"/>
      <c r="O25" s="65"/>
      <c r="P25" s="160"/>
      <c r="Q25" s="65"/>
      <c r="R25" s="65"/>
      <c r="S25" s="65"/>
      <c r="T25" s="65"/>
      <c r="U25" s="65"/>
      <c r="V25" s="65"/>
      <c r="W25" s="65"/>
    </row>
    <row r="26" ht="20.25" customHeight="1" spans="1:23">
      <c r="A26" s="160" t="str">
        <f t="shared" si="0"/>
        <v>       玉溪市住房和城乡建设局</v>
      </c>
      <c r="B26" s="160" t="s">
        <v>237</v>
      </c>
      <c r="C26" s="160" t="s">
        <v>238</v>
      </c>
      <c r="D26" s="160" t="s">
        <v>121</v>
      </c>
      <c r="E26" s="160" t="s">
        <v>194</v>
      </c>
      <c r="F26" s="160" t="s">
        <v>243</v>
      </c>
      <c r="G26" s="160" t="s">
        <v>244</v>
      </c>
      <c r="H26" s="165">
        <v>9775</v>
      </c>
      <c r="I26" s="65">
        <v>9775</v>
      </c>
      <c r="J26" s="65">
        <v>2443.75</v>
      </c>
      <c r="K26" s="160"/>
      <c r="L26" s="65">
        <v>7331.25</v>
      </c>
      <c r="M26" s="160"/>
      <c r="N26" s="65"/>
      <c r="O26" s="65"/>
      <c r="P26" s="160"/>
      <c r="Q26" s="65"/>
      <c r="R26" s="65"/>
      <c r="S26" s="65"/>
      <c r="T26" s="65"/>
      <c r="U26" s="65"/>
      <c r="V26" s="65"/>
      <c r="W26" s="65"/>
    </row>
    <row r="27" ht="20.25" customHeight="1" spans="1:23">
      <c r="A27" s="160" t="str">
        <f t="shared" si="0"/>
        <v>       玉溪市住房和城乡建设局</v>
      </c>
      <c r="B27" s="160" t="s">
        <v>237</v>
      </c>
      <c r="C27" s="160" t="s">
        <v>238</v>
      </c>
      <c r="D27" s="160" t="s">
        <v>121</v>
      </c>
      <c r="E27" s="160" t="s">
        <v>194</v>
      </c>
      <c r="F27" s="160" t="s">
        <v>245</v>
      </c>
      <c r="G27" s="160" t="s">
        <v>246</v>
      </c>
      <c r="H27" s="165">
        <v>55400</v>
      </c>
      <c r="I27" s="65">
        <v>55400</v>
      </c>
      <c r="J27" s="65">
        <v>13850</v>
      </c>
      <c r="K27" s="160"/>
      <c r="L27" s="65">
        <v>41550</v>
      </c>
      <c r="M27" s="160"/>
      <c r="N27" s="65"/>
      <c r="O27" s="65"/>
      <c r="P27" s="160"/>
      <c r="Q27" s="65"/>
      <c r="R27" s="65"/>
      <c r="S27" s="65"/>
      <c r="T27" s="65"/>
      <c r="U27" s="65"/>
      <c r="V27" s="65"/>
      <c r="W27" s="65"/>
    </row>
    <row r="28" ht="20.25" customHeight="1" spans="1:23">
      <c r="A28" s="160" t="str">
        <f t="shared" si="0"/>
        <v>       玉溪市住房和城乡建设局</v>
      </c>
      <c r="B28" s="160" t="s">
        <v>237</v>
      </c>
      <c r="C28" s="160" t="s">
        <v>238</v>
      </c>
      <c r="D28" s="160" t="s">
        <v>121</v>
      </c>
      <c r="E28" s="160" t="s">
        <v>194</v>
      </c>
      <c r="F28" s="160" t="s">
        <v>247</v>
      </c>
      <c r="G28" s="160" t="s">
        <v>248</v>
      </c>
      <c r="H28" s="165">
        <v>46000</v>
      </c>
      <c r="I28" s="65">
        <v>46000</v>
      </c>
      <c r="J28" s="65">
        <v>11500</v>
      </c>
      <c r="K28" s="160"/>
      <c r="L28" s="65">
        <v>34500</v>
      </c>
      <c r="M28" s="160"/>
      <c r="N28" s="65"/>
      <c r="O28" s="65"/>
      <c r="P28" s="160"/>
      <c r="Q28" s="65"/>
      <c r="R28" s="65"/>
      <c r="S28" s="65"/>
      <c r="T28" s="65"/>
      <c r="U28" s="65"/>
      <c r="V28" s="65"/>
      <c r="W28" s="65"/>
    </row>
    <row r="29" ht="20.25" customHeight="1" spans="1:23">
      <c r="A29" s="160" t="str">
        <f t="shared" si="0"/>
        <v>       玉溪市住房和城乡建设局</v>
      </c>
      <c r="B29" s="160" t="s">
        <v>237</v>
      </c>
      <c r="C29" s="160" t="s">
        <v>238</v>
      </c>
      <c r="D29" s="160" t="s">
        <v>121</v>
      </c>
      <c r="E29" s="160" t="s">
        <v>194</v>
      </c>
      <c r="F29" s="160" t="s">
        <v>249</v>
      </c>
      <c r="G29" s="160" t="s">
        <v>250</v>
      </c>
      <c r="H29" s="165">
        <v>145100</v>
      </c>
      <c r="I29" s="65">
        <v>145100</v>
      </c>
      <c r="J29" s="65">
        <v>36275</v>
      </c>
      <c r="K29" s="160"/>
      <c r="L29" s="65">
        <v>108825</v>
      </c>
      <c r="M29" s="160"/>
      <c r="N29" s="65"/>
      <c r="O29" s="65"/>
      <c r="P29" s="160"/>
      <c r="Q29" s="65"/>
      <c r="R29" s="65"/>
      <c r="S29" s="65"/>
      <c r="T29" s="65"/>
      <c r="U29" s="65"/>
      <c r="V29" s="65"/>
      <c r="W29" s="65"/>
    </row>
    <row r="30" ht="20.25" customHeight="1" spans="1:23">
      <c r="A30" s="160" t="str">
        <f t="shared" si="0"/>
        <v>       玉溪市住房和城乡建设局</v>
      </c>
      <c r="B30" s="160" t="s">
        <v>237</v>
      </c>
      <c r="C30" s="160" t="s">
        <v>238</v>
      </c>
      <c r="D30" s="160" t="s">
        <v>121</v>
      </c>
      <c r="E30" s="160" t="s">
        <v>194</v>
      </c>
      <c r="F30" s="160" t="s">
        <v>251</v>
      </c>
      <c r="G30" s="160" t="s">
        <v>252</v>
      </c>
      <c r="H30" s="165">
        <v>25000</v>
      </c>
      <c r="I30" s="65">
        <v>25000</v>
      </c>
      <c r="J30" s="65">
        <v>6250</v>
      </c>
      <c r="K30" s="160"/>
      <c r="L30" s="65">
        <v>18750</v>
      </c>
      <c r="M30" s="160"/>
      <c r="N30" s="65"/>
      <c r="O30" s="65"/>
      <c r="P30" s="160"/>
      <c r="Q30" s="65"/>
      <c r="R30" s="65"/>
      <c r="S30" s="65"/>
      <c r="T30" s="65"/>
      <c r="U30" s="65"/>
      <c r="V30" s="65"/>
      <c r="W30" s="65"/>
    </row>
    <row r="31" ht="20.25" customHeight="1" spans="1:23">
      <c r="A31" s="160" t="str">
        <f t="shared" si="0"/>
        <v>       玉溪市住房和城乡建设局</v>
      </c>
      <c r="B31" s="160" t="s">
        <v>237</v>
      </c>
      <c r="C31" s="160" t="s">
        <v>238</v>
      </c>
      <c r="D31" s="160" t="s">
        <v>121</v>
      </c>
      <c r="E31" s="160" t="s">
        <v>194</v>
      </c>
      <c r="F31" s="160" t="s">
        <v>253</v>
      </c>
      <c r="G31" s="160" t="s">
        <v>254</v>
      </c>
      <c r="H31" s="165">
        <v>16600</v>
      </c>
      <c r="I31" s="65">
        <v>16600</v>
      </c>
      <c r="J31" s="65">
        <v>4150</v>
      </c>
      <c r="K31" s="160"/>
      <c r="L31" s="65">
        <v>12450</v>
      </c>
      <c r="M31" s="160"/>
      <c r="N31" s="65"/>
      <c r="O31" s="65"/>
      <c r="P31" s="160"/>
      <c r="Q31" s="65"/>
      <c r="R31" s="65"/>
      <c r="S31" s="65"/>
      <c r="T31" s="65"/>
      <c r="U31" s="65"/>
      <c r="V31" s="65"/>
      <c r="W31" s="65"/>
    </row>
    <row r="32" ht="20.25" customHeight="1" spans="1:23">
      <c r="A32" s="160" t="str">
        <f t="shared" si="0"/>
        <v>       玉溪市住房和城乡建设局</v>
      </c>
      <c r="B32" s="160" t="s">
        <v>237</v>
      </c>
      <c r="C32" s="160" t="s">
        <v>238</v>
      </c>
      <c r="D32" s="160" t="s">
        <v>121</v>
      </c>
      <c r="E32" s="160" t="s">
        <v>194</v>
      </c>
      <c r="F32" s="160" t="s">
        <v>255</v>
      </c>
      <c r="G32" s="160" t="s">
        <v>256</v>
      </c>
      <c r="H32" s="165">
        <v>12000</v>
      </c>
      <c r="I32" s="65">
        <v>12000</v>
      </c>
      <c r="J32" s="65">
        <v>3000</v>
      </c>
      <c r="K32" s="160"/>
      <c r="L32" s="65">
        <v>9000</v>
      </c>
      <c r="M32" s="160"/>
      <c r="N32" s="65"/>
      <c r="O32" s="65"/>
      <c r="P32" s="160"/>
      <c r="Q32" s="65"/>
      <c r="R32" s="65"/>
      <c r="S32" s="65"/>
      <c r="T32" s="65"/>
      <c r="U32" s="65"/>
      <c r="V32" s="65"/>
      <c r="W32" s="65"/>
    </row>
    <row r="33" ht="20.25" customHeight="1" spans="1:23">
      <c r="A33" s="160" t="str">
        <f t="shared" si="0"/>
        <v>       玉溪市住房和城乡建设局</v>
      </c>
      <c r="B33" s="160" t="s">
        <v>237</v>
      </c>
      <c r="C33" s="160" t="s">
        <v>238</v>
      </c>
      <c r="D33" s="160" t="s">
        <v>121</v>
      </c>
      <c r="E33" s="160" t="s">
        <v>194</v>
      </c>
      <c r="F33" s="160" t="s">
        <v>257</v>
      </c>
      <c r="G33" s="160" t="s">
        <v>258</v>
      </c>
      <c r="H33" s="165">
        <v>33000</v>
      </c>
      <c r="I33" s="65">
        <v>33000</v>
      </c>
      <c r="J33" s="65">
        <v>8250</v>
      </c>
      <c r="K33" s="160"/>
      <c r="L33" s="65">
        <v>24750</v>
      </c>
      <c r="M33" s="160"/>
      <c r="N33" s="65"/>
      <c r="O33" s="65"/>
      <c r="P33" s="160"/>
      <c r="Q33" s="65"/>
      <c r="R33" s="65"/>
      <c r="S33" s="65"/>
      <c r="T33" s="65"/>
      <c r="U33" s="65"/>
      <c r="V33" s="65"/>
      <c r="W33" s="65"/>
    </row>
    <row r="34" ht="20.25" customHeight="1" spans="1:23">
      <c r="A34" s="160" t="str">
        <f t="shared" si="0"/>
        <v>       玉溪市住房和城乡建设局</v>
      </c>
      <c r="B34" s="160" t="s">
        <v>237</v>
      </c>
      <c r="C34" s="160" t="s">
        <v>238</v>
      </c>
      <c r="D34" s="160" t="s">
        <v>121</v>
      </c>
      <c r="E34" s="160" t="s">
        <v>194</v>
      </c>
      <c r="F34" s="160" t="s">
        <v>232</v>
      </c>
      <c r="G34" s="160" t="s">
        <v>233</v>
      </c>
      <c r="H34" s="165">
        <v>34740</v>
      </c>
      <c r="I34" s="65">
        <v>34740</v>
      </c>
      <c r="J34" s="65">
        <v>8685</v>
      </c>
      <c r="K34" s="160"/>
      <c r="L34" s="65">
        <v>26055</v>
      </c>
      <c r="M34" s="160"/>
      <c r="N34" s="65"/>
      <c r="O34" s="65"/>
      <c r="P34" s="160"/>
      <c r="Q34" s="65"/>
      <c r="R34" s="65"/>
      <c r="S34" s="65"/>
      <c r="T34" s="65"/>
      <c r="U34" s="65"/>
      <c r="V34" s="65"/>
      <c r="W34" s="65"/>
    </row>
    <row r="35" ht="20.25" customHeight="1" spans="1:23">
      <c r="A35" s="160" t="str">
        <f t="shared" si="0"/>
        <v>       玉溪市住房和城乡建设局</v>
      </c>
      <c r="B35" s="160" t="s">
        <v>259</v>
      </c>
      <c r="C35" s="160" t="s">
        <v>169</v>
      </c>
      <c r="D35" s="160" t="s">
        <v>121</v>
      </c>
      <c r="E35" s="160" t="s">
        <v>194</v>
      </c>
      <c r="F35" s="160" t="s">
        <v>260</v>
      </c>
      <c r="G35" s="160" t="s">
        <v>169</v>
      </c>
      <c r="H35" s="165">
        <v>23000</v>
      </c>
      <c r="I35" s="65">
        <v>23000</v>
      </c>
      <c r="J35" s="65"/>
      <c r="K35" s="160"/>
      <c r="L35" s="65">
        <v>23000</v>
      </c>
      <c r="M35" s="160"/>
      <c r="N35" s="65"/>
      <c r="O35" s="65"/>
      <c r="P35" s="160"/>
      <c r="Q35" s="65"/>
      <c r="R35" s="65"/>
      <c r="S35" s="65"/>
      <c r="T35" s="65"/>
      <c r="U35" s="65"/>
      <c r="V35" s="65"/>
      <c r="W35" s="65"/>
    </row>
    <row r="36" ht="20.25" customHeight="1" spans="1:23">
      <c r="A36" s="160" t="str">
        <f t="shared" si="0"/>
        <v>       玉溪市住房和城乡建设局</v>
      </c>
      <c r="B36" s="160" t="s">
        <v>261</v>
      </c>
      <c r="C36" s="160" t="s">
        <v>262</v>
      </c>
      <c r="D36" s="160" t="s">
        <v>121</v>
      </c>
      <c r="E36" s="160" t="s">
        <v>194</v>
      </c>
      <c r="F36" s="160" t="s">
        <v>224</v>
      </c>
      <c r="G36" s="160" t="s">
        <v>225</v>
      </c>
      <c r="H36" s="165">
        <v>139678</v>
      </c>
      <c r="I36" s="65">
        <v>139678</v>
      </c>
      <c r="J36" s="65"/>
      <c r="K36" s="160"/>
      <c r="L36" s="65">
        <v>139678</v>
      </c>
      <c r="M36" s="160"/>
      <c r="N36" s="65"/>
      <c r="O36" s="65"/>
      <c r="P36" s="160"/>
      <c r="Q36" s="65"/>
      <c r="R36" s="65"/>
      <c r="S36" s="65"/>
      <c r="T36" s="65"/>
      <c r="U36" s="65"/>
      <c r="V36" s="65"/>
      <c r="W36" s="65"/>
    </row>
    <row r="37" ht="20.25" customHeight="1" spans="1:23">
      <c r="A37" s="160" t="str">
        <f t="shared" si="0"/>
        <v>       玉溪市住房和城乡建设局</v>
      </c>
      <c r="B37" s="160" t="s">
        <v>263</v>
      </c>
      <c r="C37" s="160" t="s">
        <v>264</v>
      </c>
      <c r="D37" s="160" t="s">
        <v>121</v>
      </c>
      <c r="E37" s="160" t="s">
        <v>194</v>
      </c>
      <c r="F37" s="160" t="s">
        <v>265</v>
      </c>
      <c r="G37" s="160" t="s">
        <v>223</v>
      </c>
      <c r="H37" s="165">
        <v>288000</v>
      </c>
      <c r="I37" s="65">
        <v>288000</v>
      </c>
      <c r="J37" s="65">
        <v>72000</v>
      </c>
      <c r="K37" s="160"/>
      <c r="L37" s="65">
        <v>216000</v>
      </c>
      <c r="M37" s="160"/>
      <c r="N37" s="65"/>
      <c r="O37" s="65"/>
      <c r="P37" s="160"/>
      <c r="Q37" s="65"/>
      <c r="R37" s="65"/>
      <c r="S37" s="65"/>
      <c r="T37" s="65"/>
      <c r="U37" s="65"/>
      <c r="V37" s="65"/>
      <c r="W37" s="65"/>
    </row>
    <row r="38" ht="20.25" customHeight="1" spans="1:23">
      <c r="A38" s="160" t="str">
        <f t="shared" si="0"/>
        <v>       玉溪市住房和城乡建设局</v>
      </c>
      <c r="B38" s="160" t="s">
        <v>266</v>
      </c>
      <c r="C38" s="160" t="s">
        <v>267</v>
      </c>
      <c r="D38" s="160" t="s">
        <v>107</v>
      </c>
      <c r="E38" s="160" t="s">
        <v>268</v>
      </c>
      <c r="F38" s="160" t="s">
        <v>269</v>
      </c>
      <c r="G38" s="160" t="s">
        <v>270</v>
      </c>
      <c r="H38" s="165">
        <v>400000</v>
      </c>
      <c r="I38" s="65">
        <v>400000</v>
      </c>
      <c r="J38" s="65">
        <v>400000</v>
      </c>
      <c r="K38" s="160"/>
      <c r="L38" s="65"/>
      <c r="M38" s="160"/>
      <c r="N38" s="65"/>
      <c r="O38" s="65"/>
      <c r="P38" s="160"/>
      <c r="Q38" s="65"/>
      <c r="R38" s="65"/>
      <c r="S38" s="65"/>
      <c r="T38" s="65"/>
      <c r="U38" s="65"/>
      <c r="V38" s="65"/>
      <c r="W38" s="65"/>
    </row>
    <row r="39" ht="20.25" customHeight="1" spans="1:23">
      <c r="A39" s="160" t="str">
        <f t="shared" si="0"/>
        <v>       玉溪市住房和城乡建设局</v>
      </c>
      <c r="B39" s="160" t="s">
        <v>271</v>
      </c>
      <c r="C39" s="160" t="s">
        <v>272</v>
      </c>
      <c r="D39" s="160" t="s">
        <v>121</v>
      </c>
      <c r="E39" s="160" t="s">
        <v>194</v>
      </c>
      <c r="F39" s="160" t="s">
        <v>241</v>
      </c>
      <c r="G39" s="160" t="s">
        <v>242</v>
      </c>
      <c r="H39" s="165">
        <v>660000</v>
      </c>
      <c r="I39" s="65">
        <v>660000</v>
      </c>
      <c r="J39" s="65"/>
      <c r="K39" s="160"/>
      <c r="L39" s="65">
        <v>660000</v>
      </c>
      <c r="M39" s="160"/>
      <c r="N39" s="65"/>
      <c r="O39" s="65"/>
      <c r="P39" s="160"/>
      <c r="Q39" s="65"/>
      <c r="R39" s="65"/>
      <c r="S39" s="65"/>
      <c r="T39" s="65"/>
      <c r="U39" s="65"/>
      <c r="V39" s="65"/>
      <c r="W39" s="65"/>
    </row>
    <row r="40" ht="20.25" customHeight="1" spans="1:23">
      <c r="A40" s="160" t="str">
        <f t="shared" si="0"/>
        <v>       玉溪市住房和城乡建设局</v>
      </c>
      <c r="B40" s="160" t="s">
        <v>273</v>
      </c>
      <c r="C40" s="160" t="s">
        <v>274</v>
      </c>
      <c r="D40" s="160" t="s">
        <v>121</v>
      </c>
      <c r="E40" s="160" t="s">
        <v>194</v>
      </c>
      <c r="F40" s="160" t="s">
        <v>239</v>
      </c>
      <c r="G40" s="160" t="s">
        <v>240</v>
      </c>
      <c r="H40" s="165">
        <v>270000</v>
      </c>
      <c r="I40" s="65">
        <v>270000</v>
      </c>
      <c r="J40" s="65"/>
      <c r="K40" s="160"/>
      <c r="L40" s="65">
        <v>270000</v>
      </c>
      <c r="M40" s="160"/>
      <c r="N40" s="65"/>
      <c r="O40" s="65"/>
      <c r="P40" s="160"/>
      <c r="Q40" s="65"/>
      <c r="R40" s="65"/>
      <c r="S40" s="65"/>
      <c r="T40" s="65"/>
      <c r="U40" s="65"/>
      <c r="V40" s="65"/>
      <c r="W40" s="65"/>
    </row>
    <row r="41" ht="20.25" customHeight="1" spans="1:23">
      <c r="A41" s="160" t="str">
        <f t="shared" si="0"/>
        <v>       玉溪市住房和城乡建设局</v>
      </c>
      <c r="B41" s="160" t="s">
        <v>275</v>
      </c>
      <c r="C41" s="160" t="s">
        <v>276</v>
      </c>
      <c r="D41" s="160" t="s">
        <v>121</v>
      </c>
      <c r="E41" s="160" t="s">
        <v>194</v>
      </c>
      <c r="F41" s="160" t="s">
        <v>277</v>
      </c>
      <c r="G41" s="160" t="s">
        <v>276</v>
      </c>
      <c r="H41" s="165">
        <v>271323.58</v>
      </c>
      <c r="I41" s="65">
        <v>271323.58</v>
      </c>
      <c r="J41" s="65"/>
      <c r="K41" s="160"/>
      <c r="L41" s="65">
        <v>271323.58</v>
      </c>
      <c r="M41" s="160"/>
      <c r="N41" s="65"/>
      <c r="O41" s="65"/>
      <c r="P41" s="160"/>
      <c r="Q41" s="65"/>
      <c r="R41" s="65"/>
      <c r="S41" s="65"/>
      <c r="T41" s="65"/>
      <c r="U41" s="65"/>
      <c r="V41" s="65"/>
      <c r="W41" s="65"/>
    </row>
    <row r="42" ht="20.25" customHeight="1" spans="1:23">
      <c r="A42" s="168" t="s">
        <v>83</v>
      </c>
      <c r="B42" s="160"/>
      <c r="C42" s="160"/>
      <c r="D42" s="160"/>
      <c r="E42" s="160"/>
      <c r="F42" s="160"/>
      <c r="G42" s="160"/>
      <c r="H42" s="165">
        <v>2676870.09</v>
      </c>
      <c r="I42" s="65">
        <v>2676870.09</v>
      </c>
      <c r="J42" s="65">
        <v>1252518.17</v>
      </c>
      <c r="K42" s="160"/>
      <c r="L42" s="65">
        <v>1424351.92</v>
      </c>
      <c r="M42" s="160"/>
      <c r="N42" s="65"/>
      <c r="O42" s="65"/>
      <c r="P42" s="160"/>
      <c r="Q42" s="65"/>
      <c r="R42" s="65"/>
      <c r="S42" s="65"/>
      <c r="T42" s="65"/>
      <c r="U42" s="65"/>
      <c r="V42" s="65"/>
      <c r="W42" s="65"/>
    </row>
    <row r="43" ht="20.25" customHeight="1" spans="1:23">
      <c r="A43" s="160" t="str">
        <f t="shared" ref="A43:A64" si="1">"       "&amp;"玉溪市房屋租赁和物业管理所"</f>
        <v>       玉溪市房屋租赁和物业管理所</v>
      </c>
      <c r="B43" s="160" t="s">
        <v>278</v>
      </c>
      <c r="C43" s="160" t="s">
        <v>279</v>
      </c>
      <c r="D43" s="160" t="s">
        <v>123</v>
      </c>
      <c r="E43" s="160" t="s">
        <v>280</v>
      </c>
      <c r="F43" s="160" t="s">
        <v>195</v>
      </c>
      <c r="G43" s="160" t="s">
        <v>196</v>
      </c>
      <c r="H43" s="165">
        <v>491220</v>
      </c>
      <c r="I43" s="65">
        <v>491220</v>
      </c>
      <c r="J43" s="65">
        <v>214908.75</v>
      </c>
      <c r="K43" s="160"/>
      <c r="L43" s="65">
        <v>276311.25</v>
      </c>
      <c r="M43" s="160"/>
      <c r="N43" s="65"/>
      <c r="O43" s="65"/>
      <c r="P43" s="160"/>
      <c r="Q43" s="65"/>
      <c r="R43" s="65"/>
      <c r="S43" s="65"/>
      <c r="T43" s="65"/>
      <c r="U43" s="65"/>
      <c r="V43" s="65"/>
      <c r="W43" s="65"/>
    </row>
    <row r="44" ht="20.25" customHeight="1" spans="1:23">
      <c r="A44" s="160" t="str">
        <f t="shared" si="1"/>
        <v>       玉溪市房屋租赁和物业管理所</v>
      </c>
      <c r="B44" s="160" t="s">
        <v>278</v>
      </c>
      <c r="C44" s="160" t="s">
        <v>279</v>
      </c>
      <c r="D44" s="160" t="s">
        <v>123</v>
      </c>
      <c r="E44" s="160" t="s">
        <v>280</v>
      </c>
      <c r="F44" s="160" t="s">
        <v>281</v>
      </c>
      <c r="G44" s="160" t="s">
        <v>282</v>
      </c>
      <c r="H44" s="165">
        <v>181860</v>
      </c>
      <c r="I44" s="65">
        <v>181860</v>
      </c>
      <c r="J44" s="65">
        <v>79563.75</v>
      </c>
      <c r="K44" s="160"/>
      <c r="L44" s="65">
        <v>102296.25</v>
      </c>
      <c r="M44" s="160"/>
      <c r="N44" s="65"/>
      <c r="O44" s="65"/>
      <c r="P44" s="160"/>
      <c r="Q44" s="65"/>
      <c r="R44" s="65"/>
      <c r="S44" s="65"/>
      <c r="T44" s="65"/>
      <c r="U44" s="65"/>
      <c r="V44" s="65"/>
      <c r="W44" s="65"/>
    </row>
    <row r="45" ht="20.25" customHeight="1" spans="1:23">
      <c r="A45" s="160" t="str">
        <f t="shared" si="1"/>
        <v>       玉溪市房屋租赁和物业管理所</v>
      </c>
      <c r="B45" s="160" t="s">
        <v>278</v>
      </c>
      <c r="C45" s="160" t="s">
        <v>279</v>
      </c>
      <c r="D45" s="160" t="s">
        <v>141</v>
      </c>
      <c r="E45" s="160" t="s">
        <v>199</v>
      </c>
      <c r="F45" s="160" t="s">
        <v>197</v>
      </c>
      <c r="G45" s="160" t="s">
        <v>198</v>
      </c>
      <c r="H45" s="165">
        <v>8196</v>
      </c>
      <c r="I45" s="65">
        <v>8196</v>
      </c>
      <c r="J45" s="65"/>
      <c r="K45" s="160"/>
      <c r="L45" s="65">
        <v>8196</v>
      </c>
      <c r="M45" s="160"/>
      <c r="N45" s="65"/>
      <c r="O45" s="65"/>
      <c r="P45" s="160"/>
      <c r="Q45" s="65"/>
      <c r="R45" s="65"/>
      <c r="S45" s="65"/>
      <c r="T45" s="65"/>
      <c r="U45" s="65"/>
      <c r="V45" s="65"/>
      <c r="W45" s="65"/>
    </row>
    <row r="46" ht="28" customHeight="1" spans="1:23">
      <c r="A46" s="160" t="str">
        <f t="shared" si="1"/>
        <v>       玉溪市房屋租赁和物业管理所</v>
      </c>
      <c r="B46" s="160" t="s">
        <v>283</v>
      </c>
      <c r="C46" s="160" t="s">
        <v>201</v>
      </c>
      <c r="D46" s="160" t="s">
        <v>106</v>
      </c>
      <c r="E46" s="160" t="s">
        <v>202</v>
      </c>
      <c r="F46" s="160" t="s">
        <v>203</v>
      </c>
      <c r="G46" s="160" t="s">
        <v>204</v>
      </c>
      <c r="H46" s="165">
        <v>162963.84</v>
      </c>
      <c r="I46" s="65">
        <v>162963.84</v>
      </c>
      <c r="J46" s="65">
        <v>40740.96</v>
      </c>
      <c r="K46" s="160"/>
      <c r="L46" s="65">
        <v>122222.88</v>
      </c>
      <c r="M46" s="160"/>
      <c r="N46" s="65"/>
      <c r="O46" s="65"/>
      <c r="P46" s="160"/>
      <c r="Q46" s="65"/>
      <c r="R46" s="65"/>
      <c r="S46" s="65"/>
      <c r="T46" s="65"/>
      <c r="U46" s="65"/>
      <c r="V46" s="65"/>
      <c r="W46" s="65"/>
    </row>
    <row r="47" ht="20.25" customHeight="1" spans="1:23">
      <c r="A47" s="160" t="str">
        <f t="shared" si="1"/>
        <v>       玉溪市房屋租赁和物业管理所</v>
      </c>
      <c r="B47" s="160" t="s">
        <v>283</v>
      </c>
      <c r="C47" s="160" t="s">
        <v>201</v>
      </c>
      <c r="D47" s="160" t="s">
        <v>113</v>
      </c>
      <c r="E47" s="160" t="s">
        <v>284</v>
      </c>
      <c r="F47" s="160" t="s">
        <v>206</v>
      </c>
      <c r="G47" s="160" t="s">
        <v>207</v>
      </c>
      <c r="H47" s="165">
        <v>84537.49</v>
      </c>
      <c r="I47" s="65">
        <v>84537.49</v>
      </c>
      <c r="J47" s="65">
        <v>21134.37</v>
      </c>
      <c r="K47" s="160"/>
      <c r="L47" s="65">
        <v>63403.12</v>
      </c>
      <c r="M47" s="160"/>
      <c r="N47" s="65"/>
      <c r="O47" s="65"/>
      <c r="P47" s="160"/>
      <c r="Q47" s="65"/>
      <c r="R47" s="65"/>
      <c r="S47" s="65"/>
      <c r="T47" s="65"/>
      <c r="U47" s="65"/>
      <c r="V47" s="65"/>
      <c r="W47" s="65"/>
    </row>
    <row r="48" ht="20.25" customHeight="1" spans="1:23">
      <c r="A48" s="160" t="str">
        <f t="shared" si="1"/>
        <v>       玉溪市房屋租赁和物业管理所</v>
      </c>
      <c r="B48" s="160" t="s">
        <v>283</v>
      </c>
      <c r="C48" s="160" t="s">
        <v>201</v>
      </c>
      <c r="D48" s="160" t="s">
        <v>114</v>
      </c>
      <c r="E48" s="160" t="s">
        <v>208</v>
      </c>
      <c r="F48" s="160" t="s">
        <v>209</v>
      </c>
      <c r="G48" s="160" t="s">
        <v>210</v>
      </c>
      <c r="H48" s="165">
        <v>79726.2</v>
      </c>
      <c r="I48" s="65">
        <v>79726.2</v>
      </c>
      <c r="J48" s="65">
        <v>19931.55</v>
      </c>
      <c r="K48" s="160"/>
      <c r="L48" s="65">
        <v>59794.65</v>
      </c>
      <c r="M48" s="160"/>
      <c r="N48" s="65"/>
      <c r="O48" s="65"/>
      <c r="P48" s="160"/>
      <c r="Q48" s="65"/>
      <c r="R48" s="65"/>
      <c r="S48" s="65"/>
      <c r="T48" s="65"/>
      <c r="U48" s="65"/>
      <c r="V48" s="65"/>
      <c r="W48" s="65"/>
    </row>
    <row r="49" ht="20.25" customHeight="1" spans="1:23">
      <c r="A49" s="160" t="str">
        <f t="shared" si="1"/>
        <v>       玉溪市房屋租赁和物业管理所</v>
      </c>
      <c r="B49" s="160" t="s">
        <v>283</v>
      </c>
      <c r="C49" s="160" t="s">
        <v>201</v>
      </c>
      <c r="D49" s="160" t="s">
        <v>115</v>
      </c>
      <c r="E49" s="160" t="s">
        <v>211</v>
      </c>
      <c r="F49" s="160" t="s">
        <v>212</v>
      </c>
      <c r="G49" s="160" t="s">
        <v>213</v>
      </c>
      <c r="H49" s="165">
        <v>10711.95</v>
      </c>
      <c r="I49" s="65">
        <v>10711.95</v>
      </c>
      <c r="J49" s="65">
        <v>7579.99</v>
      </c>
      <c r="K49" s="160"/>
      <c r="L49" s="65">
        <v>3131.96</v>
      </c>
      <c r="M49" s="160"/>
      <c r="N49" s="65"/>
      <c r="O49" s="65"/>
      <c r="P49" s="160"/>
      <c r="Q49" s="65"/>
      <c r="R49" s="65"/>
      <c r="S49" s="65"/>
      <c r="T49" s="65"/>
      <c r="U49" s="65"/>
      <c r="V49" s="65"/>
      <c r="W49" s="65"/>
    </row>
    <row r="50" ht="20.25" customHeight="1" spans="1:23">
      <c r="A50" s="160" t="str">
        <f t="shared" si="1"/>
        <v>       玉溪市房屋租赁和物业管理所</v>
      </c>
      <c r="B50" s="160" t="s">
        <v>283</v>
      </c>
      <c r="C50" s="160" t="s">
        <v>201</v>
      </c>
      <c r="D50" s="160" t="s">
        <v>123</v>
      </c>
      <c r="E50" s="160" t="s">
        <v>280</v>
      </c>
      <c r="F50" s="160" t="s">
        <v>212</v>
      </c>
      <c r="G50" s="160" t="s">
        <v>213</v>
      </c>
      <c r="H50" s="165">
        <v>7416.21</v>
      </c>
      <c r="I50" s="65">
        <v>7416.21</v>
      </c>
      <c r="J50" s="65">
        <v>1854.05</v>
      </c>
      <c r="K50" s="160"/>
      <c r="L50" s="65">
        <v>5562.16</v>
      </c>
      <c r="M50" s="160"/>
      <c r="N50" s="65"/>
      <c r="O50" s="65"/>
      <c r="P50" s="160"/>
      <c r="Q50" s="65"/>
      <c r="R50" s="65"/>
      <c r="S50" s="65"/>
      <c r="T50" s="65"/>
      <c r="U50" s="65"/>
      <c r="V50" s="65"/>
      <c r="W50" s="65"/>
    </row>
    <row r="51" ht="20.25" customHeight="1" spans="1:23">
      <c r="A51" s="160" t="str">
        <f t="shared" si="1"/>
        <v>       玉溪市房屋租赁和物业管理所</v>
      </c>
      <c r="B51" s="160" t="s">
        <v>285</v>
      </c>
      <c r="C51" s="160" t="s">
        <v>215</v>
      </c>
      <c r="D51" s="160" t="s">
        <v>140</v>
      </c>
      <c r="E51" s="160" t="s">
        <v>215</v>
      </c>
      <c r="F51" s="160" t="s">
        <v>216</v>
      </c>
      <c r="G51" s="160" t="s">
        <v>215</v>
      </c>
      <c r="H51" s="165">
        <v>174804</v>
      </c>
      <c r="I51" s="65">
        <v>174804</v>
      </c>
      <c r="J51" s="65">
        <v>43701</v>
      </c>
      <c r="K51" s="160"/>
      <c r="L51" s="65">
        <v>131103</v>
      </c>
      <c r="M51" s="160"/>
      <c r="N51" s="65"/>
      <c r="O51" s="65"/>
      <c r="P51" s="160"/>
      <c r="Q51" s="65"/>
      <c r="R51" s="65"/>
      <c r="S51" s="65"/>
      <c r="T51" s="65"/>
      <c r="U51" s="65"/>
      <c r="V51" s="65"/>
      <c r="W51" s="65"/>
    </row>
    <row r="52" ht="20.25" customHeight="1" spans="1:23">
      <c r="A52" s="160" t="str">
        <f t="shared" si="1"/>
        <v>       玉溪市房屋租赁和物业管理所</v>
      </c>
      <c r="B52" s="160" t="s">
        <v>286</v>
      </c>
      <c r="C52" s="160" t="s">
        <v>218</v>
      </c>
      <c r="D52" s="160" t="s">
        <v>105</v>
      </c>
      <c r="E52" s="160" t="s">
        <v>287</v>
      </c>
      <c r="F52" s="160" t="s">
        <v>220</v>
      </c>
      <c r="G52" s="160" t="s">
        <v>221</v>
      </c>
      <c r="H52" s="165">
        <v>211200</v>
      </c>
      <c r="I52" s="65">
        <v>211200</v>
      </c>
      <c r="J52" s="65">
        <v>211200</v>
      </c>
      <c r="K52" s="160"/>
      <c r="L52" s="65"/>
      <c r="M52" s="160"/>
      <c r="N52" s="65"/>
      <c r="O52" s="65"/>
      <c r="P52" s="160"/>
      <c r="Q52" s="65"/>
      <c r="R52" s="65"/>
      <c r="S52" s="65"/>
      <c r="T52" s="65"/>
      <c r="U52" s="65"/>
      <c r="V52" s="65"/>
      <c r="W52" s="65"/>
    </row>
    <row r="53" ht="20.25" customHeight="1" spans="1:23">
      <c r="A53" s="160" t="str">
        <f t="shared" si="1"/>
        <v>       玉溪市房屋租赁和物业管理所</v>
      </c>
      <c r="B53" s="160" t="s">
        <v>288</v>
      </c>
      <c r="C53" s="160" t="s">
        <v>235</v>
      </c>
      <c r="D53" s="160" t="s">
        <v>123</v>
      </c>
      <c r="E53" s="160" t="s">
        <v>280</v>
      </c>
      <c r="F53" s="160" t="s">
        <v>236</v>
      </c>
      <c r="G53" s="160" t="s">
        <v>235</v>
      </c>
      <c r="H53" s="165">
        <v>20534.4</v>
      </c>
      <c r="I53" s="65">
        <v>20534.4</v>
      </c>
      <c r="J53" s="65"/>
      <c r="K53" s="160"/>
      <c r="L53" s="65">
        <v>20534.4</v>
      </c>
      <c r="M53" s="160"/>
      <c r="N53" s="65"/>
      <c r="O53" s="65"/>
      <c r="P53" s="160"/>
      <c r="Q53" s="65"/>
      <c r="R53" s="65"/>
      <c r="S53" s="65"/>
      <c r="T53" s="65"/>
      <c r="U53" s="65"/>
      <c r="V53" s="65"/>
      <c r="W53" s="65"/>
    </row>
    <row r="54" ht="20.25" customHeight="1" spans="1:23">
      <c r="A54" s="160" t="str">
        <f t="shared" si="1"/>
        <v>       玉溪市房屋租赁和物业管理所</v>
      </c>
      <c r="B54" s="160" t="s">
        <v>289</v>
      </c>
      <c r="C54" s="160" t="s">
        <v>238</v>
      </c>
      <c r="D54" s="160" t="s">
        <v>105</v>
      </c>
      <c r="E54" s="160" t="s">
        <v>287</v>
      </c>
      <c r="F54" s="160" t="s">
        <v>239</v>
      </c>
      <c r="G54" s="160" t="s">
        <v>240</v>
      </c>
      <c r="H54" s="165">
        <v>4800</v>
      </c>
      <c r="I54" s="65">
        <v>4800</v>
      </c>
      <c r="J54" s="65">
        <v>4800</v>
      </c>
      <c r="K54" s="160"/>
      <c r="L54" s="65"/>
      <c r="M54" s="160"/>
      <c r="N54" s="65"/>
      <c r="O54" s="65"/>
      <c r="P54" s="160"/>
      <c r="Q54" s="65"/>
      <c r="R54" s="65"/>
      <c r="S54" s="65"/>
      <c r="T54" s="65"/>
      <c r="U54" s="65"/>
      <c r="V54" s="65"/>
      <c r="W54" s="65"/>
    </row>
    <row r="55" ht="20.25" customHeight="1" spans="1:23">
      <c r="A55" s="160" t="str">
        <f t="shared" si="1"/>
        <v>       玉溪市房屋租赁和物业管理所</v>
      </c>
      <c r="B55" s="160" t="s">
        <v>289</v>
      </c>
      <c r="C55" s="160" t="s">
        <v>238</v>
      </c>
      <c r="D55" s="160" t="s">
        <v>123</v>
      </c>
      <c r="E55" s="160" t="s">
        <v>280</v>
      </c>
      <c r="F55" s="160" t="s">
        <v>241</v>
      </c>
      <c r="G55" s="160" t="s">
        <v>242</v>
      </c>
      <c r="H55" s="165">
        <v>86000</v>
      </c>
      <c r="I55" s="65">
        <v>86000</v>
      </c>
      <c r="J55" s="65">
        <v>19078.75</v>
      </c>
      <c r="K55" s="160"/>
      <c r="L55" s="65">
        <v>66921.25</v>
      </c>
      <c r="M55" s="160"/>
      <c r="N55" s="65"/>
      <c r="O55" s="65"/>
      <c r="P55" s="160"/>
      <c r="Q55" s="65"/>
      <c r="R55" s="65"/>
      <c r="S55" s="65"/>
      <c r="T55" s="65"/>
      <c r="U55" s="65"/>
      <c r="V55" s="65"/>
      <c r="W55" s="65"/>
    </row>
    <row r="56" ht="20.25" customHeight="1" spans="1:23">
      <c r="A56" s="160" t="str">
        <f t="shared" si="1"/>
        <v>       玉溪市房屋租赁和物业管理所</v>
      </c>
      <c r="B56" s="160" t="s">
        <v>289</v>
      </c>
      <c r="C56" s="160" t="s">
        <v>238</v>
      </c>
      <c r="D56" s="160" t="s">
        <v>123</v>
      </c>
      <c r="E56" s="160" t="s">
        <v>280</v>
      </c>
      <c r="F56" s="160" t="s">
        <v>247</v>
      </c>
      <c r="G56" s="160" t="s">
        <v>248</v>
      </c>
      <c r="H56" s="165">
        <v>3500</v>
      </c>
      <c r="I56" s="65">
        <v>3500</v>
      </c>
      <c r="J56" s="65">
        <v>875</v>
      </c>
      <c r="K56" s="160"/>
      <c r="L56" s="65">
        <v>2625</v>
      </c>
      <c r="M56" s="160"/>
      <c r="N56" s="65"/>
      <c r="O56" s="65"/>
      <c r="P56" s="160"/>
      <c r="Q56" s="65"/>
      <c r="R56" s="65"/>
      <c r="S56" s="65"/>
      <c r="T56" s="65"/>
      <c r="U56" s="65"/>
      <c r="V56" s="65"/>
      <c r="W56" s="65"/>
    </row>
    <row r="57" ht="20.25" customHeight="1" spans="1:23">
      <c r="A57" s="160" t="str">
        <f t="shared" si="1"/>
        <v>       玉溪市房屋租赁和物业管理所</v>
      </c>
      <c r="B57" s="160" t="s">
        <v>289</v>
      </c>
      <c r="C57" s="160" t="s">
        <v>238</v>
      </c>
      <c r="D57" s="160" t="s">
        <v>123</v>
      </c>
      <c r="E57" s="160" t="s">
        <v>280</v>
      </c>
      <c r="F57" s="160" t="s">
        <v>249</v>
      </c>
      <c r="G57" s="160" t="s">
        <v>250</v>
      </c>
      <c r="H57" s="165">
        <v>20000</v>
      </c>
      <c r="I57" s="65">
        <v>20000</v>
      </c>
      <c r="J57" s="65">
        <v>5000</v>
      </c>
      <c r="K57" s="160"/>
      <c r="L57" s="65">
        <v>15000</v>
      </c>
      <c r="M57" s="160"/>
      <c r="N57" s="65"/>
      <c r="O57" s="65"/>
      <c r="P57" s="160"/>
      <c r="Q57" s="65"/>
      <c r="R57" s="65"/>
      <c r="S57" s="65"/>
      <c r="T57" s="65"/>
      <c r="U57" s="65"/>
      <c r="V57" s="65"/>
      <c r="W57" s="65"/>
    </row>
    <row r="58" ht="20.25" customHeight="1" spans="1:23">
      <c r="A58" s="160" t="str">
        <f t="shared" si="1"/>
        <v>       玉溪市房屋租赁和物业管理所</v>
      </c>
      <c r="B58" s="160" t="s">
        <v>289</v>
      </c>
      <c r="C58" s="160" t="s">
        <v>238</v>
      </c>
      <c r="D58" s="160" t="s">
        <v>123</v>
      </c>
      <c r="E58" s="160" t="s">
        <v>280</v>
      </c>
      <c r="F58" s="160" t="s">
        <v>257</v>
      </c>
      <c r="G58" s="160" t="s">
        <v>258</v>
      </c>
      <c r="H58" s="165">
        <v>11000</v>
      </c>
      <c r="I58" s="65">
        <v>11000</v>
      </c>
      <c r="J58" s="65">
        <v>2750</v>
      </c>
      <c r="K58" s="160"/>
      <c r="L58" s="65">
        <v>8250</v>
      </c>
      <c r="M58" s="160"/>
      <c r="N58" s="65"/>
      <c r="O58" s="65"/>
      <c r="P58" s="160"/>
      <c r="Q58" s="65"/>
      <c r="R58" s="65"/>
      <c r="S58" s="65"/>
      <c r="T58" s="65"/>
      <c r="U58" s="65"/>
      <c r="V58" s="65"/>
      <c r="W58" s="65"/>
    </row>
    <row r="59" ht="20.25" customHeight="1" spans="1:23">
      <c r="A59" s="160" t="str">
        <f t="shared" si="1"/>
        <v>       玉溪市房屋租赁和物业管理所</v>
      </c>
      <c r="B59" s="160" t="s">
        <v>290</v>
      </c>
      <c r="C59" s="160" t="s">
        <v>169</v>
      </c>
      <c r="D59" s="160" t="s">
        <v>123</v>
      </c>
      <c r="E59" s="160" t="s">
        <v>280</v>
      </c>
      <c r="F59" s="160" t="s">
        <v>260</v>
      </c>
      <c r="G59" s="160" t="s">
        <v>169</v>
      </c>
      <c r="H59" s="165">
        <v>1000</v>
      </c>
      <c r="I59" s="65">
        <v>1000</v>
      </c>
      <c r="J59" s="65"/>
      <c r="K59" s="160"/>
      <c r="L59" s="65">
        <v>1000</v>
      </c>
      <c r="M59" s="160"/>
      <c r="N59" s="65"/>
      <c r="O59" s="65"/>
      <c r="P59" s="160"/>
      <c r="Q59" s="65"/>
      <c r="R59" s="65"/>
      <c r="S59" s="65"/>
      <c r="T59" s="65"/>
      <c r="U59" s="65"/>
      <c r="V59" s="65"/>
      <c r="W59" s="65"/>
    </row>
    <row r="60" ht="20.25" customHeight="1" spans="1:23">
      <c r="A60" s="160" t="str">
        <f t="shared" si="1"/>
        <v>       玉溪市房屋租赁和物业管理所</v>
      </c>
      <c r="B60" s="160" t="s">
        <v>291</v>
      </c>
      <c r="C60" s="160" t="s">
        <v>292</v>
      </c>
      <c r="D60" s="160" t="s">
        <v>123</v>
      </c>
      <c r="E60" s="160" t="s">
        <v>280</v>
      </c>
      <c r="F60" s="160" t="s">
        <v>212</v>
      </c>
      <c r="G60" s="160" t="s">
        <v>213</v>
      </c>
      <c r="H60" s="165">
        <v>5000</v>
      </c>
      <c r="I60" s="65">
        <v>5000</v>
      </c>
      <c r="J60" s="65"/>
      <c r="K60" s="160"/>
      <c r="L60" s="65">
        <v>5000</v>
      </c>
      <c r="M60" s="160"/>
      <c r="N60" s="65"/>
      <c r="O60" s="65"/>
      <c r="P60" s="160"/>
      <c r="Q60" s="65"/>
      <c r="R60" s="65"/>
      <c r="S60" s="65"/>
      <c r="T60" s="65"/>
      <c r="U60" s="65"/>
      <c r="V60" s="65"/>
      <c r="W60" s="65"/>
    </row>
    <row r="61" ht="28" customHeight="1" spans="1:23">
      <c r="A61" s="160" t="str">
        <f t="shared" si="1"/>
        <v>       玉溪市房屋租赁和物业管理所</v>
      </c>
      <c r="B61" s="160" t="s">
        <v>293</v>
      </c>
      <c r="C61" s="160" t="s">
        <v>294</v>
      </c>
      <c r="D61" s="160" t="s">
        <v>123</v>
      </c>
      <c r="E61" s="160" t="s">
        <v>280</v>
      </c>
      <c r="F61" s="160" t="s">
        <v>281</v>
      </c>
      <c r="G61" s="160" t="s">
        <v>282</v>
      </c>
      <c r="H61" s="165">
        <v>543400</v>
      </c>
      <c r="I61" s="65">
        <v>543400</v>
      </c>
      <c r="J61" s="65">
        <v>543400</v>
      </c>
      <c r="K61" s="160"/>
      <c r="L61" s="65"/>
      <c r="M61" s="160"/>
      <c r="N61" s="65"/>
      <c r="O61" s="65"/>
      <c r="P61" s="160"/>
      <c r="Q61" s="65"/>
      <c r="R61" s="65"/>
      <c r="S61" s="65"/>
      <c r="T61" s="65"/>
      <c r="U61" s="65"/>
      <c r="V61" s="65"/>
      <c r="W61" s="65"/>
    </row>
    <row r="62" ht="30" customHeight="1" spans="1:23">
      <c r="A62" s="160" t="str">
        <f t="shared" si="1"/>
        <v>       玉溪市房屋租赁和物业管理所</v>
      </c>
      <c r="B62" s="160" t="s">
        <v>295</v>
      </c>
      <c r="C62" s="160" t="s">
        <v>296</v>
      </c>
      <c r="D62" s="160" t="s">
        <v>123</v>
      </c>
      <c r="E62" s="160" t="s">
        <v>280</v>
      </c>
      <c r="F62" s="160" t="s">
        <v>281</v>
      </c>
      <c r="G62" s="160" t="s">
        <v>282</v>
      </c>
      <c r="H62" s="165">
        <v>275000</v>
      </c>
      <c r="I62" s="65">
        <v>275000</v>
      </c>
      <c r="J62" s="65"/>
      <c r="K62" s="160"/>
      <c r="L62" s="65">
        <v>275000</v>
      </c>
      <c r="M62" s="160"/>
      <c r="N62" s="65"/>
      <c r="O62" s="65"/>
      <c r="P62" s="160"/>
      <c r="Q62" s="65"/>
      <c r="R62" s="65"/>
      <c r="S62" s="65"/>
      <c r="T62" s="65"/>
      <c r="U62" s="65"/>
      <c r="V62" s="65"/>
      <c r="W62" s="65"/>
    </row>
    <row r="63" ht="20.25" customHeight="1" spans="1:23">
      <c r="A63" s="160" t="str">
        <f t="shared" si="1"/>
        <v>       玉溪市房屋租赁和物业管理所</v>
      </c>
      <c r="B63" s="160" t="s">
        <v>297</v>
      </c>
      <c r="C63" s="160" t="s">
        <v>267</v>
      </c>
      <c r="D63" s="160" t="s">
        <v>107</v>
      </c>
      <c r="E63" s="160" t="s">
        <v>268</v>
      </c>
      <c r="F63" s="160" t="s">
        <v>269</v>
      </c>
      <c r="G63" s="160" t="s">
        <v>270</v>
      </c>
      <c r="H63" s="165">
        <v>150000</v>
      </c>
      <c r="I63" s="65">
        <v>150000</v>
      </c>
      <c r="J63" s="65"/>
      <c r="K63" s="160"/>
      <c r="L63" s="65">
        <v>150000</v>
      </c>
      <c r="M63" s="160"/>
      <c r="N63" s="65"/>
      <c r="O63" s="65"/>
      <c r="P63" s="160"/>
      <c r="Q63" s="65"/>
      <c r="R63" s="65"/>
      <c r="S63" s="65"/>
      <c r="T63" s="65"/>
      <c r="U63" s="65"/>
      <c r="V63" s="65"/>
      <c r="W63" s="65"/>
    </row>
    <row r="64" ht="20.25" customHeight="1" spans="1:23">
      <c r="A64" s="160" t="str">
        <f t="shared" si="1"/>
        <v>       玉溪市房屋租赁和物业管理所</v>
      </c>
      <c r="B64" s="160" t="s">
        <v>298</v>
      </c>
      <c r="C64" s="160" t="s">
        <v>264</v>
      </c>
      <c r="D64" s="160" t="s">
        <v>123</v>
      </c>
      <c r="E64" s="160" t="s">
        <v>280</v>
      </c>
      <c r="F64" s="160" t="s">
        <v>265</v>
      </c>
      <c r="G64" s="160" t="s">
        <v>223</v>
      </c>
      <c r="H64" s="165">
        <v>144000</v>
      </c>
      <c r="I64" s="65">
        <v>144000</v>
      </c>
      <c r="J64" s="65">
        <v>36000</v>
      </c>
      <c r="K64" s="160"/>
      <c r="L64" s="65">
        <v>108000</v>
      </c>
      <c r="M64" s="160"/>
      <c r="N64" s="65"/>
      <c r="O64" s="65"/>
      <c r="P64" s="160"/>
      <c r="Q64" s="65"/>
      <c r="R64" s="65"/>
      <c r="S64" s="65"/>
      <c r="T64" s="65"/>
      <c r="U64" s="65"/>
      <c r="V64" s="65"/>
      <c r="W64" s="65"/>
    </row>
    <row r="65" ht="20.25" customHeight="1" spans="1:23">
      <c r="A65" s="168" t="s">
        <v>81</v>
      </c>
      <c r="B65" s="160"/>
      <c r="C65" s="160"/>
      <c r="D65" s="160"/>
      <c r="E65" s="160"/>
      <c r="F65" s="160"/>
      <c r="G65" s="160"/>
      <c r="H65" s="165">
        <v>1549655.2</v>
      </c>
      <c r="I65" s="65">
        <v>1549655.2</v>
      </c>
      <c r="J65" s="65">
        <v>698018.23</v>
      </c>
      <c r="K65" s="160"/>
      <c r="L65" s="65">
        <v>851636.97</v>
      </c>
      <c r="M65" s="160"/>
      <c r="N65" s="65"/>
      <c r="O65" s="65"/>
      <c r="P65" s="160"/>
      <c r="Q65" s="65"/>
      <c r="R65" s="65"/>
      <c r="S65" s="65"/>
      <c r="T65" s="65"/>
      <c r="U65" s="65"/>
      <c r="V65" s="65"/>
      <c r="W65" s="65"/>
    </row>
    <row r="66" ht="20.25" customHeight="1" spans="1:23">
      <c r="A66" s="160" t="str">
        <f t="shared" ref="A66:A89" si="2">"       "&amp;"玉溪市房地产交易管理所"</f>
        <v>       玉溪市房地产交易管理所</v>
      </c>
      <c r="B66" s="160" t="s">
        <v>299</v>
      </c>
      <c r="C66" s="160" t="s">
        <v>279</v>
      </c>
      <c r="D66" s="160" t="s">
        <v>123</v>
      </c>
      <c r="E66" s="160" t="s">
        <v>280</v>
      </c>
      <c r="F66" s="160" t="s">
        <v>195</v>
      </c>
      <c r="G66" s="160" t="s">
        <v>196</v>
      </c>
      <c r="H66" s="165">
        <v>258960</v>
      </c>
      <c r="I66" s="65">
        <v>258960</v>
      </c>
      <c r="J66" s="65">
        <v>113295</v>
      </c>
      <c r="K66" s="160"/>
      <c r="L66" s="65">
        <v>145665</v>
      </c>
      <c r="M66" s="160"/>
      <c r="N66" s="65"/>
      <c r="O66" s="65"/>
      <c r="P66" s="160"/>
      <c r="Q66" s="65"/>
      <c r="R66" s="65"/>
      <c r="S66" s="65"/>
      <c r="T66" s="65"/>
      <c r="U66" s="65"/>
      <c r="V66" s="65"/>
      <c r="W66" s="65"/>
    </row>
    <row r="67" ht="20.25" customHeight="1" spans="1:23">
      <c r="A67" s="160" t="str">
        <f t="shared" si="2"/>
        <v>       玉溪市房地产交易管理所</v>
      </c>
      <c r="B67" s="160" t="s">
        <v>299</v>
      </c>
      <c r="C67" s="160" t="s">
        <v>279</v>
      </c>
      <c r="D67" s="160" t="s">
        <v>123</v>
      </c>
      <c r="E67" s="160" t="s">
        <v>280</v>
      </c>
      <c r="F67" s="160" t="s">
        <v>197</v>
      </c>
      <c r="G67" s="160" t="s">
        <v>198</v>
      </c>
      <c r="H67" s="165">
        <v>60</v>
      </c>
      <c r="I67" s="65">
        <v>60</v>
      </c>
      <c r="J67" s="65">
        <v>26.25</v>
      </c>
      <c r="K67" s="160"/>
      <c r="L67" s="65">
        <v>33.75</v>
      </c>
      <c r="M67" s="160"/>
      <c r="N67" s="65"/>
      <c r="O67" s="65"/>
      <c r="P67" s="160"/>
      <c r="Q67" s="65"/>
      <c r="R67" s="65"/>
      <c r="S67" s="65"/>
      <c r="T67" s="65"/>
      <c r="U67" s="65"/>
      <c r="V67" s="65"/>
      <c r="W67" s="65"/>
    </row>
    <row r="68" ht="20.25" customHeight="1" spans="1:23">
      <c r="A68" s="160" t="str">
        <f t="shared" si="2"/>
        <v>       玉溪市房地产交易管理所</v>
      </c>
      <c r="B68" s="160" t="s">
        <v>299</v>
      </c>
      <c r="C68" s="160" t="s">
        <v>279</v>
      </c>
      <c r="D68" s="160" t="s">
        <v>123</v>
      </c>
      <c r="E68" s="160" t="s">
        <v>280</v>
      </c>
      <c r="F68" s="160" t="s">
        <v>281</v>
      </c>
      <c r="G68" s="160" t="s">
        <v>282</v>
      </c>
      <c r="H68" s="165">
        <v>95460</v>
      </c>
      <c r="I68" s="65">
        <v>95460</v>
      </c>
      <c r="J68" s="65">
        <v>41763.75</v>
      </c>
      <c r="K68" s="160"/>
      <c r="L68" s="65">
        <v>53696.25</v>
      </c>
      <c r="M68" s="160"/>
      <c r="N68" s="65"/>
      <c r="O68" s="65"/>
      <c r="P68" s="160"/>
      <c r="Q68" s="65"/>
      <c r="R68" s="65"/>
      <c r="S68" s="65"/>
      <c r="T68" s="65"/>
      <c r="U68" s="65"/>
      <c r="V68" s="65"/>
      <c r="W68" s="65"/>
    </row>
    <row r="69" ht="20.25" customHeight="1" spans="1:23">
      <c r="A69" s="160" t="str">
        <f t="shared" si="2"/>
        <v>       玉溪市房地产交易管理所</v>
      </c>
      <c r="B69" s="160" t="s">
        <v>299</v>
      </c>
      <c r="C69" s="160" t="s">
        <v>279</v>
      </c>
      <c r="D69" s="160" t="s">
        <v>141</v>
      </c>
      <c r="E69" s="160" t="s">
        <v>199</v>
      </c>
      <c r="F69" s="160" t="s">
        <v>197</v>
      </c>
      <c r="G69" s="160" t="s">
        <v>198</v>
      </c>
      <c r="H69" s="165">
        <v>4560</v>
      </c>
      <c r="I69" s="65">
        <v>4560</v>
      </c>
      <c r="J69" s="65"/>
      <c r="K69" s="160"/>
      <c r="L69" s="65">
        <v>4560</v>
      </c>
      <c r="M69" s="160"/>
      <c r="N69" s="65"/>
      <c r="O69" s="65"/>
      <c r="P69" s="160"/>
      <c r="Q69" s="65"/>
      <c r="R69" s="65"/>
      <c r="S69" s="65"/>
      <c r="T69" s="65"/>
      <c r="U69" s="65"/>
      <c r="V69" s="65"/>
      <c r="W69" s="65"/>
    </row>
    <row r="70" ht="24" customHeight="1" spans="1:23">
      <c r="A70" s="160" t="str">
        <f t="shared" si="2"/>
        <v>       玉溪市房地产交易管理所</v>
      </c>
      <c r="B70" s="160" t="s">
        <v>300</v>
      </c>
      <c r="C70" s="160" t="s">
        <v>201</v>
      </c>
      <c r="D70" s="160" t="s">
        <v>106</v>
      </c>
      <c r="E70" s="160" t="s">
        <v>202</v>
      </c>
      <c r="F70" s="160" t="s">
        <v>203</v>
      </c>
      <c r="G70" s="160" t="s">
        <v>204</v>
      </c>
      <c r="H70" s="165">
        <v>86855.04</v>
      </c>
      <c r="I70" s="65">
        <v>86855.04</v>
      </c>
      <c r="J70" s="65">
        <v>21713.76</v>
      </c>
      <c r="K70" s="160"/>
      <c r="L70" s="65">
        <v>65141.28</v>
      </c>
      <c r="M70" s="160"/>
      <c r="N70" s="65"/>
      <c r="O70" s="65"/>
      <c r="P70" s="160"/>
      <c r="Q70" s="65"/>
      <c r="R70" s="65"/>
      <c r="S70" s="65"/>
      <c r="T70" s="65"/>
      <c r="U70" s="65"/>
      <c r="V70" s="65"/>
      <c r="W70" s="65"/>
    </row>
    <row r="71" ht="20.25" customHeight="1" spans="1:23">
      <c r="A71" s="160" t="str">
        <f t="shared" si="2"/>
        <v>       玉溪市房地产交易管理所</v>
      </c>
      <c r="B71" s="160" t="s">
        <v>300</v>
      </c>
      <c r="C71" s="160" t="s">
        <v>201</v>
      </c>
      <c r="D71" s="160" t="s">
        <v>113</v>
      </c>
      <c r="E71" s="160" t="s">
        <v>284</v>
      </c>
      <c r="F71" s="160" t="s">
        <v>206</v>
      </c>
      <c r="G71" s="160" t="s">
        <v>207</v>
      </c>
      <c r="H71" s="165">
        <v>45056.05</v>
      </c>
      <c r="I71" s="65">
        <v>45056.05</v>
      </c>
      <c r="J71" s="65">
        <v>11264.01</v>
      </c>
      <c r="K71" s="160"/>
      <c r="L71" s="65">
        <v>33792.04</v>
      </c>
      <c r="M71" s="160"/>
      <c r="N71" s="65"/>
      <c r="O71" s="65"/>
      <c r="P71" s="160"/>
      <c r="Q71" s="65"/>
      <c r="R71" s="65"/>
      <c r="S71" s="65"/>
      <c r="T71" s="65"/>
      <c r="U71" s="65"/>
      <c r="V71" s="65"/>
      <c r="W71" s="65"/>
    </row>
    <row r="72" ht="20.25" customHeight="1" spans="1:23">
      <c r="A72" s="160" t="str">
        <f t="shared" si="2"/>
        <v>       玉溪市房地产交易管理所</v>
      </c>
      <c r="B72" s="160" t="s">
        <v>300</v>
      </c>
      <c r="C72" s="160" t="s">
        <v>201</v>
      </c>
      <c r="D72" s="160" t="s">
        <v>114</v>
      </c>
      <c r="E72" s="160" t="s">
        <v>208</v>
      </c>
      <c r="F72" s="160" t="s">
        <v>209</v>
      </c>
      <c r="G72" s="160" t="s">
        <v>210</v>
      </c>
      <c r="H72" s="165">
        <v>45142.2</v>
      </c>
      <c r="I72" s="65">
        <v>45142.2</v>
      </c>
      <c r="J72" s="65">
        <v>11285.55</v>
      </c>
      <c r="K72" s="160"/>
      <c r="L72" s="65">
        <v>33856.65</v>
      </c>
      <c r="M72" s="160"/>
      <c r="N72" s="65"/>
      <c r="O72" s="65"/>
      <c r="P72" s="160"/>
      <c r="Q72" s="65"/>
      <c r="R72" s="65"/>
      <c r="S72" s="65"/>
      <c r="T72" s="65"/>
      <c r="U72" s="65"/>
      <c r="V72" s="65"/>
      <c r="W72" s="65"/>
    </row>
    <row r="73" ht="20.25" customHeight="1" spans="1:23">
      <c r="A73" s="160" t="str">
        <f t="shared" si="2"/>
        <v>       玉溪市房地产交易管理所</v>
      </c>
      <c r="B73" s="160" t="s">
        <v>300</v>
      </c>
      <c r="C73" s="160" t="s">
        <v>201</v>
      </c>
      <c r="D73" s="160" t="s">
        <v>115</v>
      </c>
      <c r="E73" s="160" t="s">
        <v>211</v>
      </c>
      <c r="F73" s="160" t="s">
        <v>212</v>
      </c>
      <c r="G73" s="160" t="s">
        <v>213</v>
      </c>
      <c r="H73" s="165">
        <v>6009.66</v>
      </c>
      <c r="I73" s="65">
        <v>6009.66</v>
      </c>
      <c r="J73" s="65">
        <v>4340.42</v>
      </c>
      <c r="K73" s="160"/>
      <c r="L73" s="65">
        <v>1669.24</v>
      </c>
      <c r="M73" s="160"/>
      <c r="N73" s="65"/>
      <c r="O73" s="65"/>
      <c r="P73" s="160"/>
      <c r="Q73" s="65"/>
      <c r="R73" s="65"/>
      <c r="S73" s="65"/>
      <c r="T73" s="65"/>
      <c r="U73" s="65"/>
      <c r="V73" s="65"/>
      <c r="W73" s="65"/>
    </row>
    <row r="74" ht="20.25" customHeight="1" spans="1:23">
      <c r="A74" s="160" t="str">
        <f t="shared" si="2"/>
        <v>       玉溪市房地产交易管理所</v>
      </c>
      <c r="B74" s="160" t="s">
        <v>300</v>
      </c>
      <c r="C74" s="160" t="s">
        <v>201</v>
      </c>
      <c r="D74" s="160" t="s">
        <v>123</v>
      </c>
      <c r="E74" s="160" t="s">
        <v>280</v>
      </c>
      <c r="F74" s="160" t="s">
        <v>212</v>
      </c>
      <c r="G74" s="160" t="s">
        <v>213</v>
      </c>
      <c r="H74" s="165">
        <v>3950.97</v>
      </c>
      <c r="I74" s="65">
        <v>3950.97</v>
      </c>
      <c r="J74" s="65">
        <v>987.74</v>
      </c>
      <c r="K74" s="160"/>
      <c r="L74" s="65">
        <v>2963.23</v>
      </c>
      <c r="M74" s="160"/>
      <c r="N74" s="65"/>
      <c r="O74" s="65"/>
      <c r="P74" s="160"/>
      <c r="Q74" s="65"/>
      <c r="R74" s="65"/>
      <c r="S74" s="65"/>
      <c r="T74" s="65"/>
      <c r="U74" s="65"/>
      <c r="V74" s="65"/>
      <c r="W74" s="65"/>
    </row>
    <row r="75" ht="20.25" customHeight="1" spans="1:23">
      <c r="A75" s="160" t="str">
        <f t="shared" si="2"/>
        <v>       玉溪市房地产交易管理所</v>
      </c>
      <c r="B75" s="160" t="s">
        <v>301</v>
      </c>
      <c r="C75" s="160" t="s">
        <v>215</v>
      </c>
      <c r="D75" s="160" t="s">
        <v>140</v>
      </c>
      <c r="E75" s="160" t="s">
        <v>215</v>
      </c>
      <c r="F75" s="160" t="s">
        <v>216</v>
      </c>
      <c r="G75" s="160" t="s">
        <v>215</v>
      </c>
      <c r="H75" s="165">
        <v>96252</v>
      </c>
      <c r="I75" s="65">
        <v>96252</v>
      </c>
      <c r="J75" s="65">
        <v>24063</v>
      </c>
      <c r="K75" s="160"/>
      <c r="L75" s="65">
        <v>72189</v>
      </c>
      <c r="M75" s="160"/>
      <c r="N75" s="65"/>
      <c r="O75" s="65"/>
      <c r="P75" s="160"/>
      <c r="Q75" s="65"/>
      <c r="R75" s="65"/>
      <c r="S75" s="65"/>
      <c r="T75" s="65"/>
      <c r="U75" s="65"/>
      <c r="V75" s="65"/>
      <c r="W75" s="65"/>
    </row>
    <row r="76" ht="20.25" customHeight="1" spans="1:23">
      <c r="A76" s="160" t="str">
        <f t="shared" si="2"/>
        <v>       玉溪市房地产交易管理所</v>
      </c>
      <c r="B76" s="160" t="s">
        <v>302</v>
      </c>
      <c r="C76" s="160" t="s">
        <v>218</v>
      </c>
      <c r="D76" s="160" t="s">
        <v>105</v>
      </c>
      <c r="E76" s="160" t="s">
        <v>287</v>
      </c>
      <c r="F76" s="160" t="s">
        <v>220</v>
      </c>
      <c r="G76" s="160" t="s">
        <v>221</v>
      </c>
      <c r="H76" s="165">
        <v>132000</v>
      </c>
      <c r="I76" s="65">
        <v>132000</v>
      </c>
      <c r="J76" s="65">
        <v>132000</v>
      </c>
      <c r="K76" s="160"/>
      <c r="L76" s="65"/>
      <c r="M76" s="160"/>
      <c r="N76" s="65"/>
      <c r="O76" s="65"/>
      <c r="P76" s="160"/>
      <c r="Q76" s="65"/>
      <c r="R76" s="65"/>
      <c r="S76" s="65"/>
      <c r="T76" s="65"/>
      <c r="U76" s="65"/>
      <c r="V76" s="65"/>
      <c r="W76" s="65"/>
    </row>
    <row r="77" ht="20.25" customHeight="1" spans="1:23">
      <c r="A77" s="160" t="str">
        <f t="shared" si="2"/>
        <v>       玉溪市房地产交易管理所</v>
      </c>
      <c r="B77" s="160" t="s">
        <v>303</v>
      </c>
      <c r="C77" s="160" t="s">
        <v>235</v>
      </c>
      <c r="D77" s="160" t="s">
        <v>123</v>
      </c>
      <c r="E77" s="160" t="s">
        <v>280</v>
      </c>
      <c r="F77" s="160" t="s">
        <v>236</v>
      </c>
      <c r="G77" s="160" t="s">
        <v>235</v>
      </c>
      <c r="H77" s="165">
        <v>10949.28</v>
      </c>
      <c r="I77" s="65">
        <v>10949.28</v>
      </c>
      <c r="J77" s="65"/>
      <c r="K77" s="160"/>
      <c r="L77" s="65">
        <v>10949.28</v>
      </c>
      <c r="M77" s="160"/>
      <c r="N77" s="65"/>
      <c r="O77" s="65"/>
      <c r="P77" s="160"/>
      <c r="Q77" s="65"/>
      <c r="R77" s="65"/>
      <c r="S77" s="65"/>
      <c r="T77" s="65"/>
      <c r="U77" s="65"/>
      <c r="V77" s="65"/>
      <c r="W77" s="65"/>
    </row>
    <row r="78" ht="20.25" customHeight="1" spans="1:23">
      <c r="A78" s="160" t="str">
        <f t="shared" si="2"/>
        <v>       玉溪市房地产交易管理所</v>
      </c>
      <c r="B78" s="160" t="s">
        <v>304</v>
      </c>
      <c r="C78" s="160" t="s">
        <v>238</v>
      </c>
      <c r="D78" s="160" t="s">
        <v>105</v>
      </c>
      <c r="E78" s="160" t="s">
        <v>287</v>
      </c>
      <c r="F78" s="160" t="s">
        <v>239</v>
      </c>
      <c r="G78" s="160" t="s">
        <v>240</v>
      </c>
      <c r="H78" s="165">
        <v>3000</v>
      </c>
      <c r="I78" s="65">
        <v>3000</v>
      </c>
      <c r="J78" s="65">
        <v>3000</v>
      </c>
      <c r="K78" s="160"/>
      <c r="L78" s="65"/>
      <c r="M78" s="160"/>
      <c r="N78" s="65"/>
      <c r="O78" s="65"/>
      <c r="P78" s="160"/>
      <c r="Q78" s="65"/>
      <c r="R78" s="65"/>
      <c r="S78" s="65"/>
      <c r="T78" s="65"/>
      <c r="U78" s="65"/>
      <c r="V78" s="65"/>
      <c r="W78" s="65"/>
    </row>
    <row r="79" ht="20.25" customHeight="1" spans="1:23">
      <c r="A79" s="160" t="str">
        <f t="shared" si="2"/>
        <v>       玉溪市房地产交易管理所</v>
      </c>
      <c r="B79" s="160" t="s">
        <v>304</v>
      </c>
      <c r="C79" s="160" t="s">
        <v>238</v>
      </c>
      <c r="D79" s="160" t="s">
        <v>123</v>
      </c>
      <c r="E79" s="160" t="s">
        <v>280</v>
      </c>
      <c r="F79" s="160" t="s">
        <v>241</v>
      </c>
      <c r="G79" s="160" t="s">
        <v>242</v>
      </c>
      <c r="H79" s="165">
        <v>49000</v>
      </c>
      <c r="I79" s="65">
        <v>49000</v>
      </c>
      <c r="J79" s="65">
        <v>10128.75</v>
      </c>
      <c r="K79" s="160"/>
      <c r="L79" s="65">
        <v>38871.25</v>
      </c>
      <c r="M79" s="160"/>
      <c r="N79" s="65"/>
      <c r="O79" s="65"/>
      <c r="P79" s="160"/>
      <c r="Q79" s="65"/>
      <c r="R79" s="65"/>
      <c r="S79" s="65"/>
      <c r="T79" s="65"/>
      <c r="U79" s="65"/>
      <c r="V79" s="65"/>
      <c r="W79" s="65"/>
    </row>
    <row r="80" ht="20.25" customHeight="1" spans="1:23">
      <c r="A80" s="160" t="str">
        <f t="shared" si="2"/>
        <v>       玉溪市房地产交易管理所</v>
      </c>
      <c r="B80" s="160" t="s">
        <v>304</v>
      </c>
      <c r="C80" s="160" t="s">
        <v>238</v>
      </c>
      <c r="D80" s="160" t="s">
        <v>123</v>
      </c>
      <c r="E80" s="160" t="s">
        <v>280</v>
      </c>
      <c r="F80" s="160" t="s">
        <v>247</v>
      </c>
      <c r="G80" s="160" t="s">
        <v>248</v>
      </c>
      <c r="H80" s="165">
        <v>2000</v>
      </c>
      <c r="I80" s="65">
        <v>2000</v>
      </c>
      <c r="J80" s="65">
        <v>500</v>
      </c>
      <c r="K80" s="160"/>
      <c r="L80" s="65">
        <v>1500</v>
      </c>
      <c r="M80" s="160"/>
      <c r="N80" s="65"/>
      <c r="O80" s="65"/>
      <c r="P80" s="160"/>
      <c r="Q80" s="65"/>
      <c r="R80" s="65"/>
      <c r="S80" s="65"/>
      <c r="T80" s="65"/>
      <c r="U80" s="65"/>
      <c r="V80" s="65"/>
      <c r="W80" s="65"/>
    </row>
    <row r="81" ht="20.25" customHeight="1" spans="1:23">
      <c r="A81" s="160" t="str">
        <f t="shared" si="2"/>
        <v>       玉溪市房地产交易管理所</v>
      </c>
      <c r="B81" s="160" t="s">
        <v>304</v>
      </c>
      <c r="C81" s="160" t="s">
        <v>238</v>
      </c>
      <c r="D81" s="160" t="s">
        <v>123</v>
      </c>
      <c r="E81" s="160" t="s">
        <v>280</v>
      </c>
      <c r="F81" s="160" t="s">
        <v>249</v>
      </c>
      <c r="G81" s="160" t="s">
        <v>250</v>
      </c>
      <c r="H81" s="165">
        <v>3000</v>
      </c>
      <c r="I81" s="65">
        <v>3000</v>
      </c>
      <c r="J81" s="65">
        <v>750</v>
      </c>
      <c r="K81" s="160"/>
      <c r="L81" s="65">
        <v>2250</v>
      </c>
      <c r="M81" s="160"/>
      <c r="N81" s="65"/>
      <c r="O81" s="65"/>
      <c r="P81" s="160"/>
      <c r="Q81" s="65"/>
      <c r="R81" s="65"/>
      <c r="S81" s="65"/>
      <c r="T81" s="65"/>
      <c r="U81" s="65"/>
      <c r="V81" s="65"/>
      <c r="W81" s="65"/>
    </row>
    <row r="82" ht="20.25" customHeight="1" spans="1:23">
      <c r="A82" s="160" t="str">
        <f t="shared" si="2"/>
        <v>       玉溪市房地产交易管理所</v>
      </c>
      <c r="B82" s="160" t="s">
        <v>304</v>
      </c>
      <c r="C82" s="160" t="s">
        <v>238</v>
      </c>
      <c r="D82" s="160" t="s">
        <v>123</v>
      </c>
      <c r="E82" s="160" t="s">
        <v>280</v>
      </c>
      <c r="F82" s="160" t="s">
        <v>255</v>
      </c>
      <c r="G82" s="160" t="s">
        <v>256</v>
      </c>
      <c r="H82" s="165">
        <v>4000</v>
      </c>
      <c r="I82" s="65">
        <v>4000</v>
      </c>
      <c r="J82" s="65">
        <v>1000</v>
      </c>
      <c r="K82" s="160"/>
      <c r="L82" s="65">
        <v>3000</v>
      </c>
      <c r="M82" s="160"/>
      <c r="N82" s="65"/>
      <c r="O82" s="65"/>
      <c r="P82" s="160"/>
      <c r="Q82" s="65"/>
      <c r="R82" s="65"/>
      <c r="S82" s="65"/>
      <c r="T82" s="65"/>
      <c r="U82" s="65"/>
      <c r="V82" s="65"/>
      <c r="W82" s="65"/>
    </row>
    <row r="83" ht="20.25" customHeight="1" spans="1:23">
      <c r="A83" s="160" t="str">
        <f t="shared" si="2"/>
        <v>       玉溪市房地产交易管理所</v>
      </c>
      <c r="B83" s="160" t="s">
        <v>304</v>
      </c>
      <c r="C83" s="160" t="s">
        <v>238</v>
      </c>
      <c r="D83" s="160" t="s">
        <v>123</v>
      </c>
      <c r="E83" s="160" t="s">
        <v>280</v>
      </c>
      <c r="F83" s="160" t="s">
        <v>257</v>
      </c>
      <c r="G83" s="160" t="s">
        <v>258</v>
      </c>
      <c r="H83" s="165">
        <v>6000</v>
      </c>
      <c r="I83" s="65">
        <v>6000</v>
      </c>
      <c r="J83" s="65">
        <v>1500</v>
      </c>
      <c r="K83" s="160"/>
      <c r="L83" s="65">
        <v>4500</v>
      </c>
      <c r="M83" s="160"/>
      <c r="N83" s="65"/>
      <c r="O83" s="65"/>
      <c r="P83" s="160"/>
      <c r="Q83" s="65"/>
      <c r="R83" s="65"/>
      <c r="S83" s="65"/>
      <c r="T83" s="65"/>
      <c r="U83" s="65"/>
      <c r="V83" s="65"/>
      <c r="W83" s="65"/>
    </row>
    <row r="84" ht="20.25" customHeight="1" spans="1:23">
      <c r="A84" s="160" t="str">
        <f t="shared" si="2"/>
        <v>       玉溪市房地产交易管理所</v>
      </c>
      <c r="B84" s="160" t="s">
        <v>305</v>
      </c>
      <c r="C84" s="160" t="s">
        <v>169</v>
      </c>
      <c r="D84" s="160" t="s">
        <v>123</v>
      </c>
      <c r="E84" s="160" t="s">
        <v>280</v>
      </c>
      <c r="F84" s="160" t="s">
        <v>260</v>
      </c>
      <c r="G84" s="160" t="s">
        <v>169</v>
      </c>
      <c r="H84" s="165">
        <v>2000</v>
      </c>
      <c r="I84" s="65">
        <v>2000</v>
      </c>
      <c r="J84" s="65"/>
      <c r="K84" s="160"/>
      <c r="L84" s="65">
        <v>2000</v>
      </c>
      <c r="M84" s="160"/>
      <c r="N84" s="65"/>
      <c r="O84" s="65"/>
      <c r="P84" s="160"/>
      <c r="Q84" s="65"/>
      <c r="R84" s="65"/>
      <c r="S84" s="65"/>
      <c r="T84" s="65"/>
      <c r="U84" s="65"/>
      <c r="V84" s="65"/>
      <c r="W84" s="65"/>
    </row>
    <row r="85" ht="20.25" customHeight="1" spans="1:23">
      <c r="A85" s="160" t="str">
        <f t="shared" si="2"/>
        <v>       玉溪市房地产交易管理所</v>
      </c>
      <c r="B85" s="160" t="s">
        <v>306</v>
      </c>
      <c r="C85" s="160" t="s">
        <v>292</v>
      </c>
      <c r="D85" s="160" t="s">
        <v>123</v>
      </c>
      <c r="E85" s="160" t="s">
        <v>280</v>
      </c>
      <c r="F85" s="160" t="s">
        <v>212</v>
      </c>
      <c r="G85" s="160" t="s">
        <v>213</v>
      </c>
      <c r="H85" s="165">
        <v>3000</v>
      </c>
      <c r="I85" s="65">
        <v>3000</v>
      </c>
      <c r="J85" s="65"/>
      <c r="K85" s="160"/>
      <c r="L85" s="65">
        <v>3000</v>
      </c>
      <c r="M85" s="160"/>
      <c r="N85" s="65"/>
      <c r="O85" s="65"/>
      <c r="P85" s="160"/>
      <c r="Q85" s="65"/>
      <c r="R85" s="65"/>
      <c r="S85" s="65"/>
      <c r="T85" s="65"/>
      <c r="U85" s="65"/>
      <c r="V85" s="65"/>
      <c r="W85" s="65"/>
    </row>
    <row r="86" ht="28" customHeight="1" spans="1:23">
      <c r="A86" s="160" t="str">
        <f t="shared" si="2"/>
        <v>       玉溪市房地产交易管理所</v>
      </c>
      <c r="B86" s="160" t="s">
        <v>307</v>
      </c>
      <c r="C86" s="160" t="s">
        <v>294</v>
      </c>
      <c r="D86" s="160" t="s">
        <v>123</v>
      </c>
      <c r="E86" s="160" t="s">
        <v>280</v>
      </c>
      <c r="F86" s="160" t="s">
        <v>281</v>
      </c>
      <c r="G86" s="160" t="s">
        <v>282</v>
      </c>
      <c r="H86" s="165">
        <v>296400</v>
      </c>
      <c r="I86" s="65">
        <v>296400</v>
      </c>
      <c r="J86" s="65">
        <v>296400</v>
      </c>
      <c r="K86" s="160"/>
      <c r="L86" s="65"/>
      <c r="M86" s="160"/>
      <c r="N86" s="65"/>
      <c r="O86" s="65"/>
      <c r="P86" s="160"/>
      <c r="Q86" s="65"/>
      <c r="R86" s="65"/>
      <c r="S86" s="65"/>
      <c r="T86" s="65"/>
      <c r="U86" s="65"/>
      <c r="V86" s="65"/>
      <c r="W86" s="65"/>
    </row>
    <row r="87" ht="27" customHeight="1" spans="1:23">
      <c r="A87" s="160" t="str">
        <f t="shared" si="2"/>
        <v>       玉溪市房地产交易管理所</v>
      </c>
      <c r="B87" s="160" t="s">
        <v>308</v>
      </c>
      <c r="C87" s="160" t="s">
        <v>296</v>
      </c>
      <c r="D87" s="160" t="s">
        <v>123</v>
      </c>
      <c r="E87" s="160" t="s">
        <v>280</v>
      </c>
      <c r="F87" s="160" t="s">
        <v>281</v>
      </c>
      <c r="G87" s="160" t="s">
        <v>282</v>
      </c>
      <c r="H87" s="165">
        <v>150000</v>
      </c>
      <c r="I87" s="65">
        <v>150000</v>
      </c>
      <c r="J87" s="65"/>
      <c r="K87" s="160"/>
      <c r="L87" s="65">
        <v>150000</v>
      </c>
      <c r="M87" s="160"/>
      <c r="N87" s="65"/>
      <c r="O87" s="65"/>
      <c r="P87" s="160"/>
      <c r="Q87" s="65"/>
      <c r="R87" s="65"/>
      <c r="S87" s="65"/>
      <c r="T87" s="65"/>
      <c r="U87" s="65"/>
      <c r="V87" s="65"/>
      <c r="W87" s="65"/>
    </row>
    <row r="88" ht="20.25" customHeight="1" spans="1:23">
      <c r="A88" s="160" t="str">
        <f t="shared" si="2"/>
        <v>       玉溪市房地产交易管理所</v>
      </c>
      <c r="B88" s="160" t="s">
        <v>309</v>
      </c>
      <c r="C88" s="160" t="s">
        <v>267</v>
      </c>
      <c r="D88" s="160" t="s">
        <v>107</v>
      </c>
      <c r="E88" s="160" t="s">
        <v>268</v>
      </c>
      <c r="F88" s="160" t="s">
        <v>269</v>
      </c>
      <c r="G88" s="160" t="s">
        <v>270</v>
      </c>
      <c r="H88" s="165">
        <v>150000</v>
      </c>
      <c r="I88" s="65">
        <v>150000</v>
      </c>
      <c r="J88" s="65"/>
      <c r="K88" s="160"/>
      <c r="L88" s="65">
        <v>150000</v>
      </c>
      <c r="M88" s="160"/>
      <c r="N88" s="65"/>
      <c r="O88" s="65"/>
      <c r="P88" s="160"/>
      <c r="Q88" s="65"/>
      <c r="R88" s="65"/>
      <c r="S88" s="65"/>
      <c r="T88" s="65"/>
      <c r="U88" s="65"/>
      <c r="V88" s="65"/>
      <c r="W88" s="65"/>
    </row>
    <row r="89" ht="20.25" customHeight="1" spans="1:23">
      <c r="A89" s="160" t="str">
        <f t="shared" si="2"/>
        <v>       玉溪市房地产交易管理所</v>
      </c>
      <c r="B89" s="160" t="s">
        <v>310</v>
      </c>
      <c r="C89" s="160" t="s">
        <v>264</v>
      </c>
      <c r="D89" s="160" t="s">
        <v>123</v>
      </c>
      <c r="E89" s="160" t="s">
        <v>280</v>
      </c>
      <c r="F89" s="160" t="s">
        <v>265</v>
      </c>
      <c r="G89" s="160" t="s">
        <v>223</v>
      </c>
      <c r="H89" s="165">
        <v>96000</v>
      </c>
      <c r="I89" s="65">
        <v>96000</v>
      </c>
      <c r="J89" s="65">
        <v>24000</v>
      </c>
      <c r="K89" s="160"/>
      <c r="L89" s="65">
        <v>72000</v>
      </c>
      <c r="M89" s="160"/>
      <c r="N89" s="65"/>
      <c r="O89" s="65"/>
      <c r="P89" s="160"/>
      <c r="Q89" s="65"/>
      <c r="R89" s="65"/>
      <c r="S89" s="65"/>
      <c r="T89" s="65"/>
      <c r="U89" s="65"/>
      <c r="V89" s="65"/>
      <c r="W89" s="65"/>
    </row>
    <row r="90" ht="20.25" customHeight="1" spans="1:23">
      <c r="A90" s="168" t="s">
        <v>69</v>
      </c>
      <c r="B90" s="160"/>
      <c r="C90" s="160"/>
      <c r="D90" s="160"/>
      <c r="E90" s="160"/>
      <c r="F90" s="160"/>
      <c r="G90" s="160"/>
      <c r="H90" s="165">
        <v>2276610.38</v>
      </c>
      <c r="I90" s="65">
        <v>2276610.38</v>
      </c>
      <c r="J90" s="65">
        <v>874540.71</v>
      </c>
      <c r="K90" s="160"/>
      <c r="L90" s="65">
        <v>1402069.67</v>
      </c>
      <c r="M90" s="160"/>
      <c r="N90" s="65"/>
      <c r="O90" s="65"/>
      <c r="P90" s="160"/>
      <c r="Q90" s="65"/>
      <c r="R90" s="65"/>
      <c r="S90" s="65"/>
      <c r="T90" s="65"/>
      <c r="U90" s="65"/>
      <c r="V90" s="65"/>
      <c r="W90" s="65"/>
    </row>
    <row r="91" ht="20.25" customHeight="1" spans="1:23">
      <c r="A91" s="160" t="str">
        <f t="shared" ref="A91:A113" si="3">"       "&amp;"玉溪市建设工程招标投标管理办公室"</f>
        <v>       玉溪市建设工程招标投标管理办公室</v>
      </c>
      <c r="B91" s="160" t="s">
        <v>311</v>
      </c>
      <c r="C91" s="160" t="s">
        <v>201</v>
      </c>
      <c r="D91" s="160" t="s">
        <v>106</v>
      </c>
      <c r="E91" s="160" t="s">
        <v>202</v>
      </c>
      <c r="F91" s="160" t="s">
        <v>203</v>
      </c>
      <c r="G91" s="160" t="s">
        <v>204</v>
      </c>
      <c r="H91" s="165">
        <v>174479.52</v>
      </c>
      <c r="I91" s="65">
        <v>174479.52</v>
      </c>
      <c r="J91" s="65">
        <v>43619.88</v>
      </c>
      <c r="K91" s="160"/>
      <c r="L91" s="65">
        <v>130859.64</v>
      </c>
      <c r="M91" s="160"/>
      <c r="N91" s="65"/>
      <c r="O91" s="65"/>
      <c r="P91" s="160"/>
      <c r="Q91" s="65"/>
      <c r="R91" s="65"/>
      <c r="S91" s="65"/>
      <c r="T91" s="65"/>
      <c r="U91" s="65"/>
      <c r="V91" s="65"/>
      <c r="W91" s="65"/>
    </row>
    <row r="92" ht="20.25" customHeight="1" spans="1:23">
      <c r="A92" s="160" t="str">
        <f t="shared" si="3"/>
        <v>       玉溪市建设工程招标投标管理办公室</v>
      </c>
      <c r="B92" s="160" t="s">
        <v>311</v>
      </c>
      <c r="C92" s="160" t="s">
        <v>201</v>
      </c>
      <c r="D92" s="160" t="s">
        <v>112</v>
      </c>
      <c r="E92" s="160" t="s">
        <v>205</v>
      </c>
      <c r="F92" s="160" t="s">
        <v>206</v>
      </c>
      <c r="G92" s="160" t="s">
        <v>207</v>
      </c>
      <c r="H92" s="165">
        <v>90511.25</v>
      </c>
      <c r="I92" s="65">
        <v>90511.25</v>
      </c>
      <c r="J92" s="65">
        <v>22627.81</v>
      </c>
      <c r="K92" s="160"/>
      <c r="L92" s="65">
        <v>67883.44</v>
      </c>
      <c r="M92" s="160"/>
      <c r="N92" s="65"/>
      <c r="O92" s="65"/>
      <c r="P92" s="160"/>
      <c r="Q92" s="65"/>
      <c r="R92" s="65"/>
      <c r="S92" s="65"/>
      <c r="T92" s="65"/>
      <c r="U92" s="65"/>
      <c r="V92" s="65"/>
      <c r="W92" s="65"/>
    </row>
    <row r="93" ht="20.25" customHeight="1" spans="1:23">
      <c r="A93" s="160" t="str">
        <f t="shared" si="3"/>
        <v>       玉溪市建设工程招标投标管理办公室</v>
      </c>
      <c r="B93" s="160" t="s">
        <v>311</v>
      </c>
      <c r="C93" s="160" t="s">
        <v>201</v>
      </c>
      <c r="D93" s="160" t="s">
        <v>114</v>
      </c>
      <c r="E93" s="160" t="s">
        <v>208</v>
      </c>
      <c r="F93" s="160" t="s">
        <v>209</v>
      </c>
      <c r="G93" s="160" t="s">
        <v>210</v>
      </c>
      <c r="H93" s="165">
        <v>71152.05</v>
      </c>
      <c r="I93" s="65">
        <v>71152.05</v>
      </c>
      <c r="J93" s="65">
        <v>17788.01</v>
      </c>
      <c r="K93" s="160"/>
      <c r="L93" s="65">
        <v>53364.04</v>
      </c>
      <c r="M93" s="160"/>
      <c r="N93" s="65"/>
      <c r="O93" s="65"/>
      <c r="P93" s="160"/>
      <c r="Q93" s="65"/>
      <c r="R93" s="65"/>
      <c r="S93" s="65"/>
      <c r="T93" s="65"/>
      <c r="U93" s="65"/>
      <c r="V93" s="65"/>
      <c r="W93" s="65"/>
    </row>
    <row r="94" ht="20.25" customHeight="1" spans="1:23">
      <c r="A94" s="160" t="str">
        <f t="shared" si="3"/>
        <v>       玉溪市建设工程招标投标管理办公室</v>
      </c>
      <c r="B94" s="160" t="s">
        <v>311</v>
      </c>
      <c r="C94" s="160" t="s">
        <v>201</v>
      </c>
      <c r="D94" s="160" t="s">
        <v>115</v>
      </c>
      <c r="E94" s="160" t="s">
        <v>211</v>
      </c>
      <c r="F94" s="160" t="s">
        <v>212</v>
      </c>
      <c r="G94" s="160" t="s">
        <v>213</v>
      </c>
      <c r="H94" s="165">
        <v>9631.04</v>
      </c>
      <c r="I94" s="65">
        <v>9631.04</v>
      </c>
      <c r="J94" s="65">
        <v>6277.76</v>
      </c>
      <c r="K94" s="160"/>
      <c r="L94" s="65">
        <v>3353.28</v>
      </c>
      <c r="M94" s="160"/>
      <c r="N94" s="65"/>
      <c r="O94" s="65"/>
      <c r="P94" s="160"/>
      <c r="Q94" s="65"/>
      <c r="R94" s="65"/>
      <c r="S94" s="65"/>
      <c r="T94" s="65"/>
      <c r="U94" s="65"/>
      <c r="V94" s="65"/>
      <c r="W94" s="65"/>
    </row>
    <row r="95" ht="20.25" customHeight="1" spans="1:23">
      <c r="A95" s="160" t="str">
        <f t="shared" si="3"/>
        <v>       玉溪市建设工程招标投标管理办公室</v>
      </c>
      <c r="B95" s="160" t="s">
        <v>312</v>
      </c>
      <c r="C95" s="160" t="s">
        <v>215</v>
      </c>
      <c r="D95" s="160" t="s">
        <v>140</v>
      </c>
      <c r="E95" s="160" t="s">
        <v>215</v>
      </c>
      <c r="F95" s="160" t="s">
        <v>216</v>
      </c>
      <c r="G95" s="160" t="s">
        <v>215</v>
      </c>
      <c r="H95" s="165">
        <v>150360</v>
      </c>
      <c r="I95" s="65">
        <v>150360</v>
      </c>
      <c r="J95" s="65">
        <v>37590</v>
      </c>
      <c r="K95" s="160"/>
      <c r="L95" s="65">
        <v>112770</v>
      </c>
      <c r="M95" s="160"/>
      <c r="N95" s="65"/>
      <c r="O95" s="65"/>
      <c r="P95" s="160"/>
      <c r="Q95" s="65"/>
      <c r="R95" s="65"/>
      <c r="S95" s="65"/>
      <c r="T95" s="65"/>
      <c r="U95" s="65"/>
      <c r="V95" s="65"/>
      <c r="W95" s="65"/>
    </row>
    <row r="96" ht="20.25" customHeight="1" spans="1:23">
      <c r="A96" s="160" t="str">
        <f t="shared" si="3"/>
        <v>       玉溪市建设工程招标投标管理办公室</v>
      </c>
      <c r="B96" s="160" t="s">
        <v>313</v>
      </c>
      <c r="C96" s="160" t="s">
        <v>218</v>
      </c>
      <c r="D96" s="160" t="s">
        <v>104</v>
      </c>
      <c r="E96" s="160" t="s">
        <v>219</v>
      </c>
      <c r="F96" s="160" t="s">
        <v>220</v>
      </c>
      <c r="G96" s="160" t="s">
        <v>221</v>
      </c>
      <c r="H96" s="165">
        <v>218400</v>
      </c>
      <c r="I96" s="65">
        <v>218400</v>
      </c>
      <c r="J96" s="65">
        <v>218400</v>
      </c>
      <c r="K96" s="160"/>
      <c r="L96" s="65"/>
      <c r="M96" s="160"/>
      <c r="N96" s="65"/>
      <c r="O96" s="65"/>
      <c r="P96" s="160"/>
      <c r="Q96" s="65"/>
      <c r="R96" s="65"/>
      <c r="S96" s="65"/>
      <c r="T96" s="65"/>
      <c r="U96" s="65"/>
      <c r="V96" s="65"/>
      <c r="W96" s="65"/>
    </row>
    <row r="97" ht="20.25" customHeight="1" spans="1:23">
      <c r="A97" s="160" t="str">
        <f t="shared" si="3"/>
        <v>       玉溪市建设工程招标投标管理办公室</v>
      </c>
      <c r="B97" s="160" t="s">
        <v>314</v>
      </c>
      <c r="C97" s="160" t="s">
        <v>231</v>
      </c>
      <c r="D97" s="160" t="s">
        <v>121</v>
      </c>
      <c r="E97" s="160" t="s">
        <v>194</v>
      </c>
      <c r="F97" s="160" t="s">
        <v>232</v>
      </c>
      <c r="G97" s="160" t="s">
        <v>233</v>
      </c>
      <c r="H97" s="165">
        <v>77400</v>
      </c>
      <c r="I97" s="65">
        <v>77400</v>
      </c>
      <c r="J97" s="65">
        <v>33862.5</v>
      </c>
      <c r="K97" s="160"/>
      <c r="L97" s="65">
        <v>43537.5</v>
      </c>
      <c r="M97" s="160"/>
      <c r="N97" s="65"/>
      <c r="O97" s="65"/>
      <c r="P97" s="160"/>
      <c r="Q97" s="65"/>
      <c r="R97" s="65"/>
      <c r="S97" s="65"/>
      <c r="T97" s="65"/>
      <c r="U97" s="65"/>
      <c r="V97" s="65"/>
      <c r="W97" s="65"/>
    </row>
    <row r="98" ht="20.25" customHeight="1" spans="1:23">
      <c r="A98" s="160" t="str">
        <f t="shared" si="3"/>
        <v>       玉溪市建设工程招标投标管理办公室</v>
      </c>
      <c r="B98" s="160" t="s">
        <v>315</v>
      </c>
      <c r="C98" s="160" t="s">
        <v>235</v>
      </c>
      <c r="D98" s="160" t="s">
        <v>121</v>
      </c>
      <c r="E98" s="160" t="s">
        <v>194</v>
      </c>
      <c r="F98" s="160" t="s">
        <v>236</v>
      </c>
      <c r="G98" s="160" t="s">
        <v>235</v>
      </c>
      <c r="H98" s="165">
        <v>17807.52</v>
      </c>
      <c r="I98" s="65">
        <v>17807.52</v>
      </c>
      <c r="J98" s="65"/>
      <c r="K98" s="160"/>
      <c r="L98" s="65">
        <v>17807.52</v>
      </c>
      <c r="M98" s="160"/>
      <c r="N98" s="65"/>
      <c r="O98" s="65"/>
      <c r="P98" s="160"/>
      <c r="Q98" s="65"/>
      <c r="R98" s="65"/>
      <c r="S98" s="65"/>
      <c r="T98" s="65"/>
      <c r="U98" s="65"/>
      <c r="V98" s="65"/>
      <c r="W98" s="65"/>
    </row>
    <row r="99" ht="20.25" customHeight="1" spans="1:23">
      <c r="A99" s="160" t="str">
        <f t="shared" si="3"/>
        <v>       玉溪市建设工程招标投标管理办公室</v>
      </c>
      <c r="B99" s="160" t="s">
        <v>316</v>
      </c>
      <c r="C99" s="160" t="s">
        <v>238</v>
      </c>
      <c r="D99" s="160" t="s">
        <v>104</v>
      </c>
      <c r="E99" s="160" t="s">
        <v>219</v>
      </c>
      <c r="F99" s="160" t="s">
        <v>239</v>
      </c>
      <c r="G99" s="160" t="s">
        <v>240</v>
      </c>
      <c r="H99" s="165">
        <v>4200</v>
      </c>
      <c r="I99" s="65">
        <v>4200</v>
      </c>
      <c r="J99" s="65">
        <v>4200</v>
      </c>
      <c r="K99" s="160"/>
      <c r="L99" s="65"/>
      <c r="M99" s="160"/>
      <c r="N99" s="65"/>
      <c r="O99" s="65"/>
      <c r="P99" s="160"/>
      <c r="Q99" s="65"/>
      <c r="R99" s="65"/>
      <c r="S99" s="65"/>
      <c r="T99" s="65"/>
      <c r="U99" s="65"/>
      <c r="V99" s="65"/>
      <c r="W99" s="65"/>
    </row>
    <row r="100" ht="20.25" customHeight="1" spans="1:23">
      <c r="A100" s="160" t="str">
        <f t="shared" si="3"/>
        <v>       玉溪市建设工程招标投标管理办公室</v>
      </c>
      <c r="B100" s="160" t="s">
        <v>316</v>
      </c>
      <c r="C100" s="160" t="s">
        <v>238</v>
      </c>
      <c r="D100" s="160" t="s">
        <v>121</v>
      </c>
      <c r="E100" s="160" t="s">
        <v>194</v>
      </c>
      <c r="F100" s="160" t="s">
        <v>241</v>
      </c>
      <c r="G100" s="160" t="s">
        <v>242</v>
      </c>
      <c r="H100" s="165">
        <v>67200</v>
      </c>
      <c r="I100" s="65">
        <v>67200</v>
      </c>
      <c r="J100" s="65">
        <v>14851.75</v>
      </c>
      <c r="K100" s="160"/>
      <c r="L100" s="65">
        <v>52348.25</v>
      </c>
      <c r="M100" s="160"/>
      <c r="N100" s="65"/>
      <c r="O100" s="65"/>
      <c r="P100" s="160"/>
      <c r="Q100" s="65"/>
      <c r="R100" s="65"/>
      <c r="S100" s="65"/>
      <c r="T100" s="65"/>
      <c r="U100" s="65"/>
      <c r="V100" s="65"/>
      <c r="W100" s="65"/>
    </row>
    <row r="101" ht="20.25" customHeight="1" spans="1:23">
      <c r="A101" s="160" t="str">
        <f t="shared" si="3"/>
        <v>       玉溪市建设工程招标投标管理办公室</v>
      </c>
      <c r="B101" s="160" t="s">
        <v>316</v>
      </c>
      <c r="C101" s="160" t="s">
        <v>238</v>
      </c>
      <c r="D101" s="160" t="s">
        <v>121</v>
      </c>
      <c r="E101" s="160" t="s">
        <v>194</v>
      </c>
      <c r="F101" s="160" t="s">
        <v>247</v>
      </c>
      <c r="G101" s="160" t="s">
        <v>248</v>
      </c>
      <c r="H101" s="165">
        <v>1000</v>
      </c>
      <c r="I101" s="65">
        <v>1000</v>
      </c>
      <c r="J101" s="65">
        <v>250</v>
      </c>
      <c r="K101" s="160"/>
      <c r="L101" s="65">
        <v>750</v>
      </c>
      <c r="M101" s="160"/>
      <c r="N101" s="65"/>
      <c r="O101" s="65"/>
      <c r="P101" s="160"/>
      <c r="Q101" s="65"/>
      <c r="R101" s="65"/>
      <c r="S101" s="65"/>
      <c r="T101" s="65"/>
      <c r="U101" s="65"/>
      <c r="V101" s="65"/>
      <c r="W101" s="65"/>
    </row>
    <row r="102" ht="20.25" customHeight="1" spans="1:23">
      <c r="A102" s="160" t="str">
        <f t="shared" si="3"/>
        <v>       玉溪市建设工程招标投标管理办公室</v>
      </c>
      <c r="B102" s="160" t="s">
        <v>316</v>
      </c>
      <c r="C102" s="160" t="s">
        <v>238</v>
      </c>
      <c r="D102" s="160" t="s">
        <v>121</v>
      </c>
      <c r="E102" s="160" t="s">
        <v>194</v>
      </c>
      <c r="F102" s="160" t="s">
        <v>249</v>
      </c>
      <c r="G102" s="160" t="s">
        <v>250</v>
      </c>
      <c r="H102" s="165">
        <v>20000</v>
      </c>
      <c r="I102" s="65">
        <v>20000</v>
      </c>
      <c r="J102" s="65">
        <v>5000</v>
      </c>
      <c r="K102" s="160"/>
      <c r="L102" s="65">
        <v>15000</v>
      </c>
      <c r="M102" s="160"/>
      <c r="N102" s="65"/>
      <c r="O102" s="65"/>
      <c r="P102" s="160"/>
      <c r="Q102" s="65"/>
      <c r="R102" s="65"/>
      <c r="S102" s="65"/>
      <c r="T102" s="65"/>
      <c r="U102" s="65"/>
      <c r="V102" s="65"/>
      <c r="W102" s="65"/>
    </row>
    <row r="103" ht="20.25" customHeight="1" spans="1:23">
      <c r="A103" s="160" t="str">
        <f t="shared" si="3"/>
        <v>       玉溪市建设工程招标投标管理办公室</v>
      </c>
      <c r="B103" s="160" t="s">
        <v>316</v>
      </c>
      <c r="C103" s="160" t="s">
        <v>238</v>
      </c>
      <c r="D103" s="160" t="s">
        <v>121</v>
      </c>
      <c r="E103" s="160" t="s">
        <v>194</v>
      </c>
      <c r="F103" s="160" t="s">
        <v>255</v>
      </c>
      <c r="G103" s="160" t="s">
        <v>256</v>
      </c>
      <c r="H103" s="165">
        <v>10000</v>
      </c>
      <c r="I103" s="65">
        <v>10000</v>
      </c>
      <c r="J103" s="65">
        <v>2500</v>
      </c>
      <c r="K103" s="160"/>
      <c r="L103" s="65">
        <v>7500</v>
      </c>
      <c r="M103" s="160"/>
      <c r="N103" s="65"/>
      <c r="O103" s="65"/>
      <c r="P103" s="160"/>
      <c r="Q103" s="65"/>
      <c r="R103" s="65"/>
      <c r="S103" s="65"/>
      <c r="T103" s="65"/>
      <c r="U103" s="65"/>
      <c r="V103" s="65"/>
      <c r="W103" s="65"/>
    </row>
    <row r="104" ht="20.25" customHeight="1" spans="1:23">
      <c r="A104" s="160" t="str">
        <f t="shared" si="3"/>
        <v>       玉溪市建设工程招标投标管理办公室</v>
      </c>
      <c r="B104" s="160" t="s">
        <v>316</v>
      </c>
      <c r="C104" s="160" t="s">
        <v>238</v>
      </c>
      <c r="D104" s="160" t="s">
        <v>121</v>
      </c>
      <c r="E104" s="160" t="s">
        <v>194</v>
      </c>
      <c r="F104" s="160" t="s">
        <v>257</v>
      </c>
      <c r="G104" s="160" t="s">
        <v>258</v>
      </c>
      <c r="H104" s="165">
        <v>8000</v>
      </c>
      <c r="I104" s="65">
        <v>8000</v>
      </c>
      <c r="J104" s="65">
        <v>2000</v>
      </c>
      <c r="K104" s="160"/>
      <c r="L104" s="65">
        <v>6000</v>
      </c>
      <c r="M104" s="160"/>
      <c r="N104" s="65"/>
      <c r="O104" s="65"/>
      <c r="P104" s="160"/>
      <c r="Q104" s="65"/>
      <c r="R104" s="65"/>
      <c r="S104" s="65"/>
      <c r="T104" s="65"/>
      <c r="U104" s="65"/>
      <c r="V104" s="65"/>
      <c r="W104" s="65"/>
    </row>
    <row r="105" ht="20.25" customHeight="1" spans="1:23">
      <c r="A105" s="160" t="str">
        <f t="shared" si="3"/>
        <v>       玉溪市建设工程招标投标管理办公室</v>
      </c>
      <c r="B105" s="160" t="s">
        <v>316</v>
      </c>
      <c r="C105" s="160" t="s">
        <v>238</v>
      </c>
      <c r="D105" s="160" t="s">
        <v>121</v>
      </c>
      <c r="E105" s="160" t="s">
        <v>194</v>
      </c>
      <c r="F105" s="160" t="s">
        <v>232</v>
      </c>
      <c r="G105" s="160" t="s">
        <v>233</v>
      </c>
      <c r="H105" s="165">
        <v>7740</v>
      </c>
      <c r="I105" s="65">
        <v>7740</v>
      </c>
      <c r="J105" s="65">
        <v>1935</v>
      </c>
      <c r="K105" s="160"/>
      <c r="L105" s="65">
        <v>5805</v>
      </c>
      <c r="M105" s="160"/>
      <c r="N105" s="65"/>
      <c r="O105" s="65"/>
      <c r="P105" s="160"/>
      <c r="Q105" s="65"/>
      <c r="R105" s="65"/>
      <c r="S105" s="65"/>
      <c r="T105" s="65"/>
      <c r="U105" s="65"/>
      <c r="V105" s="65"/>
      <c r="W105" s="65"/>
    </row>
    <row r="106" ht="20.25" customHeight="1" spans="1:23">
      <c r="A106" s="160" t="str">
        <f t="shared" si="3"/>
        <v>       玉溪市建设工程招标投标管理办公室</v>
      </c>
      <c r="B106" s="160" t="s">
        <v>317</v>
      </c>
      <c r="C106" s="160" t="s">
        <v>193</v>
      </c>
      <c r="D106" s="160" t="s">
        <v>121</v>
      </c>
      <c r="E106" s="160" t="s">
        <v>194</v>
      </c>
      <c r="F106" s="160" t="s">
        <v>195</v>
      </c>
      <c r="G106" s="160" t="s">
        <v>196</v>
      </c>
      <c r="H106" s="165">
        <v>403884</v>
      </c>
      <c r="I106" s="65">
        <v>403884</v>
      </c>
      <c r="J106" s="65">
        <v>176699.25</v>
      </c>
      <c r="K106" s="160"/>
      <c r="L106" s="65">
        <v>227184.75</v>
      </c>
      <c r="M106" s="160"/>
      <c r="N106" s="65"/>
      <c r="O106" s="65"/>
      <c r="P106" s="160"/>
      <c r="Q106" s="65"/>
      <c r="R106" s="65"/>
      <c r="S106" s="65"/>
      <c r="T106" s="65"/>
      <c r="U106" s="65"/>
      <c r="V106" s="65"/>
      <c r="W106" s="65"/>
    </row>
    <row r="107" ht="20.25" customHeight="1" spans="1:23">
      <c r="A107" s="160" t="str">
        <f t="shared" si="3"/>
        <v>       玉溪市建设工程招标投标管理办公室</v>
      </c>
      <c r="B107" s="160" t="s">
        <v>317</v>
      </c>
      <c r="C107" s="160" t="s">
        <v>193</v>
      </c>
      <c r="D107" s="160" t="s">
        <v>121</v>
      </c>
      <c r="E107" s="160" t="s">
        <v>194</v>
      </c>
      <c r="F107" s="160" t="s">
        <v>197</v>
      </c>
      <c r="G107" s="160" t="s">
        <v>198</v>
      </c>
      <c r="H107" s="165">
        <v>481620</v>
      </c>
      <c r="I107" s="65">
        <v>481620</v>
      </c>
      <c r="J107" s="65">
        <v>210708.75</v>
      </c>
      <c r="K107" s="160"/>
      <c r="L107" s="65">
        <v>270911.25</v>
      </c>
      <c r="M107" s="160"/>
      <c r="N107" s="65"/>
      <c r="O107" s="65"/>
      <c r="P107" s="160"/>
      <c r="Q107" s="65"/>
      <c r="R107" s="65"/>
      <c r="S107" s="65"/>
      <c r="T107" s="65"/>
      <c r="U107" s="65"/>
      <c r="V107" s="65"/>
      <c r="W107" s="65"/>
    </row>
    <row r="108" ht="20.25" customHeight="1" spans="1:23">
      <c r="A108" s="160" t="str">
        <f t="shared" si="3"/>
        <v>       玉溪市建设工程招标投标管理办公室</v>
      </c>
      <c r="B108" s="160" t="s">
        <v>317</v>
      </c>
      <c r="C108" s="160" t="s">
        <v>193</v>
      </c>
      <c r="D108" s="160" t="s">
        <v>141</v>
      </c>
      <c r="E108" s="160" t="s">
        <v>199</v>
      </c>
      <c r="F108" s="160" t="s">
        <v>197</v>
      </c>
      <c r="G108" s="160" t="s">
        <v>198</v>
      </c>
      <c r="H108" s="165">
        <v>4872</v>
      </c>
      <c r="I108" s="65">
        <v>4872</v>
      </c>
      <c r="J108" s="65">
        <v>1218</v>
      </c>
      <c r="K108" s="160"/>
      <c r="L108" s="65">
        <v>3654</v>
      </c>
      <c r="M108" s="160"/>
      <c r="N108" s="65"/>
      <c r="O108" s="65"/>
      <c r="P108" s="160"/>
      <c r="Q108" s="65"/>
      <c r="R108" s="65"/>
      <c r="S108" s="65"/>
      <c r="T108" s="65"/>
      <c r="U108" s="65"/>
      <c r="V108" s="65"/>
      <c r="W108" s="65"/>
    </row>
    <row r="109" ht="20.25" customHeight="1" spans="1:23">
      <c r="A109" s="160" t="str">
        <f t="shared" si="3"/>
        <v>       玉溪市建设工程招标投标管理办公室</v>
      </c>
      <c r="B109" s="160" t="s">
        <v>318</v>
      </c>
      <c r="C109" s="160" t="s">
        <v>223</v>
      </c>
      <c r="D109" s="160" t="s">
        <v>121</v>
      </c>
      <c r="E109" s="160" t="s">
        <v>194</v>
      </c>
      <c r="F109" s="160" t="s">
        <v>224</v>
      </c>
      <c r="G109" s="160" t="s">
        <v>225</v>
      </c>
      <c r="H109" s="165">
        <v>265696</v>
      </c>
      <c r="I109" s="65">
        <v>265696</v>
      </c>
      <c r="J109" s="65">
        <v>75012</v>
      </c>
      <c r="K109" s="160"/>
      <c r="L109" s="65">
        <v>190684</v>
      </c>
      <c r="M109" s="160"/>
      <c r="N109" s="65"/>
      <c r="O109" s="65"/>
      <c r="P109" s="160"/>
      <c r="Q109" s="65"/>
      <c r="R109" s="65"/>
      <c r="S109" s="65"/>
      <c r="T109" s="65"/>
      <c r="U109" s="65"/>
      <c r="V109" s="65"/>
      <c r="W109" s="65"/>
    </row>
    <row r="110" ht="20.25" customHeight="1" spans="1:23">
      <c r="A110" s="160" t="str">
        <f t="shared" si="3"/>
        <v>       玉溪市建设工程招标投标管理办公室</v>
      </c>
      <c r="B110" s="160" t="s">
        <v>319</v>
      </c>
      <c r="C110" s="160" t="s">
        <v>169</v>
      </c>
      <c r="D110" s="160" t="s">
        <v>121</v>
      </c>
      <c r="E110" s="160" t="s">
        <v>194</v>
      </c>
      <c r="F110" s="160" t="s">
        <v>260</v>
      </c>
      <c r="G110" s="160" t="s">
        <v>169</v>
      </c>
      <c r="H110" s="165">
        <v>2000</v>
      </c>
      <c r="I110" s="65">
        <v>2000</v>
      </c>
      <c r="J110" s="65"/>
      <c r="K110" s="160"/>
      <c r="L110" s="65">
        <v>2000</v>
      </c>
      <c r="M110" s="160"/>
      <c r="N110" s="65"/>
      <c r="O110" s="65"/>
      <c r="P110" s="160"/>
      <c r="Q110" s="65"/>
      <c r="R110" s="65"/>
      <c r="S110" s="65"/>
      <c r="T110" s="65"/>
      <c r="U110" s="65"/>
      <c r="V110" s="65"/>
      <c r="W110" s="65"/>
    </row>
    <row r="111" ht="20.25" customHeight="1" spans="1:23">
      <c r="A111" s="160" t="str">
        <f t="shared" si="3"/>
        <v>       玉溪市建设工程招标投标管理办公室</v>
      </c>
      <c r="B111" s="160" t="s">
        <v>320</v>
      </c>
      <c r="C111" s="160" t="s">
        <v>292</v>
      </c>
      <c r="D111" s="160" t="s">
        <v>121</v>
      </c>
      <c r="E111" s="160" t="s">
        <v>194</v>
      </c>
      <c r="F111" s="160" t="s">
        <v>212</v>
      </c>
      <c r="G111" s="160" t="s">
        <v>213</v>
      </c>
      <c r="H111" s="165">
        <v>7000</v>
      </c>
      <c r="I111" s="65">
        <v>7000</v>
      </c>
      <c r="J111" s="65"/>
      <c r="K111" s="160"/>
      <c r="L111" s="65">
        <v>7000</v>
      </c>
      <c r="M111" s="160"/>
      <c r="N111" s="65"/>
      <c r="O111" s="65"/>
      <c r="P111" s="160"/>
      <c r="Q111" s="65"/>
      <c r="R111" s="65"/>
      <c r="S111" s="65"/>
      <c r="T111" s="65"/>
      <c r="U111" s="65"/>
      <c r="V111" s="65"/>
      <c r="W111" s="65"/>
    </row>
    <row r="112" ht="20.25" customHeight="1" spans="1:23">
      <c r="A112" s="160" t="str">
        <f t="shared" si="3"/>
        <v>       玉溪市建设工程招标投标管理办公室</v>
      </c>
      <c r="B112" s="160" t="s">
        <v>321</v>
      </c>
      <c r="C112" s="160" t="s">
        <v>262</v>
      </c>
      <c r="D112" s="160" t="s">
        <v>121</v>
      </c>
      <c r="E112" s="160" t="s">
        <v>194</v>
      </c>
      <c r="F112" s="160" t="s">
        <v>224</v>
      </c>
      <c r="G112" s="160" t="s">
        <v>225</v>
      </c>
      <c r="H112" s="165">
        <v>33657</v>
      </c>
      <c r="I112" s="65">
        <v>33657</v>
      </c>
      <c r="J112" s="65"/>
      <c r="K112" s="160"/>
      <c r="L112" s="65">
        <v>33657</v>
      </c>
      <c r="M112" s="160"/>
      <c r="N112" s="65"/>
      <c r="O112" s="65"/>
      <c r="P112" s="160"/>
      <c r="Q112" s="65"/>
      <c r="R112" s="65"/>
      <c r="S112" s="65"/>
      <c r="T112" s="65"/>
      <c r="U112" s="65"/>
      <c r="V112" s="65"/>
      <c r="W112" s="65"/>
    </row>
    <row r="113" ht="20.25" customHeight="1" spans="1:23">
      <c r="A113" s="160" t="str">
        <f t="shared" si="3"/>
        <v>       玉溪市建设工程招标投标管理办公室</v>
      </c>
      <c r="B113" s="160" t="s">
        <v>322</v>
      </c>
      <c r="C113" s="160" t="s">
        <v>267</v>
      </c>
      <c r="D113" s="160" t="s">
        <v>107</v>
      </c>
      <c r="E113" s="160" t="s">
        <v>268</v>
      </c>
      <c r="F113" s="160" t="s">
        <v>269</v>
      </c>
      <c r="G113" s="160" t="s">
        <v>270</v>
      </c>
      <c r="H113" s="165">
        <v>150000</v>
      </c>
      <c r="I113" s="65">
        <v>150000</v>
      </c>
      <c r="J113" s="65"/>
      <c r="K113" s="160"/>
      <c r="L113" s="65">
        <v>150000</v>
      </c>
      <c r="M113" s="160"/>
      <c r="N113" s="65"/>
      <c r="O113" s="65"/>
      <c r="P113" s="160"/>
      <c r="Q113" s="65"/>
      <c r="R113" s="65"/>
      <c r="S113" s="65"/>
      <c r="T113" s="65"/>
      <c r="U113" s="65"/>
      <c r="V113" s="65"/>
      <c r="W113" s="65"/>
    </row>
    <row r="114" ht="20.25" customHeight="1" spans="1:23">
      <c r="A114" s="168" t="s">
        <v>75</v>
      </c>
      <c r="B114" s="160"/>
      <c r="C114" s="160"/>
      <c r="D114" s="160"/>
      <c r="E114" s="160"/>
      <c r="F114" s="160"/>
      <c r="G114" s="160"/>
      <c r="H114" s="165">
        <v>970902.26</v>
      </c>
      <c r="I114" s="65">
        <v>970902.26</v>
      </c>
      <c r="J114" s="65">
        <v>492851.93</v>
      </c>
      <c r="K114" s="160"/>
      <c r="L114" s="65">
        <v>478050.33</v>
      </c>
      <c r="M114" s="160"/>
      <c r="N114" s="65"/>
      <c r="O114" s="65"/>
      <c r="P114" s="160"/>
      <c r="Q114" s="65"/>
      <c r="R114" s="65"/>
      <c r="S114" s="65"/>
      <c r="T114" s="65"/>
      <c r="U114" s="65"/>
      <c r="V114" s="65"/>
      <c r="W114" s="65"/>
    </row>
    <row r="115" ht="20.25" customHeight="1" spans="1:23">
      <c r="A115" s="160" t="str">
        <f t="shared" ref="A115:A141" si="4">"       "&amp;"玉溪市工程建设标准定额管理站"</f>
        <v>       玉溪市工程建设标准定额管理站</v>
      </c>
      <c r="B115" s="160" t="s">
        <v>323</v>
      </c>
      <c r="C115" s="160" t="s">
        <v>279</v>
      </c>
      <c r="D115" s="160" t="s">
        <v>129</v>
      </c>
      <c r="E115" s="160" t="s">
        <v>324</v>
      </c>
      <c r="F115" s="160" t="s">
        <v>195</v>
      </c>
      <c r="G115" s="160" t="s">
        <v>196</v>
      </c>
      <c r="H115" s="165">
        <v>165612</v>
      </c>
      <c r="I115" s="65">
        <v>165612</v>
      </c>
      <c r="J115" s="65">
        <v>72455.25</v>
      </c>
      <c r="K115" s="160"/>
      <c r="L115" s="65">
        <v>93156.75</v>
      </c>
      <c r="M115" s="160"/>
      <c r="N115" s="65"/>
      <c r="O115" s="65"/>
      <c r="P115" s="160"/>
      <c r="Q115" s="65"/>
      <c r="R115" s="65"/>
      <c r="S115" s="65"/>
      <c r="T115" s="65"/>
      <c r="U115" s="65"/>
      <c r="V115" s="65"/>
      <c r="W115" s="65"/>
    </row>
    <row r="116" ht="20.25" customHeight="1" spans="1:23">
      <c r="A116" s="160" t="str">
        <f t="shared" si="4"/>
        <v>       玉溪市工程建设标准定额管理站</v>
      </c>
      <c r="B116" s="160" t="s">
        <v>323</v>
      </c>
      <c r="C116" s="160" t="s">
        <v>279</v>
      </c>
      <c r="D116" s="160" t="s">
        <v>129</v>
      </c>
      <c r="E116" s="160" t="s">
        <v>324</v>
      </c>
      <c r="F116" s="160" t="s">
        <v>281</v>
      </c>
      <c r="G116" s="160" t="s">
        <v>282</v>
      </c>
      <c r="H116" s="165">
        <v>65040</v>
      </c>
      <c r="I116" s="65">
        <v>65040</v>
      </c>
      <c r="J116" s="65">
        <v>28455</v>
      </c>
      <c r="K116" s="160"/>
      <c r="L116" s="65">
        <v>36585</v>
      </c>
      <c r="M116" s="160"/>
      <c r="N116" s="65"/>
      <c r="O116" s="65"/>
      <c r="P116" s="160"/>
      <c r="Q116" s="65"/>
      <c r="R116" s="65"/>
      <c r="S116" s="65"/>
      <c r="T116" s="65"/>
      <c r="U116" s="65"/>
      <c r="V116" s="65"/>
      <c r="W116" s="65"/>
    </row>
    <row r="117" ht="20.25" customHeight="1" spans="1:23">
      <c r="A117" s="160" t="str">
        <f t="shared" si="4"/>
        <v>       玉溪市工程建设标准定额管理站</v>
      </c>
      <c r="B117" s="160" t="s">
        <v>323</v>
      </c>
      <c r="C117" s="160" t="s">
        <v>279</v>
      </c>
      <c r="D117" s="160" t="s">
        <v>141</v>
      </c>
      <c r="E117" s="160" t="s">
        <v>199</v>
      </c>
      <c r="F117" s="160" t="s">
        <v>197</v>
      </c>
      <c r="G117" s="160" t="s">
        <v>198</v>
      </c>
      <c r="H117" s="165">
        <v>5160</v>
      </c>
      <c r="I117" s="65">
        <v>5160</v>
      </c>
      <c r="J117" s="65"/>
      <c r="K117" s="160"/>
      <c r="L117" s="65">
        <v>5160</v>
      </c>
      <c r="M117" s="160"/>
      <c r="N117" s="65"/>
      <c r="O117" s="65"/>
      <c r="P117" s="160"/>
      <c r="Q117" s="65"/>
      <c r="R117" s="65"/>
      <c r="S117" s="65"/>
      <c r="T117" s="65"/>
      <c r="U117" s="65"/>
      <c r="V117" s="65"/>
      <c r="W117" s="65"/>
    </row>
    <row r="118" ht="20.25" customHeight="1" spans="1:23">
      <c r="A118" s="160" t="str">
        <f t="shared" si="4"/>
        <v>       玉溪市工程建设标准定额管理站</v>
      </c>
      <c r="B118" s="160" t="s">
        <v>325</v>
      </c>
      <c r="C118" s="160" t="s">
        <v>201</v>
      </c>
      <c r="D118" s="160" t="s">
        <v>106</v>
      </c>
      <c r="E118" s="160" t="s">
        <v>202</v>
      </c>
      <c r="F118" s="160" t="s">
        <v>203</v>
      </c>
      <c r="G118" s="160" t="s">
        <v>204</v>
      </c>
      <c r="H118" s="165">
        <v>57002.88</v>
      </c>
      <c r="I118" s="65">
        <v>57002.88</v>
      </c>
      <c r="J118" s="65">
        <v>14250.72</v>
      </c>
      <c r="K118" s="160"/>
      <c r="L118" s="65">
        <v>42752.16</v>
      </c>
      <c r="M118" s="160"/>
      <c r="N118" s="65"/>
      <c r="O118" s="65"/>
      <c r="P118" s="160"/>
      <c r="Q118" s="65"/>
      <c r="R118" s="65"/>
      <c r="S118" s="65"/>
      <c r="T118" s="65"/>
      <c r="U118" s="65"/>
      <c r="V118" s="65"/>
      <c r="W118" s="65"/>
    </row>
    <row r="119" ht="20.25" customHeight="1" spans="1:23">
      <c r="A119" s="160" t="str">
        <f t="shared" si="4"/>
        <v>       玉溪市工程建设标准定额管理站</v>
      </c>
      <c r="B119" s="160" t="s">
        <v>325</v>
      </c>
      <c r="C119" s="160" t="s">
        <v>201</v>
      </c>
      <c r="D119" s="160" t="s">
        <v>113</v>
      </c>
      <c r="E119" s="160" t="s">
        <v>284</v>
      </c>
      <c r="F119" s="160" t="s">
        <v>206</v>
      </c>
      <c r="G119" s="160" t="s">
        <v>207</v>
      </c>
      <c r="H119" s="165">
        <v>29570.24</v>
      </c>
      <c r="I119" s="65">
        <v>29570.24</v>
      </c>
      <c r="J119" s="65">
        <v>7392.56</v>
      </c>
      <c r="K119" s="160"/>
      <c r="L119" s="65">
        <v>22177.68</v>
      </c>
      <c r="M119" s="160"/>
      <c r="N119" s="65"/>
      <c r="O119" s="65"/>
      <c r="P119" s="160"/>
      <c r="Q119" s="65"/>
      <c r="R119" s="65"/>
      <c r="S119" s="65"/>
      <c r="T119" s="65"/>
      <c r="U119" s="65"/>
      <c r="V119" s="65"/>
      <c r="W119" s="65"/>
    </row>
    <row r="120" ht="20.25" customHeight="1" spans="1:23">
      <c r="A120" s="160" t="str">
        <f t="shared" si="4"/>
        <v>       玉溪市工程建设标准定额管理站</v>
      </c>
      <c r="B120" s="160" t="s">
        <v>325</v>
      </c>
      <c r="C120" s="160" t="s">
        <v>201</v>
      </c>
      <c r="D120" s="160" t="s">
        <v>114</v>
      </c>
      <c r="E120" s="160" t="s">
        <v>208</v>
      </c>
      <c r="F120" s="160" t="s">
        <v>209</v>
      </c>
      <c r="G120" s="160" t="s">
        <v>210</v>
      </c>
      <c r="H120" s="165">
        <v>35813.4</v>
      </c>
      <c r="I120" s="65">
        <v>35813.4</v>
      </c>
      <c r="J120" s="65">
        <v>8953.35</v>
      </c>
      <c r="K120" s="160"/>
      <c r="L120" s="65">
        <v>26860.05</v>
      </c>
      <c r="M120" s="160"/>
      <c r="N120" s="65"/>
      <c r="O120" s="65"/>
      <c r="P120" s="160"/>
      <c r="Q120" s="65"/>
      <c r="R120" s="65"/>
      <c r="S120" s="65"/>
      <c r="T120" s="65"/>
      <c r="U120" s="65"/>
      <c r="V120" s="65"/>
      <c r="W120" s="65"/>
    </row>
    <row r="121" ht="20.25" customHeight="1" spans="1:23">
      <c r="A121" s="160" t="str">
        <f t="shared" si="4"/>
        <v>       玉溪市工程建设标准定额管理站</v>
      </c>
      <c r="B121" s="160" t="s">
        <v>325</v>
      </c>
      <c r="C121" s="160" t="s">
        <v>201</v>
      </c>
      <c r="D121" s="160" t="s">
        <v>115</v>
      </c>
      <c r="E121" s="160" t="s">
        <v>211</v>
      </c>
      <c r="F121" s="160" t="s">
        <v>212</v>
      </c>
      <c r="G121" s="160" t="s">
        <v>213</v>
      </c>
      <c r="H121" s="165">
        <v>4556.7</v>
      </c>
      <c r="I121" s="65">
        <v>4556.7</v>
      </c>
      <c r="J121" s="65">
        <v>3461.18</v>
      </c>
      <c r="K121" s="160"/>
      <c r="L121" s="65">
        <v>1095.52</v>
      </c>
      <c r="M121" s="160"/>
      <c r="N121" s="65"/>
      <c r="O121" s="65"/>
      <c r="P121" s="160"/>
      <c r="Q121" s="65"/>
      <c r="R121" s="65"/>
      <c r="S121" s="65"/>
      <c r="T121" s="65"/>
      <c r="U121" s="65"/>
      <c r="V121" s="65"/>
      <c r="W121" s="65"/>
    </row>
    <row r="122" ht="20.25" customHeight="1" spans="1:23">
      <c r="A122" s="160" t="str">
        <f t="shared" si="4"/>
        <v>       玉溪市工程建设标准定额管理站</v>
      </c>
      <c r="B122" s="160" t="s">
        <v>325</v>
      </c>
      <c r="C122" s="160" t="s">
        <v>201</v>
      </c>
      <c r="D122" s="160" t="s">
        <v>129</v>
      </c>
      <c r="E122" s="160" t="s">
        <v>324</v>
      </c>
      <c r="F122" s="160" t="s">
        <v>212</v>
      </c>
      <c r="G122" s="160" t="s">
        <v>213</v>
      </c>
      <c r="H122" s="165">
        <v>2590.48</v>
      </c>
      <c r="I122" s="65">
        <v>2590.48</v>
      </c>
      <c r="J122" s="65">
        <v>647.62</v>
      </c>
      <c r="K122" s="160"/>
      <c r="L122" s="65">
        <v>1942.86</v>
      </c>
      <c r="M122" s="160"/>
      <c r="N122" s="65"/>
      <c r="O122" s="65"/>
      <c r="P122" s="160"/>
      <c r="Q122" s="65"/>
      <c r="R122" s="65"/>
      <c r="S122" s="65"/>
      <c r="T122" s="65"/>
      <c r="U122" s="65"/>
      <c r="V122" s="65"/>
      <c r="W122" s="65"/>
    </row>
    <row r="123" ht="20.25" customHeight="1" spans="1:23">
      <c r="A123" s="160" t="str">
        <f t="shared" si="4"/>
        <v>       玉溪市工程建设标准定额管理站</v>
      </c>
      <c r="B123" s="160" t="s">
        <v>326</v>
      </c>
      <c r="C123" s="160" t="s">
        <v>215</v>
      </c>
      <c r="D123" s="160" t="s">
        <v>140</v>
      </c>
      <c r="E123" s="160" t="s">
        <v>215</v>
      </c>
      <c r="F123" s="160" t="s">
        <v>216</v>
      </c>
      <c r="G123" s="160" t="s">
        <v>215</v>
      </c>
      <c r="H123" s="165">
        <v>61128</v>
      </c>
      <c r="I123" s="65">
        <v>61128</v>
      </c>
      <c r="J123" s="65">
        <v>15282</v>
      </c>
      <c r="K123" s="160"/>
      <c r="L123" s="65">
        <v>45846</v>
      </c>
      <c r="M123" s="160"/>
      <c r="N123" s="65"/>
      <c r="O123" s="65"/>
      <c r="P123" s="160"/>
      <c r="Q123" s="65"/>
      <c r="R123" s="65"/>
      <c r="S123" s="65"/>
      <c r="T123" s="65"/>
      <c r="U123" s="65"/>
      <c r="V123" s="65"/>
      <c r="W123" s="65"/>
    </row>
    <row r="124" ht="20.25" customHeight="1" spans="1:23">
      <c r="A124" s="160" t="str">
        <f t="shared" si="4"/>
        <v>       玉溪市工程建设标准定额管理站</v>
      </c>
      <c r="B124" s="160" t="s">
        <v>327</v>
      </c>
      <c r="C124" s="160" t="s">
        <v>218</v>
      </c>
      <c r="D124" s="160" t="s">
        <v>105</v>
      </c>
      <c r="E124" s="160" t="s">
        <v>287</v>
      </c>
      <c r="F124" s="160" t="s">
        <v>220</v>
      </c>
      <c r="G124" s="160" t="s">
        <v>221</v>
      </c>
      <c r="H124" s="165">
        <v>132000</v>
      </c>
      <c r="I124" s="65">
        <v>132000</v>
      </c>
      <c r="J124" s="65">
        <v>132000</v>
      </c>
      <c r="K124" s="160"/>
      <c r="L124" s="65"/>
      <c r="M124" s="160"/>
      <c r="N124" s="65"/>
      <c r="O124" s="65"/>
      <c r="P124" s="160"/>
      <c r="Q124" s="65"/>
      <c r="R124" s="65"/>
      <c r="S124" s="65"/>
      <c r="T124" s="65"/>
      <c r="U124" s="65"/>
      <c r="V124" s="65"/>
      <c r="W124" s="65"/>
    </row>
    <row r="125" ht="20.25" customHeight="1" spans="1:23">
      <c r="A125" s="160" t="str">
        <f t="shared" si="4"/>
        <v>       玉溪市工程建设标准定额管理站</v>
      </c>
      <c r="B125" s="160" t="s">
        <v>328</v>
      </c>
      <c r="C125" s="160" t="s">
        <v>227</v>
      </c>
      <c r="D125" s="160" t="s">
        <v>129</v>
      </c>
      <c r="E125" s="160" t="s">
        <v>324</v>
      </c>
      <c r="F125" s="160" t="s">
        <v>228</v>
      </c>
      <c r="G125" s="160" t="s">
        <v>229</v>
      </c>
      <c r="H125" s="165">
        <v>13100</v>
      </c>
      <c r="I125" s="65">
        <v>13100</v>
      </c>
      <c r="J125" s="65"/>
      <c r="K125" s="160"/>
      <c r="L125" s="65">
        <v>13100</v>
      </c>
      <c r="M125" s="160"/>
      <c r="N125" s="65"/>
      <c r="O125" s="65"/>
      <c r="P125" s="160"/>
      <c r="Q125" s="65"/>
      <c r="R125" s="65"/>
      <c r="S125" s="65"/>
      <c r="T125" s="65"/>
      <c r="U125" s="65"/>
      <c r="V125" s="65"/>
      <c r="W125" s="65"/>
    </row>
    <row r="126" ht="20.25" customHeight="1" spans="1:23">
      <c r="A126" s="160" t="str">
        <f t="shared" si="4"/>
        <v>       玉溪市工程建设标准定额管理站</v>
      </c>
      <c r="B126" s="160" t="s">
        <v>329</v>
      </c>
      <c r="C126" s="160" t="s">
        <v>235</v>
      </c>
      <c r="D126" s="160" t="s">
        <v>129</v>
      </c>
      <c r="E126" s="160" t="s">
        <v>324</v>
      </c>
      <c r="F126" s="160" t="s">
        <v>236</v>
      </c>
      <c r="G126" s="160" t="s">
        <v>235</v>
      </c>
      <c r="H126" s="165">
        <v>7228.56</v>
      </c>
      <c r="I126" s="65">
        <v>7228.56</v>
      </c>
      <c r="J126" s="65"/>
      <c r="K126" s="160"/>
      <c r="L126" s="65">
        <v>7228.56</v>
      </c>
      <c r="M126" s="160"/>
      <c r="N126" s="65"/>
      <c r="O126" s="65"/>
      <c r="P126" s="160"/>
      <c r="Q126" s="65"/>
      <c r="R126" s="65"/>
      <c r="S126" s="65"/>
      <c r="T126" s="65"/>
      <c r="U126" s="65"/>
      <c r="V126" s="65"/>
      <c r="W126" s="65"/>
    </row>
    <row r="127" ht="20.25" customHeight="1" spans="1:23">
      <c r="A127" s="160" t="str">
        <f t="shared" si="4"/>
        <v>       玉溪市工程建设标准定额管理站</v>
      </c>
      <c r="B127" s="160" t="s">
        <v>330</v>
      </c>
      <c r="C127" s="160" t="s">
        <v>238</v>
      </c>
      <c r="D127" s="160" t="s">
        <v>105</v>
      </c>
      <c r="E127" s="160" t="s">
        <v>287</v>
      </c>
      <c r="F127" s="160" t="s">
        <v>239</v>
      </c>
      <c r="G127" s="160" t="s">
        <v>240</v>
      </c>
      <c r="H127" s="165">
        <v>3000</v>
      </c>
      <c r="I127" s="65">
        <v>3000</v>
      </c>
      <c r="J127" s="65">
        <v>3000</v>
      </c>
      <c r="K127" s="160"/>
      <c r="L127" s="65"/>
      <c r="M127" s="160"/>
      <c r="N127" s="65"/>
      <c r="O127" s="65"/>
      <c r="P127" s="160"/>
      <c r="Q127" s="65"/>
      <c r="R127" s="65"/>
      <c r="S127" s="65"/>
      <c r="T127" s="65"/>
      <c r="U127" s="65"/>
      <c r="V127" s="65"/>
      <c r="W127" s="65"/>
    </row>
    <row r="128" ht="20.25" customHeight="1" spans="1:23">
      <c r="A128" s="160" t="str">
        <f t="shared" si="4"/>
        <v>       玉溪市工程建设标准定额管理站</v>
      </c>
      <c r="B128" s="160" t="s">
        <v>330</v>
      </c>
      <c r="C128" s="160" t="s">
        <v>238</v>
      </c>
      <c r="D128" s="160" t="s">
        <v>129</v>
      </c>
      <c r="E128" s="160" t="s">
        <v>324</v>
      </c>
      <c r="F128" s="160" t="s">
        <v>241</v>
      </c>
      <c r="G128" s="160" t="s">
        <v>242</v>
      </c>
      <c r="H128" s="165">
        <v>28969</v>
      </c>
      <c r="I128" s="65">
        <v>28969</v>
      </c>
      <c r="J128" s="65">
        <v>5871.5</v>
      </c>
      <c r="K128" s="160"/>
      <c r="L128" s="65">
        <v>23097.5</v>
      </c>
      <c r="M128" s="160"/>
      <c r="N128" s="65"/>
      <c r="O128" s="65"/>
      <c r="P128" s="160"/>
      <c r="Q128" s="65"/>
      <c r="R128" s="65"/>
      <c r="S128" s="65"/>
      <c r="T128" s="65"/>
      <c r="U128" s="65"/>
      <c r="V128" s="65"/>
      <c r="W128" s="65"/>
    </row>
    <row r="129" ht="20.25" customHeight="1" spans="1:23">
      <c r="A129" s="160" t="str">
        <f t="shared" si="4"/>
        <v>       玉溪市工程建设标准定额管理站</v>
      </c>
      <c r="B129" s="160" t="s">
        <v>330</v>
      </c>
      <c r="C129" s="160" t="s">
        <v>238</v>
      </c>
      <c r="D129" s="160" t="s">
        <v>129</v>
      </c>
      <c r="E129" s="160" t="s">
        <v>324</v>
      </c>
      <c r="F129" s="160" t="s">
        <v>245</v>
      </c>
      <c r="G129" s="160" t="s">
        <v>246</v>
      </c>
      <c r="H129" s="165">
        <v>1500</v>
      </c>
      <c r="I129" s="65">
        <v>1500</v>
      </c>
      <c r="J129" s="65">
        <v>375</v>
      </c>
      <c r="K129" s="160"/>
      <c r="L129" s="65">
        <v>1125</v>
      </c>
      <c r="M129" s="160"/>
      <c r="N129" s="65"/>
      <c r="O129" s="65"/>
      <c r="P129" s="160"/>
      <c r="Q129" s="65"/>
      <c r="R129" s="65"/>
      <c r="S129" s="65"/>
      <c r="T129" s="65"/>
      <c r="U129" s="65"/>
      <c r="V129" s="65"/>
      <c r="W129" s="65"/>
    </row>
    <row r="130" ht="20.25" customHeight="1" spans="1:23">
      <c r="A130" s="160" t="str">
        <f t="shared" si="4"/>
        <v>       玉溪市工程建设标准定额管理站</v>
      </c>
      <c r="B130" s="160" t="s">
        <v>330</v>
      </c>
      <c r="C130" s="160" t="s">
        <v>238</v>
      </c>
      <c r="D130" s="160" t="s">
        <v>129</v>
      </c>
      <c r="E130" s="160" t="s">
        <v>324</v>
      </c>
      <c r="F130" s="160" t="s">
        <v>247</v>
      </c>
      <c r="G130" s="160" t="s">
        <v>248</v>
      </c>
      <c r="H130" s="165">
        <v>3431</v>
      </c>
      <c r="I130" s="65">
        <v>3431</v>
      </c>
      <c r="J130" s="65">
        <v>857.75</v>
      </c>
      <c r="K130" s="160"/>
      <c r="L130" s="65">
        <v>2573.25</v>
      </c>
      <c r="M130" s="160"/>
      <c r="N130" s="65"/>
      <c r="O130" s="65"/>
      <c r="P130" s="160"/>
      <c r="Q130" s="65"/>
      <c r="R130" s="65"/>
      <c r="S130" s="65"/>
      <c r="T130" s="65"/>
      <c r="U130" s="65"/>
      <c r="V130" s="65"/>
      <c r="W130" s="65"/>
    </row>
    <row r="131" ht="20.25" customHeight="1" spans="1:23">
      <c r="A131" s="160" t="str">
        <f t="shared" si="4"/>
        <v>       玉溪市工程建设标准定额管理站</v>
      </c>
      <c r="B131" s="160" t="s">
        <v>330</v>
      </c>
      <c r="C131" s="160" t="s">
        <v>238</v>
      </c>
      <c r="D131" s="160" t="s">
        <v>129</v>
      </c>
      <c r="E131" s="160" t="s">
        <v>324</v>
      </c>
      <c r="F131" s="160" t="s">
        <v>249</v>
      </c>
      <c r="G131" s="160" t="s">
        <v>250</v>
      </c>
      <c r="H131" s="165">
        <v>2000</v>
      </c>
      <c r="I131" s="65">
        <v>2000</v>
      </c>
      <c r="J131" s="65">
        <v>500</v>
      </c>
      <c r="K131" s="160"/>
      <c r="L131" s="65">
        <v>1500</v>
      </c>
      <c r="M131" s="160"/>
      <c r="N131" s="65"/>
      <c r="O131" s="65"/>
      <c r="P131" s="160"/>
      <c r="Q131" s="65"/>
      <c r="R131" s="65"/>
      <c r="S131" s="65"/>
      <c r="T131" s="65"/>
      <c r="U131" s="65"/>
      <c r="V131" s="65"/>
      <c r="W131" s="65"/>
    </row>
    <row r="132" ht="20.25" customHeight="1" spans="1:23">
      <c r="A132" s="160" t="str">
        <f t="shared" si="4"/>
        <v>       玉溪市工程建设标准定额管理站</v>
      </c>
      <c r="B132" s="160" t="s">
        <v>330</v>
      </c>
      <c r="C132" s="160" t="s">
        <v>238</v>
      </c>
      <c r="D132" s="160" t="s">
        <v>129</v>
      </c>
      <c r="E132" s="160" t="s">
        <v>324</v>
      </c>
      <c r="F132" s="160" t="s">
        <v>251</v>
      </c>
      <c r="G132" s="160" t="s">
        <v>252</v>
      </c>
      <c r="H132" s="165">
        <v>3000</v>
      </c>
      <c r="I132" s="65">
        <v>3000</v>
      </c>
      <c r="J132" s="65">
        <v>750</v>
      </c>
      <c r="K132" s="160"/>
      <c r="L132" s="65">
        <v>2250</v>
      </c>
      <c r="M132" s="160"/>
      <c r="N132" s="65"/>
      <c r="O132" s="65"/>
      <c r="P132" s="160"/>
      <c r="Q132" s="65"/>
      <c r="R132" s="65"/>
      <c r="S132" s="65"/>
      <c r="T132" s="65"/>
      <c r="U132" s="65"/>
      <c r="V132" s="65"/>
      <c r="W132" s="65"/>
    </row>
    <row r="133" ht="20.25" customHeight="1" spans="1:23">
      <c r="A133" s="160" t="str">
        <f t="shared" si="4"/>
        <v>       玉溪市工程建设标准定额管理站</v>
      </c>
      <c r="B133" s="160" t="s">
        <v>330</v>
      </c>
      <c r="C133" s="160" t="s">
        <v>238</v>
      </c>
      <c r="D133" s="160" t="s">
        <v>129</v>
      </c>
      <c r="E133" s="160" t="s">
        <v>324</v>
      </c>
      <c r="F133" s="160" t="s">
        <v>257</v>
      </c>
      <c r="G133" s="160" t="s">
        <v>258</v>
      </c>
      <c r="H133" s="165">
        <v>4000</v>
      </c>
      <c r="I133" s="65">
        <v>4000</v>
      </c>
      <c r="J133" s="65">
        <v>1000</v>
      </c>
      <c r="K133" s="160"/>
      <c r="L133" s="65">
        <v>3000</v>
      </c>
      <c r="M133" s="160"/>
      <c r="N133" s="65"/>
      <c r="O133" s="65"/>
      <c r="P133" s="160"/>
      <c r="Q133" s="65"/>
      <c r="R133" s="65"/>
      <c r="S133" s="65"/>
      <c r="T133" s="65"/>
      <c r="U133" s="65"/>
      <c r="V133" s="65"/>
      <c r="W133" s="65"/>
    </row>
    <row r="134" ht="20.25" customHeight="1" spans="1:23">
      <c r="A134" s="160" t="str">
        <f t="shared" si="4"/>
        <v>       玉溪市工程建设标准定额管理站</v>
      </c>
      <c r="B134" s="160" t="s">
        <v>331</v>
      </c>
      <c r="C134" s="160" t="s">
        <v>169</v>
      </c>
      <c r="D134" s="160" t="s">
        <v>129</v>
      </c>
      <c r="E134" s="160" t="s">
        <v>324</v>
      </c>
      <c r="F134" s="160" t="s">
        <v>260</v>
      </c>
      <c r="G134" s="160" t="s">
        <v>169</v>
      </c>
      <c r="H134" s="165">
        <v>1000</v>
      </c>
      <c r="I134" s="65">
        <v>1000</v>
      </c>
      <c r="J134" s="65"/>
      <c r="K134" s="160"/>
      <c r="L134" s="65">
        <v>1000</v>
      </c>
      <c r="M134" s="160"/>
      <c r="N134" s="65"/>
      <c r="O134" s="65"/>
      <c r="P134" s="160"/>
      <c r="Q134" s="65"/>
      <c r="R134" s="65"/>
      <c r="S134" s="65"/>
      <c r="T134" s="65"/>
      <c r="U134" s="65"/>
      <c r="V134" s="65"/>
      <c r="W134" s="65"/>
    </row>
    <row r="135" ht="20.25" customHeight="1" spans="1:23">
      <c r="A135" s="160" t="str">
        <f t="shared" si="4"/>
        <v>       玉溪市工程建设标准定额管理站</v>
      </c>
      <c r="B135" s="160" t="s">
        <v>332</v>
      </c>
      <c r="C135" s="160" t="s">
        <v>292</v>
      </c>
      <c r="D135" s="160" t="s">
        <v>129</v>
      </c>
      <c r="E135" s="160" t="s">
        <v>324</v>
      </c>
      <c r="F135" s="160" t="s">
        <v>212</v>
      </c>
      <c r="G135" s="160" t="s">
        <v>213</v>
      </c>
      <c r="H135" s="165">
        <v>2100</v>
      </c>
      <c r="I135" s="65">
        <v>2100</v>
      </c>
      <c r="J135" s="65"/>
      <c r="K135" s="160"/>
      <c r="L135" s="65">
        <v>2100</v>
      </c>
      <c r="M135" s="160"/>
      <c r="N135" s="65"/>
      <c r="O135" s="65"/>
      <c r="P135" s="160"/>
      <c r="Q135" s="65"/>
      <c r="R135" s="65"/>
      <c r="S135" s="65"/>
      <c r="T135" s="65"/>
      <c r="U135" s="65"/>
      <c r="V135" s="65"/>
      <c r="W135" s="65"/>
    </row>
    <row r="136" ht="20.25" customHeight="1" spans="1:23">
      <c r="A136" s="160" t="str">
        <f t="shared" si="4"/>
        <v>       玉溪市工程建设标准定额管理站</v>
      </c>
      <c r="B136" s="160" t="s">
        <v>333</v>
      </c>
      <c r="C136" s="160" t="s">
        <v>334</v>
      </c>
      <c r="D136" s="160" t="s">
        <v>107</v>
      </c>
      <c r="E136" s="160" t="s">
        <v>268</v>
      </c>
      <c r="F136" s="160" t="s">
        <v>269</v>
      </c>
      <c r="G136" s="160" t="s">
        <v>270</v>
      </c>
      <c r="H136" s="165">
        <v>30000</v>
      </c>
      <c r="I136" s="65">
        <v>30000</v>
      </c>
      <c r="J136" s="65"/>
      <c r="K136" s="160"/>
      <c r="L136" s="65">
        <v>30000</v>
      </c>
      <c r="M136" s="160"/>
      <c r="N136" s="65"/>
      <c r="O136" s="65"/>
      <c r="P136" s="160"/>
      <c r="Q136" s="65"/>
      <c r="R136" s="65"/>
      <c r="S136" s="65"/>
      <c r="T136" s="65"/>
      <c r="U136" s="65"/>
      <c r="V136" s="65"/>
      <c r="W136" s="65"/>
    </row>
    <row r="137" ht="23" customHeight="1" spans="1:23">
      <c r="A137" s="160" t="str">
        <f t="shared" si="4"/>
        <v>       玉溪市工程建设标准定额管理站</v>
      </c>
      <c r="B137" s="160" t="s">
        <v>335</v>
      </c>
      <c r="C137" s="160" t="s">
        <v>336</v>
      </c>
      <c r="D137" s="160" t="s">
        <v>129</v>
      </c>
      <c r="E137" s="160" t="s">
        <v>324</v>
      </c>
      <c r="F137" s="160" t="s">
        <v>281</v>
      </c>
      <c r="G137" s="160" t="s">
        <v>282</v>
      </c>
      <c r="H137" s="165">
        <v>197600</v>
      </c>
      <c r="I137" s="65">
        <v>197600</v>
      </c>
      <c r="J137" s="65">
        <v>197600</v>
      </c>
      <c r="K137" s="160"/>
      <c r="L137" s="65"/>
      <c r="M137" s="160"/>
      <c r="N137" s="65"/>
      <c r="O137" s="65"/>
      <c r="P137" s="160"/>
      <c r="Q137" s="65"/>
      <c r="R137" s="65"/>
      <c r="S137" s="65"/>
      <c r="T137" s="65"/>
      <c r="U137" s="65"/>
      <c r="V137" s="65"/>
      <c r="W137" s="65"/>
    </row>
    <row r="138" ht="25" customHeight="1" spans="1:23">
      <c r="A138" s="160" t="str">
        <f t="shared" si="4"/>
        <v>       玉溪市工程建设标准定额管理站</v>
      </c>
      <c r="B138" s="160" t="s">
        <v>337</v>
      </c>
      <c r="C138" s="160" t="s">
        <v>338</v>
      </c>
      <c r="D138" s="160" t="s">
        <v>129</v>
      </c>
      <c r="E138" s="160" t="s">
        <v>324</v>
      </c>
      <c r="F138" s="160" t="s">
        <v>281</v>
      </c>
      <c r="G138" s="160" t="s">
        <v>282</v>
      </c>
      <c r="H138" s="165">
        <v>100000</v>
      </c>
      <c r="I138" s="65">
        <v>100000</v>
      </c>
      <c r="J138" s="65"/>
      <c r="K138" s="160"/>
      <c r="L138" s="65">
        <v>100000</v>
      </c>
      <c r="M138" s="160"/>
      <c r="N138" s="65"/>
      <c r="O138" s="65"/>
      <c r="P138" s="160"/>
      <c r="Q138" s="65"/>
      <c r="R138" s="65"/>
      <c r="S138" s="65"/>
      <c r="T138" s="65"/>
      <c r="U138" s="65"/>
      <c r="V138" s="65"/>
      <c r="W138" s="65"/>
    </row>
    <row r="139" ht="20.25" customHeight="1" spans="1:23">
      <c r="A139" s="160" t="str">
        <f t="shared" si="4"/>
        <v>       玉溪市工程建设标准定额管理站</v>
      </c>
      <c r="B139" s="160" t="s">
        <v>339</v>
      </c>
      <c r="C139" s="160" t="s">
        <v>340</v>
      </c>
      <c r="D139" s="160" t="s">
        <v>129</v>
      </c>
      <c r="E139" s="160" t="s">
        <v>324</v>
      </c>
      <c r="F139" s="160" t="s">
        <v>197</v>
      </c>
      <c r="G139" s="160" t="s">
        <v>198</v>
      </c>
      <c r="H139" s="165">
        <v>6000</v>
      </c>
      <c r="I139" s="65">
        <v>6000</v>
      </c>
      <c r="J139" s="65"/>
      <c r="K139" s="160"/>
      <c r="L139" s="65">
        <v>6000</v>
      </c>
      <c r="M139" s="160"/>
      <c r="N139" s="65"/>
      <c r="O139" s="65"/>
      <c r="P139" s="160"/>
      <c r="Q139" s="65"/>
      <c r="R139" s="65"/>
      <c r="S139" s="65"/>
      <c r="T139" s="65"/>
      <c r="U139" s="65"/>
      <c r="V139" s="65"/>
      <c r="W139" s="65"/>
    </row>
    <row r="140" ht="20.25" customHeight="1" spans="1:23">
      <c r="A140" s="160" t="str">
        <f t="shared" si="4"/>
        <v>       玉溪市工程建设标准定额管理站</v>
      </c>
      <c r="B140" s="160" t="s">
        <v>341</v>
      </c>
      <c r="C140" s="160" t="s">
        <v>342</v>
      </c>
      <c r="D140" s="160" t="s">
        <v>129</v>
      </c>
      <c r="E140" s="160" t="s">
        <v>324</v>
      </c>
      <c r="F140" s="160" t="s">
        <v>224</v>
      </c>
      <c r="G140" s="160" t="s">
        <v>225</v>
      </c>
      <c r="H140" s="165">
        <v>1500</v>
      </c>
      <c r="I140" s="65">
        <v>1500</v>
      </c>
      <c r="J140" s="65"/>
      <c r="K140" s="160"/>
      <c r="L140" s="65">
        <v>1500</v>
      </c>
      <c r="M140" s="160"/>
      <c r="N140" s="65"/>
      <c r="O140" s="65"/>
      <c r="P140" s="160"/>
      <c r="Q140" s="65"/>
      <c r="R140" s="65"/>
      <c r="S140" s="65"/>
      <c r="T140" s="65"/>
      <c r="U140" s="65"/>
      <c r="V140" s="65"/>
      <c r="W140" s="65"/>
    </row>
    <row r="141" ht="20.25" customHeight="1" spans="1:23">
      <c r="A141" s="160" t="str">
        <f t="shared" si="4"/>
        <v>       玉溪市工程建设标准定额管理站</v>
      </c>
      <c r="B141" s="160" t="s">
        <v>343</v>
      </c>
      <c r="C141" s="160" t="s">
        <v>344</v>
      </c>
      <c r="D141" s="160" t="s">
        <v>113</v>
      </c>
      <c r="E141" s="160" t="s">
        <v>284</v>
      </c>
      <c r="F141" s="160" t="s">
        <v>345</v>
      </c>
      <c r="G141" s="160" t="s">
        <v>346</v>
      </c>
      <c r="H141" s="165">
        <v>8000</v>
      </c>
      <c r="I141" s="65">
        <v>8000</v>
      </c>
      <c r="J141" s="65"/>
      <c r="K141" s="160"/>
      <c r="L141" s="65">
        <v>8000</v>
      </c>
      <c r="M141" s="160"/>
      <c r="N141" s="65"/>
      <c r="O141" s="65"/>
      <c r="P141" s="160"/>
      <c r="Q141" s="65"/>
      <c r="R141" s="65"/>
      <c r="S141" s="65"/>
      <c r="T141" s="65"/>
      <c r="U141" s="65"/>
      <c r="V141" s="65"/>
      <c r="W141" s="65"/>
    </row>
    <row r="142" ht="20.25" customHeight="1" spans="1:23">
      <c r="A142" s="168" t="s">
        <v>73</v>
      </c>
      <c r="B142" s="160"/>
      <c r="C142" s="160"/>
      <c r="D142" s="160"/>
      <c r="E142" s="160"/>
      <c r="F142" s="160"/>
      <c r="G142" s="160"/>
      <c r="H142" s="165">
        <v>5991274.38</v>
      </c>
      <c r="I142" s="65">
        <v>5991274.38</v>
      </c>
      <c r="J142" s="65">
        <v>2920745.11</v>
      </c>
      <c r="K142" s="160"/>
      <c r="L142" s="65">
        <v>3070529.27</v>
      </c>
      <c r="M142" s="160"/>
      <c r="N142" s="65"/>
      <c r="O142" s="65"/>
      <c r="P142" s="160"/>
      <c r="Q142" s="65"/>
      <c r="R142" s="65"/>
      <c r="S142" s="65"/>
      <c r="T142" s="65"/>
      <c r="U142" s="65"/>
      <c r="V142" s="65"/>
      <c r="W142" s="65"/>
    </row>
    <row r="143" ht="20.25" customHeight="1" spans="1:23">
      <c r="A143" s="160" t="str">
        <f t="shared" ref="A143:A170" si="5">"       "&amp;"玉溪市建设工程质量监督管理站"</f>
        <v>       玉溪市建设工程质量监督管理站</v>
      </c>
      <c r="B143" s="160" t="s">
        <v>347</v>
      </c>
      <c r="C143" s="160" t="s">
        <v>279</v>
      </c>
      <c r="D143" s="160" t="s">
        <v>129</v>
      </c>
      <c r="E143" s="160" t="s">
        <v>324</v>
      </c>
      <c r="F143" s="160" t="s">
        <v>195</v>
      </c>
      <c r="G143" s="160" t="s">
        <v>196</v>
      </c>
      <c r="H143" s="165">
        <v>1243800</v>
      </c>
      <c r="I143" s="65">
        <v>1243800</v>
      </c>
      <c r="J143" s="65">
        <v>544162.5</v>
      </c>
      <c r="K143" s="160"/>
      <c r="L143" s="65">
        <v>699637.5</v>
      </c>
      <c r="M143" s="160"/>
      <c r="N143" s="65"/>
      <c r="O143" s="65"/>
      <c r="P143" s="160"/>
      <c r="Q143" s="65"/>
      <c r="R143" s="65"/>
      <c r="S143" s="65"/>
      <c r="T143" s="65"/>
      <c r="U143" s="65"/>
      <c r="V143" s="65"/>
      <c r="W143" s="65"/>
    </row>
    <row r="144" ht="20.25" customHeight="1" spans="1:23">
      <c r="A144" s="160" t="str">
        <f t="shared" si="5"/>
        <v>       玉溪市建设工程质量监督管理站</v>
      </c>
      <c r="B144" s="160" t="s">
        <v>347</v>
      </c>
      <c r="C144" s="160" t="s">
        <v>279</v>
      </c>
      <c r="D144" s="160" t="s">
        <v>129</v>
      </c>
      <c r="E144" s="160" t="s">
        <v>324</v>
      </c>
      <c r="F144" s="160" t="s">
        <v>197</v>
      </c>
      <c r="G144" s="160" t="s">
        <v>198</v>
      </c>
      <c r="H144" s="165">
        <v>312</v>
      </c>
      <c r="I144" s="65">
        <v>312</v>
      </c>
      <c r="J144" s="65">
        <v>136.5</v>
      </c>
      <c r="K144" s="160"/>
      <c r="L144" s="65">
        <v>175.5</v>
      </c>
      <c r="M144" s="160"/>
      <c r="N144" s="65"/>
      <c r="O144" s="65"/>
      <c r="P144" s="160"/>
      <c r="Q144" s="65"/>
      <c r="R144" s="65"/>
      <c r="S144" s="65"/>
      <c r="T144" s="65"/>
      <c r="U144" s="65"/>
      <c r="V144" s="65"/>
      <c r="W144" s="65"/>
    </row>
    <row r="145" ht="20.25" customHeight="1" spans="1:23">
      <c r="A145" s="160" t="str">
        <f t="shared" si="5"/>
        <v>       玉溪市建设工程质量监督管理站</v>
      </c>
      <c r="B145" s="160" t="s">
        <v>347</v>
      </c>
      <c r="C145" s="160" t="s">
        <v>279</v>
      </c>
      <c r="D145" s="160" t="s">
        <v>129</v>
      </c>
      <c r="E145" s="160" t="s">
        <v>324</v>
      </c>
      <c r="F145" s="160" t="s">
        <v>281</v>
      </c>
      <c r="G145" s="160" t="s">
        <v>282</v>
      </c>
      <c r="H145" s="165">
        <v>428640</v>
      </c>
      <c r="I145" s="65">
        <v>428640</v>
      </c>
      <c r="J145" s="65">
        <v>187530</v>
      </c>
      <c r="K145" s="160"/>
      <c r="L145" s="65">
        <v>241110</v>
      </c>
      <c r="M145" s="160"/>
      <c r="N145" s="65"/>
      <c r="O145" s="65"/>
      <c r="P145" s="160"/>
      <c r="Q145" s="65"/>
      <c r="R145" s="65"/>
      <c r="S145" s="65"/>
      <c r="T145" s="65"/>
      <c r="U145" s="65"/>
      <c r="V145" s="65"/>
      <c r="W145" s="65"/>
    </row>
    <row r="146" ht="20.25" customHeight="1" spans="1:23">
      <c r="A146" s="160" t="str">
        <f t="shared" si="5"/>
        <v>       玉溪市建设工程质量监督管理站</v>
      </c>
      <c r="B146" s="160" t="s">
        <v>347</v>
      </c>
      <c r="C146" s="160" t="s">
        <v>279</v>
      </c>
      <c r="D146" s="160" t="s">
        <v>141</v>
      </c>
      <c r="E146" s="160" t="s">
        <v>199</v>
      </c>
      <c r="F146" s="160" t="s">
        <v>197</v>
      </c>
      <c r="G146" s="160" t="s">
        <v>198</v>
      </c>
      <c r="H146" s="165">
        <v>16392</v>
      </c>
      <c r="I146" s="65">
        <v>16392</v>
      </c>
      <c r="J146" s="65"/>
      <c r="K146" s="160"/>
      <c r="L146" s="65">
        <v>16392</v>
      </c>
      <c r="M146" s="160"/>
      <c r="N146" s="65"/>
      <c r="O146" s="65"/>
      <c r="P146" s="160"/>
      <c r="Q146" s="65"/>
      <c r="R146" s="65"/>
      <c r="S146" s="65"/>
      <c r="T146" s="65"/>
      <c r="U146" s="65"/>
      <c r="V146" s="65"/>
      <c r="W146" s="65"/>
    </row>
    <row r="147" ht="27" customHeight="1" spans="1:23">
      <c r="A147" s="160" t="str">
        <f t="shared" si="5"/>
        <v>       玉溪市建设工程质量监督管理站</v>
      </c>
      <c r="B147" s="160" t="s">
        <v>348</v>
      </c>
      <c r="C147" s="160" t="s">
        <v>201</v>
      </c>
      <c r="D147" s="160" t="s">
        <v>106</v>
      </c>
      <c r="E147" s="160" t="s">
        <v>202</v>
      </c>
      <c r="F147" s="160" t="s">
        <v>203</v>
      </c>
      <c r="G147" s="160" t="s">
        <v>204</v>
      </c>
      <c r="H147" s="165">
        <v>398231.04</v>
      </c>
      <c r="I147" s="65">
        <v>398231.04</v>
      </c>
      <c r="J147" s="65">
        <v>99557.76</v>
      </c>
      <c r="K147" s="160"/>
      <c r="L147" s="65">
        <v>298673.28</v>
      </c>
      <c r="M147" s="160"/>
      <c r="N147" s="65"/>
      <c r="O147" s="65"/>
      <c r="P147" s="160"/>
      <c r="Q147" s="65"/>
      <c r="R147" s="65"/>
      <c r="S147" s="65"/>
      <c r="T147" s="65"/>
      <c r="U147" s="65"/>
      <c r="V147" s="65"/>
      <c r="W147" s="65"/>
    </row>
    <row r="148" ht="20.25" customHeight="1" spans="1:23">
      <c r="A148" s="160" t="str">
        <f t="shared" si="5"/>
        <v>       玉溪市建设工程质量监督管理站</v>
      </c>
      <c r="B148" s="160" t="s">
        <v>348</v>
      </c>
      <c r="C148" s="160" t="s">
        <v>201</v>
      </c>
      <c r="D148" s="160" t="s">
        <v>113</v>
      </c>
      <c r="E148" s="160" t="s">
        <v>284</v>
      </c>
      <c r="F148" s="160" t="s">
        <v>206</v>
      </c>
      <c r="G148" s="160" t="s">
        <v>207</v>
      </c>
      <c r="H148" s="165">
        <v>206582.35</v>
      </c>
      <c r="I148" s="65">
        <v>206582.35</v>
      </c>
      <c r="J148" s="65">
        <v>51645.59</v>
      </c>
      <c r="K148" s="160"/>
      <c r="L148" s="65">
        <v>154936.76</v>
      </c>
      <c r="M148" s="160"/>
      <c r="N148" s="65"/>
      <c r="O148" s="65"/>
      <c r="P148" s="160"/>
      <c r="Q148" s="65"/>
      <c r="R148" s="65"/>
      <c r="S148" s="65"/>
      <c r="T148" s="65"/>
      <c r="U148" s="65"/>
      <c r="V148" s="65"/>
      <c r="W148" s="65"/>
    </row>
    <row r="149" ht="20.25" customHeight="1" spans="1:23">
      <c r="A149" s="160" t="str">
        <f t="shared" si="5"/>
        <v>       玉溪市建设工程质量监督管理站</v>
      </c>
      <c r="B149" s="160" t="s">
        <v>348</v>
      </c>
      <c r="C149" s="160" t="s">
        <v>201</v>
      </c>
      <c r="D149" s="160" t="s">
        <v>114</v>
      </c>
      <c r="E149" s="160" t="s">
        <v>208</v>
      </c>
      <c r="F149" s="160" t="s">
        <v>209</v>
      </c>
      <c r="G149" s="160" t="s">
        <v>210</v>
      </c>
      <c r="H149" s="165">
        <v>192847.2</v>
      </c>
      <c r="I149" s="65">
        <v>192847.2</v>
      </c>
      <c r="J149" s="65">
        <v>48211.8</v>
      </c>
      <c r="K149" s="160"/>
      <c r="L149" s="65">
        <v>144635.4</v>
      </c>
      <c r="M149" s="160"/>
      <c r="N149" s="65"/>
      <c r="O149" s="65"/>
      <c r="P149" s="160"/>
      <c r="Q149" s="65"/>
      <c r="R149" s="65"/>
      <c r="S149" s="65"/>
      <c r="T149" s="65"/>
      <c r="U149" s="65"/>
      <c r="V149" s="65"/>
      <c r="W149" s="65"/>
    </row>
    <row r="150" ht="20.25" customHeight="1" spans="1:23">
      <c r="A150" s="160" t="str">
        <f t="shared" si="5"/>
        <v>       玉溪市建设工程质量监督管理站</v>
      </c>
      <c r="B150" s="160" t="s">
        <v>348</v>
      </c>
      <c r="C150" s="160" t="s">
        <v>201</v>
      </c>
      <c r="D150" s="160" t="s">
        <v>115</v>
      </c>
      <c r="E150" s="160" t="s">
        <v>211</v>
      </c>
      <c r="F150" s="160" t="s">
        <v>212</v>
      </c>
      <c r="G150" s="160" t="s">
        <v>213</v>
      </c>
      <c r="H150" s="165">
        <v>25684.67</v>
      </c>
      <c r="I150" s="65">
        <v>25684.67</v>
      </c>
      <c r="J150" s="65">
        <v>18031.17</v>
      </c>
      <c r="K150" s="160"/>
      <c r="L150" s="65">
        <v>7653.5</v>
      </c>
      <c r="M150" s="160"/>
      <c r="N150" s="65"/>
      <c r="O150" s="65"/>
      <c r="P150" s="160"/>
      <c r="Q150" s="65"/>
      <c r="R150" s="65"/>
      <c r="S150" s="65"/>
      <c r="T150" s="65"/>
      <c r="U150" s="65"/>
      <c r="V150" s="65"/>
      <c r="W150" s="65"/>
    </row>
    <row r="151" ht="20.25" customHeight="1" spans="1:23">
      <c r="A151" s="160" t="str">
        <f t="shared" si="5"/>
        <v>       玉溪市建设工程质量监督管理站</v>
      </c>
      <c r="B151" s="160" t="s">
        <v>348</v>
      </c>
      <c r="C151" s="160" t="s">
        <v>201</v>
      </c>
      <c r="D151" s="160" t="s">
        <v>129</v>
      </c>
      <c r="E151" s="160" t="s">
        <v>324</v>
      </c>
      <c r="F151" s="160" t="s">
        <v>212</v>
      </c>
      <c r="G151" s="160" t="s">
        <v>213</v>
      </c>
      <c r="H151" s="165">
        <v>18148.16</v>
      </c>
      <c r="I151" s="65">
        <v>18148.16</v>
      </c>
      <c r="J151" s="65">
        <v>4537.04</v>
      </c>
      <c r="K151" s="160"/>
      <c r="L151" s="65">
        <v>13611.12</v>
      </c>
      <c r="M151" s="160"/>
      <c r="N151" s="65"/>
      <c r="O151" s="65"/>
      <c r="P151" s="160"/>
      <c r="Q151" s="65"/>
      <c r="R151" s="65"/>
      <c r="S151" s="65"/>
      <c r="T151" s="65"/>
      <c r="U151" s="65"/>
      <c r="V151" s="65"/>
      <c r="W151" s="65"/>
    </row>
    <row r="152" ht="20.25" customHeight="1" spans="1:23">
      <c r="A152" s="160" t="str">
        <f t="shared" si="5"/>
        <v>       玉溪市建设工程质量监督管理站</v>
      </c>
      <c r="B152" s="160" t="s">
        <v>349</v>
      </c>
      <c r="C152" s="160" t="s">
        <v>215</v>
      </c>
      <c r="D152" s="160" t="s">
        <v>140</v>
      </c>
      <c r="E152" s="160" t="s">
        <v>215</v>
      </c>
      <c r="F152" s="160" t="s">
        <v>216</v>
      </c>
      <c r="G152" s="160" t="s">
        <v>215</v>
      </c>
      <c r="H152" s="165">
        <v>413004</v>
      </c>
      <c r="I152" s="65">
        <v>413004</v>
      </c>
      <c r="J152" s="65">
        <v>103251</v>
      </c>
      <c r="K152" s="160"/>
      <c r="L152" s="65">
        <v>309753</v>
      </c>
      <c r="M152" s="160"/>
      <c r="N152" s="65"/>
      <c r="O152" s="65"/>
      <c r="P152" s="160"/>
      <c r="Q152" s="65"/>
      <c r="R152" s="65"/>
      <c r="S152" s="65"/>
      <c r="T152" s="65"/>
      <c r="U152" s="65"/>
      <c r="V152" s="65"/>
      <c r="W152" s="65"/>
    </row>
    <row r="153" ht="20.25" customHeight="1" spans="1:23">
      <c r="A153" s="160" t="str">
        <f t="shared" si="5"/>
        <v>       玉溪市建设工程质量监督管理站</v>
      </c>
      <c r="B153" s="160" t="s">
        <v>350</v>
      </c>
      <c r="C153" s="160" t="s">
        <v>218</v>
      </c>
      <c r="D153" s="160" t="s">
        <v>105</v>
      </c>
      <c r="E153" s="160" t="s">
        <v>287</v>
      </c>
      <c r="F153" s="160" t="s">
        <v>220</v>
      </c>
      <c r="G153" s="160" t="s">
        <v>221</v>
      </c>
      <c r="H153" s="165">
        <v>501600</v>
      </c>
      <c r="I153" s="65">
        <v>501600</v>
      </c>
      <c r="J153" s="65">
        <v>501600</v>
      </c>
      <c r="K153" s="160"/>
      <c r="L153" s="65"/>
      <c r="M153" s="160"/>
      <c r="N153" s="65"/>
      <c r="O153" s="65"/>
      <c r="P153" s="160"/>
      <c r="Q153" s="65"/>
      <c r="R153" s="65"/>
      <c r="S153" s="65"/>
      <c r="T153" s="65"/>
      <c r="U153" s="65"/>
      <c r="V153" s="65"/>
      <c r="W153" s="65"/>
    </row>
    <row r="154" ht="20.25" customHeight="1" spans="1:23">
      <c r="A154" s="160" t="str">
        <f t="shared" si="5"/>
        <v>       玉溪市建设工程质量监督管理站</v>
      </c>
      <c r="B154" s="160" t="s">
        <v>351</v>
      </c>
      <c r="C154" s="160" t="s">
        <v>227</v>
      </c>
      <c r="D154" s="160" t="s">
        <v>129</v>
      </c>
      <c r="E154" s="160" t="s">
        <v>324</v>
      </c>
      <c r="F154" s="160" t="s">
        <v>228</v>
      </c>
      <c r="G154" s="160" t="s">
        <v>229</v>
      </c>
      <c r="H154" s="165">
        <v>52400</v>
      </c>
      <c r="I154" s="65">
        <v>52400</v>
      </c>
      <c r="J154" s="65"/>
      <c r="K154" s="160"/>
      <c r="L154" s="65">
        <v>52400</v>
      </c>
      <c r="M154" s="160"/>
      <c r="N154" s="65"/>
      <c r="O154" s="65"/>
      <c r="P154" s="160"/>
      <c r="Q154" s="65"/>
      <c r="R154" s="65"/>
      <c r="S154" s="65"/>
      <c r="T154" s="65"/>
      <c r="U154" s="65"/>
      <c r="V154" s="65"/>
      <c r="W154" s="65"/>
    </row>
    <row r="155" ht="20.25" customHeight="1" spans="1:23">
      <c r="A155" s="160" t="str">
        <f t="shared" si="5"/>
        <v>       玉溪市建设工程质量监督管理站</v>
      </c>
      <c r="B155" s="160" t="s">
        <v>352</v>
      </c>
      <c r="C155" s="160" t="s">
        <v>235</v>
      </c>
      <c r="D155" s="160" t="s">
        <v>129</v>
      </c>
      <c r="E155" s="160" t="s">
        <v>324</v>
      </c>
      <c r="F155" s="160" t="s">
        <v>236</v>
      </c>
      <c r="G155" s="160" t="s">
        <v>235</v>
      </c>
      <c r="H155" s="165">
        <v>50112.96</v>
      </c>
      <c r="I155" s="65">
        <v>50112.96</v>
      </c>
      <c r="J155" s="65"/>
      <c r="K155" s="160"/>
      <c r="L155" s="65">
        <v>50112.96</v>
      </c>
      <c r="M155" s="160"/>
      <c r="N155" s="65"/>
      <c r="O155" s="65"/>
      <c r="P155" s="160"/>
      <c r="Q155" s="65"/>
      <c r="R155" s="65"/>
      <c r="S155" s="65"/>
      <c r="T155" s="65"/>
      <c r="U155" s="65"/>
      <c r="V155" s="65"/>
      <c r="W155" s="65"/>
    </row>
    <row r="156" ht="20.25" customHeight="1" spans="1:23">
      <c r="A156" s="160" t="str">
        <f t="shared" si="5"/>
        <v>       玉溪市建设工程质量监督管理站</v>
      </c>
      <c r="B156" s="160" t="s">
        <v>353</v>
      </c>
      <c r="C156" s="160" t="s">
        <v>238</v>
      </c>
      <c r="D156" s="160" t="s">
        <v>105</v>
      </c>
      <c r="E156" s="160" t="s">
        <v>287</v>
      </c>
      <c r="F156" s="160" t="s">
        <v>239</v>
      </c>
      <c r="G156" s="160" t="s">
        <v>240</v>
      </c>
      <c r="H156" s="165">
        <v>11400</v>
      </c>
      <c r="I156" s="65">
        <v>11400</v>
      </c>
      <c r="J156" s="65">
        <v>11400</v>
      </c>
      <c r="K156" s="160"/>
      <c r="L156" s="65"/>
      <c r="M156" s="160"/>
      <c r="N156" s="65"/>
      <c r="O156" s="65"/>
      <c r="P156" s="160"/>
      <c r="Q156" s="65"/>
      <c r="R156" s="65"/>
      <c r="S156" s="65"/>
      <c r="T156" s="65"/>
      <c r="U156" s="65"/>
      <c r="V156" s="65"/>
      <c r="W156" s="65"/>
    </row>
    <row r="157" ht="20.25" customHeight="1" spans="1:23">
      <c r="A157" s="160" t="str">
        <f t="shared" si="5"/>
        <v>       玉溪市建设工程质量监督管理站</v>
      </c>
      <c r="B157" s="160" t="s">
        <v>353</v>
      </c>
      <c r="C157" s="160" t="s">
        <v>238</v>
      </c>
      <c r="D157" s="160" t="s">
        <v>129</v>
      </c>
      <c r="E157" s="160" t="s">
        <v>324</v>
      </c>
      <c r="F157" s="160" t="s">
        <v>241</v>
      </c>
      <c r="G157" s="160" t="s">
        <v>242</v>
      </c>
      <c r="H157" s="165">
        <v>194000</v>
      </c>
      <c r="I157" s="65">
        <v>194000</v>
      </c>
      <c r="J157" s="65">
        <v>44031.75</v>
      </c>
      <c r="K157" s="160"/>
      <c r="L157" s="65">
        <v>149968.25</v>
      </c>
      <c r="M157" s="160"/>
      <c r="N157" s="65"/>
      <c r="O157" s="65"/>
      <c r="P157" s="160"/>
      <c r="Q157" s="65"/>
      <c r="R157" s="65"/>
      <c r="S157" s="65"/>
      <c r="T157" s="65"/>
      <c r="U157" s="65"/>
      <c r="V157" s="65"/>
      <c r="W157" s="65"/>
    </row>
    <row r="158" ht="20.25" customHeight="1" spans="1:23">
      <c r="A158" s="160" t="str">
        <f t="shared" si="5"/>
        <v>       玉溪市建设工程质量监督管理站</v>
      </c>
      <c r="B158" s="160" t="s">
        <v>353</v>
      </c>
      <c r="C158" s="160" t="s">
        <v>238</v>
      </c>
      <c r="D158" s="160" t="s">
        <v>129</v>
      </c>
      <c r="E158" s="160" t="s">
        <v>324</v>
      </c>
      <c r="F158" s="160" t="s">
        <v>243</v>
      </c>
      <c r="G158" s="160" t="s">
        <v>244</v>
      </c>
      <c r="H158" s="165">
        <v>6000</v>
      </c>
      <c r="I158" s="65">
        <v>6000</v>
      </c>
      <c r="J158" s="65">
        <v>1500</v>
      </c>
      <c r="K158" s="160"/>
      <c r="L158" s="65">
        <v>4500</v>
      </c>
      <c r="M158" s="160"/>
      <c r="N158" s="65"/>
      <c r="O158" s="65"/>
      <c r="P158" s="160"/>
      <c r="Q158" s="65"/>
      <c r="R158" s="65"/>
      <c r="S158" s="65"/>
      <c r="T158" s="65"/>
      <c r="U158" s="65"/>
      <c r="V158" s="65"/>
      <c r="W158" s="65"/>
    </row>
    <row r="159" ht="20.25" customHeight="1" spans="1:23">
      <c r="A159" s="160" t="str">
        <f t="shared" si="5"/>
        <v>       玉溪市建设工程质量监督管理站</v>
      </c>
      <c r="B159" s="160" t="s">
        <v>353</v>
      </c>
      <c r="C159" s="160" t="s">
        <v>238</v>
      </c>
      <c r="D159" s="160" t="s">
        <v>129</v>
      </c>
      <c r="E159" s="160" t="s">
        <v>324</v>
      </c>
      <c r="F159" s="160" t="s">
        <v>245</v>
      </c>
      <c r="G159" s="160" t="s">
        <v>246</v>
      </c>
      <c r="H159" s="165">
        <v>6000</v>
      </c>
      <c r="I159" s="65">
        <v>6000</v>
      </c>
      <c r="J159" s="65">
        <v>1500</v>
      </c>
      <c r="K159" s="160"/>
      <c r="L159" s="65">
        <v>4500</v>
      </c>
      <c r="M159" s="160"/>
      <c r="N159" s="65"/>
      <c r="O159" s="65"/>
      <c r="P159" s="160"/>
      <c r="Q159" s="65"/>
      <c r="R159" s="65"/>
      <c r="S159" s="65"/>
      <c r="T159" s="65"/>
      <c r="U159" s="65"/>
      <c r="V159" s="65"/>
      <c r="W159" s="65"/>
    </row>
    <row r="160" ht="20.25" customHeight="1" spans="1:23">
      <c r="A160" s="160" t="str">
        <f t="shared" si="5"/>
        <v>       玉溪市建设工程质量监督管理站</v>
      </c>
      <c r="B160" s="160" t="s">
        <v>353</v>
      </c>
      <c r="C160" s="160" t="s">
        <v>238</v>
      </c>
      <c r="D160" s="160" t="s">
        <v>129</v>
      </c>
      <c r="E160" s="160" t="s">
        <v>324</v>
      </c>
      <c r="F160" s="160" t="s">
        <v>247</v>
      </c>
      <c r="G160" s="160" t="s">
        <v>248</v>
      </c>
      <c r="H160" s="165">
        <v>11000</v>
      </c>
      <c r="I160" s="65">
        <v>11000</v>
      </c>
      <c r="J160" s="65">
        <v>2750</v>
      </c>
      <c r="K160" s="160"/>
      <c r="L160" s="65">
        <v>8250</v>
      </c>
      <c r="M160" s="160"/>
      <c r="N160" s="65"/>
      <c r="O160" s="65"/>
      <c r="P160" s="160"/>
      <c r="Q160" s="65"/>
      <c r="R160" s="65"/>
      <c r="S160" s="65"/>
      <c r="T160" s="65"/>
      <c r="U160" s="65"/>
      <c r="V160" s="65"/>
      <c r="W160" s="65"/>
    </row>
    <row r="161" ht="20.25" customHeight="1" spans="1:23">
      <c r="A161" s="160" t="str">
        <f t="shared" si="5"/>
        <v>       玉溪市建设工程质量监督管理站</v>
      </c>
      <c r="B161" s="160" t="s">
        <v>353</v>
      </c>
      <c r="C161" s="160" t="s">
        <v>238</v>
      </c>
      <c r="D161" s="160" t="s">
        <v>129</v>
      </c>
      <c r="E161" s="160" t="s">
        <v>324</v>
      </c>
      <c r="F161" s="160" t="s">
        <v>249</v>
      </c>
      <c r="G161" s="160" t="s">
        <v>250</v>
      </c>
      <c r="H161" s="165">
        <v>40000</v>
      </c>
      <c r="I161" s="65">
        <v>40000</v>
      </c>
      <c r="J161" s="65">
        <v>10000</v>
      </c>
      <c r="K161" s="160"/>
      <c r="L161" s="65">
        <v>30000</v>
      </c>
      <c r="M161" s="160"/>
      <c r="N161" s="65"/>
      <c r="O161" s="65"/>
      <c r="P161" s="160"/>
      <c r="Q161" s="65"/>
      <c r="R161" s="65"/>
      <c r="S161" s="65"/>
      <c r="T161" s="65"/>
      <c r="U161" s="65"/>
      <c r="V161" s="65"/>
      <c r="W161" s="65"/>
    </row>
    <row r="162" ht="20.25" customHeight="1" spans="1:23">
      <c r="A162" s="160" t="str">
        <f t="shared" si="5"/>
        <v>       玉溪市建设工程质量监督管理站</v>
      </c>
      <c r="B162" s="160" t="s">
        <v>353</v>
      </c>
      <c r="C162" s="160" t="s">
        <v>238</v>
      </c>
      <c r="D162" s="160" t="s">
        <v>129</v>
      </c>
      <c r="E162" s="160" t="s">
        <v>324</v>
      </c>
      <c r="F162" s="160" t="s">
        <v>257</v>
      </c>
      <c r="G162" s="160" t="s">
        <v>258</v>
      </c>
      <c r="H162" s="165">
        <v>26000</v>
      </c>
      <c r="I162" s="65">
        <v>26000</v>
      </c>
      <c r="J162" s="65">
        <v>6500</v>
      </c>
      <c r="K162" s="160"/>
      <c r="L162" s="65">
        <v>19500</v>
      </c>
      <c r="M162" s="160"/>
      <c r="N162" s="65"/>
      <c r="O162" s="65"/>
      <c r="P162" s="160"/>
      <c r="Q162" s="65"/>
      <c r="R162" s="65"/>
      <c r="S162" s="65"/>
      <c r="T162" s="65"/>
      <c r="U162" s="65"/>
      <c r="V162" s="65"/>
      <c r="W162" s="65"/>
    </row>
    <row r="163" ht="20.25" customHeight="1" spans="1:23">
      <c r="A163" s="160" t="str">
        <f t="shared" si="5"/>
        <v>       玉溪市建设工程质量监督管理站</v>
      </c>
      <c r="B163" s="160" t="s">
        <v>354</v>
      </c>
      <c r="C163" s="160" t="s">
        <v>169</v>
      </c>
      <c r="D163" s="160" t="s">
        <v>129</v>
      </c>
      <c r="E163" s="160" t="s">
        <v>324</v>
      </c>
      <c r="F163" s="160" t="s">
        <v>260</v>
      </c>
      <c r="G163" s="160" t="s">
        <v>169</v>
      </c>
      <c r="H163" s="165">
        <v>5000</v>
      </c>
      <c r="I163" s="65">
        <v>5000</v>
      </c>
      <c r="J163" s="65"/>
      <c r="K163" s="160"/>
      <c r="L163" s="65">
        <v>5000</v>
      </c>
      <c r="M163" s="160"/>
      <c r="N163" s="65"/>
      <c r="O163" s="65"/>
      <c r="P163" s="160"/>
      <c r="Q163" s="65"/>
      <c r="R163" s="65"/>
      <c r="S163" s="65"/>
      <c r="T163" s="65"/>
      <c r="U163" s="65"/>
      <c r="V163" s="65"/>
      <c r="W163" s="65"/>
    </row>
    <row r="164" ht="20.25" customHeight="1" spans="1:23">
      <c r="A164" s="160" t="str">
        <f t="shared" si="5"/>
        <v>       玉溪市建设工程质量监督管理站</v>
      </c>
      <c r="B164" s="160" t="s">
        <v>355</v>
      </c>
      <c r="C164" s="160" t="s">
        <v>334</v>
      </c>
      <c r="D164" s="160" t="s">
        <v>107</v>
      </c>
      <c r="E164" s="160" t="s">
        <v>268</v>
      </c>
      <c r="F164" s="160" t="s">
        <v>269</v>
      </c>
      <c r="G164" s="160" t="s">
        <v>270</v>
      </c>
      <c r="H164" s="165">
        <v>120000</v>
      </c>
      <c r="I164" s="65">
        <v>120000</v>
      </c>
      <c r="J164" s="65"/>
      <c r="K164" s="160"/>
      <c r="L164" s="65">
        <v>120000</v>
      </c>
      <c r="M164" s="160"/>
      <c r="N164" s="65"/>
      <c r="O164" s="65"/>
      <c r="P164" s="160"/>
      <c r="Q164" s="65"/>
      <c r="R164" s="65"/>
      <c r="S164" s="65"/>
      <c r="T164" s="65"/>
      <c r="U164" s="65"/>
      <c r="V164" s="65"/>
      <c r="W164" s="65"/>
    </row>
    <row r="165" ht="20.25" customHeight="1" spans="1:23">
      <c r="A165" s="160" t="str">
        <f t="shared" si="5"/>
        <v>       玉溪市建设工程质量监督管理站</v>
      </c>
      <c r="B165" s="160" t="s">
        <v>356</v>
      </c>
      <c r="C165" s="160" t="s">
        <v>294</v>
      </c>
      <c r="D165" s="160" t="s">
        <v>129</v>
      </c>
      <c r="E165" s="160" t="s">
        <v>324</v>
      </c>
      <c r="F165" s="160" t="s">
        <v>281</v>
      </c>
      <c r="G165" s="160" t="s">
        <v>282</v>
      </c>
      <c r="H165" s="165">
        <v>1284400</v>
      </c>
      <c r="I165" s="65">
        <v>1284400</v>
      </c>
      <c r="J165" s="65">
        <v>1284400</v>
      </c>
      <c r="K165" s="160"/>
      <c r="L165" s="65"/>
      <c r="M165" s="160"/>
      <c r="N165" s="65"/>
      <c r="O165" s="65"/>
      <c r="P165" s="160"/>
      <c r="Q165" s="65"/>
      <c r="R165" s="65"/>
      <c r="S165" s="65"/>
      <c r="T165" s="65"/>
      <c r="U165" s="65"/>
      <c r="V165" s="65"/>
      <c r="W165" s="65"/>
    </row>
    <row r="166" ht="20.25" customHeight="1" spans="1:23">
      <c r="A166" s="160" t="str">
        <f t="shared" si="5"/>
        <v>       玉溪市建设工程质量监督管理站</v>
      </c>
      <c r="B166" s="160" t="s">
        <v>357</v>
      </c>
      <c r="C166" s="160" t="s">
        <v>296</v>
      </c>
      <c r="D166" s="160" t="s">
        <v>129</v>
      </c>
      <c r="E166" s="160" t="s">
        <v>324</v>
      </c>
      <c r="F166" s="160" t="s">
        <v>281</v>
      </c>
      <c r="G166" s="160" t="s">
        <v>282</v>
      </c>
      <c r="H166" s="165">
        <v>650000</v>
      </c>
      <c r="I166" s="65">
        <v>650000</v>
      </c>
      <c r="J166" s="65"/>
      <c r="K166" s="160"/>
      <c r="L166" s="65">
        <v>650000</v>
      </c>
      <c r="M166" s="160"/>
      <c r="N166" s="65"/>
      <c r="O166" s="65"/>
      <c r="P166" s="160"/>
      <c r="Q166" s="65"/>
      <c r="R166" s="65"/>
      <c r="S166" s="65"/>
      <c r="T166" s="65"/>
      <c r="U166" s="65"/>
      <c r="V166" s="65"/>
      <c r="W166" s="65"/>
    </row>
    <row r="167" ht="20.25" customHeight="1" spans="1:23">
      <c r="A167" s="160" t="str">
        <f t="shared" si="5"/>
        <v>       玉溪市建设工程质量监督管理站</v>
      </c>
      <c r="B167" s="160" t="s">
        <v>358</v>
      </c>
      <c r="C167" s="160" t="s">
        <v>292</v>
      </c>
      <c r="D167" s="160" t="s">
        <v>129</v>
      </c>
      <c r="E167" s="160" t="s">
        <v>324</v>
      </c>
      <c r="F167" s="160" t="s">
        <v>212</v>
      </c>
      <c r="G167" s="160" t="s">
        <v>213</v>
      </c>
      <c r="H167" s="165">
        <v>11000</v>
      </c>
      <c r="I167" s="65">
        <v>11000</v>
      </c>
      <c r="J167" s="65"/>
      <c r="K167" s="160"/>
      <c r="L167" s="65">
        <v>11000</v>
      </c>
      <c r="M167" s="160"/>
      <c r="N167" s="65"/>
      <c r="O167" s="65"/>
      <c r="P167" s="160"/>
      <c r="Q167" s="65"/>
      <c r="R167" s="65"/>
      <c r="S167" s="65"/>
      <c r="T167" s="65"/>
      <c r="U167" s="65"/>
      <c r="V167" s="65"/>
      <c r="W167" s="65"/>
    </row>
    <row r="168" ht="20.25" customHeight="1" spans="1:23">
      <c r="A168" s="160" t="str">
        <f t="shared" si="5"/>
        <v>       玉溪市建设工程质量监督管理站</v>
      </c>
      <c r="B168" s="160" t="s">
        <v>359</v>
      </c>
      <c r="C168" s="160" t="s">
        <v>342</v>
      </c>
      <c r="D168" s="160" t="s">
        <v>129</v>
      </c>
      <c r="E168" s="160" t="s">
        <v>324</v>
      </c>
      <c r="F168" s="160" t="s">
        <v>224</v>
      </c>
      <c r="G168" s="160" t="s">
        <v>225</v>
      </c>
      <c r="H168" s="165">
        <v>6000</v>
      </c>
      <c r="I168" s="65">
        <v>6000</v>
      </c>
      <c r="J168" s="65"/>
      <c r="K168" s="160"/>
      <c r="L168" s="65">
        <v>6000</v>
      </c>
      <c r="M168" s="160"/>
      <c r="N168" s="65"/>
      <c r="O168" s="65"/>
      <c r="P168" s="160"/>
      <c r="Q168" s="65"/>
      <c r="R168" s="65"/>
      <c r="S168" s="65"/>
      <c r="T168" s="65"/>
      <c r="U168" s="65"/>
      <c r="V168" s="65"/>
      <c r="W168" s="65"/>
    </row>
    <row r="169" ht="20.25" customHeight="1" spans="1:23">
      <c r="A169" s="160" t="str">
        <f t="shared" si="5"/>
        <v>       玉溪市建设工程质量监督管理站</v>
      </c>
      <c r="B169" s="160" t="s">
        <v>360</v>
      </c>
      <c r="C169" s="160" t="s">
        <v>361</v>
      </c>
      <c r="D169" s="160" t="s">
        <v>129</v>
      </c>
      <c r="E169" s="160" t="s">
        <v>324</v>
      </c>
      <c r="F169" s="160" t="s">
        <v>197</v>
      </c>
      <c r="G169" s="160" t="s">
        <v>198</v>
      </c>
      <c r="H169" s="165">
        <v>12000</v>
      </c>
      <c r="I169" s="65">
        <v>12000</v>
      </c>
      <c r="J169" s="65"/>
      <c r="K169" s="160"/>
      <c r="L169" s="65">
        <v>12000</v>
      </c>
      <c r="M169" s="160"/>
      <c r="N169" s="65"/>
      <c r="O169" s="65"/>
      <c r="P169" s="160"/>
      <c r="Q169" s="65"/>
      <c r="R169" s="65"/>
      <c r="S169" s="65"/>
      <c r="T169" s="65"/>
      <c r="U169" s="65"/>
      <c r="V169" s="65"/>
      <c r="W169" s="65"/>
    </row>
    <row r="170" ht="20.25" customHeight="1" spans="1:23">
      <c r="A170" s="160" t="str">
        <f t="shared" si="5"/>
        <v>       玉溪市建设工程质量监督管理站</v>
      </c>
      <c r="B170" s="160" t="s">
        <v>362</v>
      </c>
      <c r="C170" s="160" t="s">
        <v>276</v>
      </c>
      <c r="D170" s="160" t="s">
        <v>129</v>
      </c>
      <c r="E170" s="160" t="s">
        <v>324</v>
      </c>
      <c r="F170" s="160" t="s">
        <v>277</v>
      </c>
      <c r="G170" s="160" t="s">
        <v>276</v>
      </c>
      <c r="H170" s="165">
        <v>60720</v>
      </c>
      <c r="I170" s="65">
        <v>60720</v>
      </c>
      <c r="J170" s="65"/>
      <c r="K170" s="160"/>
      <c r="L170" s="65">
        <v>60720</v>
      </c>
      <c r="M170" s="160"/>
      <c r="N170" s="65"/>
      <c r="O170" s="65"/>
      <c r="P170" s="160"/>
      <c r="Q170" s="65"/>
      <c r="R170" s="65"/>
      <c r="S170" s="65"/>
      <c r="T170" s="65"/>
      <c r="U170" s="65"/>
      <c r="V170" s="65"/>
      <c r="W170" s="65"/>
    </row>
    <row r="171" ht="20.25" customHeight="1" spans="1:23">
      <c r="A171" s="168" t="s">
        <v>71</v>
      </c>
      <c r="B171" s="160"/>
      <c r="C171" s="160"/>
      <c r="D171" s="160"/>
      <c r="E171" s="160"/>
      <c r="F171" s="160"/>
      <c r="G171" s="160"/>
      <c r="H171" s="165">
        <v>2484517.41</v>
      </c>
      <c r="I171" s="65">
        <v>2484517.41</v>
      </c>
      <c r="J171" s="65">
        <v>1134439.19</v>
      </c>
      <c r="K171" s="160"/>
      <c r="L171" s="65">
        <v>1350078.22</v>
      </c>
      <c r="M171" s="160"/>
      <c r="N171" s="65"/>
      <c r="O171" s="65"/>
      <c r="P171" s="160"/>
      <c r="Q171" s="65"/>
      <c r="R171" s="65"/>
      <c r="S171" s="65"/>
      <c r="T171" s="65"/>
      <c r="U171" s="65"/>
      <c r="V171" s="65"/>
      <c r="W171" s="65"/>
    </row>
    <row r="172" ht="20.25" customHeight="1" spans="1:23">
      <c r="A172" s="160" t="str">
        <f t="shared" ref="A172:A199" si="6">"       "&amp;"玉溪市数字城市管理中心"</f>
        <v>       玉溪市数字城市管理中心</v>
      </c>
      <c r="B172" s="160" t="s">
        <v>363</v>
      </c>
      <c r="C172" s="160" t="s">
        <v>279</v>
      </c>
      <c r="D172" s="160" t="s">
        <v>123</v>
      </c>
      <c r="E172" s="160" t="s">
        <v>280</v>
      </c>
      <c r="F172" s="160" t="s">
        <v>195</v>
      </c>
      <c r="G172" s="160" t="s">
        <v>196</v>
      </c>
      <c r="H172" s="165">
        <v>419940</v>
      </c>
      <c r="I172" s="65">
        <v>419940</v>
      </c>
      <c r="J172" s="65">
        <v>183723.75</v>
      </c>
      <c r="K172" s="160"/>
      <c r="L172" s="65">
        <v>236216.25</v>
      </c>
      <c r="M172" s="160"/>
      <c r="N172" s="65"/>
      <c r="O172" s="65"/>
      <c r="P172" s="160"/>
      <c r="Q172" s="65"/>
      <c r="R172" s="65"/>
      <c r="S172" s="65"/>
      <c r="T172" s="65"/>
      <c r="U172" s="65"/>
      <c r="V172" s="65"/>
      <c r="W172" s="65"/>
    </row>
    <row r="173" ht="20.25" customHeight="1" spans="1:23">
      <c r="A173" s="160" t="str">
        <f t="shared" si="6"/>
        <v>       玉溪市数字城市管理中心</v>
      </c>
      <c r="B173" s="160" t="s">
        <v>363</v>
      </c>
      <c r="C173" s="160" t="s">
        <v>279</v>
      </c>
      <c r="D173" s="160" t="s">
        <v>123</v>
      </c>
      <c r="E173" s="160" t="s">
        <v>280</v>
      </c>
      <c r="F173" s="160" t="s">
        <v>197</v>
      </c>
      <c r="G173" s="160" t="s">
        <v>198</v>
      </c>
      <c r="H173" s="165">
        <v>156</v>
      </c>
      <c r="I173" s="65">
        <v>156</v>
      </c>
      <c r="J173" s="65">
        <v>68.25</v>
      </c>
      <c r="K173" s="160"/>
      <c r="L173" s="65">
        <v>87.75</v>
      </c>
      <c r="M173" s="160"/>
      <c r="N173" s="65"/>
      <c r="O173" s="65"/>
      <c r="P173" s="160"/>
      <c r="Q173" s="65"/>
      <c r="R173" s="65"/>
      <c r="S173" s="65"/>
      <c r="T173" s="65"/>
      <c r="U173" s="65"/>
      <c r="V173" s="65"/>
      <c r="W173" s="65"/>
    </row>
    <row r="174" ht="20.25" customHeight="1" spans="1:23">
      <c r="A174" s="160" t="str">
        <f t="shared" si="6"/>
        <v>       玉溪市数字城市管理中心</v>
      </c>
      <c r="B174" s="160" t="s">
        <v>363</v>
      </c>
      <c r="C174" s="160" t="s">
        <v>279</v>
      </c>
      <c r="D174" s="160" t="s">
        <v>123</v>
      </c>
      <c r="E174" s="160" t="s">
        <v>280</v>
      </c>
      <c r="F174" s="160" t="s">
        <v>281</v>
      </c>
      <c r="G174" s="160" t="s">
        <v>282</v>
      </c>
      <c r="H174" s="165">
        <v>158400</v>
      </c>
      <c r="I174" s="65">
        <v>158400</v>
      </c>
      <c r="J174" s="65">
        <v>69300</v>
      </c>
      <c r="K174" s="160"/>
      <c r="L174" s="65">
        <v>89100</v>
      </c>
      <c r="M174" s="160"/>
      <c r="N174" s="65"/>
      <c r="O174" s="65"/>
      <c r="P174" s="160"/>
      <c r="Q174" s="65"/>
      <c r="R174" s="65"/>
      <c r="S174" s="65"/>
      <c r="T174" s="65"/>
      <c r="U174" s="65"/>
      <c r="V174" s="65"/>
      <c r="W174" s="65"/>
    </row>
    <row r="175" ht="20.25" customHeight="1" spans="1:23">
      <c r="A175" s="160" t="str">
        <f t="shared" si="6"/>
        <v>       玉溪市数字城市管理中心</v>
      </c>
      <c r="B175" s="160" t="s">
        <v>363</v>
      </c>
      <c r="C175" s="160" t="s">
        <v>279</v>
      </c>
      <c r="D175" s="160" t="s">
        <v>141</v>
      </c>
      <c r="E175" s="160" t="s">
        <v>199</v>
      </c>
      <c r="F175" s="160" t="s">
        <v>197</v>
      </c>
      <c r="G175" s="160" t="s">
        <v>198</v>
      </c>
      <c r="H175" s="165">
        <v>4248</v>
      </c>
      <c r="I175" s="65">
        <v>4248</v>
      </c>
      <c r="J175" s="65"/>
      <c r="K175" s="160"/>
      <c r="L175" s="65">
        <v>4248</v>
      </c>
      <c r="M175" s="160"/>
      <c r="N175" s="65"/>
      <c r="O175" s="65"/>
      <c r="P175" s="160"/>
      <c r="Q175" s="65"/>
      <c r="R175" s="65"/>
      <c r="S175" s="65"/>
      <c r="T175" s="65"/>
      <c r="U175" s="65"/>
      <c r="V175" s="65"/>
      <c r="W175" s="65"/>
    </row>
    <row r="176" ht="26" customHeight="1" spans="1:23">
      <c r="A176" s="160" t="str">
        <f t="shared" si="6"/>
        <v>       玉溪市数字城市管理中心</v>
      </c>
      <c r="B176" s="160" t="s">
        <v>364</v>
      </c>
      <c r="C176" s="160" t="s">
        <v>201</v>
      </c>
      <c r="D176" s="160" t="s">
        <v>106</v>
      </c>
      <c r="E176" s="160" t="s">
        <v>202</v>
      </c>
      <c r="F176" s="160" t="s">
        <v>203</v>
      </c>
      <c r="G176" s="160" t="s">
        <v>204</v>
      </c>
      <c r="H176" s="165">
        <v>142780.8</v>
      </c>
      <c r="I176" s="65">
        <v>142780.8</v>
      </c>
      <c r="J176" s="65">
        <v>35695.2</v>
      </c>
      <c r="K176" s="160"/>
      <c r="L176" s="65">
        <v>107085.6</v>
      </c>
      <c r="M176" s="160"/>
      <c r="N176" s="65"/>
      <c r="O176" s="65"/>
      <c r="P176" s="160"/>
      <c r="Q176" s="65"/>
      <c r="R176" s="65"/>
      <c r="S176" s="65"/>
      <c r="T176" s="65"/>
      <c r="U176" s="65"/>
      <c r="V176" s="65"/>
      <c r="W176" s="65"/>
    </row>
    <row r="177" ht="20.25" customHeight="1" spans="1:23">
      <c r="A177" s="160" t="str">
        <f t="shared" si="6"/>
        <v>       玉溪市数字城市管理中心</v>
      </c>
      <c r="B177" s="160" t="s">
        <v>364</v>
      </c>
      <c r="C177" s="160" t="s">
        <v>201</v>
      </c>
      <c r="D177" s="160" t="s">
        <v>113</v>
      </c>
      <c r="E177" s="160" t="s">
        <v>284</v>
      </c>
      <c r="F177" s="160" t="s">
        <v>206</v>
      </c>
      <c r="G177" s="160" t="s">
        <v>207</v>
      </c>
      <c r="H177" s="165">
        <v>74067.54</v>
      </c>
      <c r="I177" s="65">
        <v>74067.54</v>
      </c>
      <c r="J177" s="65">
        <v>18516.89</v>
      </c>
      <c r="K177" s="160"/>
      <c r="L177" s="65">
        <v>55550.65</v>
      </c>
      <c r="M177" s="160"/>
      <c r="N177" s="65"/>
      <c r="O177" s="65"/>
      <c r="P177" s="160"/>
      <c r="Q177" s="65"/>
      <c r="R177" s="65"/>
      <c r="S177" s="65"/>
      <c r="T177" s="65"/>
      <c r="U177" s="65"/>
      <c r="V177" s="65"/>
      <c r="W177" s="65"/>
    </row>
    <row r="178" ht="20.25" customHeight="1" spans="1:23">
      <c r="A178" s="160" t="str">
        <f t="shared" si="6"/>
        <v>       玉溪市数字城市管理中心</v>
      </c>
      <c r="B178" s="160" t="s">
        <v>364</v>
      </c>
      <c r="C178" s="160" t="s">
        <v>201</v>
      </c>
      <c r="D178" s="160" t="s">
        <v>114</v>
      </c>
      <c r="E178" s="160" t="s">
        <v>208</v>
      </c>
      <c r="F178" s="160" t="s">
        <v>209</v>
      </c>
      <c r="G178" s="160" t="s">
        <v>210</v>
      </c>
      <c r="H178" s="165">
        <v>73419</v>
      </c>
      <c r="I178" s="65">
        <v>73419</v>
      </c>
      <c r="J178" s="65">
        <v>18354.75</v>
      </c>
      <c r="K178" s="160"/>
      <c r="L178" s="65">
        <v>55064.25</v>
      </c>
      <c r="M178" s="160"/>
      <c r="N178" s="65"/>
      <c r="O178" s="65"/>
      <c r="P178" s="160"/>
      <c r="Q178" s="65"/>
      <c r="R178" s="65"/>
      <c r="S178" s="65"/>
      <c r="T178" s="65"/>
      <c r="U178" s="65"/>
      <c r="V178" s="65"/>
      <c r="W178" s="65"/>
    </row>
    <row r="179" ht="20.25" customHeight="1" spans="1:23">
      <c r="A179" s="160" t="str">
        <f t="shared" si="6"/>
        <v>       玉溪市数字城市管理中心</v>
      </c>
      <c r="B179" s="160" t="s">
        <v>364</v>
      </c>
      <c r="C179" s="160" t="s">
        <v>201</v>
      </c>
      <c r="D179" s="160" t="s">
        <v>115</v>
      </c>
      <c r="E179" s="160" t="s">
        <v>211</v>
      </c>
      <c r="F179" s="160" t="s">
        <v>212</v>
      </c>
      <c r="G179" s="160" t="s">
        <v>213</v>
      </c>
      <c r="H179" s="165">
        <v>9850.76</v>
      </c>
      <c r="I179" s="65">
        <v>9850.76</v>
      </c>
      <c r="J179" s="65">
        <v>7106.69</v>
      </c>
      <c r="K179" s="160"/>
      <c r="L179" s="65">
        <v>2744.07</v>
      </c>
      <c r="M179" s="160"/>
      <c r="N179" s="65"/>
      <c r="O179" s="65"/>
      <c r="P179" s="160"/>
      <c r="Q179" s="65"/>
      <c r="R179" s="65"/>
      <c r="S179" s="65"/>
      <c r="T179" s="65"/>
      <c r="U179" s="65"/>
      <c r="V179" s="65"/>
      <c r="W179" s="65"/>
    </row>
    <row r="180" ht="20.25" customHeight="1" spans="1:23">
      <c r="A180" s="160" t="str">
        <f t="shared" si="6"/>
        <v>       玉溪市数字城市管理中心</v>
      </c>
      <c r="B180" s="160" t="s">
        <v>364</v>
      </c>
      <c r="C180" s="160" t="s">
        <v>201</v>
      </c>
      <c r="D180" s="160" t="s">
        <v>123</v>
      </c>
      <c r="E180" s="160" t="s">
        <v>280</v>
      </c>
      <c r="F180" s="160" t="s">
        <v>212</v>
      </c>
      <c r="G180" s="160" t="s">
        <v>213</v>
      </c>
      <c r="H180" s="165">
        <v>6491.63</v>
      </c>
      <c r="I180" s="65">
        <v>6491.63</v>
      </c>
      <c r="J180" s="65">
        <v>1622.91</v>
      </c>
      <c r="K180" s="160"/>
      <c r="L180" s="65">
        <v>4868.72</v>
      </c>
      <c r="M180" s="160"/>
      <c r="N180" s="65"/>
      <c r="O180" s="65"/>
      <c r="P180" s="160"/>
      <c r="Q180" s="65"/>
      <c r="R180" s="65"/>
      <c r="S180" s="65"/>
      <c r="T180" s="65"/>
      <c r="U180" s="65"/>
      <c r="V180" s="65"/>
      <c r="W180" s="65"/>
    </row>
    <row r="181" ht="20.25" customHeight="1" spans="1:23">
      <c r="A181" s="160" t="str">
        <f t="shared" si="6"/>
        <v>       玉溪市数字城市管理中心</v>
      </c>
      <c r="B181" s="160" t="s">
        <v>365</v>
      </c>
      <c r="C181" s="160" t="s">
        <v>215</v>
      </c>
      <c r="D181" s="160" t="s">
        <v>140</v>
      </c>
      <c r="E181" s="160" t="s">
        <v>215</v>
      </c>
      <c r="F181" s="160" t="s">
        <v>216</v>
      </c>
      <c r="G181" s="160" t="s">
        <v>215</v>
      </c>
      <c r="H181" s="165">
        <v>156228</v>
      </c>
      <c r="I181" s="65">
        <v>156228</v>
      </c>
      <c r="J181" s="65">
        <v>39057</v>
      </c>
      <c r="K181" s="160"/>
      <c r="L181" s="65">
        <v>117171</v>
      </c>
      <c r="M181" s="160"/>
      <c r="N181" s="65"/>
      <c r="O181" s="65"/>
      <c r="P181" s="160"/>
      <c r="Q181" s="65"/>
      <c r="R181" s="65"/>
      <c r="S181" s="65"/>
      <c r="T181" s="65"/>
      <c r="U181" s="65"/>
      <c r="V181" s="65"/>
      <c r="W181" s="65"/>
    </row>
    <row r="182" ht="20.25" customHeight="1" spans="1:23">
      <c r="A182" s="160" t="str">
        <f t="shared" si="6"/>
        <v>       玉溪市数字城市管理中心</v>
      </c>
      <c r="B182" s="160" t="s">
        <v>366</v>
      </c>
      <c r="C182" s="160" t="s">
        <v>218</v>
      </c>
      <c r="D182" s="160" t="s">
        <v>105</v>
      </c>
      <c r="E182" s="160" t="s">
        <v>287</v>
      </c>
      <c r="F182" s="160" t="s">
        <v>220</v>
      </c>
      <c r="G182" s="160" t="s">
        <v>221</v>
      </c>
      <c r="H182" s="165">
        <v>211200</v>
      </c>
      <c r="I182" s="65">
        <v>211200</v>
      </c>
      <c r="J182" s="65">
        <v>211200</v>
      </c>
      <c r="K182" s="160"/>
      <c r="L182" s="65"/>
      <c r="M182" s="160"/>
      <c r="N182" s="65"/>
      <c r="O182" s="65"/>
      <c r="P182" s="160"/>
      <c r="Q182" s="65"/>
      <c r="R182" s="65"/>
      <c r="S182" s="65"/>
      <c r="T182" s="65"/>
      <c r="U182" s="65"/>
      <c r="V182" s="65"/>
      <c r="W182" s="65"/>
    </row>
    <row r="183" ht="20.25" customHeight="1" spans="1:23">
      <c r="A183" s="160" t="str">
        <f t="shared" si="6"/>
        <v>       玉溪市数字城市管理中心</v>
      </c>
      <c r="B183" s="160" t="s">
        <v>367</v>
      </c>
      <c r="C183" s="160" t="s">
        <v>235</v>
      </c>
      <c r="D183" s="160" t="s">
        <v>123</v>
      </c>
      <c r="E183" s="160" t="s">
        <v>280</v>
      </c>
      <c r="F183" s="160" t="s">
        <v>236</v>
      </c>
      <c r="G183" s="160" t="s">
        <v>235</v>
      </c>
      <c r="H183" s="165">
        <v>17935.68</v>
      </c>
      <c r="I183" s="65">
        <v>17935.68</v>
      </c>
      <c r="J183" s="65"/>
      <c r="K183" s="160"/>
      <c r="L183" s="65">
        <v>17935.68</v>
      </c>
      <c r="M183" s="160"/>
      <c r="N183" s="65"/>
      <c r="O183" s="65"/>
      <c r="P183" s="160"/>
      <c r="Q183" s="65"/>
      <c r="R183" s="65"/>
      <c r="S183" s="65"/>
      <c r="T183" s="65"/>
      <c r="U183" s="65"/>
      <c r="V183" s="65"/>
      <c r="W183" s="65"/>
    </row>
    <row r="184" ht="20.25" customHeight="1" spans="1:23">
      <c r="A184" s="160" t="str">
        <f t="shared" si="6"/>
        <v>       玉溪市数字城市管理中心</v>
      </c>
      <c r="B184" s="160" t="s">
        <v>368</v>
      </c>
      <c r="C184" s="160" t="s">
        <v>238</v>
      </c>
      <c r="D184" s="160" t="s">
        <v>105</v>
      </c>
      <c r="E184" s="160" t="s">
        <v>287</v>
      </c>
      <c r="F184" s="160" t="s">
        <v>239</v>
      </c>
      <c r="G184" s="160" t="s">
        <v>240</v>
      </c>
      <c r="H184" s="165">
        <v>4800</v>
      </c>
      <c r="I184" s="65">
        <v>4800</v>
      </c>
      <c r="J184" s="65">
        <v>4800</v>
      </c>
      <c r="K184" s="160"/>
      <c r="L184" s="65"/>
      <c r="M184" s="160"/>
      <c r="N184" s="65"/>
      <c r="O184" s="65"/>
      <c r="P184" s="160"/>
      <c r="Q184" s="65"/>
      <c r="R184" s="65"/>
      <c r="S184" s="65"/>
      <c r="T184" s="65"/>
      <c r="U184" s="65"/>
      <c r="V184" s="65"/>
      <c r="W184" s="65"/>
    </row>
    <row r="185" ht="20.25" customHeight="1" spans="1:23">
      <c r="A185" s="160" t="str">
        <f t="shared" si="6"/>
        <v>       玉溪市数字城市管理中心</v>
      </c>
      <c r="B185" s="160" t="s">
        <v>368</v>
      </c>
      <c r="C185" s="160" t="s">
        <v>238</v>
      </c>
      <c r="D185" s="160" t="s">
        <v>123</v>
      </c>
      <c r="E185" s="160" t="s">
        <v>280</v>
      </c>
      <c r="F185" s="160" t="s">
        <v>241</v>
      </c>
      <c r="G185" s="160" t="s">
        <v>242</v>
      </c>
      <c r="H185" s="165">
        <v>23000</v>
      </c>
      <c r="I185" s="65">
        <v>23000</v>
      </c>
      <c r="J185" s="65">
        <v>4493.75</v>
      </c>
      <c r="K185" s="160"/>
      <c r="L185" s="65">
        <v>18506.25</v>
      </c>
      <c r="M185" s="160"/>
      <c r="N185" s="65"/>
      <c r="O185" s="65"/>
      <c r="P185" s="160"/>
      <c r="Q185" s="65"/>
      <c r="R185" s="65"/>
      <c r="S185" s="65"/>
      <c r="T185" s="65"/>
      <c r="U185" s="65"/>
      <c r="V185" s="65"/>
      <c r="W185" s="65"/>
    </row>
    <row r="186" ht="20.25" customHeight="1" spans="1:23">
      <c r="A186" s="160" t="str">
        <f t="shared" si="6"/>
        <v>       玉溪市数字城市管理中心</v>
      </c>
      <c r="B186" s="160" t="s">
        <v>368</v>
      </c>
      <c r="C186" s="160" t="s">
        <v>238</v>
      </c>
      <c r="D186" s="160" t="s">
        <v>123</v>
      </c>
      <c r="E186" s="160" t="s">
        <v>280</v>
      </c>
      <c r="F186" s="160" t="s">
        <v>243</v>
      </c>
      <c r="G186" s="160" t="s">
        <v>244</v>
      </c>
      <c r="H186" s="165">
        <v>12000</v>
      </c>
      <c r="I186" s="65">
        <v>12000</v>
      </c>
      <c r="J186" s="65">
        <v>3000</v>
      </c>
      <c r="K186" s="160"/>
      <c r="L186" s="65">
        <v>9000</v>
      </c>
      <c r="M186" s="160"/>
      <c r="N186" s="65"/>
      <c r="O186" s="65"/>
      <c r="P186" s="160"/>
      <c r="Q186" s="65"/>
      <c r="R186" s="65"/>
      <c r="S186" s="65"/>
      <c r="T186" s="65"/>
      <c r="U186" s="65"/>
      <c r="V186" s="65"/>
      <c r="W186" s="65"/>
    </row>
    <row r="187" ht="20.25" customHeight="1" spans="1:23">
      <c r="A187" s="160" t="str">
        <f t="shared" si="6"/>
        <v>       玉溪市数字城市管理中心</v>
      </c>
      <c r="B187" s="160" t="s">
        <v>368</v>
      </c>
      <c r="C187" s="160" t="s">
        <v>238</v>
      </c>
      <c r="D187" s="160" t="s">
        <v>123</v>
      </c>
      <c r="E187" s="160" t="s">
        <v>280</v>
      </c>
      <c r="F187" s="160" t="s">
        <v>245</v>
      </c>
      <c r="G187" s="160" t="s">
        <v>246</v>
      </c>
      <c r="H187" s="165">
        <v>30000</v>
      </c>
      <c r="I187" s="65">
        <v>30000</v>
      </c>
      <c r="J187" s="65">
        <v>7500</v>
      </c>
      <c r="K187" s="160"/>
      <c r="L187" s="65">
        <v>22500</v>
      </c>
      <c r="M187" s="160"/>
      <c r="N187" s="65"/>
      <c r="O187" s="65"/>
      <c r="P187" s="160"/>
      <c r="Q187" s="65"/>
      <c r="R187" s="65"/>
      <c r="S187" s="65"/>
      <c r="T187" s="65"/>
      <c r="U187" s="65"/>
      <c r="V187" s="65"/>
      <c r="W187" s="65"/>
    </row>
    <row r="188" ht="20.25" customHeight="1" spans="1:23">
      <c r="A188" s="160" t="str">
        <f t="shared" si="6"/>
        <v>       玉溪市数字城市管理中心</v>
      </c>
      <c r="B188" s="160" t="s">
        <v>368</v>
      </c>
      <c r="C188" s="160" t="s">
        <v>238</v>
      </c>
      <c r="D188" s="160" t="s">
        <v>123</v>
      </c>
      <c r="E188" s="160" t="s">
        <v>280</v>
      </c>
      <c r="F188" s="160" t="s">
        <v>247</v>
      </c>
      <c r="G188" s="160" t="s">
        <v>248</v>
      </c>
      <c r="H188" s="165">
        <v>1000</v>
      </c>
      <c r="I188" s="65">
        <v>1000</v>
      </c>
      <c r="J188" s="65">
        <v>250</v>
      </c>
      <c r="K188" s="160"/>
      <c r="L188" s="65">
        <v>750</v>
      </c>
      <c r="M188" s="160"/>
      <c r="N188" s="65"/>
      <c r="O188" s="65"/>
      <c r="P188" s="160"/>
      <c r="Q188" s="65"/>
      <c r="R188" s="65"/>
      <c r="S188" s="65"/>
      <c r="T188" s="65"/>
      <c r="U188" s="65"/>
      <c r="V188" s="65"/>
      <c r="W188" s="65"/>
    </row>
    <row r="189" ht="20.25" customHeight="1" spans="1:23">
      <c r="A189" s="160" t="str">
        <f t="shared" si="6"/>
        <v>       玉溪市数字城市管理中心</v>
      </c>
      <c r="B189" s="160" t="s">
        <v>368</v>
      </c>
      <c r="C189" s="160" t="s">
        <v>238</v>
      </c>
      <c r="D189" s="160" t="s">
        <v>123</v>
      </c>
      <c r="E189" s="160" t="s">
        <v>280</v>
      </c>
      <c r="F189" s="160" t="s">
        <v>249</v>
      </c>
      <c r="G189" s="160" t="s">
        <v>250</v>
      </c>
      <c r="H189" s="165">
        <v>5000</v>
      </c>
      <c r="I189" s="65">
        <v>5000</v>
      </c>
      <c r="J189" s="65">
        <v>1250</v>
      </c>
      <c r="K189" s="160"/>
      <c r="L189" s="65">
        <v>3750</v>
      </c>
      <c r="M189" s="160"/>
      <c r="N189" s="65"/>
      <c r="O189" s="65"/>
      <c r="P189" s="160"/>
      <c r="Q189" s="65"/>
      <c r="R189" s="65"/>
      <c r="S189" s="65"/>
      <c r="T189" s="65"/>
      <c r="U189" s="65"/>
      <c r="V189" s="65"/>
      <c r="W189" s="65"/>
    </row>
    <row r="190" ht="20.25" customHeight="1" spans="1:23">
      <c r="A190" s="160" t="str">
        <f t="shared" si="6"/>
        <v>       玉溪市数字城市管理中心</v>
      </c>
      <c r="B190" s="160" t="s">
        <v>368</v>
      </c>
      <c r="C190" s="160" t="s">
        <v>238</v>
      </c>
      <c r="D190" s="160" t="s">
        <v>123</v>
      </c>
      <c r="E190" s="160" t="s">
        <v>280</v>
      </c>
      <c r="F190" s="160" t="s">
        <v>251</v>
      </c>
      <c r="G190" s="160" t="s">
        <v>252</v>
      </c>
      <c r="H190" s="165">
        <v>27000</v>
      </c>
      <c r="I190" s="65">
        <v>27000</v>
      </c>
      <c r="J190" s="65">
        <v>6750</v>
      </c>
      <c r="K190" s="160"/>
      <c r="L190" s="65">
        <v>20250</v>
      </c>
      <c r="M190" s="160"/>
      <c r="N190" s="65"/>
      <c r="O190" s="65"/>
      <c r="P190" s="160"/>
      <c r="Q190" s="65"/>
      <c r="R190" s="65"/>
      <c r="S190" s="65"/>
      <c r="T190" s="65"/>
      <c r="U190" s="65"/>
      <c r="V190" s="65"/>
      <c r="W190" s="65"/>
    </row>
    <row r="191" ht="20.25" customHeight="1" spans="1:23">
      <c r="A191" s="160" t="str">
        <f t="shared" si="6"/>
        <v>       玉溪市数字城市管理中心</v>
      </c>
      <c r="B191" s="160" t="s">
        <v>368</v>
      </c>
      <c r="C191" s="160" t="s">
        <v>238</v>
      </c>
      <c r="D191" s="160" t="s">
        <v>123</v>
      </c>
      <c r="E191" s="160" t="s">
        <v>280</v>
      </c>
      <c r="F191" s="160" t="s">
        <v>255</v>
      </c>
      <c r="G191" s="160" t="s">
        <v>256</v>
      </c>
      <c r="H191" s="165">
        <v>5000</v>
      </c>
      <c r="I191" s="65">
        <v>5000</v>
      </c>
      <c r="J191" s="65">
        <v>1250</v>
      </c>
      <c r="K191" s="160"/>
      <c r="L191" s="65">
        <v>3750</v>
      </c>
      <c r="M191" s="160"/>
      <c r="N191" s="65"/>
      <c r="O191" s="65"/>
      <c r="P191" s="160"/>
      <c r="Q191" s="65"/>
      <c r="R191" s="65"/>
      <c r="S191" s="65"/>
      <c r="T191" s="65"/>
      <c r="U191" s="65"/>
      <c r="V191" s="65"/>
      <c r="W191" s="65"/>
    </row>
    <row r="192" ht="20.25" customHeight="1" spans="1:23">
      <c r="A192" s="160" t="str">
        <f t="shared" si="6"/>
        <v>       玉溪市数字城市管理中心</v>
      </c>
      <c r="B192" s="160" t="s">
        <v>368</v>
      </c>
      <c r="C192" s="160" t="s">
        <v>238</v>
      </c>
      <c r="D192" s="160" t="s">
        <v>123</v>
      </c>
      <c r="E192" s="160" t="s">
        <v>280</v>
      </c>
      <c r="F192" s="160" t="s">
        <v>257</v>
      </c>
      <c r="G192" s="160" t="s">
        <v>258</v>
      </c>
      <c r="H192" s="165">
        <v>10000</v>
      </c>
      <c r="I192" s="65">
        <v>10000</v>
      </c>
      <c r="J192" s="65">
        <v>2500</v>
      </c>
      <c r="K192" s="160"/>
      <c r="L192" s="65">
        <v>7500</v>
      </c>
      <c r="M192" s="160"/>
      <c r="N192" s="65"/>
      <c r="O192" s="65"/>
      <c r="P192" s="160"/>
      <c r="Q192" s="65"/>
      <c r="R192" s="65"/>
      <c r="S192" s="65"/>
      <c r="T192" s="65"/>
      <c r="U192" s="65"/>
      <c r="V192" s="65"/>
      <c r="W192" s="65"/>
    </row>
    <row r="193" ht="20.25" customHeight="1" spans="1:23">
      <c r="A193" s="160" t="str">
        <f t="shared" si="6"/>
        <v>       玉溪市数字城市管理中心</v>
      </c>
      <c r="B193" s="160" t="s">
        <v>369</v>
      </c>
      <c r="C193" s="160" t="s">
        <v>169</v>
      </c>
      <c r="D193" s="160" t="s">
        <v>123</v>
      </c>
      <c r="E193" s="160" t="s">
        <v>280</v>
      </c>
      <c r="F193" s="160" t="s">
        <v>260</v>
      </c>
      <c r="G193" s="160" t="s">
        <v>169</v>
      </c>
      <c r="H193" s="165">
        <v>2000</v>
      </c>
      <c r="I193" s="65">
        <v>2000</v>
      </c>
      <c r="J193" s="65"/>
      <c r="K193" s="160"/>
      <c r="L193" s="65">
        <v>2000</v>
      </c>
      <c r="M193" s="160"/>
      <c r="N193" s="65"/>
      <c r="O193" s="65"/>
      <c r="P193" s="160"/>
      <c r="Q193" s="65"/>
      <c r="R193" s="65"/>
      <c r="S193" s="65"/>
      <c r="T193" s="65"/>
      <c r="U193" s="65"/>
      <c r="V193" s="65"/>
      <c r="W193" s="65"/>
    </row>
    <row r="194" ht="27" customHeight="1" spans="1:23">
      <c r="A194" s="160" t="str">
        <f t="shared" si="6"/>
        <v>       玉溪市数字城市管理中心</v>
      </c>
      <c r="B194" s="160" t="s">
        <v>370</v>
      </c>
      <c r="C194" s="160" t="s">
        <v>294</v>
      </c>
      <c r="D194" s="160" t="s">
        <v>123</v>
      </c>
      <c r="E194" s="160" t="s">
        <v>280</v>
      </c>
      <c r="F194" s="160" t="s">
        <v>281</v>
      </c>
      <c r="G194" s="160" t="s">
        <v>282</v>
      </c>
      <c r="H194" s="165">
        <v>494000</v>
      </c>
      <c r="I194" s="65">
        <v>494000</v>
      </c>
      <c r="J194" s="65">
        <v>494000</v>
      </c>
      <c r="K194" s="160"/>
      <c r="L194" s="65"/>
      <c r="M194" s="160"/>
      <c r="N194" s="65"/>
      <c r="O194" s="65"/>
      <c r="P194" s="160"/>
      <c r="Q194" s="65"/>
      <c r="R194" s="65"/>
      <c r="S194" s="65"/>
      <c r="T194" s="65"/>
      <c r="U194" s="65"/>
      <c r="V194" s="65"/>
      <c r="W194" s="65"/>
    </row>
    <row r="195" ht="25" customHeight="1" spans="1:23">
      <c r="A195" s="160" t="str">
        <f t="shared" si="6"/>
        <v>       玉溪市数字城市管理中心</v>
      </c>
      <c r="B195" s="160" t="s">
        <v>371</v>
      </c>
      <c r="C195" s="160" t="s">
        <v>296</v>
      </c>
      <c r="D195" s="160" t="s">
        <v>123</v>
      </c>
      <c r="E195" s="160" t="s">
        <v>280</v>
      </c>
      <c r="F195" s="160" t="s">
        <v>281</v>
      </c>
      <c r="G195" s="160" t="s">
        <v>282</v>
      </c>
      <c r="H195" s="165">
        <v>250000</v>
      </c>
      <c r="I195" s="65">
        <v>250000</v>
      </c>
      <c r="J195" s="65"/>
      <c r="K195" s="160"/>
      <c r="L195" s="65">
        <v>250000</v>
      </c>
      <c r="M195" s="160"/>
      <c r="N195" s="65"/>
      <c r="O195" s="65"/>
      <c r="P195" s="160"/>
      <c r="Q195" s="65"/>
      <c r="R195" s="65"/>
      <c r="S195" s="65"/>
      <c r="T195" s="65"/>
      <c r="U195" s="65"/>
      <c r="V195" s="65"/>
      <c r="W195" s="65"/>
    </row>
    <row r="196" ht="20.25" customHeight="1" spans="1:23">
      <c r="A196" s="160" t="str">
        <f t="shared" si="6"/>
        <v>       玉溪市数字城市管理中心</v>
      </c>
      <c r="B196" s="160" t="s">
        <v>372</v>
      </c>
      <c r="C196" s="160" t="s">
        <v>267</v>
      </c>
      <c r="D196" s="160" t="s">
        <v>107</v>
      </c>
      <c r="E196" s="160" t="s">
        <v>268</v>
      </c>
      <c r="F196" s="160" t="s">
        <v>269</v>
      </c>
      <c r="G196" s="160" t="s">
        <v>270</v>
      </c>
      <c r="H196" s="165">
        <v>150000</v>
      </c>
      <c r="I196" s="65">
        <v>150000</v>
      </c>
      <c r="J196" s="65"/>
      <c r="K196" s="160"/>
      <c r="L196" s="65">
        <v>150000</v>
      </c>
      <c r="M196" s="160"/>
      <c r="N196" s="65"/>
      <c r="O196" s="65"/>
      <c r="P196" s="160"/>
      <c r="Q196" s="65"/>
      <c r="R196" s="65"/>
      <c r="S196" s="65"/>
      <c r="T196" s="65"/>
      <c r="U196" s="65"/>
      <c r="V196" s="65"/>
      <c r="W196" s="65"/>
    </row>
    <row r="197" ht="20.25" customHeight="1" spans="1:23">
      <c r="A197" s="160" t="str">
        <f t="shared" si="6"/>
        <v>       玉溪市数字城市管理中心</v>
      </c>
      <c r="B197" s="160" t="s">
        <v>373</v>
      </c>
      <c r="C197" s="160" t="s">
        <v>264</v>
      </c>
      <c r="D197" s="160" t="s">
        <v>123</v>
      </c>
      <c r="E197" s="160" t="s">
        <v>280</v>
      </c>
      <c r="F197" s="160" t="s">
        <v>265</v>
      </c>
      <c r="G197" s="160" t="s">
        <v>223</v>
      </c>
      <c r="H197" s="165">
        <v>96000</v>
      </c>
      <c r="I197" s="65">
        <v>96000</v>
      </c>
      <c r="J197" s="65">
        <v>24000</v>
      </c>
      <c r="K197" s="160"/>
      <c r="L197" s="65">
        <v>72000</v>
      </c>
      <c r="M197" s="160"/>
      <c r="N197" s="65"/>
      <c r="O197" s="65"/>
      <c r="P197" s="160"/>
      <c r="Q197" s="65"/>
      <c r="R197" s="65"/>
      <c r="S197" s="65"/>
      <c r="T197" s="65"/>
      <c r="U197" s="65"/>
      <c r="V197" s="65"/>
      <c r="W197" s="65"/>
    </row>
    <row r="198" ht="20.25" customHeight="1" spans="1:23">
      <c r="A198" s="160" t="str">
        <f t="shared" si="6"/>
        <v>       玉溪市数字城市管理中心</v>
      </c>
      <c r="B198" s="160" t="s">
        <v>374</v>
      </c>
      <c r="C198" s="160" t="s">
        <v>276</v>
      </c>
      <c r="D198" s="160" t="s">
        <v>123</v>
      </c>
      <c r="E198" s="160" t="s">
        <v>280</v>
      </c>
      <c r="F198" s="160" t="s">
        <v>277</v>
      </c>
      <c r="G198" s="160" t="s">
        <v>276</v>
      </c>
      <c r="H198" s="165">
        <v>20000</v>
      </c>
      <c r="I198" s="65">
        <v>20000</v>
      </c>
      <c r="J198" s="65"/>
      <c r="K198" s="160"/>
      <c r="L198" s="65">
        <v>20000</v>
      </c>
      <c r="M198" s="160"/>
      <c r="N198" s="65"/>
      <c r="O198" s="65"/>
      <c r="P198" s="160"/>
      <c r="Q198" s="65"/>
      <c r="R198" s="65"/>
      <c r="S198" s="65"/>
      <c r="T198" s="65"/>
      <c r="U198" s="65"/>
      <c r="V198" s="65"/>
      <c r="W198" s="65"/>
    </row>
    <row r="199" ht="20.25" customHeight="1" spans="1:23">
      <c r="A199" s="160" t="str">
        <f t="shared" si="6"/>
        <v>       玉溪市数字城市管理中心</v>
      </c>
      <c r="B199" s="160" t="s">
        <v>375</v>
      </c>
      <c r="C199" s="160" t="s">
        <v>376</v>
      </c>
      <c r="D199" s="160" t="s">
        <v>123</v>
      </c>
      <c r="E199" s="160" t="s">
        <v>280</v>
      </c>
      <c r="F199" s="160" t="s">
        <v>377</v>
      </c>
      <c r="G199" s="160" t="s">
        <v>376</v>
      </c>
      <c r="H199" s="165">
        <v>80000</v>
      </c>
      <c r="I199" s="65">
        <v>80000</v>
      </c>
      <c r="J199" s="65"/>
      <c r="K199" s="160"/>
      <c r="L199" s="65">
        <v>80000</v>
      </c>
      <c r="M199" s="160"/>
      <c r="N199" s="65"/>
      <c r="O199" s="65"/>
      <c r="P199" s="160"/>
      <c r="Q199" s="65"/>
      <c r="R199" s="65"/>
      <c r="S199" s="65"/>
      <c r="T199" s="65"/>
      <c r="U199" s="65"/>
      <c r="V199" s="65"/>
      <c r="W199" s="65"/>
    </row>
    <row r="200" ht="20.25" customHeight="1" spans="1:23">
      <c r="A200" s="168" t="s">
        <v>77</v>
      </c>
      <c r="B200" s="160"/>
      <c r="C200" s="160"/>
      <c r="D200" s="160"/>
      <c r="E200" s="160"/>
      <c r="F200" s="160"/>
      <c r="G200" s="160"/>
      <c r="H200" s="165">
        <v>2011023.5</v>
      </c>
      <c r="I200" s="65">
        <v>2011023.5</v>
      </c>
      <c r="J200" s="65">
        <v>714384.19</v>
      </c>
      <c r="K200" s="160"/>
      <c r="L200" s="65">
        <v>1296639.31</v>
      </c>
      <c r="M200" s="160"/>
      <c r="N200" s="65"/>
      <c r="O200" s="65"/>
      <c r="P200" s="160"/>
      <c r="Q200" s="65"/>
      <c r="R200" s="65"/>
      <c r="S200" s="65"/>
      <c r="T200" s="65"/>
      <c r="U200" s="65"/>
      <c r="V200" s="65"/>
      <c r="W200" s="65"/>
    </row>
    <row r="201" ht="20.25" customHeight="1" spans="1:23">
      <c r="A201" s="160" t="str">
        <f t="shared" ref="A201:A231" si="7">"       "&amp;"玉溪市城建档案馆"</f>
        <v>       玉溪市城建档案馆</v>
      </c>
      <c r="B201" s="160" t="s">
        <v>378</v>
      </c>
      <c r="C201" s="160" t="s">
        <v>279</v>
      </c>
      <c r="D201" s="160" t="s">
        <v>123</v>
      </c>
      <c r="E201" s="160" t="s">
        <v>280</v>
      </c>
      <c r="F201" s="160" t="s">
        <v>195</v>
      </c>
      <c r="G201" s="160" t="s">
        <v>196</v>
      </c>
      <c r="H201" s="165">
        <v>363864</v>
      </c>
      <c r="I201" s="65">
        <v>363864</v>
      </c>
      <c r="J201" s="65">
        <v>159190.5</v>
      </c>
      <c r="K201" s="160"/>
      <c r="L201" s="65">
        <v>204673.5</v>
      </c>
      <c r="M201" s="160"/>
      <c r="N201" s="65"/>
      <c r="O201" s="65"/>
      <c r="P201" s="160"/>
      <c r="Q201" s="65"/>
      <c r="R201" s="65"/>
      <c r="S201" s="65"/>
      <c r="T201" s="65"/>
      <c r="U201" s="65"/>
      <c r="V201" s="65"/>
      <c r="W201" s="65"/>
    </row>
    <row r="202" ht="20.25" customHeight="1" spans="1:23">
      <c r="A202" s="160" t="str">
        <f t="shared" si="7"/>
        <v>       玉溪市城建档案馆</v>
      </c>
      <c r="B202" s="160" t="s">
        <v>378</v>
      </c>
      <c r="C202" s="160" t="s">
        <v>279</v>
      </c>
      <c r="D202" s="160" t="s">
        <v>123</v>
      </c>
      <c r="E202" s="160" t="s">
        <v>280</v>
      </c>
      <c r="F202" s="160" t="s">
        <v>197</v>
      </c>
      <c r="G202" s="160" t="s">
        <v>198</v>
      </c>
      <c r="H202" s="165">
        <v>60</v>
      </c>
      <c r="I202" s="65">
        <v>60</v>
      </c>
      <c r="J202" s="65">
        <v>26.25</v>
      </c>
      <c r="K202" s="160"/>
      <c r="L202" s="65">
        <v>33.75</v>
      </c>
      <c r="M202" s="160"/>
      <c r="N202" s="65"/>
      <c r="O202" s="65"/>
      <c r="P202" s="160"/>
      <c r="Q202" s="65"/>
      <c r="R202" s="65"/>
      <c r="S202" s="65"/>
      <c r="T202" s="65"/>
      <c r="U202" s="65"/>
      <c r="V202" s="65"/>
      <c r="W202" s="65"/>
    </row>
    <row r="203" ht="20.25" customHeight="1" spans="1:23">
      <c r="A203" s="160" t="str">
        <f t="shared" si="7"/>
        <v>       玉溪市城建档案馆</v>
      </c>
      <c r="B203" s="160" t="s">
        <v>378</v>
      </c>
      <c r="C203" s="160" t="s">
        <v>279</v>
      </c>
      <c r="D203" s="160" t="s">
        <v>123</v>
      </c>
      <c r="E203" s="160" t="s">
        <v>280</v>
      </c>
      <c r="F203" s="160" t="s">
        <v>281</v>
      </c>
      <c r="G203" s="160" t="s">
        <v>282</v>
      </c>
      <c r="H203" s="165">
        <v>120180</v>
      </c>
      <c r="I203" s="65">
        <v>120180</v>
      </c>
      <c r="J203" s="65">
        <v>52578.75</v>
      </c>
      <c r="K203" s="160"/>
      <c r="L203" s="65">
        <v>67601.25</v>
      </c>
      <c r="M203" s="160"/>
      <c r="N203" s="65"/>
      <c r="O203" s="65"/>
      <c r="P203" s="160"/>
      <c r="Q203" s="65"/>
      <c r="R203" s="65"/>
      <c r="S203" s="65"/>
      <c r="T203" s="65"/>
      <c r="U203" s="65"/>
      <c r="V203" s="65"/>
      <c r="W203" s="65"/>
    </row>
    <row r="204" ht="20.25" customHeight="1" spans="1:23">
      <c r="A204" s="160" t="str">
        <f t="shared" si="7"/>
        <v>       玉溪市城建档案馆</v>
      </c>
      <c r="B204" s="160" t="s">
        <v>378</v>
      </c>
      <c r="C204" s="160" t="s">
        <v>279</v>
      </c>
      <c r="D204" s="160" t="s">
        <v>141</v>
      </c>
      <c r="E204" s="160" t="s">
        <v>199</v>
      </c>
      <c r="F204" s="160" t="s">
        <v>197</v>
      </c>
      <c r="G204" s="160" t="s">
        <v>198</v>
      </c>
      <c r="H204" s="165">
        <v>12756</v>
      </c>
      <c r="I204" s="65">
        <v>12756</v>
      </c>
      <c r="J204" s="65"/>
      <c r="K204" s="160"/>
      <c r="L204" s="65">
        <v>12756</v>
      </c>
      <c r="M204" s="160"/>
      <c r="N204" s="65"/>
      <c r="O204" s="65"/>
      <c r="P204" s="160"/>
      <c r="Q204" s="65"/>
      <c r="R204" s="65"/>
      <c r="S204" s="65"/>
      <c r="T204" s="65"/>
      <c r="U204" s="65"/>
      <c r="V204" s="65"/>
      <c r="W204" s="65"/>
    </row>
    <row r="205" ht="23" customHeight="1" spans="1:23">
      <c r="A205" s="160" t="str">
        <f t="shared" si="7"/>
        <v>       玉溪市城建档案馆</v>
      </c>
      <c r="B205" s="160" t="s">
        <v>379</v>
      </c>
      <c r="C205" s="160" t="s">
        <v>201</v>
      </c>
      <c r="D205" s="160" t="s">
        <v>106</v>
      </c>
      <c r="E205" s="160" t="s">
        <v>202</v>
      </c>
      <c r="F205" s="160" t="s">
        <v>203</v>
      </c>
      <c r="G205" s="160" t="s">
        <v>204</v>
      </c>
      <c r="H205" s="165">
        <v>112619.52</v>
      </c>
      <c r="I205" s="65">
        <v>112619.52</v>
      </c>
      <c r="J205" s="65">
        <v>28154.88</v>
      </c>
      <c r="K205" s="160"/>
      <c r="L205" s="65">
        <v>84464.64</v>
      </c>
      <c r="M205" s="160"/>
      <c r="N205" s="65"/>
      <c r="O205" s="65"/>
      <c r="P205" s="160"/>
      <c r="Q205" s="65"/>
      <c r="R205" s="65"/>
      <c r="S205" s="65"/>
      <c r="T205" s="65"/>
      <c r="U205" s="65"/>
      <c r="V205" s="65"/>
      <c r="W205" s="65"/>
    </row>
    <row r="206" ht="20.25" customHeight="1" spans="1:23">
      <c r="A206" s="160" t="str">
        <f t="shared" si="7"/>
        <v>       玉溪市城建档案馆</v>
      </c>
      <c r="B206" s="160" t="s">
        <v>379</v>
      </c>
      <c r="C206" s="160" t="s">
        <v>201</v>
      </c>
      <c r="D206" s="160" t="s">
        <v>113</v>
      </c>
      <c r="E206" s="160" t="s">
        <v>284</v>
      </c>
      <c r="F206" s="160" t="s">
        <v>206</v>
      </c>
      <c r="G206" s="160" t="s">
        <v>207</v>
      </c>
      <c r="H206" s="165">
        <v>58421.38</v>
      </c>
      <c r="I206" s="65">
        <v>58421.38</v>
      </c>
      <c r="J206" s="65">
        <v>14605.35</v>
      </c>
      <c r="K206" s="160"/>
      <c r="L206" s="65">
        <v>43816.03</v>
      </c>
      <c r="M206" s="160"/>
      <c r="N206" s="65"/>
      <c r="O206" s="65"/>
      <c r="P206" s="160"/>
      <c r="Q206" s="65"/>
      <c r="R206" s="65"/>
      <c r="S206" s="65"/>
      <c r="T206" s="65"/>
      <c r="U206" s="65"/>
      <c r="V206" s="65"/>
      <c r="W206" s="65"/>
    </row>
    <row r="207" ht="20.25" customHeight="1" spans="1:23">
      <c r="A207" s="160" t="str">
        <f t="shared" si="7"/>
        <v>       玉溪市城建档案馆</v>
      </c>
      <c r="B207" s="160" t="s">
        <v>379</v>
      </c>
      <c r="C207" s="160" t="s">
        <v>201</v>
      </c>
      <c r="D207" s="160" t="s">
        <v>114</v>
      </c>
      <c r="E207" s="160" t="s">
        <v>208</v>
      </c>
      <c r="F207" s="160" t="s">
        <v>209</v>
      </c>
      <c r="G207" s="160" t="s">
        <v>210</v>
      </c>
      <c r="H207" s="165">
        <v>38793.6</v>
      </c>
      <c r="I207" s="65">
        <v>38793.6</v>
      </c>
      <c r="J207" s="65">
        <v>9698.4</v>
      </c>
      <c r="K207" s="160"/>
      <c r="L207" s="65">
        <v>29095.2</v>
      </c>
      <c r="M207" s="160"/>
      <c r="N207" s="65"/>
      <c r="O207" s="65"/>
      <c r="P207" s="160"/>
      <c r="Q207" s="65"/>
      <c r="R207" s="65"/>
      <c r="S207" s="65"/>
      <c r="T207" s="65"/>
      <c r="U207" s="65"/>
      <c r="V207" s="65"/>
      <c r="W207" s="65"/>
    </row>
    <row r="208" ht="20.25" customHeight="1" spans="1:23">
      <c r="A208" s="160" t="str">
        <f t="shared" si="7"/>
        <v>       玉溪市城建档案馆</v>
      </c>
      <c r="B208" s="160" t="s">
        <v>379</v>
      </c>
      <c r="C208" s="160" t="s">
        <v>201</v>
      </c>
      <c r="D208" s="160" t="s">
        <v>115</v>
      </c>
      <c r="E208" s="160" t="s">
        <v>211</v>
      </c>
      <c r="F208" s="160" t="s">
        <v>212</v>
      </c>
      <c r="G208" s="160" t="s">
        <v>213</v>
      </c>
      <c r="H208" s="165">
        <v>5637.88</v>
      </c>
      <c r="I208" s="65">
        <v>5637.88</v>
      </c>
      <c r="J208" s="65">
        <v>3473.47</v>
      </c>
      <c r="K208" s="160"/>
      <c r="L208" s="65">
        <v>2164.41</v>
      </c>
      <c r="M208" s="160"/>
      <c r="N208" s="65"/>
      <c r="O208" s="65"/>
      <c r="P208" s="160"/>
      <c r="Q208" s="65"/>
      <c r="R208" s="65"/>
      <c r="S208" s="65"/>
      <c r="T208" s="65"/>
      <c r="U208" s="65"/>
      <c r="V208" s="65"/>
      <c r="W208" s="65"/>
    </row>
    <row r="209" ht="20.25" customHeight="1" spans="1:23">
      <c r="A209" s="160" t="str">
        <f t="shared" si="7"/>
        <v>       玉溪市城建档案馆</v>
      </c>
      <c r="B209" s="160" t="s">
        <v>379</v>
      </c>
      <c r="C209" s="160" t="s">
        <v>201</v>
      </c>
      <c r="D209" s="160" t="s">
        <v>123</v>
      </c>
      <c r="E209" s="160" t="s">
        <v>280</v>
      </c>
      <c r="F209" s="160" t="s">
        <v>212</v>
      </c>
      <c r="G209" s="160" t="s">
        <v>213</v>
      </c>
      <c r="H209" s="165">
        <v>5139.36</v>
      </c>
      <c r="I209" s="65">
        <v>5139.36</v>
      </c>
      <c r="J209" s="65">
        <v>1284.84</v>
      </c>
      <c r="K209" s="160"/>
      <c r="L209" s="65">
        <v>3854.52</v>
      </c>
      <c r="M209" s="160"/>
      <c r="N209" s="65"/>
      <c r="O209" s="65"/>
      <c r="P209" s="160"/>
      <c r="Q209" s="65"/>
      <c r="R209" s="65"/>
      <c r="S209" s="65"/>
      <c r="T209" s="65"/>
      <c r="U209" s="65"/>
      <c r="V209" s="65"/>
      <c r="W209" s="65"/>
    </row>
    <row r="210" ht="20.25" customHeight="1" spans="1:23">
      <c r="A210" s="160" t="str">
        <f t="shared" si="7"/>
        <v>       玉溪市城建档案馆</v>
      </c>
      <c r="B210" s="160" t="s">
        <v>380</v>
      </c>
      <c r="C210" s="160" t="s">
        <v>215</v>
      </c>
      <c r="D210" s="160" t="s">
        <v>140</v>
      </c>
      <c r="E210" s="160" t="s">
        <v>215</v>
      </c>
      <c r="F210" s="160" t="s">
        <v>216</v>
      </c>
      <c r="G210" s="160" t="s">
        <v>215</v>
      </c>
      <c r="H210" s="165">
        <v>118260</v>
      </c>
      <c r="I210" s="65">
        <v>118260</v>
      </c>
      <c r="J210" s="65">
        <v>29565</v>
      </c>
      <c r="K210" s="160"/>
      <c r="L210" s="65">
        <v>88695</v>
      </c>
      <c r="M210" s="160"/>
      <c r="N210" s="65"/>
      <c r="O210" s="65"/>
      <c r="P210" s="160"/>
      <c r="Q210" s="65"/>
      <c r="R210" s="65"/>
      <c r="S210" s="65"/>
      <c r="T210" s="65"/>
      <c r="U210" s="65"/>
      <c r="V210" s="65"/>
      <c r="W210" s="65"/>
    </row>
    <row r="211" ht="20.25" customHeight="1" spans="1:23">
      <c r="A211" s="160" t="str">
        <f t="shared" si="7"/>
        <v>       玉溪市城建档案馆</v>
      </c>
      <c r="B211" s="160" t="s">
        <v>381</v>
      </c>
      <c r="C211" s="160" t="s">
        <v>227</v>
      </c>
      <c r="D211" s="160" t="s">
        <v>123</v>
      </c>
      <c r="E211" s="160" t="s">
        <v>280</v>
      </c>
      <c r="F211" s="160" t="s">
        <v>228</v>
      </c>
      <c r="G211" s="160" t="s">
        <v>229</v>
      </c>
      <c r="H211" s="165">
        <v>13100</v>
      </c>
      <c r="I211" s="65">
        <v>13100</v>
      </c>
      <c r="J211" s="65"/>
      <c r="K211" s="160"/>
      <c r="L211" s="65">
        <v>13100</v>
      </c>
      <c r="M211" s="160"/>
      <c r="N211" s="65"/>
      <c r="O211" s="65"/>
      <c r="P211" s="160"/>
      <c r="Q211" s="65"/>
      <c r="R211" s="65"/>
      <c r="S211" s="65"/>
      <c r="T211" s="65"/>
      <c r="U211" s="65"/>
      <c r="V211" s="65"/>
      <c r="W211" s="65"/>
    </row>
    <row r="212" ht="20.25" customHeight="1" spans="1:23">
      <c r="A212" s="160" t="str">
        <f t="shared" si="7"/>
        <v>       玉溪市城建档案馆</v>
      </c>
      <c r="B212" s="160" t="s">
        <v>382</v>
      </c>
      <c r="C212" s="160" t="s">
        <v>235</v>
      </c>
      <c r="D212" s="160" t="s">
        <v>123</v>
      </c>
      <c r="E212" s="160" t="s">
        <v>280</v>
      </c>
      <c r="F212" s="160" t="s">
        <v>236</v>
      </c>
      <c r="G212" s="160" t="s">
        <v>235</v>
      </c>
      <c r="H212" s="165">
        <v>14333.76</v>
      </c>
      <c r="I212" s="65">
        <v>14333.76</v>
      </c>
      <c r="J212" s="65"/>
      <c r="K212" s="160"/>
      <c r="L212" s="65">
        <v>14333.76</v>
      </c>
      <c r="M212" s="160"/>
      <c r="N212" s="65"/>
      <c r="O212" s="65"/>
      <c r="P212" s="160"/>
      <c r="Q212" s="65"/>
      <c r="R212" s="65"/>
      <c r="S212" s="65"/>
      <c r="T212" s="65"/>
      <c r="U212" s="65"/>
      <c r="V212" s="65"/>
      <c r="W212" s="65"/>
    </row>
    <row r="213" ht="20.25" customHeight="1" spans="1:23">
      <c r="A213" s="160" t="str">
        <f t="shared" si="7"/>
        <v>       玉溪市城建档案馆</v>
      </c>
      <c r="B213" s="160" t="s">
        <v>383</v>
      </c>
      <c r="C213" s="160" t="s">
        <v>238</v>
      </c>
      <c r="D213" s="160" t="s">
        <v>105</v>
      </c>
      <c r="E213" s="160" t="s">
        <v>287</v>
      </c>
      <c r="F213" s="160" t="s">
        <v>239</v>
      </c>
      <c r="G213" s="160" t="s">
        <v>240</v>
      </c>
      <c r="H213" s="165">
        <v>600</v>
      </c>
      <c r="I213" s="65">
        <v>600</v>
      </c>
      <c r="J213" s="65">
        <v>600</v>
      </c>
      <c r="K213" s="160"/>
      <c r="L213" s="65"/>
      <c r="M213" s="160"/>
      <c r="N213" s="65"/>
      <c r="O213" s="65"/>
      <c r="P213" s="160"/>
      <c r="Q213" s="65"/>
      <c r="R213" s="65"/>
      <c r="S213" s="65"/>
      <c r="T213" s="65"/>
      <c r="U213" s="65"/>
      <c r="V213" s="65"/>
      <c r="W213" s="65"/>
    </row>
    <row r="214" ht="20.25" customHeight="1" spans="1:23">
      <c r="A214" s="160" t="str">
        <f t="shared" si="7"/>
        <v>       玉溪市城建档案馆</v>
      </c>
      <c r="B214" s="160" t="s">
        <v>383</v>
      </c>
      <c r="C214" s="160" t="s">
        <v>238</v>
      </c>
      <c r="D214" s="160" t="s">
        <v>123</v>
      </c>
      <c r="E214" s="160" t="s">
        <v>280</v>
      </c>
      <c r="F214" s="160" t="s">
        <v>241</v>
      </c>
      <c r="G214" s="160" t="s">
        <v>242</v>
      </c>
      <c r="H214" s="165">
        <v>32760</v>
      </c>
      <c r="I214" s="65">
        <v>32760</v>
      </c>
      <c r="J214" s="65">
        <v>6221.75</v>
      </c>
      <c r="K214" s="160"/>
      <c r="L214" s="65">
        <v>26538.25</v>
      </c>
      <c r="M214" s="160"/>
      <c r="N214" s="65"/>
      <c r="O214" s="65"/>
      <c r="P214" s="160"/>
      <c r="Q214" s="65"/>
      <c r="R214" s="65"/>
      <c r="S214" s="65"/>
      <c r="T214" s="65"/>
      <c r="U214" s="65"/>
      <c r="V214" s="65"/>
      <c r="W214" s="65"/>
    </row>
    <row r="215" ht="20.25" customHeight="1" spans="1:23">
      <c r="A215" s="160" t="str">
        <f t="shared" si="7"/>
        <v>       玉溪市城建档案馆</v>
      </c>
      <c r="B215" s="160" t="s">
        <v>383</v>
      </c>
      <c r="C215" s="160" t="s">
        <v>238</v>
      </c>
      <c r="D215" s="160" t="s">
        <v>123</v>
      </c>
      <c r="E215" s="160" t="s">
        <v>280</v>
      </c>
      <c r="F215" s="160" t="s">
        <v>243</v>
      </c>
      <c r="G215" s="160" t="s">
        <v>244</v>
      </c>
      <c r="H215" s="165">
        <v>2300</v>
      </c>
      <c r="I215" s="65">
        <v>2300</v>
      </c>
      <c r="J215" s="65">
        <v>575</v>
      </c>
      <c r="K215" s="160"/>
      <c r="L215" s="65">
        <v>1725</v>
      </c>
      <c r="M215" s="160"/>
      <c r="N215" s="65"/>
      <c r="O215" s="65"/>
      <c r="P215" s="160"/>
      <c r="Q215" s="65"/>
      <c r="R215" s="65"/>
      <c r="S215" s="65"/>
      <c r="T215" s="65"/>
      <c r="U215" s="65"/>
      <c r="V215" s="65"/>
      <c r="W215" s="65"/>
    </row>
    <row r="216" ht="20.25" customHeight="1" spans="1:23">
      <c r="A216" s="160" t="str">
        <f t="shared" si="7"/>
        <v>       玉溪市城建档案馆</v>
      </c>
      <c r="B216" s="160" t="s">
        <v>383</v>
      </c>
      <c r="C216" s="160" t="s">
        <v>238</v>
      </c>
      <c r="D216" s="160" t="s">
        <v>123</v>
      </c>
      <c r="E216" s="160" t="s">
        <v>280</v>
      </c>
      <c r="F216" s="160" t="s">
        <v>245</v>
      </c>
      <c r="G216" s="160" t="s">
        <v>246</v>
      </c>
      <c r="H216" s="165">
        <v>6000</v>
      </c>
      <c r="I216" s="65">
        <v>6000</v>
      </c>
      <c r="J216" s="65">
        <v>1500</v>
      </c>
      <c r="K216" s="160"/>
      <c r="L216" s="65">
        <v>4500</v>
      </c>
      <c r="M216" s="160"/>
      <c r="N216" s="65"/>
      <c r="O216" s="65"/>
      <c r="P216" s="160"/>
      <c r="Q216" s="65"/>
      <c r="R216" s="65"/>
      <c r="S216" s="65"/>
      <c r="T216" s="65"/>
      <c r="U216" s="65"/>
      <c r="V216" s="65"/>
      <c r="W216" s="65"/>
    </row>
    <row r="217" ht="20.25" customHeight="1" spans="1:23">
      <c r="A217" s="160" t="str">
        <f t="shared" si="7"/>
        <v>       玉溪市城建档案馆</v>
      </c>
      <c r="B217" s="160" t="s">
        <v>383</v>
      </c>
      <c r="C217" s="160" t="s">
        <v>238</v>
      </c>
      <c r="D217" s="160" t="s">
        <v>123</v>
      </c>
      <c r="E217" s="160" t="s">
        <v>280</v>
      </c>
      <c r="F217" s="160" t="s">
        <v>247</v>
      </c>
      <c r="G217" s="160" t="s">
        <v>248</v>
      </c>
      <c r="H217" s="165">
        <v>10000</v>
      </c>
      <c r="I217" s="65">
        <v>10000</v>
      </c>
      <c r="J217" s="65">
        <v>2500</v>
      </c>
      <c r="K217" s="160"/>
      <c r="L217" s="65">
        <v>7500</v>
      </c>
      <c r="M217" s="160"/>
      <c r="N217" s="65"/>
      <c r="O217" s="65"/>
      <c r="P217" s="160"/>
      <c r="Q217" s="65"/>
      <c r="R217" s="65"/>
      <c r="S217" s="65"/>
      <c r="T217" s="65"/>
      <c r="U217" s="65"/>
      <c r="V217" s="65"/>
      <c r="W217" s="65"/>
    </row>
    <row r="218" ht="20.25" customHeight="1" spans="1:23">
      <c r="A218" s="160" t="str">
        <f t="shared" si="7"/>
        <v>       玉溪市城建档案馆</v>
      </c>
      <c r="B218" s="160" t="s">
        <v>383</v>
      </c>
      <c r="C218" s="160" t="s">
        <v>238</v>
      </c>
      <c r="D218" s="160" t="s">
        <v>123</v>
      </c>
      <c r="E218" s="160" t="s">
        <v>280</v>
      </c>
      <c r="F218" s="160" t="s">
        <v>249</v>
      </c>
      <c r="G218" s="160" t="s">
        <v>250</v>
      </c>
      <c r="H218" s="165">
        <v>8000</v>
      </c>
      <c r="I218" s="65">
        <v>8000</v>
      </c>
      <c r="J218" s="65">
        <v>2000</v>
      </c>
      <c r="K218" s="160"/>
      <c r="L218" s="65">
        <v>6000</v>
      </c>
      <c r="M218" s="160"/>
      <c r="N218" s="65"/>
      <c r="O218" s="65"/>
      <c r="P218" s="160"/>
      <c r="Q218" s="65"/>
      <c r="R218" s="65"/>
      <c r="S218" s="65"/>
      <c r="T218" s="65"/>
      <c r="U218" s="65"/>
      <c r="V218" s="65"/>
      <c r="W218" s="65"/>
    </row>
    <row r="219" ht="20.25" customHeight="1" spans="1:23">
      <c r="A219" s="160" t="str">
        <f t="shared" si="7"/>
        <v>       玉溪市城建档案馆</v>
      </c>
      <c r="B219" s="160" t="s">
        <v>383</v>
      </c>
      <c r="C219" s="160" t="s">
        <v>238</v>
      </c>
      <c r="D219" s="160" t="s">
        <v>123</v>
      </c>
      <c r="E219" s="160" t="s">
        <v>280</v>
      </c>
      <c r="F219" s="160" t="s">
        <v>251</v>
      </c>
      <c r="G219" s="160" t="s">
        <v>252</v>
      </c>
      <c r="H219" s="165">
        <v>5000</v>
      </c>
      <c r="I219" s="65">
        <v>5000</v>
      </c>
      <c r="J219" s="65">
        <v>1250</v>
      </c>
      <c r="K219" s="160"/>
      <c r="L219" s="65">
        <v>3750</v>
      </c>
      <c r="M219" s="160"/>
      <c r="N219" s="65"/>
      <c r="O219" s="65"/>
      <c r="P219" s="160"/>
      <c r="Q219" s="65"/>
      <c r="R219" s="65"/>
      <c r="S219" s="65"/>
      <c r="T219" s="65"/>
      <c r="U219" s="65"/>
      <c r="V219" s="65"/>
      <c r="W219" s="65"/>
    </row>
    <row r="220" ht="20.25" customHeight="1" spans="1:23">
      <c r="A220" s="160" t="str">
        <f t="shared" si="7"/>
        <v>       玉溪市城建档案馆</v>
      </c>
      <c r="B220" s="160" t="s">
        <v>383</v>
      </c>
      <c r="C220" s="160" t="s">
        <v>238</v>
      </c>
      <c r="D220" s="160" t="s">
        <v>123</v>
      </c>
      <c r="E220" s="160" t="s">
        <v>280</v>
      </c>
      <c r="F220" s="160" t="s">
        <v>255</v>
      </c>
      <c r="G220" s="160" t="s">
        <v>256</v>
      </c>
      <c r="H220" s="165">
        <v>3240</v>
      </c>
      <c r="I220" s="65">
        <v>3240</v>
      </c>
      <c r="J220" s="65">
        <v>810</v>
      </c>
      <c r="K220" s="160"/>
      <c r="L220" s="65">
        <v>2430</v>
      </c>
      <c r="M220" s="160"/>
      <c r="N220" s="65"/>
      <c r="O220" s="65"/>
      <c r="P220" s="160"/>
      <c r="Q220" s="65"/>
      <c r="R220" s="65"/>
      <c r="S220" s="65"/>
      <c r="T220" s="65"/>
      <c r="U220" s="65"/>
      <c r="V220" s="65"/>
      <c r="W220" s="65"/>
    </row>
    <row r="221" ht="20.25" customHeight="1" spans="1:23">
      <c r="A221" s="160" t="str">
        <f t="shared" si="7"/>
        <v>       玉溪市城建档案馆</v>
      </c>
      <c r="B221" s="160" t="s">
        <v>383</v>
      </c>
      <c r="C221" s="160" t="s">
        <v>238</v>
      </c>
      <c r="D221" s="160" t="s">
        <v>123</v>
      </c>
      <c r="E221" s="160" t="s">
        <v>280</v>
      </c>
      <c r="F221" s="160" t="s">
        <v>257</v>
      </c>
      <c r="G221" s="160" t="s">
        <v>258</v>
      </c>
      <c r="H221" s="165">
        <v>7000</v>
      </c>
      <c r="I221" s="65">
        <v>7000</v>
      </c>
      <c r="J221" s="65">
        <v>1750</v>
      </c>
      <c r="K221" s="160"/>
      <c r="L221" s="65">
        <v>5250</v>
      </c>
      <c r="M221" s="160"/>
      <c r="N221" s="65"/>
      <c r="O221" s="65"/>
      <c r="P221" s="160"/>
      <c r="Q221" s="65"/>
      <c r="R221" s="65"/>
      <c r="S221" s="65"/>
      <c r="T221" s="65"/>
      <c r="U221" s="65"/>
      <c r="V221" s="65"/>
      <c r="W221" s="65"/>
    </row>
    <row r="222" ht="20.25" customHeight="1" spans="1:23">
      <c r="A222" s="160" t="str">
        <f t="shared" si="7"/>
        <v>       玉溪市城建档案馆</v>
      </c>
      <c r="B222" s="160" t="s">
        <v>384</v>
      </c>
      <c r="C222" s="160" t="s">
        <v>169</v>
      </c>
      <c r="D222" s="160" t="s">
        <v>123</v>
      </c>
      <c r="E222" s="160" t="s">
        <v>280</v>
      </c>
      <c r="F222" s="160" t="s">
        <v>260</v>
      </c>
      <c r="G222" s="160" t="s">
        <v>169</v>
      </c>
      <c r="H222" s="165">
        <v>2000</v>
      </c>
      <c r="I222" s="65">
        <v>2000</v>
      </c>
      <c r="J222" s="65"/>
      <c r="K222" s="160"/>
      <c r="L222" s="65">
        <v>2000</v>
      </c>
      <c r="M222" s="160"/>
      <c r="N222" s="65"/>
      <c r="O222" s="65"/>
      <c r="P222" s="160"/>
      <c r="Q222" s="65"/>
      <c r="R222" s="65"/>
      <c r="S222" s="65"/>
      <c r="T222" s="65"/>
      <c r="U222" s="65"/>
      <c r="V222" s="65"/>
      <c r="W222" s="65"/>
    </row>
    <row r="223" ht="20.25" customHeight="1" spans="1:23">
      <c r="A223" s="160" t="str">
        <f t="shared" si="7"/>
        <v>       玉溪市城建档案馆</v>
      </c>
      <c r="B223" s="160" t="s">
        <v>385</v>
      </c>
      <c r="C223" s="160" t="s">
        <v>292</v>
      </c>
      <c r="D223" s="160" t="s">
        <v>123</v>
      </c>
      <c r="E223" s="160" t="s">
        <v>280</v>
      </c>
      <c r="F223" s="160" t="s">
        <v>212</v>
      </c>
      <c r="G223" s="160" t="s">
        <v>213</v>
      </c>
      <c r="H223" s="165">
        <v>4200</v>
      </c>
      <c r="I223" s="65">
        <v>4200</v>
      </c>
      <c r="J223" s="65"/>
      <c r="K223" s="160"/>
      <c r="L223" s="65">
        <v>4200</v>
      </c>
      <c r="M223" s="160"/>
      <c r="N223" s="65"/>
      <c r="O223" s="65"/>
      <c r="P223" s="160"/>
      <c r="Q223" s="65"/>
      <c r="R223" s="65"/>
      <c r="S223" s="65"/>
      <c r="T223" s="65"/>
      <c r="U223" s="65"/>
      <c r="V223" s="65"/>
      <c r="W223" s="65"/>
    </row>
    <row r="224" ht="20.25" customHeight="1" spans="1:23">
      <c r="A224" s="160" t="str">
        <f t="shared" si="7"/>
        <v>       玉溪市城建档案馆</v>
      </c>
      <c r="B224" s="160" t="s">
        <v>386</v>
      </c>
      <c r="C224" s="160" t="s">
        <v>264</v>
      </c>
      <c r="D224" s="160" t="s">
        <v>123</v>
      </c>
      <c r="E224" s="160" t="s">
        <v>280</v>
      </c>
      <c r="F224" s="160" t="s">
        <v>265</v>
      </c>
      <c r="G224" s="160" t="s">
        <v>223</v>
      </c>
      <c r="H224" s="165">
        <v>105600</v>
      </c>
      <c r="I224" s="65">
        <v>105600</v>
      </c>
      <c r="J224" s="65">
        <v>26400</v>
      </c>
      <c r="K224" s="160"/>
      <c r="L224" s="65">
        <v>79200</v>
      </c>
      <c r="M224" s="160"/>
      <c r="N224" s="65"/>
      <c r="O224" s="65"/>
      <c r="P224" s="160"/>
      <c r="Q224" s="65"/>
      <c r="R224" s="65"/>
      <c r="S224" s="65"/>
      <c r="T224" s="65"/>
      <c r="U224" s="65"/>
      <c r="V224" s="65"/>
      <c r="W224" s="65"/>
    </row>
    <row r="225" ht="29" customHeight="1" spans="1:23">
      <c r="A225" s="160" t="str">
        <f t="shared" si="7"/>
        <v>       玉溪市城建档案馆</v>
      </c>
      <c r="B225" s="160" t="s">
        <v>387</v>
      </c>
      <c r="C225" s="160" t="s">
        <v>336</v>
      </c>
      <c r="D225" s="160" t="s">
        <v>123</v>
      </c>
      <c r="E225" s="160" t="s">
        <v>280</v>
      </c>
      <c r="F225" s="160" t="s">
        <v>281</v>
      </c>
      <c r="G225" s="160" t="s">
        <v>282</v>
      </c>
      <c r="H225" s="165">
        <v>345800</v>
      </c>
      <c r="I225" s="65">
        <v>345800</v>
      </c>
      <c r="J225" s="65">
        <v>345800</v>
      </c>
      <c r="K225" s="160"/>
      <c r="L225" s="65"/>
      <c r="M225" s="160"/>
      <c r="N225" s="65"/>
      <c r="O225" s="65"/>
      <c r="P225" s="160"/>
      <c r="Q225" s="65"/>
      <c r="R225" s="65"/>
      <c r="S225" s="65"/>
      <c r="T225" s="65"/>
      <c r="U225" s="65"/>
      <c r="V225" s="65"/>
      <c r="W225" s="65"/>
    </row>
    <row r="226" ht="24" customHeight="1" spans="1:23">
      <c r="A226" s="160" t="str">
        <f t="shared" si="7"/>
        <v>       玉溪市城建档案馆</v>
      </c>
      <c r="B226" s="160" t="s">
        <v>388</v>
      </c>
      <c r="C226" s="160" t="s">
        <v>338</v>
      </c>
      <c r="D226" s="160" t="s">
        <v>123</v>
      </c>
      <c r="E226" s="160" t="s">
        <v>280</v>
      </c>
      <c r="F226" s="160" t="s">
        <v>281</v>
      </c>
      <c r="G226" s="160" t="s">
        <v>282</v>
      </c>
      <c r="H226" s="165">
        <v>175000</v>
      </c>
      <c r="I226" s="65">
        <v>175000</v>
      </c>
      <c r="J226" s="65"/>
      <c r="K226" s="160"/>
      <c r="L226" s="65">
        <v>175000</v>
      </c>
      <c r="M226" s="160"/>
      <c r="N226" s="65"/>
      <c r="O226" s="65"/>
      <c r="P226" s="160"/>
      <c r="Q226" s="65"/>
      <c r="R226" s="65"/>
      <c r="S226" s="65"/>
      <c r="T226" s="65"/>
      <c r="U226" s="65"/>
      <c r="V226" s="65"/>
      <c r="W226" s="65"/>
    </row>
    <row r="227" ht="20.25" customHeight="1" spans="1:23">
      <c r="A227" s="160" t="str">
        <f t="shared" si="7"/>
        <v>       玉溪市城建档案馆</v>
      </c>
      <c r="B227" s="160" t="s">
        <v>389</v>
      </c>
      <c r="C227" s="160" t="s">
        <v>390</v>
      </c>
      <c r="D227" s="160" t="s">
        <v>107</v>
      </c>
      <c r="E227" s="160" t="s">
        <v>268</v>
      </c>
      <c r="F227" s="160" t="s">
        <v>269</v>
      </c>
      <c r="G227" s="160" t="s">
        <v>270</v>
      </c>
      <c r="H227" s="165">
        <v>50000</v>
      </c>
      <c r="I227" s="65">
        <v>50000</v>
      </c>
      <c r="J227" s="65"/>
      <c r="K227" s="160"/>
      <c r="L227" s="65">
        <v>50000</v>
      </c>
      <c r="M227" s="160"/>
      <c r="N227" s="65"/>
      <c r="O227" s="65"/>
      <c r="P227" s="160"/>
      <c r="Q227" s="65"/>
      <c r="R227" s="65"/>
      <c r="S227" s="65"/>
      <c r="T227" s="65"/>
      <c r="U227" s="65"/>
      <c r="V227" s="65"/>
      <c r="W227" s="65"/>
    </row>
    <row r="228" ht="20.25" customHeight="1" spans="1:23">
      <c r="A228" s="160" t="str">
        <f t="shared" si="7"/>
        <v>       玉溪市城建档案馆</v>
      </c>
      <c r="B228" s="160" t="s">
        <v>391</v>
      </c>
      <c r="C228" s="160" t="s">
        <v>218</v>
      </c>
      <c r="D228" s="160" t="s">
        <v>105</v>
      </c>
      <c r="E228" s="160" t="s">
        <v>287</v>
      </c>
      <c r="F228" s="160" t="s">
        <v>220</v>
      </c>
      <c r="G228" s="160" t="s">
        <v>221</v>
      </c>
      <c r="H228" s="165">
        <v>26400</v>
      </c>
      <c r="I228" s="65">
        <v>26400</v>
      </c>
      <c r="J228" s="65">
        <v>26400</v>
      </c>
      <c r="K228" s="160"/>
      <c r="L228" s="65"/>
      <c r="M228" s="160"/>
      <c r="N228" s="65"/>
      <c r="O228" s="65"/>
      <c r="P228" s="160"/>
      <c r="Q228" s="65"/>
      <c r="R228" s="65"/>
      <c r="S228" s="65"/>
      <c r="T228" s="65"/>
      <c r="U228" s="65"/>
      <c r="V228" s="65"/>
      <c r="W228" s="65"/>
    </row>
    <row r="229" ht="20.25" customHeight="1" spans="1:23">
      <c r="A229" s="160" t="str">
        <f t="shared" si="7"/>
        <v>       玉溪市城建档案馆</v>
      </c>
      <c r="B229" s="160" t="s">
        <v>392</v>
      </c>
      <c r="C229" s="160" t="s">
        <v>342</v>
      </c>
      <c r="D229" s="160" t="s">
        <v>123</v>
      </c>
      <c r="E229" s="160" t="s">
        <v>280</v>
      </c>
      <c r="F229" s="160" t="s">
        <v>224</v>
      </c>
      <c r="G229" s="160" t="s">
        <v>225</v>
      </c>
      <c r="H229" s="165">
        <v>1500</v>
      </c>
      <c r="I229" s="65">
        <v>1500</v>
      </c>
      <c r="J229" s="65"/>
      <c r="K229" s="160"/>
      <c r="L229" s="65">
        <v>1500</v>
      </c>
      <c r="M229" s="160"/>
      <c r="N229" s="65"/>
      <c r="O229" s="65"/>
      <c r="P229" s="160"/>
      <c r="Q229" s="65"/>
      <c r="R229" s="65"/>
      <c r="S229" s="65"/>
      <c r="T229" s="65"/>
      <c r="U229" s="65"/>
      <c r="V229" s="65"/>
      <c r="W229" s="65"/>
    </row>
    <row r="230" ht="20.25" customHeight="1" spans="1:23">
      <c r="A230" s="160" t="str">
        <f t="shared" si="7"/>
        <v>       玉溪市城建档案馆</v>
      </c>
      <c r="B230" s="160" t="s">
        <v>393</v>
      </c>
      <c r="C230" s="160" t="s">
        <v>376</v>
      </c>
      <c r="D230" s="160" t="s">
        <v>123</v>
      </c>
      <c r="E230" s="160" t="s">
        <v>280</v>
      </c>
      <c r="F230" s="160" t="s">
        <v>377</v>
      </c>
      <c r="G230" s="160" t="s">
        <v>376</v>
      </c>
      <c r="H230" s="165">
        <v>308778</v>
      </c>
      <c r="I230" s="65">
        <v>308778</v>
      </c>
      <c r="J230" s="65"/>
      <c r="K230" s="160"/>
      <c r="L230" s="65">
        <v>308778</v>
      </c>
      <c r="M230" s="160"/>
      <c r="N230" s="65"/>
      <c r="O230" s="65"/>
      <c r="P230" s="160"/>
      <c r="Q230" s="65"/>
      <c r="R230" s="65"/>
      <c r="S230" s="65"/>
      <c r="T230" s="65"/>
      <c r="U230" s="65"/>
      <c r="V230" s="65"/>
      <c r="W230" s="65"/>
    </row>
    <row r="231" ht="20.25" customHeight="1" spans="1:23">
      <c r="A231" s="160" t="str">
        <f t="shared" si="7"/>
        <v>       玉溪市城建档案馆</v>
      </c>
      <c r="B231" s="160" t="s">
        <v>394</v>
      </c>
      <c r="C231" s="160" t="s">
        <v>276</v>
      </c>
      <c r="D231" s="160" t="s">
        <v>123</v>
      </c>
      <c r="E231" s="160" t="s">
        <v>280</v>
      </c>
      <c r="F231" s="160" t="s">
        <v>277</v>
      </c>
      <c r="G231" s="160" t="s">
        <v>276</v>
      </c>
      <c r="H231" s="165">
        <v>53680</v>
      </c>
      <c r="I231" s="65">
        <v>53680</v>
      </c>
      <c r="J231" s="65"/>
      <c r="K231" s="160"/>
      <c r="L231" s="65">
        <v>53680</v>
      </c>
      <c r="M231" s="160"/>
      <c r="N231" s="65"/>
      <c r="O231" s="65"/>
      <c r="P231" s="160"/>
      <c r="Q231" s="65"/>
      <c r="R231" s="65"/>
      <c r="S231" s="65"/>
      <c r="T231" s="65"/>
      <c r="U231" s="65"/>
      <c r="V231" s="65"/>
      <c r="W231" s="65"/>
    </row>
    <row r="232" ht="20.25" customHeight="1" spans="1:23">
      <c r="A232" s="168" t="s">
        <v>79</v>
      </c>
      <c r="B232" s="160"/>
      <c r="C232" s="160"/>
      <c r="D232" s="160"/>
      <c r="E232" s="160"/>
      <c r="F232" s="160"/>
      <c r="G232" s="160"/>
      <c r="H232" s="165">
        <v>1832100.95</v>
      </c>
      <c r="I232" s="65">
        <v>1832100.95</v>
      </c>
      <c r="J232" s="65">
        <v>852479.92</v>
      </c>
      <c r="K232" s="160"/>
      <c r="L232" s="65">
        <v>979621.03</v>
      </c>
      <c r="M232" s="160"/>
      <c r="N232" s="65"/>
      <c r="O232" s="65"/>
      <c r="P232" s="160"/>
      <c r="Q232" s="65"/>
      <c r="R232" s="65"/>
      <c r="S232" s="65"/>
      <c r="T232" s="65"/>
      <c r="U232" s="65"/>
      <c r="V232" s="65"/>
      <c r="W232" s="65"/>
    </row>
    <row r="233" ht="20.25" customHeight="1" spans="1:23">
      <c r="A233" s="160" t="str">
        <f t="shared" ref="A233:A254" si="8">"       "&amp;"玉溪市城市节约用水管理中心"</f>
        <v>       玉溪市城市节约用水管理中心</v>
      </c>
      <c r="B233" s="160" t="s">
        <v>395</v>
      </c>
      <c r="C233" s="160" t="s">
        <v>279</v>
      </c>
      <c r="D233" s="160" t="s">
        <v>123</v>
      </c>
      <c r="E233" s="160" t="s">
        <v>280</v>
      </c>
      <c r="F233" s="160" t="s">
        <v>195</v>
      </c>
      <c r="G233" s="160" t="s">
        <v>196</v>
      </c>
      <c r="H233" s="165">
        <v>365016</v>
      </c>
      <c r="I233" s="65">
        <v>365016</v>
      </c>
      <c r="J233" s="65">
        <v>159694.5</v>
      </c>
      <c r="K233" s="160"/>
      <c r="L233" s="65">
        <v>205321.5</v>
      </c>
      <c r="M233" s="160"/>
      <c r="N233" s="65"/>
      <c r="O233" s="65"/>
      <c r="P233" s="160"/>
      <c r="Q233" s="65"/>
      <c r="R233" s="65"/>
      <c r="S233" s="65"/>
      <c r="T233" s="65"/>
      <c r="U233" s="65"/>
      <c r="V233" s="65"/>
      <c r="W233" s="65"/>
    </row>
    <row r="234" ht="20.25" customHeight="1" spans="1:23">
      <c r="A234" s="160" t="str">
        <f t="shared" si="8"/>
        <v>       玉溪市城市节约用水管理中心</v>
      </c>
      <c r="B234" s="160" t="s">
        <v>395</v>
      </c>
      <c r="C234" s="160" t="s">
        <v>279</v>
      </c>
      <c r="D234" s="160" t="s">
        <v>123</v>
      </c>
      <c r="E234" s="160" t="s">
        <v>280</v>
      </c>
      <c r="F234" s="160" t="s">
        <v>197</v>
      </c>
      <c r="G234" s="160" t="s">
        <v>198</v>
      </c>
      <c r="H234" s="165">
        <v>60</v>
      </c>
      <c r="I234" s="65">
        <v>60</v>
      </c>
      <c r="J234" s="65">
        <v>26.25</v>
      </c>
      <c r="K234" s="160"/>
      <c r="L234" s="65">
        <v>33.75</v>
      </c>
      <c r="M234" s="160"/>
      <c r="N234" s="65"/>
      <c r="O234" s="65"/>
      <c r="P234" s="160"/>
      <c r="Q234" s="65"/>
      <c r="R234" s="65"/>
      <c r="S234" s="65"/>
      <c r="T234" s="65"/>
      <c r="U234" s="65"/>
      <c r="V234" s="65"/>
      <c r="W234" s="65"/>
    </row>
    <row r="235" ht="20.25" customHeight="1" spans="1:23">
      <c r="A235" s="160" t="str">
        <f t="shared" si="8"/>
        <v>       玉溪市城市节约用水管理中心</v>
      </c>
      <c r="B235" s="160" t="s">
        <v>395</v>
      </c>
      <c r="C235" s="160" t="s">
        <v>279</v>
      </c>
      <c r="D235" s="160" t="s">
        <v>123</v>
      </c>
      <c r="E235" s="160" t="s">
        <v>280</v>
      </c>
      <c r="F235" s="160" t="s">
        <v>281</v>
      </c>
      <c r="G235" s="160" t="s">
        <v>282</v>
      </c>
      <c r="H235" s="165">
        <v>157260</v>
      </c>
      <c r="I235" s="65">
        <v>157260</v>
      </c>
      <c r="J235" s="65">
        <v>68801.25</v>
      </c>
      <c r="K235" s="160"/>
      <c r="L235" s="65">
        <v>88458.75</v>
      </c>
      <c r="M235" s="160"/>
      <c r="N235" s="65"/>
      <c r="O235" s="65"/>
      <c r="P235" s="160"/>
      <c r="Q235" s="65"/>
      <c r="R235" s="65"/>
      <c r="S235" s="65"/>
      <c r="T235" s="65"/>
      <c r="U235" s="65"/>
      <c r="V235" s="65"/>
      <c r="W235" s="65"/>
    </row>
    <row r="236" ht="20.25" customHeight="1" spans="1:23">
      <c r="A236" s="160" t="str">
        <f t="shared" si="8"/>
        <v>       玉溪市城市节约用水管理中心</v>
      </c>
      <c r="B236" s="160" t="s">
        <v>395</v>
      </c>
      <c r="C236" s="160" t="s">
        <v>279</v>
      </c>
      <c r="D236" s="160" t="s">
        <v>141</v>
      </c>
      <c r="E236" s="160" t="s">
        <v>199</v>
      </c>
      <c r="F236" s="160" t="s">
        <v>197</v>
      </c>
      <c r="G236" s="160" t="s">
        <v>198</v>
      </c>
      <c r="H236" s="165">
        <v>20040</v>
      </c>
      <c r="I236" s="65">
        <v>20040</v>
      </c>
      <c r="J236" s="65"/>
      <c r="K236" s="160"/>
      <c r="L236" s="65">
        <v>20040</v>
      </c>
      <c r="M236" s="160"/>
      <c r="N236" s="65"/>
      <c r="O236" s="65"/>
      <c r="P236" s="160"/>
      <c r="Q236" s="65"/>
      <c r="R236" s="65"/>
      <c r="S236" s="65"/>
      <c r="T236" s="65"/>
      <c r="U236" s="65"/>
      <c r="V236" s="65"/>
      <c r="W236" s="65"/>
    </row>
    <row r="237" ht="26" customHeight="1" spans="1:23">
      <c r="A237" s="160" t="str">
        <f t="shared" si="8"/>
        <v>       玉溪市城市节约用水管理中心</v>
      </c>
      <c r="B237" s="160" t="s">
        <v>396</v>
      </c>
      <c r="C237" s="160" t="s">
        <v>201</v>
      </c>
      <c r="D237" s="160" t="s">
        <v>106</v>
      </c>
      <c r="E237" s="160" t="s">
        <v>202</v>
      </c>
      <c r="F237" s="160" t="s">
        <v>203</v>
      </c>
      <c r="G237" s="160" t="s">
        <v>204</v>
      </c>
      <c r="H237" s="165">
        <v>133810.56</v>
      </c>
      <c r="I237" s="65">
        <v>133810.56</v>
      </c>
      <c r="J237" s="65">
        <v>33452.64</v>
      </c>
      <c r="K237" s="160"/>
      <c r="L237" s="65">
        <v>100357.92</v>
      </c>
      <c r="M237" s="160"/>
      <c r="N237" s="65"/>
      <c r="O237" s="65"/>
      <c r="P237" s="160"/>
      <c r="Q237" s="65"/>
      <c r="R237" s="65"/>
      <c r="S237" s="65"/>
      <c r="T237" s="65"/>
      <c r="U237" s="65"/>
      <c r="V237" s="65"/>
      <c r="W237" s="65"/>
    </row>
    <row r="238" ht="20.25" customHeight="1" spans="1:23">
      <c r="A238" s="160" t="str">
        <f t="shared" si="8"/>
        <v>       玉溪市城市节约用水管理中心</v>
      </c>
      <c r="B238" s="160" t="s">
        <v>396</v>
      </c>
      <c r="C238" s="160" t="s">
        <v>201</v>
      </c>
      <c r="D238" s="160" t="s">
        <v>113</v>
      </c>
      <c r="E238" s="160" t="s">
        <v>284</v>
      </c>
      <c r="F238" s="160" t="s">
        <v>206</v>
      </c>
      <c r="G238" s="160" t="s">
        <v>207</v>
      </c>
      <c r="H238" s="165">
        <v>69414.23</v>
      </c>
      <c r="I238" s="65">
        <v>69414.23</v>
      </c>
      <c r="J238" s="65">
        <v>17353.56</v>
      </c>
      <c r="K238" s="160"/>
      <c r="L238" s="65">
        <v>52060.67</v>
      </c>
      <c r="M238" s="160"/>
      <c r="N238" s="65"/>
      <c r="O238" s="65"/>
      <c r="P238" s="160"/>
      <c r="Q238" s="65"/>
      <c r="R238" s="65"/>
      <c r="S238" s="65"/>
      <c r="T238" s="65"/>
      <c r="U238" s="65"/>
      <c r="V238" s="65"/>
      <c r="W238" s="65"/>
    </row>
    <row r="239" ht="20.25" customHeight="1" spans="1:23">
      <c r="A239" s="160" t="str">
        <f t="shared" si="8"/>
        <v>       玉溪市城市节约用水管理中心</v>
      </c>
      <c r="B239" s="160" t="s">
        <v>396</v>
      </c>
      <c r="C239" s="160" t="s">
        <v>201</v>
      </c>
      <c r="D239" s="160" t="s">
        <v>114</v>
      </c>
      <c r="E239" s="160" t="s">
        <v>208</v>
      </c>
      <c r="F239" s="160" t="s">
        <v>209</v>
      </c>
      <c r="G239" s="160" t="s">
        <v>210</v>
      </c>
      <c r="H239" s="165">
        <v>41815.8</v>
      </c>
      <c r="I239" s="65">
        <v>41815.8</v>
      </c>
      <c r="J239" s="65">
        <v>10453.95</v>
      </c>
      <c r="K239" s="160"/>
      <c r="L239" s="65">
        <v>31361.85</v>
      </c>
      <c r="M239" s="160"/>
      <c r="N239" s="65"/>
      <c r="O239" s="65"/>
      <c r="P239" s="160"/>
      <c r="Q239" s="65"/>
      <c r="R239" s="65"/>
      <c r="S239" s="65"/>
      <c r="T239" s="65"/>
      <c r="U239" s="65"/>
      <c r="V239" s="65"/>
      <c r="W239" s="65"/>
    </row>
    <row r="240" ht="20.25" customHeight="1" spans="1:23">
      <c r="A240" s="160" t="str">
        <f t="shared" si="8"/>
        <v>       玉溪市城市节约用水管理中心</v>
      </c>
      <c r="B240" s="160" t="s">
        <v>396</v>
      </c>
      <c r="C240" s="160" t="s">
        <v>201</v>
      </c>
      <c r="D240" s="160" t="s">
        <v>115</v>
      </c>
      <c r="E240" s="160" t="s">
        <v>211</v>
      </c>
      <c r="F240" s="160" t="s">
        <v>212</v>
      </c>
      <c r="G240" s="160" t="s">
        <v>213</v>
      </c>
      <c r="H240" s="165">
        <v>6868.9</v>
      </c>
      <c r="I240" s="65">
        <v>6868.9</v>
      </c>
      <c r="J240" s="65">
        <v>4297.23</v>
      </c>
      <c r="K240" s="160"/>
      <c r="L240" s="65">
        <v>2571.67</v>
      </c>
      <c r="M240" s="160"/>
      <c r="N240" s="65"/>
      <c r="O240" s="65"/>
      <c r="P240" s="160"/>
      <c r="Q240" s="65"/>
      <c r="R240" s="65"/>
      <c r="S240" s="65"/>
      <c r="T240" s="65"/>
      <c r="U240" s="65"/>
      <c r="V240" s="65"/>
      <c r="W240" s="65"/>
    </row>
    <row r="241" ht="20.25" customHeight="1" spans="1:23">
      <c r="A241" s="160" t="str">
        <f t="shared" si="8"/>
        <v>       玉溪市城市节约用水管理中心</v>
      </c>
      <c r="B241" s="160" t="s">
        <v>396</v>
      </c>
      <c r="C241" s="160" t="s">
        <v>201</v>
      </c>
      <c r="D241" s="160" t="s">
        <v>123</v>
      </c>
      <c r="E241" s="160" t="s">
        <v>280</v>
      </c>
      <c r="F241" s="160" t="s">
        <v>212</v>
      </c>
      <c r="G241" s="160" t="s">
        <v>213</v>
      </c>
      <c r="H241" s="165">
        <v>6067.14</v>
      </c>
      <c r="I241" s="65">
        <v>6067.14</v>
      </c>
      <c r="J241" s="65">
        <v>1516.79</v>
      </c>
      <c r="K241" s="160"/>
      <c r="L241" s="65">
        <v>4550.35</v>
      </c>
      <c r="M241" s="160"/>
      <c r="N241" s="65"/>
      <c r="O241" s="65"/>
      <c r="P241" s="160"/>
      <c r="Q241" s="65"/>
      <c r="R241" s="65"/>
      <c r="S241" s="65"/>
      <c r="T241" s="65"/>
      <c r="U241" s="65"/>
      <c r="V241" s="65"/>
      <c r="W241" s="65"/>
    </row>
    <row r="242" ht="20.25" customHeight="1" spans="1:23">
      <c r="A242" s="160" t="str">
        <f t="shared" si="8"/>
        <v>       玉溪市城市节约用水管理中心</v>
      </c>
      <c r="B242" s="160" t="s">
        <v>397</v>
      </c>
      <c r="C242" s="160" t="s">
        <v>215</v>
      </c>
      <c r="D242" s="160" t="s">
        <v>140</v>
      </c>
      <c r="E242" s="160" t="s">
        <v>215</v>
      </c>
      <c r="F242" s="160" t="s">
        <v>216</v>
      </c>
      <c r="G242" s="160" t="s">
        <v>215</v>
      </c>
      <c r="H242" s="165">
        <v>145620</v>
      </c>
      <c r="I242" s="65">
        <v>145620</v>
      </c>
      <c r="J242" s="65">
        <v>36405</v>
      </c>
      <c r="K242" s="160"/>
      <c r="L242" s="65">
        <v>109215</v>
      </c>
      <c r="M242" s="160"/>
      <c r="N242" s="65"/>
      <c r="O242" s="65"/>
      <c r="P242" s="160"/>
      <c r="Q242" s="65"/>
      <c r="R242" s="65"/>
      <c r="S242" s="65"/>
      <c r="T242" s="65"/>
      <c r="U242" s="65"/>
      <c r="V242" s="65"/>
      <c r="W242" s="65"/>
    </row>
    <row r="243" ht="20.25" customHeight="1" spans="1:23">
      <c r="A243" s="160" t="str">
        <f t="shared" si="8"/>
        <v>       玉溪市城市节约用水管理中心</v>
      </c>
      <c r="B243" s="160" t="s">
        <v>398</v>
      </c>
      <c r="C243" s="160" t="s">
        <v>235</v>
      </c>
      <c r="D243" s="160" t="s">
        <v>123</v>
      </c>
      <c r="E243" s="160" t="s">
        <v>280</v>
      </c>
      <c r="F243" s="160" t="s">
        <v>236</v>
      </c>
      <c r="G243" s="160" t="s">
        <v>235</v>
      </c>
      <c r="H243" s="165">
        <v>17128.32</v>
      </c>
      <c r="I243" s="65">
        <v>17128.32</v>
      </c>
      <c r="J243" s="65"/>
      <c r="K243" s="160"/>
      <c r="L243" s="65">
        <v>17128.32</v>
      </c>
      <c r="M243" s="160"/>
      <c r="N243" s="65"/>
      <c r="O243" s="65"/>
      <c r="P243" s="160"/>
      <c r="Q243" s="65"/>
      <c r="R243" s="65"/>
      <c r="S243" s="65"/>
      <c r="T243" s="65"/>
      <c r="U243" s="65"/>
      <c r="V243" s="65"/>
      <c r="W243" s="65"/>
    </row>
    <row r="244" ht="20.25" customHeight="1" spans="1:23">
      <c r="A244" s="160" t="str">
        <f t="shared" si="8"/>
        <v>       玉溪市城市节约用水管理中心</v>
      </c>
      <c r="B244" s="160" t="s">
        <v>399</v>
      </c>
      <c r="C244" s="160" t="s">
        <v>238</v>
      </c>
      <c r="D244" s="160" t="s">
        <v>123</v>
      </c>
      <c r="E244" s="160" t="s">
        <v>280</v>
      </c>
      <c r="F244" s="160" t="s">
        <v>241</v>
      </c>
      <c r="G244" s="160" t="s">
        <v>242</v>
      </c>
      <c r="H244" s="165">
        <v>73400</v>
      </c>
      <c r="I244" s="65">
        <v>73400</v>
      </c>
      <c r="J244" s="65">
        <v>16578.75</v>
      </c>
      <c r="K244" s="160"/>
      <c r="L244" s="65">
        <v>56821.25</v>
      </c>
      <c r="M244" s="160"/>
      <c r="N244" s="65"/>
      <c r="O244" s="65"/>
      <c r="P244" s="160"/>
      <c r="Q244" s="65"/>
      <c r="R244" s="65"/>
      <c r="S244" s="65"/>
      <c r="T244" s="65"/>
      <c r="U244" s="65"/>
      <c r="V244" s="65"/>
      <c r="W244" s="65"/>
    </row>
    <row r="245" ht="20.25" customHeight="1" spans="1:23">
      <c r="A245" s="160" t="str">
        <f t="shared" si="8"/>
        <v>       玉溪市城市节约用水管理中心</v>
      </c>
      <c r="B245" s="160" t="s">
        <v>399</v>
      </c>
      <c r="C245" s="160" t="s">
        <v>238</v>
      </c>
      <c r="D245" s="160" t="s">
        <v>123</v>
      </c>
      <c r="E245" s="160" t="s">
        <v>280</v>
      </c>
      <c r="F245" s="160" t="s">
        <v>249</v>
      </c>
      <c r="G245" s="160" t="s">
        <v>250</v>
      </c>
      <c r="H245" s="165">
        <v>10000</v>
      </c>
      <c r="I245" s="65">
        <v>10000</v>
      </c>
      <c r="J245" s="65">
        <v>2500</v>
      </c>
      <c r="K245" s="160"/>
      <c r="L245" s="65">
        <v>7500</v>
      </c>
      <c r="M245" s="160"/>
      <c r="N245" s="65"/>
      <c r="O245" s="65"/>
      <c r="P245" s="160"/>
      <c r="Q245" s="65"/>
      <c r="R245" s="65"/>
      <c r="S245" s="65"/>
      <c r="T245" s="65"/>
      <c r="U245" s="65"/>
      <c r="V245" s="65"/>
      <c r="W245" s="65"/>
    </row>
    <row r="246" ht="20.25" customHeight="1" spans="1:23">
      <c r="A246" s="160" t="str">
        <f t="shared" si="8"/>
        <v>       玉溪市城市节约用水管理中心</v>
      </c>
      <c r="B246" s="160" t="s">
        <v>399</v>
      </c>
      <c r="C246" s="160" t="s">
        <v>238</v>
      </c>
      <c r="D246" s="160" t="s">
        <v>123</v>
      </c>
      <c r="E246" s="160" t="s">
        <v>280</v>
      </c>
      <c r="F246" s="160" t="s">
        <v>255</v>
      </c>
      <c r="G246" s="160" t="s">
        <v>256</v>
      </c>
      <c r="H246" s="165">
        <v>5000</v>
      </c>
      <c r="I246" s="65">
        <v>5000</v>
      </c>
      <c r="J246" s="65">
        <v>1250</v>
      </c>
      <c r="K246" s="160"/>
      <c r="L246" s="65">
        <v>3750</v>
      </c>
      <c r="M246" s="160"/>
      <c r="N246" s="65"/>
      <c r="O246" s="65"/>
      <c r="P246" s="160"/>
      <c r="Q246" s="65"/>
      <c r="R246" s="65"/>
      <c r="S246" s="65"/>
      <c r="T246" s="65"/>
      <c r="U246" s="65"/>
      <c r="V246" s="65"/>
      <c r="W246" s="65"/>
    </row>
    <row r="247" ht="20.25" customHeight="1" spans="1:23">
      <c r="A247" s="160" t="str">
        <f t="shared" si="8"/>
        <v>       玉溪市城市节约用水管理中心</v>
      </c>
      <c r="B247" s="160" t="s">
        <v>399</v>
      </c>
      <c r="C247" s="160" t="s">
        <v>238</v>
      </c>
      <c r="D247" s="160" t="s">
        <v>123</v>
      </c>
      <c r="E247" s="160" t="s">
        <v>280</v>
      </c>
      <c r="F247" s="160" t="s">
        <v>400</v>
      </c>
      <c r="G247" s="160" t="s">
        <v>401</v>
      </c>
      <c r="H247" s="165">
        <v>5000</v>
      </c>
      <c r="I247" s="65">
        <v>5000</v>
      </c>
      <c r="J247" s="65">
        <v>1250</v>
      </c>
      <c r="K247" s="160"/>
      <c r="L247" s="65">
        <v>3750</v>
      </c>
      <c r="M247" s="160"/>
      <c r="N247" s="65"/>
      <c r="O247" s="65"/>
      <c r="P247" s="160"/>
      <c r="Q247" s="65"/>
      <c r="R247" s="65"/>
      <c r="S247" s="65"/>
      <c r="T247" s="65"/>
      <c r="U247" s="65"/>
      <c r="V247" s="65"/>
      <c r="W247" s="65"/>
    </row>
    <row r="248" ht="20.25" customHeight="1" spans="1:23">
      <c r="A248" s="160" t="str">
        <f t="shared" si="8"/>
        <v>       玉溪市城市节约用水管理中心</v>
      </c>
      <c r="B248" s="160" t="s">
        <v>399</v>
      </c>
      <c r="C248" s="160" t="s">
        <v>238</v>
      </c>
      <c r="D248" s="160" t="s">
        <v>123</v>
      </c>
      <c r="E248" s="160" t="s">
        <v>280</v>
      </c>
      <c r="F248" s="160" t="s">
        <v>257</v>
      </c>
      <c r="G248" s="160" t="s">
        <v>258</v>
      </c>
      <c r="H248" s="165">
        <v>10000</v>
      </c>
      <c r="I248" s="65">
        <v>10000</v>
      </c>
      <c r="J248" s="65">
        <v>2500</v>
      </c>
      <c r="K248" s="160"/>
      <c r="L248" s="65">
        <v>7500</v>
      </c>
      <c r="M248" s="160"/>
      <c r="N248" s="65"/>
      <c r="O248" s="65"/>
      <c r="P248" s="160"/>
      <c r="Q248" s="65"/>
      <c r="R248" s="65"/>
      <c r="S248" s="65"/>
      <c r="T248" s="65"/>
      <c r="U248" s="65"/>
      <c r="V248" s="65"/>
      <c r="W248" s="65"/>
    </row>
    <row r="249" ht="20.25" customHeight="1" spans="1:23">
      <c r="A249" s="160" t="str">
        <f t="shared" si="8"/>
        <v>       玉溪市城市节约用水管理中心</v>
      </c>
      <c r="B249" s="160" t="s">
        <v>399</v>
      </c>
      <c r="C249" s="160" t="s">
        <v>238</v>
      </c>
      <c r="D249" s="160" t="s">
        <v>123</v>
      </c>
      <c r="E249" s="160" t="s">
        <v>280</v>
      </c>
      <c r="F249" s="160" t="s">
        <v>232</v>
      </c>
      <c r="G249" s="160" t="s">
        <v>233</v>
      </c>
      <c r="H249" s="165">
        <v>8000</v>
      </c>
      <c r="I249" s="65">
        <v>8000</v>
      </c>
      <c r="J249" s="65">
        <v>2000</v>
      </c>
      <c r="K249" s="160"/>
      <c r="L249" s="65">
        <v>6000</v>
      </c>
      <c r="M249" s="160"/>
      <c r="N249" s="65"/>
      <c r="O249" s="65"/>
      <c r="P249" s="160"/>
      <c r="Q249" s="65"/>
      <c r="R249" s="65"/>
      <c r="S249" s="65"/>
      <c r="T249" s="65"/>
      <c r="U249" s="65"/>
      <c r="V249" s="65"/>
      <c r="W249" s="65"/>
    </row>
    <row r="250" ht="20.25" customHeight="1" spans="1:23">
      <c r="A250" s="160" t="str">
        <f t="shared" si="8"/>
        <v>       玉溪市城市节约用水管理中心</v>
      </c>
      <c r="B250" s="160" t="s">
        <v>399</v>
      </c>
      <c r="C250" s="160" t="s">
        <v>238</v>
      </c>
      <c r="D250" s="160" t="s">
        <v>123</v>
      </c>
      <c r="E250" s="160" t="s">
        <v>280</v>
      </c>
      <c r="F250" s="160" t="s">
        <v>402</v>
      </c>
      <c r="G250" s="160" t="s">
        <v>403</v>
      </c>
      <c r="H250" s="165">
        <v>1600</v>
      </c>
      <c r="I250" s="65">
        <v>1600</v>
      </c>
      <c r="J250" s="65">
        <v>400</v>
      </c>
      <c r="K250" s="160"/>
      <c r="L250" s="65">
        <v>1200</v>
      </c>
      <c r="M250" s="160"/>
      <c r="N250" s="65"/>
      <c r="O250" s="65"/>
      <c r="P250" s="160"/>
      <c r="Q250" s="65"/>
      <c r="R250" s="65"/>
      <c r="S250" s="65"/>
      <c r="T250" s="65"/>
      <c r="U250" s="65"/>
      <c r="V250" s="65"/>
      <c r="W250" s="65"/>
    </row>
    <row r="251" ht="20.25" customHeight="1" spans="1:23">
      <c r="A251" s="160" t="str">
        <f t="shared" si="8"/>
        <v>       玉溪市城市节约用水管理中心</v>
      </c>
      <c r="B251" s="160" t="s">
        <v>404</v>
      </c>
      <c r="C251" s="160" t="s">
        <v>169</v>
      </c>
      <c r="D251" s="160" t="s">
        <v>123</v>
      </c>
      <c r="E251" s="160" t="s">
        <v>280</v>
      </c>
      <c r="F251" s="160" t="s">
        <v>260</v>
      </c>
      <c r="G251" s="160" t="s">
        <v>169</v>
      </c>
      <c r="H251" s="165">
        <v>2000</v>
      </c>
      <c r="I251" s="65">
        <v>2000</v>
      </c>
      <c r="J251" s="65"/>
      <c r="K251" s="160"/>
      <c r="L251" s="65">
        <v>2000</v>
      </c>
      <c r="M251" s="160"/>
      <c r="N251" s="65"/>
      <c r="O251" s="65"/>
      <c r="P251" s="160"/>
      <c r="Q251" s="65"/>
      <c r="R251" s="65"/>
      <c r="S251" s="65"/>
      <c r="T251" s="65"/>
      <c r="U251" s="65"/>
      <c r="V251" s="65"/>
      <c r="W251" s="65"/>
    </row>
    <row r="252" ht="29" customHeight="1" spans="1:23">
      <c r="A252" s="160" t="str">
        <f t="shared" si="8"/>
        <v>       玉溪市城市节约用水管理中心</v>
      </c>
      <c r="B252" s="160" t="s">
        <v>405</v>
      </c>
      <c r="C252" s="160" t="s">
        <v>336</v>
      </c>
      <c r="D252" s="160" t="s">
        <v>123</v>
      </c>
      <c r="E252" s="160" t="s">
        <v>280</v>
      </c>
      <c r="F252" s="160" t="s">
        <v>281</v>
      </c>
      <c r="G252" s="160" t="s">
        <v>282</v>
      </c>
      <c r="H252" s="165">
        <v>494000</v>
      </c>
      <c r="I252" s="65">
        <v>494000</v>
      </c>
      <c r="J252" s="65">
        <v>494000</v>
      </c>
      <c r="K252" s="160"/>
      <c r="L252" s="65"/>
      <c r="M252" s="160"/>
      <c r="N252" s="65"/>
      <c r="O252" s="65"/>
      <c r="P252" s="160"/>
      <c r="Q252" s="65"/>
      <c r="R252" s="65"/>
      <c r="S252" s="65"/>
      <c r="T252" s="65"/>
      <c r="U252" s="65"/>
      <c r="V252" s="65"/>
      <c r="W252" s="65"/>
    </row>
    <row r="253" ht="31" customHeight="1" spans="1:23">
      <c r="A253" s="160" t="str">
        <f t="shared" si="8"/>
        <v>       玉溪市城市节约用水管理中心</v>
      </c>
      <c r="B253" s="160" t="s">
        <v>406</v>
      </c>
      <c r="C253" s="160" t="s">
        <v>338</v>
      </c>
      <c r="D253" s="160" t="s">
        <v>123</v>
      </c>
      <c r="E253" s="160" t="s">
        <v>280</v>
      </c>
      <c r="F253" s="160" t="s">
        <v>281</v>
      </c>
      <c r="G253" s="160" t="s">
        <v>282</v>
      </c>
      <c r="H253" s="165">
        <v>250000</v>
      </c>
      <c r="I253" s="65">
        <v>250000</v>
      </c>
      <c r="J253" s="65"/>
      <c r="K253" s="160"/>
      <c r="L253" s="65">
        <v>250000</v>
      </c>
      <c r="M253" s="160"/>
      <c r="N253" s="65"/>
      <c r="O253" s="65"/>
      <c r="P253" s="160"/>
      <c r="Q253" s="65"/>
      <c r="R253" s="65"/>
      <c r="S253" s="65"/>
      <c r="T253" s="65"/>
      <c r="U253" s="65"/>
      <c r="V253" s="65"/>
      <c r="W253" s="65"/>
    </row>
    <row r="254" ht="20.25" customHeight="1" spans="1:23">
      <c r="A254" s="160" t="str">
        <f t="shared" si="8"/>
        <v>       玉溪市城市节约用水管理中心</v>
      </c>
      <c r="B254" s="160" t="s">
        <v>407</v>
      </c>
      <c r="C254" s="160" t="s">
        <v>390</v>
      </c>
      <c r="D254" s="160" t="s">
        <v>107</v>
      </c>
      <c r="E254" s="160" t="s">
        <v>268</v>
      </c>
      <c r="F254" s="160" t="s">
        <v>269</v>
      </c>
      <c r="G254" s="160" t="s">
        <v>270</v>
      </c>
      <c r="H254" s="165">
        <v>10000</v>
      </c>
      <c r="I254" s="65">
        <v>10000</v>
      </c>
      <c r="J254" s="65"/>
      <c r="K254" s="160"/>
      <c r="L254" s="65">
        <v>10000</v>
      </c>
      <c r="M254" s="160"/>
      <c r="N254" s="65"/>
      <c r="O254" s="65"/>
      <c r="P254" s="160"/>
      <c r="Q254" s="65"/>
      <c r="R254" s="65"/>
      <c r="S254" s="65"/>
      <c r="T254" s="65"/>
      <c r="U254" s="65"/>
      <c r="V254" s="65"/>
      <c r="W254" s="65"/>
    </row>
    <row r="255" ht="20.25" customHeight="1" spans="1:23">
      <c r="A255" s="168" t="s">
        <v>66</v>
      </c>
      <c r="B255" s="160"/>
      <c r="C255" s="160"/>
      <c r="D255" s="160"/>
      <c r="E255" s="160"/>
      <c r="F255" s="160"/>
      <c r="G255" s="160"/>
      <c r="H255" s="165">
        <v>1676120.19</v>
      </c>
      <c r="I255" s="65">
        <v>1676120.19</v>
      </c>
      <c r="J255" s="65">
        <v>767740.14</v>
      </c>
      <c r="K255" s="160"/>
      <c r="L255" s="65">
        <v>908380.05</v>
      </c>
      <c r="M255" s="160"/>
      <c r="N255" s="65"/>
      <c r="O255" s="65"/>
      <c r="P255" s="160"/>
      <c r="Q255" s="65"/>
      <c r="R255" s="65"/>
      <c r="S255" s="65"/>
      <c r="T255" s="65"/>
      <c r="U255" s="65"/>
      <c r="V255" s="65"/>
      <c r="W255" s="65"/>
    </row>
    <row r="256" ht="20.25" customHeight="1" spans="1:23">
      <c r="A256" s="160" t="str">
        <f t="shared" ref="A256:A278" si="9">"       "&amp;"玉溪市住房制度改革领导小组办公室"</f>
        <v>       玉溪市住房制度改革领导小组办公室</v>
      </c>
      <c r="B256" s="160" t="s">
        <v>408</v>
      </c>
      <c r="C256" s="160" t="s">
        <v>279</v>
      </c>
      <c r="D256" s="160" t="s">
        <v>123</v>
      </c>
      <c r="E256" s="160" t="s">
        <v>280</v>
      </c>
      <c r="F256" s="160" t="s">
        <v>195</v>
      </c>
      <c r="G256" s="160" t="s">
        <v>196</v>
      </c>
      <c r="H256" s="165">
        <v>342324</v>
      </c>
      <c r="I256" s="65">
        <v>342324</v>
      </c>
      <c r="J256" s="65">
        <v>149766.75</v>
      </c>
      <c r="K256" s="160"/>
      <c r="L256" s="65">
        <v>192557.25</v>
      </c>
      <c r="M256" s="160"/>
      <c r="N256" s="65"/>
      <c r="O256" s="65"/>
      <c r="P256" s="160"/>
      <c r="Q256" s="65"/>
      <c r="R256" s="65"/>
      <c r="S256" s="65"/>
      <c r="T256" s="65"/>
      <c r="U256" s="65"/>
      <c r="V256" s="65"/>
      <c r="W256" s="65"/>
    </row>
    <row r="257" ht="20.25" customHeight="1" spans="1:23">
      <c r="A257" s="160" t="str">
        <f t="shared" si="9"/>
        <v>       玉溪市住房制度改革领导小组办公室</v>
      </c>
      <c r="B257" s="160" t="s">
        <v>408</v>
      </c>
      <c r="C257" s="160" t="s">
        <v>279</v>
      </c>
      <c r="D257" s="160" t="s">
        <v>123</v>
      </c>
      <c r="E257" s="160" t="s">
        <v>280</v>
      </c>
      <c r="F257" s="160" t="s">
        <v>197</v>
      </c>
      <c r="G257" s="160" t="s">
        <v>198</v>
      </c>
      <c r="H257" s="165">
        <v>120</v>
      </c>
      <c r="I257" s="65">
        <v>120</v>
      </c>
      <c r="J257" s="65">
        <v>52.5</v>
      </c>
      <c r="K257" s="160"/>
      <c r="L257" s="65">
        <v>67.5</v>
      </c>
      <c r="M257" s="160"/>
      <c r="N257" s="65"/>
      <c r="O257" s="65"/>
      <c r="P257" s="160"/>
      <c r="Q257" s="65"/>
      <c r="R257" s="65"/>
      <c r="S257" s="65"/>
      <c r="T257" s="65"/>
      <c r="U257" s="65"/>
      <c r="V257" s="65"/>
      <c r="W257" s="65"/>
    </row>
    <row r="258" ht="20.25" customHeight="1" spans="1:23">
      <c r="A258" s="160" t="str">
        <f t="shared" si="9"/>
        <v>       玉溪市住房制度改革领导小组办公室</v>
      </c>
      <c r="B258" s="160" t="s">
        <v>408</v>
      </c>
      <c r="C258" s="160" t="s">
        <v>279</v>
      </c>
      <c r="D258" s="160" t="s">
        <v>123</v>
      </c>
      <c r="E258" s="160" t="s">
        <v>280</v>
      </c>
      <c r="F258" s="160" t="s">
        <v>281</v>
      </c>
      <c r="G258" s="160" t="s">
        <v>282</v>
      </c>
      <c r="H258" s="165">
        <v>128400</v>
      </c>
      <c r="I258" s="65">
        <v>128400</v>
      </c>
      <c r="J258" s="65">
        <v>56175</v>
      </c>
      <c r="K258" s="160"/>
      <c r="L258" s="65">
        <v>72225</v>
      </c>
      <c r="M258" s="160"/>
      <c r="N258" s="65"/>
      <c r="O258" s="65"/>
      <c r="P258" s="160"/>
      <c r="Q258" s="65"/>
      <c r="R258" s="65"/>
      <c r="S258" s="65"/>
      <c r="T258" s="65"/>
      <c r="U258" s="65"/>
      <c r="V258" s="65"/>
      <c r="W258" s="65"/>
    </row>
    <row r="259" ht="20.25" customHeight="1" spans="1:23">
      <c r="A259" s="160" t="str">
        <f t="shared" si="9"/>
        <v>       玉溪市住房制度改革领导小组办公室</v>
      </c>
      <c r="B259" s="160" t="s">
        <v>408</v>
      </c>
      <c r="C259" s="160" t="s">
        <v>279</v>
      </c>
      <c r="D259" s="160" t="s">
        <v>141</v>
      </c>
      <c r="E259" s="160" t="s">
        <v>199</v>
      </c>
      <c r="F259" s="160" t="s">
        <v>197</v>
      </c>
      <c r="G259" s="160" t="s">
        <v>198</v>
      </c>
      <c r="H259" s="165">
        <v>9408</v>
      </c>
      <c r="I259" s="65">
        <v>9408</v>
      </c>
      <c r="J259" s="65"/>
      <c r="K259" s="160"/>
      <c r="L259" s="65">
        <v>9408</v>
      </c>
      <c r="M259" s="160"/>
      <c r="N259" s="65"/>
      <c r="O259" s="65"/>
      <c r="P259" s="160"/>
      <c r="Q259" s="65"/>
      <c r="R259" s="65"/>
      <c r="S259" s="65"/>
      <c r="T259" s="65"/>
      <c r="U259" s="65"/>
      <c r="V259" s="65"/>
      <c r="W259" s="65"/>
    </row>
    <row r="260" ht="29" customHeight="1" spans="1:23">
      <c r="A260" s="160" t="str">
        <f t="shared" si="9"/>
        <v>       玉溪市住房制度改革领导小组办公室</v>
      </c>
      <c r="B260" s="160" t="s">
        <v>409</v>
      </c>
      <c r="C260" s="160" t="s">
        <v>201</v>
      </c>
      <c r="D260" s="160" t="s">
        <v>106</v>
      </c>
      <c r="E260" s="160" t="s">
        <v>202</v>
      </c>
      <c r="F260" s="160" t="s">
        <v>203</v>
      </c>
      <c r="G260" s="160" t="s">
        <v>204</v>
      </c>
      <c r="H260" s="165">
        <v>115512.96</v>
      </c>
      <c r="I260" s="65">
        <v>115512.96</v>
      </c>
      <c r="J260" s="65">
        <v>28878.24</v>
      </c>
      <c r="K260" s="160"/>
      <c r="L260" s="65">
        <v>86634.72</v>
      </c>
      <c r="M260" s="160"/>
      <c r="N260" s="65"/>
      <c r="O260" s="65"/>
      <c r="P260" s="160"/>
      <c r="Q260" s="65"/>
      <c r="R260" s="65"/>
      <c r="S260" s="65"/>
      <c r="T260" s="65"/>
      <c r="U260" s="65"/>
      <c r="V260" s="65"/>
      <c r="W260" s="65"/>
    </row>
    <row r="261" ht="20.25" customHeight="1" spans="1:23">
      <c r="A261" s="160" t="str">
        <f t="shared" si="9"/>
        <v>       玉溪市住房制度改革领导小组办公室</v>
      </c>
      <c r="B261" s="160" t="s">
        <v>409</v>
      </c>
      <c r="C261" s="160" t="s">
        <v>201</v>
      </c>
      <c r="D261" s="160" t="s">
        <v>113</v>
      </c>
      <c r="E261" s="160" t="s">
        <v>284</v>
      </c>
      <c r="F261" s="160" t="s">
        <v>206</v>
      </c>
      <c r="G261" s="160" t="s">
        <v>207</v>
      </c>
      <c r="H261" s="165">
        <v>59922.35</v>
      </c>
      <c r="I261" s="65">
        <v>59922.35</v>
      </c>
      <c r="J261" s="65">
        <v>14980.59</v>
      </c>
      <c r="K261" s="160"/>
      <c r="L261" s="65">
        <v>44941.76</v>
      </c>
      <c r="M261" s="160"/>
      <c r="N261" s="65"/>
      <c r="O261" s="65"/>
      <c r="P261" s="160"/>
      <c r="Q261" s="65"/>
      <c r="R261" s="65"/>
      <c r="S261" s="65"/>
      <c r="T261" s="65"/>
      <c r="U261" s="65"/>
      <c r="V261" s="65"/>
      <c r="W261" s="65"/>
    </row>
    <row r="262" ht="20.25" customHeight="1" spans="1:23">
      <c r="A262" s="160" t="str">
        <f t="shared" si="9"/>
        <v>       玉溪市住房制度改革领导小组办公室</v>
      </c>
      <c r="B262" s="160" t="s">
        <v>409</v>
      </c>
      <c r="C262" s="160" t="s">
        <v>201</v>
      </c>
      <c r="D262" s="160" t="s">
        <v>114</v>
      </c>
      <c r="E262" s="160" t="s">
        <v>208</v>
      </c>
      <c r="F262" s="160" t="s">
        <v>209</v>
      </c>
      <c r="G262" s="160" t="s">
        <v>210</v>
      </c>
      <c r="H262" s="165">
        <v>39697.8</v>
      </c>
      <c r="I262" s="65">
        <v>39697.8</v>
      </c>
      <c r="J262" s="65">
        <v>9924.45</v>
      </c>
      <c r="K262" s="160"/>
      <c r="L262" s="65">
        <v>29773.35</v>
      </c>
      <c r="M262" s="160"/>
      <c r="N262" s="65"/>
      <c r="O262" s="65"/>
      <c r="P262" s="160"/>
      <c r="Q262" s="65"/>
      <c r="R262" s="65"/>
      <c r="S262" s="65"/>
      <c r="T262" s="65"/>
      <c r="U262" s="65"/>
      <c r="V262" s="65"/>
      <c r="W262" s="65"/>
    </row>
    <row r="263" ht="20.25" customHeight="1" spans="1:23">
      <c r="A263" s="160" t="str">
        <f t="shared" si="9"/>
        <v>       玉溪市住房制度改革领导小组办公室</v>
      </c>
      <c r="B263" s="160" t="s">
        <v>409</v>
      </c>
      <c r="C263" s="160" t="s">
        <v>201</v>
      </c>
      <c r="D263" s="160" t="s">
        <v>115</v>
      </c>
      <c r="E263" s="160" t="s">
        <v>211</v>
      </c>
      <c r="F263" s="160" t="s">
        <v>212</v>
      </c>
      <c r="G263" s="160" t="s">
        <v>213</v>
      </c>
      <c r="H263" s="165">
        <v>6056.02</v>
      </c>
      <c r="I263" s="65">
        <v>6056.02</v>
      </c>
      <c r="J263" s="65">
        <v>3836.01</v>
      </c>
      <c r="K263" s="160"/>
      <c r="L263" s="65">
        <v>2220.01</v>
      </c>
      <c r="M263" s="160"/>
      <c r="N263" s="65"/>
      <c r="O263" s="65"/>
      <c r="P263" s="160"/>
      <c r="Q263" s="65"/>
      <c r="R263" s="65"/>
      <c r="S263" s="65"/>
      <c r="T263" s="65"/>
      <c r="U263" s="65"/>
      <c r="V263" s="65"/>
      <c r="W263" s="65"/>
    </row>
    <row r="264" ht="20.25" customHeight="1" spans="1:23">
      <c r="A264" s="160" t="str">
        <f t="shared" si="9"/>
        <v>       玉溪市住房制度改革领导小组办公室</v>
      </c>
      <c r="B264" s="160" t="s">
        <v>409</v>
      </c>
      <c r="C264" s="160" t="s">
        <v>201</v>
      </c>
      <c r="D264" s="160" t="s">
        <v>123</v>
      </c>
      <c r="E264" s="160" t="s">
        <v>280</v>
      </c>
      <c r="F264" s="160" t="s">
        <v>212</v>
      </c>
      <c r="G264" s="160" t="s">
        <v>213</v>
      </c>
      <c r="H264" s="165">
        <v>5253.38</v>
      </c>
      <c r="I264" s="65">
        <v>5253.38</v>
      </c>
      <c r="J264" s="65">
        <v>1313.35</v>
      </c>
      <c r="K264" s="160"/>
      <c r="L264" s="65">
        <v>3940.03</v>
      </c>
      <c r="M264" s="160"/>
      <c r="N264" s="65"/>
      <c r="O264" s="65"/>
      <c r="P264" s="160"/>
      <c r="Q264" s="65"/>
      <c r="R264" s="65"/>
      <c r="S264" s="65"/>
      <c r="T264" s="65"/>
      <c r="U264" s="65"/>
      <c r="V264" s="65"/>
      <c r="W264" s="65"/>
    </row>
    <row r="265" ht="20.25" customHeight="1" spans="1:23">
      <c r="A265" s="160" t="str">
        <f t="shared" si="9"/>
        <v>       玉溪市住房制度改革领导小组办公室</v>
      </c>
      <c r="B265" s="160" t="s">
        <v>410</v>
      </c>
      <c r="C265" s="160" t="s">
        <v>215</v>
      </c>
      <c r="D265" s="160" t="s">
        <v>140</v>
      </c>
      <c r="E265" s="160" t="s">
        <v>215</v>
      </c>
      <c r="F265" s="160" t="s">
        <v>216</v>
      </c>
      <c r="G265" s="160" t="s">
        <v>215</v>
      </c>
      <c r="H265" s="165">
        <v>126696</v>
      </c>
      <c r="I265" s="65">
        <v>126696</v>
      </c>
      <c r="J265" s="65">
        <v>31674</v>
      </c>
      <c r="K265" s="160"/>
      <c r="L265" s="65">
        <v>95022</v>
      </c>
      <c r="M265" s="160"/>
      <c r="N265" s="65"/>
      <c r="O265" s="65"/>
      <c r="P265" s="160"/>
      <c r="Q265" s="65"/>
      <c r="R265" s="65"/>
      <c r="S265" s="65"/>
      <c r="T265" s="65"/>
      <c r="U265" s="65"/>
      <c r="V265" s="65"/>
      <c r="W265" s="65"/>
    </row>
    <row r="266" ht="20.25" customHeight="1" spans="1:23">
      <c r="A266" s="160" t="str">
        <f t="shared" si="9"/>
        <v>       玉溪市住房制度改革领导小组办公室</v>
      </c>
      <c r="B266" s="160" t="s">
        <v>411</v>
      </c>
      <c r="C266" s="160" t="s">
        <v>218</v>
      </c>
      <c r="D266" s="160" t="s">
        <v>104</v>
      </c>
      <c r="E266" s="160" t="s">
        <v>219</v>
      </c>
      <c r="F266" s="160" t="s">
        <v>220</v>
      </c>
      <c r="G266" s="160" t="s">
        <v>221</v>
      </c>
      <c r="H266" s="165">
        <v>31200</v>
      </c>
      <c r="I266" s="65">
        <v>31200</v>
      </c>
      <c r="J266" s="65">
        <v>31200</v>
      </c>
      <c r="K266" s="160"/>
      <c r="L266" s="65"/>
      <c r="M266" s="160"/>
      <c r="N266" s="65"/>
      <c r="O266" s="65"/>
      <c r="P266" s="160"/>
      <c r="Q266" s="65"/>
      <c r="R266" s="65"/>
      <c r="S266" s="65"/>
      <c r="T266" s="65"/>
      <c r="U266" s="65"/>
      <c r="V266" s="65"/>
      <c r="W266" s="65"/>
    </row>
    <row r="267" ht="20.25" customHeight="1" spans="1:23">
      <c r="A267" s="160" t="str">
        <f t="shared" si="9"/>
        <v>       玉溪市住房制度改革领导小组办公室</v>
      </c>
      <c r="B267" s="160" t="s">
        <v>412</v>
      </c>
      <c r="C267" s="160" t="s">
        <v>227</v>
      </c>
      <c r="D267" s="160" t="s">
        <v>123</v>
      </c>
      <c r="E267" s="160" t="s">
        <v>280</v>
      </c>
      <c r="F267" s="160" t="s">
        <v>228</v>
      </c>
      <c r="G267" s="160" t="s">
        <v>229</v>
      </c>
      <c r="H267" s="165">
        <v>13100</v>
      </c>
      <c r="I267" s="65">
        <v>13100</v>
      </c>
      <c r="J267" s="65"/>
      <c r="K267" s="160"/>
      <c r="L267" s="65">
        <v>13100</v>
      </c>
      <c r="M267" s="160"/>
      <c r="N267" s="65"/>
      <c r="O267" s="65"/>
      <c r="P267" s="160"/>
      <c r="Q267" s="65"/>
      <c r="R267" s="65"/>
      <c r="S267" s="65"/>
      <c r="T267" s="65"/>
      <c r="U267" s="65"/>
      <c r="V267" s="65"/>
      <c r="W267" s="65"/>
    </row>
    <row r="268" ht="20.25" customHeight="1" spans="1:23">
      <c r="A268" s="160" t="str">
        <f t="shared" si="9"/>
        <v>       玉溪市住房制度改革领导小组办公室</v>
      </c>
      <c r="B268" s="160" t="s">
        <v>413</v>
      </c>
      <c r="C268" s="160" t="s">
        <v>235</v>
      </c>
      <c r="D268" s="160" t="s">
        <v>123</v>
      </c>
      <c r="E268" s="160" t="s">
        <v>280</v>
      </c>
      <c r="F268" s="160" t="s">
        <v>236</v>
      </c>
      <c r="G268" s="160" t="s">
        <v>235</v>
      </c>
      <c r="H268" s="165">
        <v>14629.68</v>
      </c>
      <c r="I268" s="65">
        <v>14629.68</v>
      </c>
      <c r="J268" s="65"/>
      <c r="K268" s="160"/>
      <c r="L268" s="65">
        <v>14629.68</v>
      </c>
      <c r="M268" s="160"/>
      <c r="N268" s="65"/>
      <c r="O268" s="65"/>
      <c r="P268" s="160"/>
      <c r="Q268" s="65"/>
      <c r="R268" s="65"/>
      <c r="S268" s="65"/>
      <c r="T268" s="65"/>
      <c r="U268" s="65"/>
      <c r="V268" s="65"/>
      <c r="W268" s="65"/>
    </row>
    <row r="269" ht="20.25" customHeight="1" spans="1:23">
      <c r="A269" s="160" t="str">
        <f t="shared" si="9"/>
        <v>       玉溪市住房制度改革领导小组办公室</v>
      </c>
      <c r="B269" s="160" t="s">
        <v>414</v>
      </c>
      <c r="C269" s="160" t="s">
        <v>238</v>
      </c>
      <c r="D269" s="160" t="s">
        <v>104</v>
      </c>
      <c r="E269" s="160" t="s">
        <v>219</v>
      </c>
      <c r="F269" s="160" t="s">
        <v>239</v>
      </c>
      <c r="G269" s="160" t="s">
        <v>240</v>
      </c>
      <c r="H269" s="165">
        <v>600</v>
      </c>
      <c r="I269" s="65">
        <v>600</v>
      </c>
      <c r="J269" s="65">
        <v>600</v>
      </c>
      <c r="K269" s="160"/>
      <c r="L269" s="65"/>
      <c r="M269" s="160"/>
      <c r="N269" s="65"/>
      <c r="O269" s="65"/>
      <c r="P269" s="160"/>
      <c r="Q269" s="65"/>
      <c r="R269" s="65"/>
      <c r="S269" s="65"/>
      <c r="T269" s="65"/>
      <c r="U269" s="65"/>
      <c r="V269" s="65"/>
      <c r="W269" s="65"/>
    </row>
    <row r="270" ht="20.25" customHeight="1" spans="1:23">
      <c r="A270" s="160" t="str">
        <f t="shared" si="9"/>
        <v>       玉溪市住房制度改革领导小组办公室</v>
      </c>
      <c r="B270" s="160" t="s">
        <v>414</v>
      </c>
      <c r="C270" s="160" t="s">
        <v>238</v>
      </c>
      <c r="D270" s="160" t="s">
        <v>123</v>
      </c>
      <c r="E270" s="160" t="s">
        <v>280</v>
      </c>
      <c r="F270" s="160" t="s">
        <v>241</v>
      </c>
      <c r="G270" s="160" t="s">
        <v>242</v>
      </c>
      <c r="H270" s="165">
        <v>60300</v>
      </c>
      <c r="I270" s="65">
        <v>60300</v>
      </c>
      <c r="J270" s="65">
        <v>13639.25</v>
      </c>
      <c r="K270" s="160"/>
      <c r="L270" s="65">
        <v>46660.75</v>
      </c>
      <c r="M270" s="160"/>
      <c r="N270" s="65"/>
      <c r="O270" s="65"/>
      <c r="P270" s="160"/>
      <c r="Q270" s="65"/>
      <c r="R270" s="65"/>
      <c r="S270" s="65"/>
      <c r="T270" s="65"/>
      <c r="U270" s="65"/>
      <c r="V270" s="65"/>
      <c r="W270" s="65"/>
    </row>
    <row r="271" ht="20.25" customHeight="1" spans="1:23">
      <c r="A271" s="160" t="str">
        <f t="shared" si="9"/>
        <v>       玉溪市住房制度改革领导小组办公室</v>
      </c>
      <c r="B271" s="160" t="s">
        <v>414</v>
      </c>
      <c r="C271" s="160" t="s">
        <v>238</v>
      </c>
      <c r="D271" s="160" t="s">
        <v>123</v>
      </c>
      <c r="E271" s="160" t="s">
        <v>280</v>
      </c>
      <c r="F271" s="160" t="s">
        <v>247</v>
      </c>
      <c r="G271" s="160" t="s">
        <v>248</v>
      </c>
      <c r="H271" s="165">
        <v>3000</v>
      </c>
      <c r="I271" s="65">
        <v>3000</v>
      </c>
      <c r="J271" s="65">
        <v>750</v>
      </c>
      <c r="K271" s="160"/>
      <c r="L271" s="65">
        <v>2250</v>
      </c>
      <c r="M271" s="160"/>
      <c r="N271" s="65"/>
      <c r="O271" s="65"/>
      <c r="P271" s="160"/>
      <c r="Q271" s="65"/>
      <c r="R271" s="65"/>
      <c r="S271" s="65"/>
      <c r="T271" s="65"/>
      <c r="U271" s="65"/>
      <c r="V271" s="65"/>
      <c r="W271" s="65"/>
    </row>
    <row r="272" ht="20.25" customHeight="1" spans="1:23">
      <c r="A272" s="160" t="str">
        <f t="shared" si="9"/>
        <v>       玉溪市住房制度改革领导小组办公室</v>
      </c>
      <c r="B272" s="160" t="s">
        <v>414</v>
      </c>
      <c r="C272" s="160" t="s">
        <v>238</v>
      </c>
      <c r="D272" s="160" t="s">
        <v>123</v>
      </c>
      <c r="E272" s="160" t="s">
        <v>280</v>
      </c>
      <c r="F272" s="160" t="s">
        <v>249</v>
      </c>
      <c r="G272" s="160" t="s">
        <v>250</v>
      </c>
      <c r="H272" s="165">
        <v>15000</v>
      </c>
      <c r="I272" s="65">
        <v>15000</v>
      </c>
      <c r="J272" s="65">
        <v>3750</v>
      </c>
      <c r="K272" s="160"/>
      <c r="L272" s="65">
        <v>11250</v>
      </c>
      <c r="M272" s="160"/>
      <c r="N272" s="65"/>
      <c r="O272" s="65"/>
      <c r="P272" s="160"/>
      <c r="Q272" s="65"/>
      <c r="R272" s="65"/>
      <c r="S272" s="65"/>
      <c r="T272" s="65"/>
      <c r="U272" s="65"/>
      <c r="V272" s="65"/>
      <c r="W272" s="65"/>
    </row>
    <row r="273" ht="20.25" customHeight="1" spans="1:23">
      <c r="A273" s="160" t="str">
        <f t="shared" si="9"/>
        <v>       玉溪市住房制度改革领导小组办公室</v>
      </c>
      <c r="B273" s="160" t="s">
        <v>414</v>
      </c>
      <c r="C273" s="160" t="s">
        <v>238</v>
      </c>
      <c r="D273" s="160" t="s">
        <v>123</v>
      </c>
      <c r="E273" s="160" t="s">
        <v>280</v>
      </c>
      <c r="F273" s="160" t="s">
        <v>257</v>
      </c>
      <c r="G273" s="160" t="s">
        <v>258</v>
      </c>
      <c r="H273" s="165">
        <v>8000</v>
      </c>
      <c r="I273" s="65">
        <v>8000</v>
      </c>
      <c r="J273" s="65">
        <v>2000</v>
      </c>
      <c r="K273" s="160"/>
      <c r="L273" s="65">
        <v>6000</v>
      </c>
      <c r="M273" s="160"/>
      <c r="N273" s="65"/>
      <c r="O273" s="65"/>
      <c r="P273" s="160"/>
      <c r="Q273" s="65"/>
      <c r="R273" s="65"/>
      <c r="S273" s="65"/>
      <c r="T273" s="65"/>
      <c r="U273" s="65"/>
      <c r="V273" s="65"/>
      <c r="W273" s="65"/>
    </row>
    <row r="274" ht="20.25" customHeight="1" spans="1:23">
      <c r="A274" s="160" t="str">
        <f t="shared" si="9"/>
        <v>       玉溪市住房制度改革领导小组办公室</v>
      </c>
      <c r="B274" s="160" t="s">
        <v>415</v>
      </c>
      <c r="C274" s="160" t="s">
        <v>169</v>
      </c>
      <c r="D274" s="160" t="s">
        <v>123</v>
      </c>
      <c r="E274" s="160" t="s">
        <v>280</v>
      </c>
      <c r="F274" s="160" t="s">
        <v>260</v>
      </c>
      <c r="G274" s="160" t="s">
        <v>169</v>
      </c>
      <c r="H274" s="165">
        <v>1500</v>
      </c>
      <c r="I274" s="65">
        <v>1500</v>
      </c>
      <c r="J274" s="65"/>
      <c r="K274" s="160"/>
      <c r="L274" s="65">
        <v>1500</v>
      </c>
      <c r="M274" s="160"/>
      <c r="N274" s="65"/>
      <c r="O274" s="65"/>
      <c r="P274" s="160"/>
      <c r="Q274" s="65"/>
      <c r="R274" s="65"/>
      <c r="S274" s="65"/>
      <c r="T274" s="65"/>
      <c r="U274" s="65"/>
      <c r="V274" s="65"/>
      <c r="W274" s="65"/>
    </row>
    <row r="275" ht="20.25" customHeight="1" spans="1:23">
      <c r="A275" s="160" t="str">
        <f t="shared" si="9"/>
        <v>       玉溪市住房制度改革领导小组办公室</v>
      </c>
      <c r="B275" s="160" t="s">
        <v>416</v>
      </c>
      <c r="C275" s="160" t="s">
        <v>292</v>
      </c>
      <c r="D275" s="160" t="s">
        <v>123</v>
      </c>
      <c r="E275" s="160" t="s">
        <v>280</v>
      </c>
      <c r="F275" s="160" t="s">
        <v>212</v>
      </c>
      <c r="G275" s="160" t="s">
        <v>213</v>
      </c>
      <c r="H275" s="165">
        <v>4200</v>
      </c>
      <c r="I275" s="65">
        <v>4200</v>
      </c>
      <c r="J275" s="65"/>
      <c r="K275" s="160"/>
      <c r="L275" s="65">
        <v>4200</v>
      </c>
      <c r="M275" s="160"/>
      <c r="N275" s="65"/>
      <c r="O275" s="65"/>
      <c r="P275" s="160"/>
      <c r="Q275" s="65"/>
      <c r="R275" s="65"/>
      <c r="S275" s="65"/>
      <c r="T275" s="65"/>
      <c r="U275" s="65"/>
      <c r="V275" s="65"/>
      <c r="W275" s="65"/>
    </row>
    <row r="276" ht="27" customHeight="1" spans="1:23">
      <c r="A276" s="160" t="str">
        <f t="shared" si="9"/>
        <v>       玉溪市住房制度改革领导小组办公室</v>
      </c>
      <c r="B276" s="160" t="s">
        <v>417</v>
      </c>
      <c r="C276" s="160" t="s">
        <v>294</v>
      </c>
      <c r="D276" s="160" t="s">
        <v>123</v>
      </c>
      <c r="E276" s="160" t="s">
        <v>280</v>
      </c>
      <c r="F276" s="160" t="s">
        <v>281</v>
      </c>
      <c r="G276" s="160" t="s">
        <v>282</v>
      </c>
      <c r="H276" s="165">
        <v>395200</v>
      </c>
      <c r="I276" s="65">
        <v>395200</v>
      </c>
      <c r="J276" s="65">
        <v>395200</v>
      </c>
      <c r="K276" s="160"/>
      <c r="L276" s="65"/>
      <c r="M276" s="160"/>
      <c r="N276" s="65"/>
      <c r="O276" s="65"/>
      <c r="P276" s="160"/>
      <c r="Q276" s="65"/>
      <c r="R276" s="65"/>
      <c r="S276" s="65"/>
      <c r="T276" s="65"/>
      <c r="U276" s="65"/>
      <c r="V276" s="65"/>
      <c r="W276" s="65"/>
    </row>
    <row r="277" ht="27" customHeight="1" spans="1:23">
      <c r="A277" s="160" t="str">
        <f t="shared" si="9"/>
        <v>       玉溪市住房制度改革领导小组办公室</v>
      </c>
      <c r="B277" s="160" t="s">
        <v>418</v>
      </c>
      <c r="C277" s="160" t="s">
        <v>296</v>
      </c>
      <c r="D277" s="160" t="s">
        <v>123</v>
      </c>
      <c r="E277" s="160" t="s">
        <v>280</v>
      </c>
      <c r="F277" s="160" t="s">
        <v>281</v>
      </c>
      <c r="G277" s="160" t="s">
        <v>282</v>
      </c>
      <c r="H277" s="165">
        <v>200000</v>
      </c>
      <c r="I277" s="65">
        <v>200000</v>
      </c>
      <c r="J277" s="65"/>
      <c r="K277" s="160"/>
      <c r="L277" s="65">
        <v>200000</v>
      </c>
      <c r="M277" s="160"/>
      <c r="N277" s="65"/>
      <c r="O277" s="65"/>
      <c r="P277" s="160"/>
      <c r="Q277" s="65"/>
      <c r="R277" s="65"/>
      <c r="S277" s="65"/>
      <c r="T277" s="65"/>
      <c r="U277" s="65"/>
      <c r="V277" s="65"/>
      <c r="W277" s="65"/>
    </row>
    <row r="278" ht="20.25" customHeight="1" spans="1:23">
      <c r="A278" s="160" t="str">
        <f t="shared" si="9"/>
        <v>       玉溪市住房制度改革领导小组办公室</v>
      </c>
      <c r="B278" s="160" t="s">
        <v>419</v>
      </c>
      <c r="C278" s="160" t="s">
        <v>264</v>
      </c>
      <c r="D278" s="160" t="s">
        <v>123</v>
      </c>
      <c r="E278" s="160" t="s">
        <v>280</v>
      </c>
      <c r="F278" s="160" t="s">
        <v>265</v>
      </c>
      <c r="G278" s="160" t="s">
        <v>223</v>
      </c>
      <c r="H278" s="165">
        <v>96000</v>
      </c>
      <c r="I278" s="65">
        <v>96000</v>
      </c>
      <c r="J278" s="65">
        <v>24000</v>
      </c>
      <c r="K278" s="160"/>
      <c r="L278" s="65">
        <v>72000</v>
      </c>
      <c r="M278" s="160"/>
      <c r="N278" s="65"/>
      <c r="O278" s="65"/>
      <c r="P278" s="160"/>
      <c r="Q278" s="65"/>
      <c r="R278" s="65"/>
      <c r="S278" s="65"/>
      <c r="T278" s="65"/>
      <c r="U278" s="65"/>
      <c r="V278" s="65"/>
      <c r="W278" s="65"/>
    </row>
    <row r="279" ht="20.25" customHeight="1" spans="1:23">
      <c r="A279" s="162" t="s">
        <v>30</v>
      </c>
      <c r="B279" s="162"/>
      <c r="C279" s="162"/>
      <c r="D279" s="162"/>
      <c r="E279" s="162"/>
      <c r="F279" s="162"/>
      <c r="G279" s="162"/>
      <c r="H279" s="65">
        <v>32225780.02</v>
      </c>
      <c r="I279" s="65">
        <v>32225780.02</v>
      </c>
      <c r="J279" s="65">
        <v>13711316.99</v>
      </c>
      <c r="K279" s="65"/>
      <c r="L279" s="65">
        <v>18514463.03</v>
      </c>
      <c r="M279" s="65"/>
      <c r="N279" s="65"/>
      <c r="O279" s="65"/>
      <c r="P279" s="65"/>
      <c r="Q279" s="65"/>
      <c r="R279" s="65"/>
      <c r="S279" s="65"/>
      <c r="T279" s="65"/>
      <c r="U279" s="65"/>
      <c r="V279" s="65"/>
      <c r="W279" s="65"/>
    </row>
  </sheetData>
  <mergeCells count="17">
    <mergeCell ref="A1:W1"/>
    <mergeCell ref="A2:W2"/>
    <mergeCell ref="A3:V3"/>
    <mergeCell ref="H4:W4"/>
    <mergeCell ref="I5:M5"/>
    <mergeCell ref="N5:P5"/>
    <mergeCell ref="R5:W5"/>
    <mergeCell ref="A279:G279"/>
    <mergeCell ref="A4:A6"/>
    <mergeCell ref="B4:B6"/>
    <mergeCell ref="C4:C6"/>
    <mergeCell ref="D4:D6"/>
    <mergeCell ref="E4:E6"/>
    <mergeCell ref="F4:F6"/>
    <mergeCell ref="G4:G6"/>
    <mergeCell ref="H5:H6"/>
    <mergeCell ref="Q5:Q6"/>
  </mergeCells>
  <pageMargins left="0.751388888888889" right="0.751388888888889" top="0.826388888888889" bottom="0.786805555555556" header="0.5" footer="0.5"/>
  <pageSetup paperSize="1" scale="42"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3"/>
  <sheetViews>
    <sheetView showZeros="0" workbookViewId="0">
      <selection activeCell="D45" sqref="D45"/>
    </sheetView>
  </sheetViews>
  <sheetFormatPr defaultColWidth="9.14166666666667" defaultRowHeight="14.25" customHeight="1"/>
  <cols>
    <col min="1" max="1" width="10.75" customWidth="1"/>
    <col min="2" max="2" width="18.5" customWidth="1"/>
    <col min="3" max="3" width="27.375" customWidth="1"/>
    <col min="4" max="4" width="17.75" customWidth="1"/>
    <col min="5" max="5" width="7.125" customWidth="1"/>
    <col min="6" max="6" width="15.75" customWidth="1"/>
    <col min="7" max="7" width="6.5" customWidth="1"/>
    <col min="8" max="8" width="14.75" customWidth="1"/>
    <col min="9" max="9" width="13.625" customWidth="1"/>
    <col min="10" max="10" width="13.375" customWidth="1"/>
    <col min="11" max="11" width="12.625" customWidth="1"/>
    <col min="12" max="12" width="11.875" customWidth="1"/>
    <col min="13" max="23" width="8.125" customWidth="1"/>
  </cols>
  <sheetData>
    <row r="1" ht="13.5" customHeight="1" spans="2:23">
      <c r="B1" s="139"/>
      <c r="E1" s="152"/>
      <c r="F1" s="152"/>
      <c r="G1" s="152"/>
      <c r="H1" s="152"/>
      <c r="K1" s="139"/>
      <c r="N1" s="139"/>
      <c r="O1" s="139"/>
      <c r="P1" s="139"/>
      <c r="U1" s="157"/>
      <c r="W1" s="140" t="s">
        <v>420</v>
      </c>
    </row>
    <row r="2" ht="27.75" customHeight="1" spans="1:23">
      <c r="A2" s="33" t="s">
        <v>421</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"单位名称："&amp;"玉溪市住房和城乡建设局"</f>
        <v>单位名称：玉溪市住房和城乡建设局</v>
      </c>
      <c r="B3" s="153" t="str">
        <f>"单位名称："&amp;"玉溪市住房和城乡建设局"</f>
        <v>单位名称：玉溪市住房和城乡建设局</v>
      </c>
      <c r="C3" s="153"/>
      <c r="D3" s="153"/>
      <c r="E3" s="153"/>
      <c r="F3" s="153"/>
      <c r="G3" s="153"/>
      <c r="H3" s="153"/>
      <c r="I3" s="153"/>
      <c r="J3" s="7"/>
      <c r="K3" s="7"/>
      <c r="L3" s="7"/>
      <c r="M3" s="7"/>
      <c r="N3" s="7"/>
      <c r="O3" s="7"/>
      <c r="P3" s="7"/>
      <c r="Q3" s="7"/>
      <c r="U3" s="157"/>
      <c r="W3" s="143" t="s">
        <v>2</v>
      </c>
    </row>
    <row r="4" ht="21.75" customHeight="1" spans="1:23">
      <c r="A4" s="9" t="s">
        <v>422</v>
      </c>
      <c r="B4" s="9" t="s">
        <v>174</v>
      </c>
      <c r="C4" s="9" t="s">
        <v>175</v>
      </c>
      <c r="D4" s="9" t="s">
        <v>423</v>
      </c>
      <c r="E4" s="10" t="s">
        <v>176</v>
      </c>
      <c r="F4" s="10" t="s">
        <v>177</v>
      </c>
      <c r="G4" s="10" t="s">
        <v>178</v>
      </c>
      <c r="H4" s="10" t="s">
        <v>179</v>
      </c>
      <c r="I4" s="20" t="s">
        <v>30</v>
      </c>
      <c r="J4" s="20" t="s">
        <v>424</v>
      </c>
      <c r="K4" s="20"/>
      <c r="L4" s="20"/>
      <c r="M4" s="20"/>
      <c r="N4" s="20" t="s">
        <v>181</v>
      </c>
      <c r="O4" s="20"/>
      <c r="P4" s="20"/>
      <c r="Q4" s="10" t="s">
        <v>36</v>
      </c>
      <c r="R4" s="11" t="s">
        <v>425</v>
      </c>
      <c r="S4" s="12"/>
      <c r="T4" s="12"/>
      <c r="U4" s="12"/>
      <c r="V4" s="12"/>
      <c r="W4" s="13"/>
    </row>
    <row r="5" ht="21.75" customHeight="1" spans="1:23">
      <c r="A5" s="14"/>
      <c r="B5" s="14"/>
      <c r="C5" s="14"/>
      <c r="D5" s="14"/>
      <c r="E5" s="15"/>
      <c r="F5" s="15"/>
      <c r="G5" s="15"/>
      <c r="H5" s="15"/>
      <c r="I5" s="20"/>
      <c r="J5" s="156" t="s">
        <v>33</v>
      </c>
      <c r="K5" s="156"/>
      <c r="L5" s="156" t="s">
        <v>34</v>
      </c>
      <c r="M5" s="156" t="s">
        <v>35</v>
      </c>
      <c r="N5" s="10" t="s">
        <v>33</v>
      </c>
      <c r="O5" s="10" t="s">
        <v>34</v>
      </c>
      <c r="P5" s="10" t="s">
        <v>35</v>
      </c>
      <c r="Q5" s="15"/>
      <c r="R5" s="10" t="s">
        <v>32</v>
      </c>
      <c r="S5" s="10" t="s">
        <v>39</v>
      </c>
      <c r="T5" s="10" t="s">
        <v>187</v>
      </c>
      <c r="U5" s="10" t="s">
        <v>41</v>
      </c>
      <c r="V5" s="10" t="s">
        <v>42</v>
      </c>
      <c r="W5" s="10" t="s">
        <v>43</v>
      </c>
    </row>
    <row r="6" ht="40.5" customHeight="1" spans="1:23">
      <c r="A6" s="17"/>
      <c r="B6" s="17"/>
      <c r="C6" s="17"/>
      <c r="D6" s="17"/>
      <c r="E6" s="18"/>
      <c r="F6" s="18"/>
      <c r="G6" s="18"/>
      <c r="H6" s="18"/>
      <c r="I6" s="20"/>
      <c r="J6" s="156" t="s">
        <v>32</v>
      </c>
      <c r="K6" s="156" t="s">
        <v>426</v>
      </c>
      <c r="L6" s="156"/>
      <c r="M6" s="156"/>
      <c r="N6" s="18"/>
      <c r="O6" s="18"/>
      <c r="P6" s="18"/>
      <c r="Q6" s="18"/>
      <c r="R6" s="18"/>
      <c r="S6" s="18"/>
      <c r="T6" s="18"/>
      <c r="U6" s="19"/>
      <c r="V6" s="18"/>
      <c r="W6" s="18"/>
    </row>
    <row r="7" ht="15" customHeight="1" spans="1:23">
      <c r="A7" s="154">
        <v>1</v>
      </c>
      <c r="B7" s="154">
        <v>2</v>
      </c>
      <c r="C7" s="154">
        <v>3</v>
      </c>
      <c r="D7" s="154">
        <v>4</v>
      </c>
      <c r="E7" s="154">
        <v>5</v>
      </c>
      <c r="F7" s="154">
        <v>6</v>
      </c>
      <c r="G7" s="154">
        <v>7</v>
      </c>
      <c r="H7" s="154">
        <v>8</v>
      </c>
      <c r="I7" s="154">
        <v>9</v>
      </c>
      <c r="J7" s="154">
        <v>10</v>
      </c>
      <c r="K7" s="154">
        <v>11</v>
      </c>
      <c r="L7" s="154">
        <v>12</v>
      </c>
      <c r="M7" s="154">
        <v>13</v>
      </c>
      <c r="N7" s="154">
        <v>14</v>
      </c>
      <c r="O7" s="154">
        <v>15</v>
      </c>
      <c r="P7" s="154">
        <v>16</v>
      </c>
      <c r="Q7" s="154">
        <v>17</v>
      </c>
      <c r="R7" s="154">
        <v>18</v>
      </c>
      <c r="S7" s="154">
        <v>19</v>
      </c>
      <c r="T7" s="154">
        <v>20</v>
      </c>
      <c r="U7" s="154">
        <v>21</v>
      </c>
      <c r="V7" s="154">
        <v>22</v>
      </c>
      <c r="W7" s="154">
        <v>23</v>
      </c>
    </row>
    <row r="8" ht="32.9" customHeight="1" spans="1:23">
      <c r="A8" s="27"/>
      <c r="B8" s="155"/>
      <c r="C8" s="27" t="s">
        <v>427</v>
      </c>
      <c r="D8" s="27"/>
      <c r="E8" s="27"/>
      <c r="F8" s="27"/>
      <c r="G8" s="27"/>
      <c r="H8" s="27"/>
      <c r="I8" s="46">
        <v>40000000</v>
      </c>
      <c r="J8" s="46"/>
      <c r="K8" s="46"/>
      <c r="L8" s="46">
        <v>40000000</v>
      </c>
      <c r="M8" s="46"/>
      <c r="N8" s="46"/>
      <c r="O8" s="46"/>
      <c r="P8" s="46"/>
      <c r="Q8" s="46"/>
      <c r="R8" s="46"/>
      <c r="S8" s="46"/>
      <c r="T8" s="46"/>
      <c r="U8" s="46"/>
      <c r="V8" s="46"/>
      <c r="W8" s="46"/>
    </row>
    <row r="9" ht="32.9" customHeight="1" spans="1:23">
      <c r="A9" s="27" t="s">
        <v>428</v>
      </c>
      <c r="B9" s="155" t="s">
        <v>429</v>
      </c>
      <c r="C9" s="27" t="s">
        <v>427</v>
      </c>
      <c r="D9" s="27" t="s">
        <v>64</v>
      </c>
      <c r="E9" s="27" t="s">
        <v>131</v>
      </c>
      <c r="F9" s="27" t="s">
        <v>430</v>
      </c>
      <c r="G9" s="27" t="s">
        <v>431</v>
      </c>
      <c r="H9" s="27" t="s">
        <v>432</v>
      </c>
      <c r="I9" s="46">
        <v>40000000</v>
      </c>
      <c r="J9" s="46"/>
      <c r="K9" s="46"/>
      <c r="L9" s="46">
        <v>40000000</v>
      </c>
      <c r="M9" s="46"/>
      <c r="N9" s="46"/>
      <c r="O9" s="46"/>
      <c r="P9" s="46"/>
      <c r="Q9" s="46"/>
      <c r="R9" s="46"/>
      <c r="S9" s="46"/>
      <c r="T9" s="46"/>
      <c r="U9" s="46"/>
      <c r="V9" s="46"/>
      <c r="W9" s="46"/>
    </row>
    <row r="10" ht="32.9" customHeight="1" spans="1:23">
      <c r="A10" s="27"/>
      <c r="B10" s="27"/>
      <c r="C10" s="27" t="s">
        <v>433</v>
      </c>
      <c r="D10" s="27"/>
      <c r="E10" s="27"/>
      <c r="F10" s="27"/>
      <c r="G10" s="27"/>
      <c r="H10" s="27"/>
      <c r="I10" s="46">
        <v>4944200</v>
      </c>
      <c r="J10" s="46">
        <v>4944200</v>
      </c>
      <c r="K10" s="46">
        <v>4944200</v>
      </c>
      <c r="L10" s="46"/>
      <c r="M10" s="46"/>
      <c r="N10" s="46"/>
      <c r="O10" s="46"/>
      <c r="P10" s="46"/>
      <c r="Q10" s="46"/>
      <c r="R10" s="46"/>
      <c r="S10" s="46"/>
      <c r="T10" s="46"/>
      <c r="U10" s="46"/>
      <c r="V10" s="46"/>
      <c r="W10" s="46"/>
    </row>
    <row r="11" ht="32.9" customHeight="1" spans="1:23">
      <c r="A11" s="27" t="s">
        <v>434</v>
      </c>
      <c r="B11" s="155" t="s">
        <v>435</v>
      </c>
      <c r="C11" s="27" t="s">
        <v>433</v>
      </c>
      <c r="D11" s="27" t="s">
        <v>64</v>
      </c>
      <c r="E11" s="27" t="s">
        <v>136</v>
      </c>
      <c r="F11" s="27" t="s">
        <v>436</v>
      </c>
      <c r="G11" s="27" t="s">
        <v>437</v>
      </c>
      <c r="H11" s="27" t="s">
        <v>96</v>
      </c>
      <c r="I11" s="46">
        <v>4944200</v>
      </c>
      <c r="J11" s="46">
        <v>4944200</v>
      </c>
      <c r="K11" s="46">
        <v>4944200</v>
      </c>
      <c r="L11" s="46"/>
      <c r="M11" s="46"/>
      <c r="N11" s="46"/>
      <c r="O11" s="46"/>
      <c r="P11" s="46"/>
      <c r="Q11" s="46"/>
      <c r="R11" s="46"/>
      <c r="S11" s="46"/>
      <c r="T11" s="46"/>
      <c r="U11" s="46"/>
      <c r="V11" s="46"/>
      <c r="W11" s="46"/>
    </row>
    <row r="12" ht="32.9" customHeight="1" spans="1:23">
      <c r="A12" s="27"/>
      <c r="B12" s="27"/>
      <c r="C12" s="27" t="s">
        <v>438</v>
      </c>
      <c r="D12" s="27"/>
      <c r="E12" s="27"/>
      <c r="F12" s="27"/>
      <c r="G12" s="27"/>
      <c r="H12" s="27"/>
      <c r="I12" s="46">
        <v>7773400</v>
      </c>
      <c r="J12" s="46">
        <v>7773400</v>
      </c>
      <c r="K12" s="46">
        <v>7773400</v>
      </c>
      <c r="L12" s="46"/>
      <c r="M12" s="46"/>
      <c r="N12" s="46"/>
      <c r="O12" s="46"/>
      <c r="P12" s="46"/>
      <c r="Q12" s="46"/>
      <c r="R12" s="46"/>
      <c r="S12" s="46"/>
      <c r="T12" s="46"/>
      <c r="U12" s="46"/>
      <c r="V12" s="46"/>
      <c r="W12" s="46"/>
    </row>
    <row r="13" ht="32.9" customHeight="1" spans="1:23">
      <c r="A13" s="27" t="s">
        <v>434</v>
      </c>
      <c r="B13" s="155" t="s">
        <v>439</v>
      </c>
      <c r="C13" s="27" t="s">
        <v>438</v>
      </c>
      <c r="D13" s="27" t="s">
        <v>64</v>
      </c>
      <c r="E13" s="27" t="s">
        <v>127</v>
      </c>
      <c r="F13" s="27" t="s">
        <v>440</v>
      </c>
      <c r="G13" s="27" t="s">
        <v>431</v>
      </c>
      <c r="H13" s="27" t="s">
        <v>432</v>
      </c>
      <c r="I13" s="46">
        <v>7773400</v>
      </c>
      <c r="J13" s="46">
        <v>7773400</v>
      </c>
      <c r="K13" s="46">
        <v>7773400</v>
      </c>
      <c r="L13" s="46"/>
      <c r="M13" s="46"/>
      <c r="N13" s="46"/>
      <c r="O13" s="46"/>
      <c r="P13" s="46"/>
      <c r="Q13" s="46"/>
      <c r="R13" s="46"/>
      <c r="S13" s="46"/>
      <c r="T13" s="46"/>
      <c r="U13" s="46"/>
      <c r="V13" s="46"/>
      <c r="W13" s="46"/>
    </row>
    <row r="14" ht="32.9" customHeight="1" spans="1:23">
      <c r="A14" s="27"/>
      <c r="B14" s="27"/>
      <c r="C14" s="27" t="s">
        <v>441</v>
      </c>
      <c r="D14" s="27"/>
      <c r="E14" s="27"/>
      <c r="F14" s="27"/>
      <c r="G14" s="27"/>
      <c r="H14" s="27"/>
      <c r="I14" s="46">
        <v>150000</v>
      </c>
      <c r="J14" s="46">
        <v>150000</v>
      </c>
      <c r="K14" s="46">
        <v>150000</v>
      </c>
      <c r="L14" s="46"/>
      <c r="M14" s="46"/>
      <c r="N14" s="46"/>
      <c r="O14" s="46"/>
      <c r="P14" s="46"/>
      <c r="Q14" s="46"/>
      <c r="R14" s="46"/>
      <c r="S14" s="46"/>
      <c r="T14" s="46"/>
      <c r="U14" s="46"/>
      <c r="V14" s="46"/>
      <c r="W14" s="46"/>
    </row>
    <row r="15" ht="32.9" customHeight="1" spans="1:23">
      <c r="A15" s="27" t="s">
        <v>428</v>
      </c>
      <c r="B15" s="155" t="s">
        <v>442</v>
      </c>
      <c r="C15" s="27" t="s">
        <v>441</v>
      </c>
      <c r="D15" s="27" t="s">
        <v>64</v>
      </c>
      <c r="E15" s="27" t="s">
        <v>102</v>
      </c>
      <c r="F15" s="27" t="s">
        <v>443</v>
      </c>
      <c r="G15" s="27" t="s">
        <v>253</v>
      </c>
      <c r="H15" s="27" t="s">
        <v>254</v>
      </c>
      <c r="I15" s="46">
        <v>150000</v>
      </c>
      <c r="J15" s="46">
        <v>150000</v>
      </c>
      <c r="K15" s="46">
        <v>150000</v>
      </c>
      <c r="L15" s="46"/>
      <c r="M15" s="46"/>
      <c r="N15" s="46"/>
      <c r="O15" s="46"/>
      <c r="P15" s="46"/>
      <c r="Q15" s="46"/>
      <c r="R15" s="46"/>
      <c r="S15" s="46"/>
      <c r="T15" s="46"/>
      <c r="U15" s="46"/>
      <c r="V15" s="46"/>
      <c r="W15" s="46"/>
    </row>
    <row r="16" ht="32.9" customHeight="1" spans="1:23">
      <c r="A16" s="27"/>
      <c r="B16" s="27"/>
      <c r="C16" s="27" t="s">
        <v>444</v>
      </c>
      <c r="D16" s="27"/>
      <c r="E16" s="27"/>
      <c r="F16" s="27"/>
      <c r="G16" s="27"/>
      <c r="H16" s="27"/>
      <c r="I16" s="46">
        <v>4503200</v>
      </c>
      <c r="J16" s="46">
        <v>4503200</v>
      </c>
      <c r="K16" s="46">
        <v>4503200</v>
      </c>
      <c r="L16" s="46"/>
      <c r="M16" s="46"/>
      <c r="N16" s="46"/>
      <c r="O16" s="46"/>
      <c r="P16" s="46"/>
      <c r="Q16" s="46"/>
      <c r="R16" s="46"/>
      <c r="S16" s="46"/>
      <c r="T16" s="46"/>
      <c r="U16" s="46"/>
      <c r="V16" s="46"/>
      <c r="W16" s="46"/>
    </row>
    <row r="17" ht="32.9" customHeight="1" spans="1:23">
      <c r="A17" s="27" t="s">
        <v>434</v>
      </c>
      <c r="B17" s="155" t="s">
        <v>445</v>
      </c>
      <c r="C17" s="27" t="s">
        <v>444</v>
      </c>
      <c r="D17" s="27" t="s">
        <v>64</v>
      </c>
      <c r="E17" s="27" t="s">
        <v>146</v>
      </c>
      <c r="F17" s="27" t="s">
        <v>446</v>
      </c>
      <c r="G17" s="27" t="s">
        <v>437</v>
      </c>
      <c r="H17" s="27" t="s">
        <v>96</v>
      </c>
      <c r="I17" s="46">
        <v>4503200</v>
      </c>
      <c r="J17" s="46">
        <v>4503200</v>
      </c>
      <c r="K17" s="46">
        <v>4503200</v>
      </c>
      <c r="L17" s="46"/>
      <c r="M17" s="46"/>
      <c r="N17" s="46"/>
      <c r="O17" s="46"/>
      <c r="P17" s="46"/>
      <c r="Q17" s="46"/>
      <c r="R17" s="46"/>
      <c r="S17" s="46"/>
      <c r="T17" s="46"/>
      <c r="U17" s="46"/>
      <c r="V17" s="46"/>
      <c r="W17" s="46"/>
    </row>
    <row r="18" ht="32.9" customHeight="1" spans="1:23">
      <c r="A18" s="27"/>
      <c r="B18" s="27"/>
      <c r="C18" s="27" t="s">
        <v>447</v>
      </c>
      <c r="D18" s="27"/>
      <c r="E18" s="27"/>
      <c r="F18" s="27"/>
      <c r="G18" s="27"/>
      <c r="H18" s="27"/>
      <c r="I18" s="46">
        <v>145600</v>
      </c>
      <c r="J18" s="46">
        <v>145600</v>
      </c>
      <c r="K18" s="46">
        <v>145600</v>
      </c>
      <c r="L18" s="46"/>
      <c r="M18" s="46"/>
      <c r="N18" s="46"/>
      <c r="O18" s="46"/>
      <c r="P18" s="46"/>
      <c r="Q18" s="46"/>
      <c r="R18" s="46"/>
      <c r="S18" s="46"/>
      <c r="T18" s="46"/>
      <c r="U18" s="46"/>
      <c r="V18" s="46"/>
      <c r="W18" s="46"/>
    </row>
    <row r="19" ht="32.9" customHeight="1" spans="1:23">
      <c r="A19" s="27" t="s">
        <v>428</v>
      </c>
      <c r="B19" s="155" t="s">
        <v>448</v>
      </c>
      <c r="C19" s="27" t="s">
        <v>447</v>
      </c>
      <c r="D19" s="27" t="s">
        <v>64</v>
      </c>
      <c r="E19" s="27" t="s">
        <v>125</v>
      </c>
      <c r="F19" s="27" t="s">
        <v>449</v>
      </c>
      <c r="G19" s="27" t="s">
        <v>431</v>
      </c>
      <c r="H19" s="27" t="s">
        <v>432</v>
      </c>
      <c r="I19" s="46">
        <v>145600</v>
      </c>
      <c r="J19" s="46">
        <v>145600</v>
      </c>
      <c r="K19" s="46">
        <v>145600</v>
      </c>
      <c r="L19" s="46"/>
      <c r="M19" s="46"/>
      <c r="N19" s="46"/>
      <c r="O19" s="46"/>
      <c r="P19" s="46"/>
      <c r="Q19" s="46"/>
      <c r="R19" s="46"/>
      <c r="S19" s="46"/>
      <c r="T19" s="46"/>
      <c r="U19" s="46"/>
      <c r="V19" s="46"/>
      <c r="W19" s="46"/>
    </row>
    <row r="20" ht="32.9" customHeight="1" spans="1:23">
      <c r="A20" s="27"/>
      <c r="B20" s="27"/>
      <c r="C20" s="27" t="s">
        <v>450</v>
      </c>
      <c r="D20" s="27"/>
      <c r="E20" s="27"/>
      <c r="F20" s="27"/>
      <c r="G20" s="27"/>
      <c r="H20" s="27"/>
      <c r="I20" s="46">
        <v>25042000</v>
      </c>
      <c r="J20" s="46">
        <v>25042000</v>
      </c>
      <c r="K20" s="46">
        <v>25042000</v>
      </c>
      <c r="L20" s="46"/>
      <c r="M20" s="46"/>
      <c r="N20" s="46"/>
      <c r="O20" s="46"/>
      <c r="P20" s="46"/>
      <c r="Q20" s="46"/>
      <c r="R20" s="46"/>
      <c r="S20" s="46"/>
      <c r="T20" s="46"/>
      <c r="U20" s="46"/>
      <c r="V20" s="46"/>
      <c r="W20" s="46"/>
    </row>
    <row r="21" ht="32.9" customHeight="1" spans="1:23">
      <c r="A21" s="27" t="s">
        <v>434</v>
      </c>
      <c r="B21" s="155" t="s">
        <v>451</v>
      </c>
      <c r="C21" s="27" t="s">
        <v>450</v>
      </c>
      <c r="D21" s="27" t="s">
        <v>64</v>
      </c>
      <c r="E21" s="27" t="s">
        <v>122</v>
      </c>
      <c r="F21" s="27" t="s">
        <v>452</v>
      </c>
      <c r="G21" s="27" t="s">
        <v>431</v>
      </c>
      <c r="H21" s="27" t="s">
        <v>432</v>
      </c>
      <c r="I21" s="46">
        <v>25042000</v>
      </c>
      <c r="J21" s="46">
        <v>25042000</v>
      </c>
      <c r="K21" s="46">
        <v>25042000</v>
      </c>
      <c r="L21" s="46"/>
      <c r="M21" s="46"/>
      <c r="N21" s="46"/>
      <c r="O21" s="46"/>
      <c r="P21" s="46"/>
      <c r="Q21" s="46"/>
      <c r="R21" s="46"/>
      <c r="S21" s="46"/>
      <c r="T21" s="46"/>
      <c r="U21" s="46"/>
      <c r="V21" s="46"/>
      <c r="W21" s="46"/>
    </row>
    <row r="22" ht="32.9" customHeight="1" spans="1:23">
      <c r="A22" s="27"/>
      <c r="B22" s="27"/>
      <c r="C22" s="27" t="s">
        <v>453</v>
      </c>
      <c r="D22" s="27"/>
      <c r="E22" s="27"/>
      <c r="F22" s="27"/>
      <c r="G22" s="27"/>
      <c r="H22" s="27"/>
      <c r="I22" s="46">
        <v>250000</v>
      </c>
      <c r="J22" s="46">
        <v>250000</v>
      </c>
      <c r="K22" s="46">
        <v>250000</v>
      </c>
      <c r="L22" s="46"/>
      <c r="M22" s="46"/>
      <c r="N22" s="46"/>
      <c r="O22" s="46"/>
      <c r="P22" s="46"/>
      <c r="Q22" s="46"/>
      <c r="R22" s="46"/>
      <c r="S22" s="46"/>
      <c r="T22" s="46"/>
      <c r="U22" s="46"/>
      <c r="V22" s="46"/>
      <c r="W22" s="46"/>
    </row>
    <row r="23" ht="32.9" customHeight="1" spans="1:23">
      <c r="A23" s="27" t="s">
        <v>434</v>
      </c>
      <c r="B23" s="155" t="s">
        <v>454</v>
      </c>
      <c r="C23" s="27" t="s">
        <v>453</v>
      </c>
      <c r="D23" s="27" t="s">
        <v>64</v>
      </c>
      <c r="E23" s="27" t="s">
        <v>99</v>
      </c>
      <c r="F23" s="27" t="s">
        <v>455</v>
      </c>
      <c r="G23" s="27" t="s">
        <v>431</v>
      </c>
      <c r="H23" s="27" t="s">
        <v>432</v>
      </c>
      <c r="I23" s="46">
        <v>250000</v>
      </c>
      <c r="J23" s="46">
        <v>250000</v>
      </c>
      <c r="K23" s="46">
        <v>250000</v>
      </c>
      <c r="L23" s="46"/>
      <c r="M23" s="46"/>
      <c r="N23" s="46"/>
      <c r="O23" s="46"/>
      <c r="P23" s="46"/>
      <c r="Q23" s="46"/>
      <c r="R23" s="46"/>
      <c r="S23" s="46"/>
      <c r="T23" s="46"/>
      <c r="U23" s="46"/>
      <c r="V23" s="46"/>
      <c r="W23" s="46"/>
    </row>
    <row r="24" ht="32.9" customHeight="1" spans="1:23">
      <c r="A24" s="27"/>
      <c r="B24" s="27"/>
      <c r="C24" s="27" t="s">
        <v>456</v>
      </c>
      <c r="D24" s="27"/>
      <c r="E24" s="27"/>
      <c r="F24" s="27"/>
      <c r="G24" s="27"/>
      <c r="H24" s="27"/>
      <c r="I24" s="46">
        <v>130000</v>
      </c>
      <c r="J24" s="46">
        <v>130000</v>
      </c>
      <c r="K24" s="46">
        <v>130000</v>
      </c>
      <c r="L24" s="46"/>
      <c r="M24" s="46"/>
      <c r="N24" s="46"/>
      <c r="O24" s="46"/>
      <c r="P24" s="46"/>
      <c r="Q24" s="46"/>
      <c r="R24" s="46"/>
      <c r="S24" s="46"/>
      <c r="T24" s="46"/>
      <c r="U24" s="46"/>
      <c r="V24" s="46"/>
      <c r="W24" s="46"/>
    </row>
    <row r="25" ht="32.9" customHeight="1" spans="1:23">
      <c r="A25" s="27" t="s">
        <v>457</v>
      </c>
      <c r="B25" s="155" t="s">
        <v>458</v>
      </c>
      <c r="C25" s="27" t="s">
        <v>456</v>
      </c>
      <c r="D25" s="27" t="s">
        <v>64</v>
      </c>
      <c r="E25" s="27" t="s">
        <v>125</v>
      </c>
      <c r="F25" s="27" t="s">
        <v>449</v>
      </c>
      <c r="G25" s="27" t="s">
        <v>400</v>
      </c>
      <c r="H25" s="27" t="s">
        <v>401</v>
      </c>
      <c r="I25" s="46">
        <v>130000</v>
      </c>
      <c r="J25" s="46">
        <v>130000</v>
      </c>
      <c r="K25" s="46">
        <v>130000</v>
      </c>
      <c r="L25" s="46"/>
      <c r="M25" s="46"/>
      <c r="N25" s="46"/>
      <c r="O25" s="46"/>
      <c r="P25" s="46"/>
      <c r="Q25" s="46"/>
      <c r="R25" s="46"/>
      <c r="S25" s="46"/>
      <c r="T25" s="46"/>
      <c r="U25" s="46"/>
      <c r="V25" s="46"/>
      <c r="W25" s="46"/>
    </row>
    <row r="26" ht="32.9" customHeight="1" spans="1:23">
      <c r="A26" s="27"/>
      <c r="B26" s="27"/>
      <c r="C26" s="27" t="s">
        <v>459</v>
      </c>
      <c r="D26" s="27"/>
      <c r="E26" s="27"/>
      <c r="F26" s="27"/>
      <c r="G26" s="27"/>
      <c r="H26" s="27"/>
      <c r="I26" s="46">
        <v>11000</v>
      </c>
      <c r="J26" s="46">
        <v>11000</v>
      </c>
      <c r="K26" s="46">
        <v>11000</v>
      </c>
      <c r="L26" s="46"/>
      <c r="M26" s="46"/>
      <c r="N26" s="46"/>
      <c r="O26" s="46"/>
      <c r="P26" s="46"/>
      <c r="Q26" s="46"/>
      <c r="R26" s="46"/>
      <c r="S26" s="46"/>
      <c r="T26" s="46"/>
      <c r="U26" s="46"/>
      <c r="V26" s="46"/>
      <c r="W26" s="46"/>
    </row>
    <row r="27" ht="32.9" customHeight="1" spans="1:23">
      <c r="A27" s="27" t="s">
        <v>457</v>
      </c>
      <c r="B27" s="155" t="s">
        <v>460</v>
      </c>
      <c r="C27" s="27" t="s">
        <v>459</v>
      </c>
      <c r="D27" s="27" t="s">
        <v>64</v>
      </c>
      <c r="E27" s="27" t="s">
        <v>133</v>
      </c>
      <c r="F27" s="27" t="s">
        <v>461</v>
      </c>
      <c r="G27" s="27" t="s">
        <v>431</v>
      </c>
      <c r="H27" s="27" t="s">
        <v>432</v>
      </c>
      <c r="I27" s="46">
        <v>11000</v>
      </c>
      <c r="J27" s="46">
        <v>11000</v>
      </c>
      <c r="K27" s="46">
        <v>11000</v>
      </c>
      <c r="L27" s="46"/>
      <c r="M27" s="46"/>
      <c r="N27" s="46"/>
      <c r="O27" s="46"/>
      <c r="P27" s="46"/>
      <c r="Q27" s="46"/>
      <c r="R27" s="46"/>
      <c r="S27" s="46"/>
      <c r="T27" s="46"/>
      <c r="U27" s="46"/>
      <c r="V27" s="46"/>
      <c r="W27" s="46"/>
    </row>
    <row r="28" ht="32.9" customHeight="1" spans="1:23">
      <c r="A28" s="27"/>
      <c r="B28" s="27"/>
      <c r="C28" s="27" t="s">
        <v>462</v>
      </c>
      <c r="D28" s="27"/>
      <c r="E28" s="27"/>
      <c r="F28" s="27"/>
      <c r="G28" s="27"/>
      <c r="H28" s="27"/>
      <c r="I28" s="46">
        <v>250000</v>
      </c>
      <c r="J28" s="46">
        <v>250000</v>
      </c>
      <c r="K28" s="46">
        <v>250000</v>
      </c>
      <c r="L28" s="46"/>
      <c r="M28" s="46"/>
      <c r="N28" s="46"/>
      <c r="O28" s="46"/>
      <c r="P28" s="46"/>
      <c r="Q28" s="46"/>
      <c r="R28" s="46"/>
      <c r="S28" s="46"/>
      <c r="T28" s="46"/>
      <c r="U28" s="46"/>
      <c r="V28" s="46"/>
      <c r="W28" s="46"/>
    </row>
    <row r="29" ht="32.9" customHeight="1" spans="1:23">
      <c r="A29" s="27" t="s">
        <v>428</v>
      </c>
      <c r="B29" s="155" t="s">
        <v>463</v>
      </c>
      <c r="C29" s="27" t="s">
        <v>462</v>
      </c>
      <c r="D29" s="27" t="s">
        <v>64</v>
      </c>
      <c r="E29" s="27" t="s">
        <v>125</v>
      </c>
      <c r="F29" s="27" t="s">
        <v>449</v>
      </c>
      <c r="G29" s="27" t="s">
        <v>400</v>
      </c>
      <c r="H29" s="27" t="s">
        <v>401</v>
      </c>
      <c r="I29" s="46">
        <v>250000</v>
      </c>
      <c r="J29" s="46">
        <v>250000</v>
      </c>
      <c r="K29" s="46">
        <v>250000</v>
      </c>
      <c r="L29" s="46"/>
      <c r="M29" s="46"/>
      <c r="N29" s="46"/>
      <c r="O29" s="46"/>
      <c r="P29" s="46"/>
      <c r="Q29" s="46"/>
      <c r="R29" s="46"/>
      <c r="S29" s="46"/>
      <c r="T29" s="46"/>
      <c r="U29" s="46"/>
      <c r="V29" s="46"/>
      <c r="W29" s="46"/>
    </row>
    <row r="30" ht="32.9" customHeight="1" spans="1:23">
      <c r="A30" s="27"/>
      <c r="B30" s="27"/>
      <c r="C30" s="27" t="s">
        <v>464</v>
      </c>
      <c r="D30" s="27"/>
      <c r="E30" s="27"/>
      <c r="F30" s="27"/>
      <c r="G30" s="27"/>
      <c r="H30" s="27"/>
      <c r="I30" s="46">
        <v>20000</v>
      </c>
      <c r="J30" s="46">
        <v>20000</v>
      </c>
      <c r="K30" s="46">
        <v>20000</v>
      </c>
      <c r="L30" s="46"/>
      <c r="M30" s="46"/>
      <c r="N30" s="46"/>
      <c r="O30" s="46"/>
      <c r="P30" s="46"/>
      <c r="Q30" s="46"/>
      <c r="R30" s="46"/>
      <c r="S30" s="46"/>
      <c r="T30" s="46"/>
      <c r="U30" s="46"/>
      <c r="V30" s="46"/>
      <c r="W30" s="46"/>
    </row>
    <row r="31" ht="32.9" customHeight="1" spans="1:23">
      <c r="A31" s="27" t="s">
        <v>428</v>
      </c>
      <c r="B31" s="155" t="s">
        <v>465</v>
      </c>
      <c r="C31" s="27" t="s">
        <v>464</v>
      </c>
      <c r="D31" s="27" t="s">
        <v>64</v>
      </c>
      <c r="E31" s="27" t="s">
        <v>125</v>
      </c>
      <c r="F31" s="27" t="s">
        <v>449</v>
      </c>
      <c r="G31" s="27" t="s">
        <v>431</v>
      </c>
      <c r="H31" s="27" t="s">
        <v>432</v>
      </c>
      <c r="I31" s="46">
        <v>20000</v>
      </c>
      <c r="J31" s="46">
        <v>20000</v>
      </c>
      <c r="K31" s="46">
        <v>20000</v>
      </c>
      <c r="L31" s="46"/>
      <c r="M31" s="46"/>
      <c r="N31" s="46"/>
      <c r="O31" s="46"/>
      <c r="P31" s="46"/>
      <c r="Q31" s="46"/>
      <c r="R31" s="46"/>
      <c r="S31" s="46"/>
      <c r="T31" s="46"/>
      <c r="U31" s="46"/>
      <c r="V31" s="46"/>
      <c r="W31" s="46"/>
    </row>
    <row r="32" ht="32.9" customHeight="1" spans="1:23">
      <c r="A32" s="27"/>
      <c r="B32" s="27"/>
      <c r="C32" s="27" t="s">
        <v>466</v>
      </c>
      <c r="D32" s="27"/>
      <c r="E32" s="27"/>
      <c r="F32" s="27"/>
      <c r="G32" s="27"/>
      <c r="H32" s="27"/>
      <c r="I32" s="46">
        <v>112200</v>
      </c>
      <c r="J32" s="46">
        <v>112200</v>
      </c>
      <c r="K32" s="46">
        <v>112200</v>
      </c>
      <c r="L32" s="46"/>
      <c r="M32" s="46"/>
      <c r="N32" s="46"/>
      <c r="O32" s="46"/>
      <c r="P32" s="46"/>
      <c r="Q32" s="46"/>
      <c r="R32" s="46"/>
      <c r="S32" s="46"/>
      <c r="T32" s="46"/>
      <c r="U32" s="46"/>
      <c r="V32" s="46"/>
      <c r="W32" s="46"/>
    </row>
    <row r="33" ht="32.9" customHeight="1" spans="1:23">
      <c r="A33" s="27" t="s">
        <v>428</v>
      </c>
      <c r="B33" s="155" t="s">
        <v>467</v>
      </c>
      <c r="C33" s="27" t="s">
        <v>466</v>
      </c>
      <c r="D33" s="27" t="s">
        <v>64</v>
      </c>
      <c r="E33" s="27" t="s">
        <v>125</v>
      </c>
      <c r="F33" s="27" t="s">
        <v>449</v>
      </c>
      <c r="G33" s="27" t="s">
        <v>431</v>
      </c>
      <c r="H33" s="27" t="s">
        <v>432</v>
      </c>
      <c r="I33" s="46">
        <v>112200</v>
      </c>
      <c r="J33" s="46">
        <v>112200</v>
      </c>
      <c r="K33" s="46">
        <v>112200</v>
      </c>
      <c r="L33" s="46"/>
      <c r="M33" s="46"/>
      <c r="N33" s="46"/>
      <c r="O33" s="46"/>
      <c r="P33" s="46"/>
      <c r="Q33" s="46"/>
      <c r="R33" s="46"/>
      <c r="S33" s="46"/>
      <c r="T33" s="46"/>
      <c r="U33" s="46"/>
      <c r="V33" s="46"/>
      <c r="W33" s="46"/>
    </row>
    <row r="34" ht="32.9" customHeight="1" spans="1:23">
      <c r="A34" s="27"/>
      <c r="B34" s="27"/>
      <c r="C34" s="27" t="s">
        <v>468</v>
      </c>
      <c r="D34" s="27"/>
      <c r="E34" s="27"/>
      <c r="F34" s="27"/>
      <c r="G34" s="27"/>
      <c r="H34" s="27"/>
      <c r="I34" s="46">
        <v>22944</v>
      </c>
      <c r="J34" s="46">
        <v>22944</v>
      </c>
      <c r="K34" s="46">
        <v>22944</v>
      </c>
      <c r="L34" s="46"/>
      <c r="M34" s="46"/>
      <c r="N34" s="46"/>
      <c r="O34" s="46"/>
      <c r="P34" s="46"/>
      <c r="Q34" s="46"/>
      <c r="R34" s="46"/>
      <c r="S34" s="46"/>
      <c r="T34" s="46"/>
      <c r="U34" s="46"/>
      <c r="V34" s="46"/>
      <c r="W34" s="46"/>
    </row>
    <row r="35" ht="32.9" customHeight="1" spans="1:23">
      <c r="A35" s="27" t="s">
        <v>434</v>
      </c>
      <c r="B35" s="155" t="s">
        <v>469</v>
      </c>
      <c r="C35" s="27" t="s">
        <v>468</v>
      </c>
      <c r="D35" s="27" t="s">
        <v>64</v>
      </c>
      <c r="E35" s="27" t="s">
        <v>109</v>
      </c>
      <c r="F35" s="27" t="s">
        <v>470</v>
      </c>
      <c r="G35" s="27" t="s">
        <v>220</v>
      </c>
      <c r="H35" s="27" t="s">
        <v>221</v>
      </c>
      <c r="I35" s="46">
        <v>22944</v>
      </c>
      <c r="J35" s="46">
        <v>22944</v>
      </c>
      <c r="K35" s="46">
        <v>22944</v>
      </c>
      <c r="L35" s="46"/>
      <c r="M35" s="46"/>
      <c r="N35" s="46"/>
      <c r="O35" s="46"/>
      <c r="P35" s="46"/>
      <c r="Q35" s="46"/>
      <c r="R35" s="46"/>
      <c r="S35" s="46"/>
      <c r="T35" s="46"/>
      <c r="U35" s="46"/>
      <c r="V35" s="46"/>
      <c r="W35" s="46"/>
    </row>
    <row r="36" ht="32.9" customHeight="1" spans="1:23">
      <c r="A36" s="27"/>
      <c r="B36" s="27"/>
      <c r="C36" s="27" t="s">
        <v>471</v>
      </c>
      <c r="D36" s="27"/>
      <c r="E36" s="27"/>
      <c r="F36" s="27"/>
      <c r="G36" s="27"/>
      <c r="H36" s="27"/>
      <c r="I36" s="46">
        <v>11196000</v>
      </c>
      <c r="J36" s="46">
        <v>11196000</v>
      </c>
      <c r="K36" s="46">
        <v>11196000</v>
      </c>
      <c r="L36" s="46"/>
      <c r="M36" s="46"/>
      <c r="N36" s="46"/>
      <c r="O36" s="46"/>
      <c r="P36" s="46"/>
      <c r="Q36" s="46"/>
      <c r="R36" s="46"/>
      <c r="S36" s="46"/>
      <c r="T36" s="46"/>
      <c r="U36" s="46"/>
      <c r="V36" s="46"/>
      <c r="W36" s="46"/>
    </row>
    <row r="37" ht="32.9" customHeight="1" spans="1:23">
      <c r="A37" s="27" t="s">
        <v>434</v>
      </c>
      <c r="B37" s="155" t="s">
        <v>472</v>
      </c>
      <c r="C37" s="27" t="s">
        <v>471</v>
      </c>
      <c r="D37" s="27" t="s">
        <v>64</v>
      </c>
      <c r="E37" s="27" t="s">
        <v>144</v>
      </c>
      <c r="F37" s="27" t="s">
        <v>473</v>
      </c>
      <c r="G37" s="27" t="s">
        <v>437</v>
      </c>
      <c r="H37" s="27" t="s">
        <v>96</v>
      </c>
      <c r="I37" s="46">
        <v>11196000</v>
      </c>
      <c r="J37" s="46">
        <v>11196000</v>
      </c>
      <c r="K37" s="46">
        <v>11196000</v>
      </c>
      <c r="L37" s="46"/>
      <c r="M37" s="46"/>
      <c r="N37" s="46"/>
      <c r="O37" s="46"/>
      <c r="P37" s="46"/>
      <c r="Q37" s="46"/>
      <c r="R37" s="46"/>
      <c r="S37" s="46"/>
      <c r="T37" s="46"/>
      <c r="U37" s="46"/>
      <c r="V37" s="46"/>
      <c r="W37" s="46"/>
    </row>
    <row r="38" ht="32.9" customHeight="1" spans="1:23">
      <c r="A38" s="27"/>
      <c r="B38" s="27"/>
      <c r="C38" s="27" t="s">
        <v>474</v>
      </c>
      <c r="D38" s="27"/>
      <c r="E38" s="27"/>
      <c r="F38" s="27"/>
      <c r="G38" s="27"/>
      <c r="H38" s="27"/>
      <c r="I38" s="46">
        <v>11806</v>
      </c>
      <c r="J38" s="46"/>
      <c r="K38" s="46"/>
      <c r="L38" s="46"/>
      <c r="M38" s="46"/>
      <c r="N38" s="46">
        <v>11806</v>
      </c>
      <c r="O38" s="46"/>
      <c r="P38" s="46"/>
      <c r="Q38" s="46"/>
      <c r="R38" s="46"/>
      <c r="S38" s="46"/>
      <c r="T38" s="46"/>
      <c r="U38" s="46"/>
      <c r="V38" s="46"/>
      <c r="W38" s="46"/>
    </row>
    <row r="39" ht="32.9" customHeight="1" spans="1:23">
      <c r="A39" s="27" t="s">
        <v>457</v>
      </c>
      <c r="B39" s="155" t="s">
        <v>475</v>
      </c>
      <c r="C39" s="27" t="s">
        <v>474</v>
      </c>
      <c r="D39" s="27" t="s">
        <v>73</v>
      </c>
      <c r="E39" s="27" t="s">
        <v>118</v>
      </c>
      <c r="F39" s="27" t="s">
        <v>476</v>
      </c>
      <c r="G39" s="27" t="s">
        <v>400</v>
      </c>
      <c r="H39" s="27" t="s">
        <v>401</v>
      </c>
      <c r="I39" s="46">
        <v>11806</v>
      </c>
      <c r="J39" s="46"/>
      <c r="K39" s="46"/>
      <c r="L39" s="46"/>
      <c r="M39" s="46"/>
      <c r="N39" s="46">
        <v>11806</v>
      </c>
      <c r="O39" s="46"/>
      <c r="P39" s="46"/>
      <c r="Q39" s="46"/>
      <c r="R39" s="46"/>
      <c r="S39" s="46"/>
      <c r="T39" s="46"/>
      <c r="U39" s="46"/>
      <c r="V39" s="46"/>
      <c r="W39" s="46"/>
    </row>
    <row r="40" ht="32.9" customHeight="1" spans="1:23">
      <c r="A40" s="27"/>
      <c r="B40" s="27"/>
      <c r="C40" s="27" t="s">
        <v>477</v>
      </c>
      <c r="D40" s="27"/>
      <c r="E40" s="27"/>
      <c r="F40" s="27"/>
      <c r="G40" s="27"/>
      <c r="H40" s="27"/>
      <c r="I40" s="46">
        <v>185900</v>
      </c>
      <c r="J40" s="46">
        <v>185900</v>
      </c>
      <c r="K40" s="46">
        <v>185900</v>
      </c>
      <c r="L40" s="46"/>
      <c r="M40" s="46"/>
      <c r="N40" s="46"/>
      <c r="O40" s="46"/>
      <c r="P40" s="46"/>
      <c r="Q40" s="46"/>
      <c r="R40" s="46"/>
      <c r="S40" s="46"/>
      <c r="T40" s="46"/>
      <c r="U40" s="46"/>
      <c r="V40" s="46"/>
      <c r="W40" s="46"/>
    </row>
    <row r="41" ht="32.9" customHeight="1" spans="1:23">
      <c r="A41" s="27" t="s">
        <v>428</v>
      </c>
      <c r="B41" s="155" t="s">
        <v>478</v>
      </c>
      <c r="C41" s="27" t="s">
        <v>477</v>
      </c>
      <c r="D41" s="27" t="s">
        <v>77</v>
      </c>
      <c r="E41" s="27" t="s">
        <v>123</v>
      </c>
      <c r="F41" s="27" t="s">
        <v>280</v>
      </c>
      <c r="G41" s="27" t="s">
        <v>479</v>
      </c>
      <c r="H41" s="27" t="s">
        <v>480</v>
      </c>
      <c r="I41" s="46">
        <v>185900</v>
      </c>
      <c r="J41" s="46">
        <v>185900</v>
      </c>
      <c r="K41" s="46">
        <v>185900</v>
      </c>
      <c r="L41" s="46"/>
      <c r="M41" s="46"/>
      <c r="N41" s="46"/>
      <c r="O41" s="46"/>
      <c r="P41" s="46"/>
      <c r="Q41" s="46"/>
      <c r="R41" s="46"/>
      <c r="S41" s="46"/>
      <c r="T41" s="46"/>
      <c r="U41" s="46"/>
      <c r="V41" s="46"/>
      <c r="W41" s="46"/>
    </row>
    <row r="42" ht="32.9" customHeight="1" spans="1:23">
      <c r="A42" s="27"/>
      <c r="B42" s="27"/>
      <c r="C42" s="27" t="s">
        <v>481</v>
      </c>
      <c r="D42" s="27"/>
      <c r="E42" s="27"/>
      <c r="F42" s="27"/>
      <c r="G42" s="27"/>
      <c r="H42" s="27"/>
      <c r="I42" s="46">
        <v>3000000</v>
      </c>
      <c r="J42" s="46">
        <v>3000000</v>
      </c>
      <c r="K42" s="46">
        <v>3000000</v>
      </c>
      <c r="L42" s="46"/>
      <c r="M42" s="46"/>
      <c r="N42" s="46"/>
      <c r="O42" s="46"/>
      <c r="P42" s="46"/>
      <c r="Q42" s="46"/>
      <c r="R42" s="46"/>
      <c r="S42" s="46"/>
      <c r="T42" s="46"/>
      <c r="U42" s="46"/>
      <c r="V42" s="46"/>
      <c r="W42" s="46"/>
    </row>
    <row r="43" ht="32.9" customHeight="1" spans="1:23">
      <c r="A43" s="27" t="s">
        <v>434</v>
      </c>
      <c r="B43" s="155" t="s">
        <v>482</v>
      </c>
      <c r="C43" s="27" t="s">
        <v>481</v>
      </c>
      <c r="D43" s="27" t="s">
        <v>66</v>
      </c>
      <c r="E43" s="27" t="s">
        <v>133</v>
      </c>
      <c r="F43" s="27" t="s">
        <v>461</v>
      </c>
      <c r="G43" s="27" t="s">
        <v>220</v>
      </c>
      <c r="H43" s="27" t="s">
        <v>221</v>
      </c>
      <c r="I43" s="46">
        <v>3000000</v>
      </c>
      <c r="J43" s="46">
        <v>3000000</v>
      </c>
      <c r="K43" s="46">
        <v>3000000</v>
      </c>
      <c r="L43" s="46"/>
      <c r="M43" s="46"/>
      <c r="N43" s="46"/>
      <c r="O43" s="46"/>
      <c r="P43" s="46"/>
      <c r="Q43" s="46"/>
      <c r="R43" s="46"/>
      <c r="S43" s="46"/>
      <c r="T43" s="46"/>
      <c r="U43" s="46"/>
      <c r="V43" s="46"/>
      <c r="W43" s="46"/>
    </row>
    <row r="44" ht="32.9" customHeight="1" spans="1:23">
      <c r="A44" s="27"/>
      <c r="B44" s="27"/>
      <c r="C44" s="27" t="s">
        <v>483</v>
      </c>
      <c r="D44" s="27"/>
      <c r="E44" s="27"/>
      <c r="F44" s="27"/>
      <c r="G44" s="27"/>
      <c r="H44" s="27"/>
      <c r="I44" s="46">
        <v>15000000</v>
      </c>
      <c r="J44" s="46">
        <v>15000000</v>
      </c>
      <c r="K44" s="46">
        <v>15000000</v>
      </c>
      <c r="L44" s="46"/>
      <c r="M44" s="46"/>
      <c r="N44" s="46"/>
      <c r="O44" s="46"/>
      <c r="P44" s="46"/>
      <c r="Q44" s="46"/>
      <c r="R44" s="46"/>
      <c r="S44" s="46"/>
      <c r="T44" s="46"/>
      <c r="U44" s="46"/>
      <c r="V44" s="46"/>
      <c r="W44" s="46"/>
    </row>
    <row r="45" ht="32.9" customHeight="1" spans="1:23">
      <c r="A45" s="27" t="s">
        <v>434</v>
      </c>
      <c r="B45" s="155" t="s">
        <v>484</v>
      </c>
      <c r="C45" s="27" t="s">
        <v>483</v>
      </c>
      <c r="D45" s="27" t="s">
        <v>66</v>
      </c>
      <c r="E45" s="27" t="s">
        <v>138</v>
      </c>
      <c r="F45" s="27" t="s">
        <v>485</v>
      </c>
      <c r="G45" s="27" t="s">
        <v>431</v>
      </c>
      <c r="H45" s="27" t="s">
        <v>432</v>
      </c>
      <c r="I45" s="46">
        <v>15000000</v>
      </c>
      <c r="J45" s="46">
        <v>15000000</v>
      </c>
      <c r="K45" s="46">
        <v>15000000</v>
      </c>
      <c r="L45" s="46"/>
      <c r="M45" s="46"/>
      <c r="N45" s="46"/>
      <c r="O45" s="46"/>
      <c r="P45" s="46"/>
      <c r="Q45" s="46"/>
      <c r="R45" s="46"/>
      <c r="S45" s="46"/>
      <c r="T45" s="46"/>
      <c r="U45" s="46"/>
      <c r="V45" s="46"/>
      <c r="W45" s="46"/>
    </row>
    <row r="46" ht="32.9" customHeight="1" spans="1:23">
      <c r="A46" s="27"/>
      <c r="B46" s="27"/>
      <c r="C46" s="27" t="s">
        <v>486</v>
      </c>
      <c r="D46" s="27"/>
      <c r="E46" s="27"/>
      <c r="F46" s="27"/>
      <c r="G46" s="27"/>
      <c r="H46" s="27"/>
      <c r="I46" s="46">
        <v>665800</v>
      </c>
      <c r="J46" s="46">
        <v>665800</v>
      </c>
      <c r="K46" s="46">
        <v>665800</v>
      </c>
      <c r="L46" s="46"/>
      <c r="M46" s="46"/>
      <c r="N46" s="46"/>
      <c r="O46" s="46"/>
      <c r="P46" s="46"/>
      <c r="Q46" s="46"/>
      <c r="R46" s="46"/>
      <c r="S46" s="46"/>
      <c r="T46" s="46"/>
      <c r="U46" s="46"/>
      <c r="V46" s="46"/>
      <c r="W46" s="46"/>
    </row>
    <row r="47" ht="32.9" customHeight="1" spans="1:23">
      <c r="A47" s="27" t="s">
        <v>434</v>
      </c>
      <c r="B47" s="155" t="s">
        <v>487</v>
      </c>
      <c r="C47" s="27" t="s">
        <v>486</v>
      </c>
      <c r="D47" s="27" t="s">
        <v>66</v>
      </c>
      <c r="E47" s="27" t="s">
        <v>137</v>
      </c>
      <c r="F47" s="27" t="s">
        <v>488</v>
      </c>
      <c r="G47" s="27" t="s">
        <v>241</v>
      </c>
      <c r="H47" s="27" t="s">
        <v>242</v>
      </c>
      <c r="I47" s="46">
        <v>56400</v>
      </c>
      <c r="J47" s="46">
        <v>56400</v>
      </c>
      <c r="K47" s="46">
        <v>56400</v>
      </c>
      <c r="L47" s="46"/>
      <c r="M47" s="46"/>
      <c r="N47" s="46"/>
      <c r="O47" s="46"/>
      <c r="P47" s="46"/>
      <c r="Q47" s="46"/>
      <c r="R47" s="46"/>
      <c r="S47" s="46"/>
      <c r="T47" s="46"/>
      <c r="U47" s="46"/>
      <c r="V47" s="46"/>
      <c r="W47" s="46"/>
    </row>
    <row r="48" ht="32.9" customHeight="1" spans="1:23">
      <c r="A48" s="27" t="s">
        <v>434</v>
      </c>
      <c r="B48" s="155" t="s">
        <v>487</v>
      </c>
      <c r="C48" s="27" t="s">
        <v>486</v>
      </c>
      <c r="D48" s="27" t="s">
        <v>66</v>
      </c>
      <c r="E48" s="27" t="s">
        <v>137</v>
      </c>
      <c r="F48" s="27" t="s">
        <v>488</v>
      </c>
      <c r="G48" s="27" t="s">
        <v>255</v>
      </c>
      <c r="H48" s="27" t="s">
        <v>256</v>
      </c>
      <c r="I48" s="46">
        <v>5000</v>
      </c>
      <c r="J48" s="46">
        <v>5000</v>
      </c>
      <c r="K48" s="46">
        <v>5000</v>
      </c>
      <c r="L48" s="46"/>
      <c r="M48" s="46"/>
      <c r="N48" s="46"/>
      <c r="O48" s="46"/>
      <c r="P48" s="46"/>
      <c r="Q48" s="46"/>
      <c r="R48" s="46"/>
      <c r="S48" s="46"/>
      <c r="T48" s="46"/>
      <c r="U48" s="46"/>
      <c r="V48" s="46"/>
      <c r="W48" s="46"/>
    </row>
    <row r="49" ht="32.9" customHeight="1" spans="1:23">
      <c r="A49" s="27" t="s">
        <v>434</v>
      </c>
      <c r="B49" s="155" t="s">
        <v>487</v>
      </c>
      <c r="C49" s="27" t="s">
        <v>486</v>
      </c>
      <c r="D49" s="27" t="s">
        <v>66</v>
      </c>
      <c r="E49" s="27" t="s">
        <v>137</v>
      </c>
      <c r="F49" s="27" t="s">
        <v>488</v>
      </c>
      <c r="G49" s="27" t="s">
        <v>489</v>
      </c>
      <c r="H49" s="27" t="s">
        <v>490</v>
      </c>
      <c r="I49" s="46">
        <v>14400</v>
      </c>
      <c r="J49" s="46">
        <v>14400</v>
      </c>
      <c r="K49" s="46">
        <v>14400</v>
      </c>
      <c r="L49" s="46"/>
      <c r="M49" s="46"/>
      <c r="N49" s="46"/>
      <c r="O49" s="46"/>
      <c r="P49" s="46"/>
      <c r="Q49" s="46"/>
      <c r="R49" s="46"/>
      <c r="S49" s="46"/>
      <c r="T49" s="46"/>
      <c r="U49" s="46"/>
      <c r="V49" s="46"/>
      <c r="W49" s="46"/>
    </row>
    <row r="50" ht="32.9" customHeight="1" spans="1:23">
      <c r="A50" s="27" t="s">
        <v>434</v>
      </c>
      <c r="B50" s="155" t="s">
        <v>487</v>
      </c>
      <c r="C50" s="27" t="s">
        <v>486</v>
      </c>
      <c r="D50" s="27" t="s">
        <v>66</v>
      </c>
      <c r="E50" s="27" t="s">
        <v>137</v>
      </c>
      <c r="F50" s="27" t="s">
        <v>488</v>
      </c>
      <c r="G50" s="27" t="s">
        <v>400</v>
      </c>
      <c r="H50" s="27" t="s">
        <v>401</v>
      </c>
      <c r="I50" s="46">
        <v>590000</v>
      </c>
      <c r="J50" s="46">
        <v>590000</v>
      </c>
      <c r="K50" s="46">
        <v>590000</v>
      </c>
      <c r="L50" s="46"/>
      <c r="M50" s="46"/>
      <c r="N50" s="46"/>
      <c r="O50" s="46"/>
      <c r="P50" s="46"/>
      <c r="Q50" s="46"/>
      <c r="R50" s="46"/>
      <c r="S50" s="46"/>
      <c r="T50" s="46"/>
      <c r="U50" s="46"/>
      <c r="V50" s="46"/>
      <c r="W50" s="46"/>
    </row>
    <row r="51" ht="32.9" customHeight="1" spans="1:23">
      <c r="A51" s="27"/>
      <c r="B51" s="27"/>
      <c r="C51" s="27" t="s">
        <v>491</v>
      </c>
      <c r="D51" s="27"/>
      <c r="E51" s="27"/>
      <c r="F51" s="27"/>
      <c r="G51" s="27"/>
      <c r="H51" s="27"/>
      <c r="I51" s="46">
        <v>40640000</v>
      </c>
      <c r="J51" s="46">
        <v>40640000</v>
      </c>
      <c r="K51" s="46">
        <v>40640000</v>
      </c>
      <c r="L51" s="46"/>
      <c r="M51" s="46"/>
      <c r="N51" s="46"/>
      <c r="O51" s="46"/>
      <c r="P51" s="46"/>
      <c r="Q51" s="46"/>
      <c r="R51" s="46"/>
      <c r="S51" s="46"/>
      <c r="T51" s="46"/>
      <c r="U51" s="46"/>
      <c r="V51" s="46"/>
      <c r="W51" s="46"/>
    </row>
    <row r="52" ht="32.9" customHeight="1" spans="1:23">
      <c r="A52" s="27" t="s">
        <v>434</v>
      </c>
      <c r="B52" s="155" t="s">
        <v>492</v>
      </c>
      <c r="C52" s="27" t="s">
        <v>491</v>
      </c>
      <c r="D52" s="27" t="s">
        <v>66</v>
      </c>
      <c r="E52" s="27" t="s">
        <v>144</v>
      </c>
      <c r="F52" s="27" t="s">
        <v>473</v>
      </c>
      <c r="G52" s="27" t="s">
        <v>437</v>
      </c>
      <c r="H52" s="27" t="s">
        <v>96</v>
      </c>
      <c r="I52" s="46">
        <v>40640000</v>
      </c>
      <c r="J52" s="46">
        <v>40640000</v>
      </c>
      <c r="K52" s="46">
        <v>40640000</v>
      </c>
      <c r="L52" s="46"/>
      <c r="M52" s="46"/>
      <c r="N52" s="46"/>
      <c r="O52" s="46"/>
      <c r="P52" s="46"/>
      <c r="Q52" s="46"/>
      <c r="R52" s="46"/>
      <c r="S52" s="46"/>
      <c r="T52" s="46"/>
      <c r="U52" s="46"/>
      <c r="V52" s="46"/>
      <c r="W52" s="46"/>
    </row>
    <row r="53" ht="18.75" customHeight="1" spans="1:23">
      <c r="A53" s="47" t="s">
        <v>493</v>
      </c>
      <c r="B53" s="48"/>
      <c r="C53" s="48"/>
      <c r="D53" s="48"/>
      <c r="E53" s="48"/>
      <c r="F53" s="48"/>
      <c r="G53" s="48"/>
      <c r="H53" s="49"/>
      <c r="I53" s="46">
        <v>154054050</v>
      </c>
      <c r="J53" s="46">
        <v>114042244</v>
      </c>
      <c r="K53" s="46">
        <v>114042244</v>
      </c>
      <c r="L53" s="46">
        <v>40000000</v>
      </c>
      <c r="M53" s="46"/>
      <c r="N53" s="46">
        <v>11806</v>
      </c>
      <c r="O53" s="46"/>
      <c r="P53" s="46"/>
      <c r="Q53" s="46"/>
      <c r="R53" s="46"/>
      <c r="S53" s="46"/>
      <c r="T53" s="46"/>
      <c r="U53" s="46"/>
      <c r="V53" s="46"/>
      <c r="W53" s="46"/>
    </row>
  </sheetData>
  <mergeCells count="28">
    <mergeCell ref="A2:W2"/>
    <mergeCell ref="A3:I3"/>
    <mergeCell ref="J4:M4"/>
    <mergeCell ref="N4:P4"/>
    <mergeCell ref="R4:W4"/>
    <mergeCell ref="J5:K5"/>
    <mergeCell ref="A53:H5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1388888888889" right="0.751388888888889" top="0.865972222222222" bottom="0.865972222222222" header="0.5" footer="0.5"/>
  <pageSetup paperSize="9" scale="51"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4"/>
  <sheetViews>
    <sheetView showZeros="0" tabSelected="1" topLeftCell="A13" workbookViewId="0">
      <selection activeCell="B13" sqref="B13:B18"/>
    </sheetView>
  </sheetViews>
  <sheetFormatPr defaultColWidth="9.14166666666667" defaultRowHeight="12" customHeight="1"/>
  <cols>
    <col min="1" max="1" width="34.2833333333333" customWidth="1"/>
    <col min="2" max="2" width="37.75" customWidth="1"/>
    <col min="3" max="3" width="17.175" customWidth="1"/>
    <col min="4" max="4" width="21.0333333333333" customWidth="1"/>
    <col min="5" max="5" width="23.575" customWidth="1"/>
    <col min="6" max="6" width="11.2833333333333" customWidth="1"/>
    <col min="7" max="7" width="13.625" customWidth="1"/>
    <col min="8" max="8" width="9.31666666666667" customWidth="1"/>
    <col min="9" max="9" width="13.425" customWidth="1"/>
    <col min="10" max="10" width="27.45" customWidth="1"/>
  </cols>
  <sheetData>
    <row r="1" customHeight="1" spans="10:10">
      <c r="J1" s="150" t="s">
        <v>494</v>
      </c>
    </row>
    <row r="2" ht="28.5" customHeight="1" spans="1:10">
      <c r="A2" s="149" t="s">
        <v>495</v>
      </c>
      <c r="B2" s="33"/>
      <c r="C2" s="33"/>
      <c r="D2" s="33"/>
      <c r="E2" s="33"/>
      <c r="F2" s="108"/>
      <c r="G2" s="33"/>
      <c r="H2" s="108"/>
      <c r="I2" s="108"/>
      <c r="J2" s="33"/>
    </row>
    <row r="3" ht="15" customHeight="1" spans="1:1">
      <c r="A3" s="5" t="str">
        <f>"单位名称："&amp;"玉溪市住房和城乡建设局"</f>
        <v>单位名称：玉溪市住房和城乡建设局</v>
      </c>
    </row>
    <row r="4" ht="14.25" customHeight="1" spans="1:10">
      <c r="A4" s="70" t="s">
        <v>496</v>
      </c>
      <c r="B4" s="70" t="s">
        <v>497</v>
      </c>
      <c r="C4" s="70" t="s">
        <v>498</v>
      </c>
      <c r="D4" s="70" t="s">
        <v>499</v>
      </c>
      <c r="E4" s="70" t="s">
        <v>500</v>
      </c>
      <c r="F4" s="56" t="s">
        <v>501</v>
      </c>
      <c r="G4" s="70" t="s">
        <v>502</v>
      </c>
      <c r="H4" s="56" t="s">
        <v>503</v>
      </c>
      <c r="I4" s="56" t="s">
        <v>504</v>
      </c>
      <c r="J4" s="70" t="s">
        <v>505</v>
      </c>
    </row>
    <row r="5" ht="14.25" customHeight="1" spans="1:10">
      <c r="A5" s="70">
        <v>1</v>
      </c>
      <c r="B5" s="70">
        <v>2</v>
      </c>
      <c r="C5" s="70">
        <v>3</v>
      </c>
      <c r="D5" s="70">
        <v>4</v>
      </c>
      <c r="E5" s="70">
        <v>5</v>
      </c>
      <c r="F5" s="56">
        <v>6</v>
      </c>
      <c r="G5" s="70">
        <v>7</v>
      </c>
      <c r="H5" s="56">
        <v>8</v>
      </c>
      <c r="I5" s="56">
        <v>9</v>
      </c>
      <c r="J5" s="70">
        <v>10</v>
      </c>
    </row>
    <row r="6" ht="15" customHeight="1" spans="1:10">
      <c r="A6" s="27" t="s">
        <v>64</v>
      </c>
      <c r="B6" s="71"/>
      <c r="C6" s="71"/>
      <c r="D6" s="71"/>
      <c r="E6" s="72"/>
      <c r="F6" s="73"/>
      <c r="G6" s="72"/>
      <c r="H6" s="73"/>
      <c r="I6" s="73"/>
      <c r="J6" s="72"/>
    </row>
    <row r="7" ht="33.75" customHeight="1" spans="1:10">
      <c r="A7" s="74" t="s">
        <v>64</v>
      </c>
      <c r="B7" s="27"/>
      <c r="C7" s="27"/>
      <c r="D7" s="27"/>
      <c r="E7" s="27"/>
      <c r="F7" s="27"/>
      <c r="G7" s="44"/>
      <c r="H7" s="27"/>
      <c r="I7" s="27"/>
      <c r="J7" s="27"/>
    </row>
    <row r="8" ht="33.75" customHeight="1" spans="1:10">
      <c r="A8" s="27" t="s">
        <v>462</v>
      </c>
      <c r="B8" s="27" t="s">
        <v>506</v>
      </c>
      <c r="C8" s="27" t="s">
        <v>507</v>
      </c>
      <c r="D8" s="27" t="s">
        <v>508</v>
      </c>
      <c r="E8" s="27" t="s">
        <v>508</v>
      </c>
      <c r="F8" s="27" t="s">
        <v>509</v>
      </c>
      <c r="G8" s="44" t="s">
        <v>510</v>
      </c>
      <c r="H8" s="27" t="s">
        <v>511</v>
      </c>
      <c r="I8" s="27" t="s">
        <v>512</v>
      </c>
      <c r="J8" s="27" t="s">
        <v>513</v>
      </c>
    </row>
    <row r="9" ht="33.75" customHeight="1" spans="1:10">
      <c r="A9" s="27" t="s">
        <v>462</v>
      </c>
      <c r="B9" s="27" t="s">
        <v>506</v>
      </c>
      <c r="C9" s="27" t="s">
        <v>507</v>
      </c>
      <c r="D9" s="27" t="s">
        <v>514</v>
      </c>
      <c r="E9" s="27" t="s">
        <v>515</v>
      </c>
      <c r="F9" s="27" t="s">
        <v>516</v>
      </c>
      <c r="G9" s="44" t="s">
        <v>510</v>
      </c>
      <c r="H9" s="27" t="s">
        <v>511</v>
      </c>
      <c r="I9" s="27" t="s">
        <v>512</v>
      </c>
      <c r="J9" s="27" t="s">
        <v>513</v>
      </c>
    </row>
    <row r="10" ht="33.75" customHeight="1" spans="1:10">
      <c r="A10" s="27" t="s">
        <v>462</v>
      </c>
      <c r="B10" s="27" t="s">
        <v>506</v>
      </c>
      <c r="C10" s="27" t="s">
        <v>517</v>
      </c>
      <c r="D10" s="27" t="s">
        <v>518</v>
      </c>
      <c r="E10" s="27" t="s">
        <v>518</v>
      </c>
      <c r="F10" s="27" t="s">
        <v>509</v>
      </c>
      <c r="G10" s="44" t="s">
        <v>510</v>
      </c>
      <c r="H10" s="27" t="s">
        <v>511</v>
      </c>
      <c r="I10" s="27" t="s">
        <v>512</v>
      </c>
      <c r="J10" s="27" t="s">
        <v>513</v>
      </c>
    </row>
    <row r="11" ht="33.75" customHeight="1" spans="1:10">
      <c r="A11" s="27" t="s">
        <v>462</v>
      </c>
      <c r="B11" s="27" t="s">
        <v>506</v>
      </c>
      <c r="C11" s="27" t="s">
        <v>517</v>
      </c>
      <c r="D11" s="27" t="s">
        <v>519</v>
      </c>
      <c r="E11" s="27" t="s">
        <v>519</v>
      </c>
      <c r="F11" s="27" t="s">
        <v>509</v>
      </c>
      <c r="G11" s="44" t="s">
        <v>510</v>
      </c>
      <c r="H11" s="27" t="s">
        <v>511</v>
      </c>
      <c r="I11" s="27" t="s">
        <v>512</v>
      </c>
      <c r="J11" s="27" t="s">
        <v>513</v>
      </c>
    </row>
    <row r="12" ht="33.75" customHeight="1" spans="1:10">
      <c r="A12" s="27" t="s">
        <v>462</v>
      </c>
      <c r="B12" s="27" t="s">
        <v>506</v>
      </c>
      <c r="C12" s="27" t="s">
        <v>520</v>
      </c>
      <c r="D12" s="27" t="s">
        <v>521</v>
      </c>
      <c r="E12" s="27" t="s">
        <v>521</v>
      </c>
      <c r="F12" s="27" t="s">
        <v>509</v>
      </c>
      <c r="G12" s="44" t="s">
        <v>510</v>
      </c>
      <c r="H12" s="27" t="s">
        <v>511</v>
      </c>
      <c r="I12" s="27" t="s">
        <v>512</v>
      </c>
      <c r="J12" s="27" t="s">
        <v>513</v>
      </c>
    </row>
    <row r="13" ht="33.75" customHeight="1" spans="1:10">
      <c r="A13" s="27" t="s">
        <v>450</v>
      </c>
      <c r="B13" s="27" t="s">
        <v>522</v>
      </c>
      <c r="C13" s="27" t="s">
        <v>507</v>
      </c>
      <c r="D13" s="27" t="s">
        <v>523</v>
      </c>
      <c r="E13" s="27" t="s">
        <v>524</v>
      </c>
      <c r="F13" s="27" t="s">
        <v>525</v>
      </c>
      <c r="G13" s="44" t="s">
        <v>526</v>
      </c>
      <c r="H13" s="27" t="s">
        <v>527</v>
      </c>
      <c r="I13" s="27" t="s">
        <v>528</v>
      </c>
      <c r="J13" s="27" t="s">
        <v>529</v>
      </c>
    </row>
    <row r="14" ht="33.75" customHeight="1" spans="1:10">
      <c r="A14" s="27" t="s">
        <v>450</v>
      </c>
      <c r="B14" s="27" t="s">
        <v>530</v>
      </c>
      <c r="C14" s="27" t="s">
        <v>507</v>
      </c>
      <c r="D14" s="27" t="s">
        <v>508</v>
      </c>
      <c r="E14" s="27" t="s">
        <v>531</v>
      </c>
      <c r="F14" s="27" t="s">
        <v>525</v>
      </c>
      <c r="G14" s="44" t="s">
        <v>532</v>
      </c>
      <c r="H14" s="27" t="s">
        <v>511</v>
      </c>
      <c r="I14" s="27" t="s">
        <v>528</v>
      </c>
      <c r="J14" s="27" t="s">
        <v>533</v>
      </c>
    </row>
    <row r="15" ht="33.75" customHeight="1" spans="1:10">
      <c r="A15" s="27" t="s">
        <v>450</v>
      </c>
      <c r="B15" s="27" t="s">
        <v>530</v>
      </c>
      <c r="C15" s="27" t="s">
        <v>507</v>
      </c>
      <c r="D15" s="27" t="s">
        <v>534</v>
      </c>
      <c r="E15" s="27" t="s">
        <v>535</v>
      </c>
      <c r="F15" s="27" t="s">
        <v>536</v>
      </c>
      <c r="G15" s="44" t="s">
        <v>537</v>
      </c>
      <c r="H15" s="27" t="s">
        <v>511</v>
      </c>
      <c r="I15" s="27" t="s">
        <v>528</v>
      </c>
      <c r="J15" s="27" t="s">
        <v>538</v>
      </c>
    </row>
    <row r="16" ht="33.75" customHeight="1" spans="1:10">
      <c r="A16" s="27" t="s">
        <v>450</v>
      </c>
      <c r="B16" s="27" t="s">
        <v>530</v>
      </c>
      <c r="C16" s="27" t="s">
        <v>517</v>
      </c>
      <c r="D16" s="27" t="s">
        <v>519</v>
      </c>
      <c r="E16" s="27" t="s">
        <v>539</v>
      </c>
      <c r="F16" s="27" t="s">
        <v>540</v>
      </c>
      <c r="G16" s="44" t="s">
        <v>188</v>
      </c>
      <c r="H16" s="27" t="s">
        <v>511</v>
      </c>
      <c r="I16" s="27" t="s">
        <v>528</v>
      </c>
      <c r="J16" s="27" t="s">
        <v>539</v>
      </c>
    </row>
    <row r="17" ht="46" customHeight="1" spans="1:10">
      <c r="A17" s="27" t="s">
        <v>450</v>
      </c>
      <c r="B17" s="27" t="s">
        <v>530</v>
      </c>
      <c r="C17" s="27" t="s">
        <v>517</v>
      </c>
      <c r="D17" s="27" t="s">
        <v>519</v>
      </c>
      <c r="E17" s="27" t="s">
        <v>541</v>
      </c>
      <c r="F17" s="27" t="s">
        <v>540</v>
      </c>
      <c r="G17" s="44" t="s">
        <v>542</v>
      </c>
      <c r="H17" s="27" t="s">
        <v>511</v>
      </c>
      <c r="I17" s="27" t="s">
        <v>528</v>
      </c>
      <c r="J17" s="27" t="s">
        <v>543</v>
      </c>
    </row>
    <row r="18" ht="33.75" customHeight="1" spans="1:10">
      <c r="A18" s="27" t="s">
        <v>450</v>
      </c>
      <c r="B18" s="27" t="s">
        <v>530</v>
      </c>
      <c r="C18" s="27" t="s">
        <v>520</v>
      </c>
      <c r="D18" s="27" t="s">
        <v>521</v>
      </c>
      <c r="E18" s="27" t="s">
        <v>544</v>
      </c>
      <c r="F18" s="27" t="s">
        <v>540</v>
      </c>
      <c r="G18" s="44" t="s">
        <v>542</v>
      </c>
      <c r="H18" s="27" t="s">
        <v>511</v>
      </c>
      <c r="I18" s="27" t="s">
        <v>528</v>
      </c>
      <c r="J18" s="27" t="s">
        <v>545</v>
      </c>
    </row>
    <row r="19" ht="33.75" customHeight="1" spans="1:10">
      <c r="A19" s="27" t="s">
        <v>453</v>
      </c>
      <c r="B19" s="27" t="s">
        <v>546</v>
      </c>
      <c r="C19" s="27" t="s">
        <v>507</v>
      </c>
      <c r="D19" s="27" t="s">
        <v>523</v>
      </c>
      <c r="E19" s="27" t="s">
        <v>547</v>
      </c>
      <c r="F19" s="27" t="s">
        <v>540</v>
      </c>
      <c r="G19" s="44" t="s">
        <v>55</v>
      </c>
      <c r="H19" s="27" t="s">
        <v>548</v>
      </c>
      <c r="I19" s="27" t="s">
        <v>528</v>
      </c>
      <c r="J19" s="27" t="s">
        <v>549</v>
      </c>
    </row>
    <row r="20" ht="33.75" customHeight="1" spans="1:10">
      <c r="A20" s="27" t="s">
        <v>453</v>
      </c>
      <c r="B20" s="27" t="s">
        <v>546</v>
      </c>
      <c r="C20" s="27" t="s">
        <v>507</v>
      </c>
      <c r="D20" s="27" t="s">
        <v>508</v>
      </c>
      <c r="E20" s="27" t="s">
        <v>550</v>
      </c>
      <c r="F20" s="27" t="s">
        <v>525</v>
      </c>
      <c r="G20" s="44" t="s">
        <v>532</v>
      </c>
      <c r="H20" s="27" t="s">
        <v>511</v>
      </c>
      <c r="I20" s="27" t="s">
        <v>528</v>
      </c>
      <c r="J20" s="27" t="s">
        <v>551</v>
      </c>
    </row>
    <row r="21" ht="33.75" customHeight="1" spans="1:10">
      <c r="A21" s="27" t="s">
        <v>453</v>
      </c>
      <c r="B21" s="27" t="s">
        <v>546</v>
      </c>
      <c r="C21" s="27" t="s">
        <v>507</v>
      </c>
      <c r="D21" s="27" t="s">
        <v>534</v>
      </c>
      <c r="E21" s="27" t="s">
        <v>552</v>
      </c>
      <c r="F21" s="27" t="s">
        <v>540</v>
      </c>
      <c r="G21" s="44" t="s">
        <v>553</v>
      </c>
      <c r="H21" s="27" t="s">
        <v>554</v>
      </c>
      <c r="I21" s="27" t="s">
        <v>528</v>
      </c>
      <c r="J21" s="27" t="s">
        <v>555</v>
      </c>
    </row>
    <row r="22" ht="33.75" customHeight="1" spans="1:10">
      <c r="A22" s="27" t="s">
        <v>453</v>
      </c>
      <c r="B22" s="27" t="s">
        <v>546</v>
      </c>
      <c r="C22" s="27" t="s">
        <v>507</v>
      </c>
      <c r="D22" s="27" t="s">
        <v>514</v>
      </c>
      <c r="E22" s="27" t="s">
        <v>515</v>
      </c>
      <c r="F22" s="27" t="s">
        <v>516</v>
      </c>
      <c r="G22" s="44" t="s">
        <v>44</v>
      </c>
      <c r="H22" s="27" t="s">
        <v>548</v>
      </c>
      <c r="I22" s="27" t="s">
        <v>528</v>
      </c>
      <c r="J22" s="27" t="s">
        <v>556</v>
      </c>
    </row>
    <row r="23" ht="33.75" customHeight="1" spans="1:10">
      <c r="A23" s="27" t="s">
        <v>453</v>
      </c>
      <c r="B23" s="27" t="s">
        <v>546</v>
      </c>
      <c r="C23" s="27" t="s">
        <v>517</v>
      </c>
      <c r="D23" s="27" t="s">
        <v>519</v>
      </c>
      <c r="E23" s="27" t="s">
        <v>557</v>
      </c>
      <c r="F23" s="27" t="s">
        <v>540</v>
      </c>
      <c r="G23" s="44" t="s">
        <v>558</v>
      </c>
      <c r="H23" s="27" t="s">
        <v>559</v>
      </c>
      <c r="I23" s="27" t="s">
        <v>528</v>
      </c>
      <c r="J23" s="27" t="s">
        <v>560</v>
      </c>
    </row>
    <row r="24" ht="33.75" customHeight="1" spans="1:10">
      <c r="A24" s="27" t="s">
        <v>453</v>
      </c>
      <c r="B24" s="27" t="s">
        <v>546</v>
      </c>
      <c r="C24" s="27" t="s">
        <v>520</v>
      </c>
      <c r="D24" s="27" t="s">
        <v>521</v>
      </c>
      <c r="E24" s="27" t="s">
        <v>561</v>
      </c>
      <c r="F24" s="27" t="s">
        <v>540</v>
      </c>
      <c r="G24" s="44" t="s">
        <v>562</v>
      </c>
      <c r="H24" s="27" t="s">
        <v>511</v>
      </c>
      <c r="I24" s="27" t="s">
        <v>528</v>
      </c>
      <c r="J24" s="27" t="s">
        <v>563</v>
      </c>
    </row>
    <row r="25" ht="33.75" customHeight="1" spans="1:10">
      <c r="A25" s="27" t="s">
        <v>441</v>
      </c>
      <c r="B25" s="27" t="s">
        <v>564</v>
      </c>
      <c r="C25" s="27" t="s">
        <v>507</v>
      </c>
      <c r="D25" s="27" t="s">
        <v>523</v>
      </c>
      <c r="E25" s="27" t="s">
        <v>565</v>
      </c>
      <c r="F25" s="27" t="s">
        <v>540</v>
      </c>
      <c r="G25" s="44" t="s">
        <v>46</v>
      </c>
      <c r="H25" s="27" t="s">
        <v>566</v>
      </c>
      <c r="I25" s="27" t="s">
        <v>528</v>
      </c>
      <c r="J25" s="27" t="s">
        <v>567</v>
      </c>
    </row>
    <row r="26" ht="33.75" customHeight="1" spans="1:10">
      <c r="A26" s="27" t="s">
        <v>441</v>
      </c>
      <c r="B26" s="27" t="s">
        <v>568</v>
      </c>
      <c r="C26" s="27" t="s">
        <v>507</v>
      </c>
      <c r="D26" s="27" t="s">
        <v>523</v>
      </c>
      <c r="E26" s="27" t="s">
        <v>569</v>
      </c>
      <c r="F26" s="27" t="s">
        <v>540</v>
      </c>
      <c r="G26" s="44" t="s">
        <v>570</v>
      </c>
      <c r="H26" s="27" t="s">
        <v>571</v>
      </c>
      <c r="I26" s="27" t="s">
        <v>528</v>
      </c>
      <c r="J26" s="27" t="s">
        <v>572</v>
      </c>
    </row>
    <row r="27" ht="33.75" customHeight="1" spans="1:10">
      <c r="A27" s="27" t="s">
        <v>441</v>
      </c>
      <c r="B27" s="27" t="s">
        <v>568</v>
      </c>
      <c r="C27" s="27" t="s">
        <v>507</v>
      </c>
      <c r="D27" s="27" t="s">
        <v>523</v>
      </c>
      <c r="E27" s="27" t="s">
        <v>573</v>
      </c>
      <c r="F27" s="27" t="s">
        <v>540</v>
      </c>
      <c r="G27" s="44" t="s">
        <v>46</v>
      </c>
      <c r="H27" s="27" t="s">
        <v>554</v>
      </c>
      <c r="I27" s="27" t="s">
        <v>528</v>
      </c>
      <c r="J27" s="27" t="s">
        <v>574</v>
      </c>
    </row>
    <row r="28" ht="33.75" customHeight="1" spans="1:10">
      <c r="A28" s="27" t="s">
        <v>441</v>
      </c>
      <c r="B28" s="27" t="s">
        <v>568</v>
      </c>
      <c r="C28" s="27" t="s">
        <v>507</v>
      </c>
      <c r="D28" s="27" t="s">
        <v>508</v>
      </c>
      <c r="E28" s="27" t="s">
        <v>575</v>
      </c>
      <c r="F28" s="27" t="s">
        <v>540</v>
      </c>
      <c r="G28" s="44" t="s">
        <v>576</v>
      </c>
      <c r="H28" s="27" t="s">
        <v>511</v>
      </c>
      <c r="I28" s="27" t="s">
        <v>528</v>
      </c>
      <c r="J28" s="27" t="s">
        <v>577</v>
      </c>
    </row>
    <row r="29" ht="33.75" customHeight="1" spans="1:10">
      <c r="A29" s="27" t="s">
        <v>441</v>
      </c>
      <c r="B29" s="27" t="s">
        <v>568</v>
      </c>
      <c r="C29" s="27" t="s">
        <v>507</v>
      </c>
      <c r="D29" s="27" t="s">
        <v>508</v>
      </c>
      <c r="E29" s="27" t="s">
        <v>578</v>
      </c>
      <c r="F29" s="27" t="s">
        <v>525</v>
      </c>
      <c r="G29" s="44" t="s">
        <v>532</v>
      </c>
      <c r="H29" s="27" t="s">
        <v>511</v>
      </c>
      <c r="I29" s="27" t="s">
        <v>528</v>
      </c>
      <c r="J29" s="27" t="s">
        <v>579</v>
      </c>
    </row>
    <row r="30" ht="33.75" customHeight="1" spans="1:10">
      <c r="A30" s="27" t="s">
        <v>441</v>
      </c>
      <c r="B30" s="27" t="s">
        <v>568</v>
      </c>
      <c r="C30" s="27" t="s">
        <v>507</v>
      </c>
      <c r="D30" s="27" t="s">
        <v>534</v>
      </c>
      <c r="E30" s="27" t="s">
        <v>580</v>
      </c>
      <c r="F30" s="27" t="s">
        <v>536</v>
      </c>
      <c r="G30" s="44" t="s">
        <v>48</v>
      </c>
      <c r="H30" s="27" t="s">
        <v>581</v>
      </c>
      <c r="I30" s="27" t="s">
        <v>528</v>
      </c>
      <c r="J30" s="27" t="s">
        <v>582</v>
      </c>
    </row>
    <row r="31" ht="33.75" customHeight="1" spans="1:10">
      <c r="A31" s="27" t="s">
        <v>441</v>
      </c>
      <c r="B31" s="27" t="s">
        <v>568</v>
      </c>
      <c r="C31" s="27" t="s">
        <v>517</v>
      </c>
      <c r="D31" s="27" t="s">
        <v>518</v>
      </c>
      <c r="E31" s="27" t="s">
        <v>583</v>
      </c>
      <c r="F31" s="27" t="s">
        <v>540</v>
      </c>
      <c r="G31" s="44" t="s">
        <v>584</v>
      </c>
      <c r="H31" s="27" t="s">
        <v>585</v>
      </c>
      <c r="I31" s="27" t="s">
        <v>528</v>
      </c>
      <c r="J31" s="27" t="s">
        <v>586</v>
      </c>
    </row>
    <row r="32" ht="33.75" customHeight="1" spans="1:10">
      <c r="A32" s="27" t="s">
        <v>441</v>
      </c>
      <c r="B32" s="27" t="s">
        <v>568</v>
      </c>
      <c r="C32" s="27" t="s">
        <v>520</v>
      </c>
      <c r="D32" s="27" t="s">
        <v>521</v>
      </c>
      <c r="E32" s="27" t="s">
        <v>587</v>
      </c>
      <c r="F32" s="27" t="s">
        <v>525</v>
      </c>
      <c r="G32" s="44" t="s">
        <v>576</v>
      </c>
      <c r="H32" s="27" t="s">
        <v>511</v>
      </c>
      <c r="I32" s="27" t="s">
        <v>512</v>
      </c>
      <c r="J32" s="27" t="s">
        <v>588</v>
      </c>
    </row>
    <row r="33" ht="33.75" customHeight="1" spans="1:10">
      <c r="A33" s="27" t="s">
        <v>464</v>
      </c>
      <c r="B33" s="27" t="s">
        <v>589</v>
      </c>
      <c r="C33" s="27" t="s">
        <v>507</v>
      </c>
      <c r="D33" s="27" t="s">
        <v>508</v>
      </c>
      <c r="E33" s="27" t="s">
        <v>590</v>
      </c>
      <c r="F33" s="27" t="s">
        <v>525</v>
      </c>
      <c r="G33" s="44" t="s">
        <v>532</v>
      </c>
      <c r="H33" s="27" t="s">
        <v>511</v>
      </c>
      <c r="I33" s="27" t="s">
        <v>528</v>
      </c>
      <c r="J33" s="27" t="s">
        <v>591</v>
      </c>
    </row>
    <row r="34" ht="33.75" customHeight="1" spans="1:10">
      <c r="A34" s="27" t="s">
        <v>464</v>
      </c>
      <c r="B34" s="27" t="s">
        <v>589</v>
      </c>
      <c r="C34" s="27" t="s">
        <v>507</v>
      </c>
      <c r="D34" s="27" t="s">
        <v>508</v>
      </c>
      <c r="E34" s="27" t="s">
        <v>590</v>
      </c>
      <c r="F34" s="27" t="s">
        <v>540</v>
      </c>
      <c r="G34" s="44" t="s">
        <v>532</v>
      </c>
      <c r="H34" s="27" t="s">
        <v>511</v>
      </c>
      <c r="I34" s="27" t="s">
        <v>528</v>
      </c>
      <c r="J34" s="27" t="s">
        <v>592</v>
      </c>
    </row>
    <row r="35" ht="33.75" customHeight="1" spans="1:10">
      <c r="A35" s="27" t="s">
        <v>464</v>
      </c>
      <c r="B35" s="27" t="s">
        <v>589</v>
      </c>
      <c r="C35" s="27" t="s">
        <v>517</v>
      </c>
      <c r="D35" s="27" t="s">
        <v>519</v>
      </c>
      <c r="E35" s="27" t="s">
        <v>593</v>
      </c>
      <c r="F35" s="27" t="s">
        <v>540</v>
      </c>
      <c r="G35" s="44" t="s">
        <v>594</v>
      </c>
      <c r="H35" s="27" t="s">
        <v>595</v>
      </c>
      <c r="I35" s="27" t="s">
        <v>528</v>
      </c>
      <c r="J35" s="27" t="s">
        <v>596</v>
      </c>
    </row>
    <row r="36" ht="33.75" customHeight="1" spans="1:10">
      <c r="A36" s="27" t="s">
        <v>464</v>
      </c>
      <c r="B36" s="27" t="s">
        <v>589</v>
      </c>
      <c r="C36" s="27" t="s">
        <v>517</v>
      </c>
      <c r="D36" s="27" t="s">
        <v>597</v>
      </c>
      <c r="E36" s="27" t="s">
        <v>598</v>
      </c>
      <c r="F36" s="27" t="s">
        <v>540</v>
      </c>
      <c r="G36" s="44" t="s">
        <v>532</v>
      </c>
      <c r="H36" s="27" t="s">
        <v>511</v>
      </c>
      <c r="I36" s="27" t="s">
        <v>528</v>
      </c>
      <c r="J36" s="27" t="s">
        <v>599</v>
      </c>
    </row>
    <row r="37" ht="33.75" customHeight="1" spans="1:10">
      <c r="A37" s="27" t="s">
        <v>464</v>
      </c>
      <c r="B37" s="27" t="s">
        <v>589</v>
      </c>
      <c r="C37" s="27" t="s">
        <v>520</v>
      </c>
      <c r="D37" s="27" t="s">
        <v>521</v>
      </c>
      <c r="E37" s="27" t="s">
        <v>600</v>
      </c>
      <c r="F37" s="27" t="s">
        <v>540</v>
      </c>
      <c r="G37" s="44" t="s">
        <v>532</v>
      </c>
      <c r="H37" s="27" t="s">
        <v>511</v>
      </c>
      <c r="I37" s="27" t="s">
        <v>528</v>
      </c>
      <c r="J37" s="27" t="s">
        <v>601</v>
      </c>
    </row>
    <row r="38" ht="33.75" customHeight="1" spans="1:10">
      <c r="A38" s="27" t="s">
        <v>447</v>
      </c>
      <c r="B38" s="27" t="s">
        <v>602</v>
      </c>
      <c r="C38" s="27" t="s">
        <v>507</v>
      </c>
      <c r="D38" s="27" t="s">
        <v>523</v>
      </c>
      <c r="E38" s="27" t="s">
        <v>603</v>
      </c>
      <c r="F38" s="27" t="s">
        <v>525</v>
      </c>
      <c r="G38" s="44" t="s">
        <v>47</v>
      </c>
      <c r="H38" s="27" t="s">
        <v>604</v>
      </c>
      <c r="I38" s="27" t="s">
        <v>528</v>
      </c>
      <c r="J38" s="27" t="s">
        <v>605</v>
      </c>
    </row>
    <row r="39" ht="46" customHeight="1" spans="1:10">
      <c r="A39" s="27" t="s">
        <v>447</v>
      </c>
      <c r="B39" s="27" t="s">
        <v>606</v>
      </c>
      <c r="C39" s="27" t="s">
        <v>507</v>
      </c>
      <c r="D39" s="27" t="s">
        <v>508</v>
      </c>
      <c r="E39" s="27" t="s">
        <v>607</v>
      </c>
      <c r="F39" s="27" t="s">
        <v>525</v>
      </c>
      <c r="G39" s="44" t="s">
        <v>532</v>
      </c>
      <c r="H39" s="27" t="s">
        <v>511</v>
      </c>
      <c r="I39" s="27" t="s">
        <v>528</v>
      </c>
      <c r="J39" s="151" t="s">
        <v>608</v>
      </c>
    </row>
    <row r="40" ht="43" customHeight="1" spans="1:10">
      <c r="A40" s="27" t="s">
        <v>447</v>
      </c>
      <c r="B40" s="27" t="s">
        <v>606</v>
      </c>
      <c r="C40" s="27" t="s">
        <v>507</v>
      </c>
      <c r="D40" s="27" t="s">
        <v>534</v>
      </c>
      <c r="E40" s="27" t="s">
        <v>609</v>
      </c>
      <c r="F40" s="27" t="s">
        <v>536</v>
      </c>
      <c r="G40" s="44" t="s">
        <v>610</v>
      </c>
      <c r="H40" s="27" t="s">
        <v>611</v>
      </c>
      <c r="I40" s="27" t="s">
        <v>528</v>
      </c>
      <c r="J40" s="27" t="s">
        <v>612</v>
      </c>
    </row>
    <row r="41" ht="46" customHeight="1" spans="1:10">
      <c r="A41" s="27" t="s">
        <v>447</v>
      </c>
      <c r="B41" s="27" t="s">
        <v>606</v>
      </c>
      <c r="C41" s="27" t="s">
        <v>517</v>
      </c>
      <c r="D41" s="27" t="s">
        <v>519</v>
      </c>
      <c r="E41" s="27" t="s">
        <v>613</v>
      </c>
      <c r="F41" s="27" t="s">
        <v>525</v>
      </c>
      <c r="G41" s="44" t="s">
        <v>532</v>
      </c>
      <c r="H41" s="27" t="s">
        <v>511</v>
      </c>
      <c r="I41" s="27" t="s">
        <v>528</v>
      </c>
      <c r="J41" s="27" t="s">
        <v>614</v>
      </c>
    </row>
    <row r="42" ht="62" customHeight="1" spans="1:10">
      <c r="A42" s="27" t="s">
        <v>447</v>
      </c>
      <c r="B42" s="27" t="s">
        <v>606</v>
      </c>
      <c r="C42" s="27" t="s">
        <v>520</v>
      </c>
      <c r="D42" s="27" t="s">
        <v>521</v>
      </c>
      <c r="E42" s="27" t="s">
        <v>615</v>
      </c>
      <c r="F42" s="27" t="s">
        <v>540</v>
      </c>
      <c r="G42" s="44" t="s">
        <v>542</v>
      </c>
      <c r="H42" s="27" t="s">
        <v>511</v>
      </c>
      <c r="I42" s="27" t="s">
        <v>512</v>
      </c>
      <c r="J42" s="27" t="s">
        <v>616</v>
      </c>
    </row>
    <row r="43" ht="33.75" customHeight="1" spans="1:10">
      <c r="A43" s="27" t="s">
        <v>459</v>
      </c>
      <c r="B43" s="27" t="s">
        <v>617</v>
      </c>
      <c r="C43" s="27" t="s">
        <v>507</v>
      </c>
      <c r="D43" s="27" t="s">
        <v>523</v>
      </c>
      <c r="E43" s="27" t="s">
        <v>618</v>
      </c>
      <c r="F43" s="27" t="s">
        <v>525</v>
      </c>
      <c r="G43" s="44" t="s">
        <v>619</v>
      </c>
      <c r="H43" s="27" t="s">
        <v>620</v>
      </c>
      <c r="I43" s="27" t="s">
        <v>528</v>
      </c>
      <c r="J43" s="27" t="s">
        <v>621</v>
      </c>
    </row>
    <row r="44" ht="33.75" customHeight="1" spans="1:10">
      <c r="A44" s="27" t="s">
        <v>459</v>
      </c>
      <c r="B44" s="27" t="s">
        <v>617</v>
      </c>
      <c r="C44" s="27" t="s">
        <v>507</v>
      </c>
      <c r="D44" s="27" t="s">
        <v>508</v>
      </c>
      <c r="E44" s="27" t="s">
        <v>622</v>
      </c>
      <c r="F44" s="27" t="s">
        <v>525</v>
      </c>
      <c r="G44" s="44" t="s">
        <v>623</v>
      </c>
      <c r="H44" s="27" t="s">
        <v>511</v>
      </c>
      <c r="I44" s="27" t="s">
        <v>528</v>
      </c>
      <c r="J44" s="27" t="s">
        <v>624</v>
      </c>
    </row>
    <row r="45" ht="33.75" customHeight="1" spans="1:10">
      <c r="A45" s="27" t="s">
        <v>459</v>
      </c>
      <c r="B45" s="27" t="s">
        <v>617</v>
      </c>
      <c r="C45" s="27" t="s">
        <v>507</v>
      </c>
      <c r="D45" s="27" t="s">
        <v>534</v>
      </c>
      <c r="E45" s="27" t="s">
        <v>625</v>
      </c>
      <c r="F45" s="27" t="s">
        <v>525</v>
      </c>
      <c r="G45" s="44" t="s">
        <v>626</v>
      </c>
      <c r="H45" s="27" t="s">
        <v>611</v>
      </c>
      <c r="I45" s="27" t="s">
        <v>528</v>
      </c>
      <c r="J45" s="27" t="s">
        <v>627</v>
      </c>
    </row>
    <row r="46" ht="33.75" customHeight="1" spans="1:10">
      <c r="A46" s="27" t="s">
        <v>459</v>
      </c>
      <c r="B46" s="27" t="s">
        <v>617</v>
      </c>
      <c r="C46" s="27" t="s">
        <v>517</v>
      </c>
      <c r="D46" s="27" t="s">
        <v>519</v>
      </c>
      <c r="E46" s="27" t="s">
        <v>628</v>
      </c>
      <c r="F46" s="27" t="s">
        <v>540</v>
      </c>
      <c r="G46" s="44" t="s">
        <v>623</v>
      </c>
      <c r="H46" s="27" t="s">
        <v>511</v>
      </c>
      <c r="I46" s="27" t="s">
        <v>528</v>
      </c>
      <c r="J46" s="27" t="s">
        <v>629</v>
      </c>
    </row>
    <row r="47" ht="33.75" customHeight="1" spans="1:10">
      <c r="A47" s="27" t="s">
        <v>459</v>
      </c>
      <c r="B47" s="27" t="s">
        <v>617</v>
      </c>
      <c r="C47" s="27" t="s">
        <v>520</v>
      </c>
      <c r="D47" s="27" t="s">
        <v>521</v>
      </c>
      <c r="E47" s="27" t="s">
        <v>630</v>
      </c>
      <c r="F47" s="27" t="s">
        <v>540</v>
      </c>
      <c r="G47" s="44" t="s">
        <v>623</v>
      </c>
      <c r="H47" s="27" t="s">
        <v>511</v>
      </c>
      <c r="I47" s="27" t="s">
        <v>528</v>
      </c>
      <c r="J47" s="27" t="s">
        <v>631</v>
      </c>
    </row>
    <row r="48" ht="33.75" customHeight="1" spans="1:10">
      <c r="A48" s="27" t="s">
        <v>433</v>
      </c>
      <c r="B48" s="27" t="s">
        <v>632</v>
      </c>
      <c r="C48" s="27" t="s">
        <v>507</v>
      </c>
      <c r="D48" s="27" t="s">
        <v>523</v>
      </c>
      <c r="E48" s="27" t="s">
        <v>633</v>
      </c>
      <c r="F48" s="27" t="s">
        <v>525</v>
      </c>
      <c r="G48" s="44" t="s">
        <v>52</v>
      </c>
      <c r="H48" s="27" t="s">
        <v>604</v>
      </c>
      <c r="I48" s="27" t="s">
        <v>528</v>
      </c>
      <c r="J48" s="27" t="s">
        <v>634</v>
      </c>
    </row>
    <row r="49" ht="33.75" customHeight="1" spans="1:10">
      <c r="A49" s="27" t="s">
        <v>433</v>
      </c>
      <c r="B49" s="27" t="s">
        <v>632</v>
      </c>
      <c r="C49" s="27" t="s">
        <v>507</v>
      </c>
      <c r="D49" s="27" t="s">
        <v>523</v>
      </c>
      <c r="E49" s="27" t="s">
        <v>635</v>
      </c>
      <c r="F49" s="27" t="s">
        <v>525</v>
      </c>
      <c r="G49" s="44" t="s">
        <v>636</v>
      </c>
      <c r="H49" s="27" t="s">
        <v>637</v>
      </c>
      <c r="I49" s="27" t="s">
        <v>528</v>
      </c>
      <c r="J49" s="27" t="s">
        <v>638</v>
      </c>
    </row>
    <row r="50" ht="33.75" customHeight="1" spans="1:10">
      <c r="A50" s="27" t="s">
        <v>433</v>
      </c>
      <c r="B50" s="27" t="s">
        <v>632</v>
      </c>
      <c r="C50" s="27" t="s">
        <v>507</v>
      </c>
      <c r="D50" s="27" t="s">
        <v>508</v>
      </c>
      <c r="E50" s="27" t="s">
        <v>639</v>
      </c>
      <c r="F50" s="27" t="s">
        <v>525</v>
      </c>
      <c r="G50" s="44" t="s">
        <v>532</v>
      </c>
      <c r="H50" s="27" t="s">
        <v>511</v>
      </c>
      <c r="I50" s="27" t="s">
        <v>528</v>
      </c>
      <c r="J50" s="27" t="s">
        <v>640</v>
      </c>
    </row>
    <row r="51" ht="33.75" customHeight="1" spans="1:10">
      <c r="A51" s="27" t="s">
        <v>433</v>
      </c>
      <c r="B51" s="27" t="s">
        <v>632</v>
      </c>
      <c r="C51" s="27" t="s">
        <v>507</v>
      </c>
      <c r="D51" s="27" t="s">
        <v>508</v>
      </c>
      <c r="E51" s="27" t="s">
        <v>641</v>
      </c>
      <c r="F51" s="27" t="s">
        <v>525</v>
      </c>
      <c r="G51" s="44" t="s">
        <v>532</v>
      </c>
      <c r="H51" s="27" t="s">
        <v>511</v>
      </c>
      <c r="I51" s="27" t="s">
        <v>528</v>
      </c>
      <c r="J51" s="27" t="s">
        <v>642</v>
      </c>
    </row>
    <row r="52" ht="33.75" customHeight="1" spans="1:10">
      <c r="A52" s="27" t="s">
        <v>433</v>
      </c>
      <c r="B52" s="27" t="s">
        <v>632</v>
      </c>
      <c r="C52" s="27" t="s">
        <v>507</v>
      </c>
      <c r="D52" s="27" t="s">
        <v>534</v>
      </c>
      <c r="E52" s="27" t="s">
        <v>643</v>
      </c>
      <c r="F52" s="27" t="s">
        <v>525</v>
      </c>
      <c r="G52" s="44" t="s">
        <v>532</v>
      </c>
      <c r="H52" s="27" t="s">
        <v>511</v>
      </c>
      <c r="I52" s="27" t="s">
        <v>528</v>
      </c>
      <c r="J52" s="27" t="s">
        <v>640</v>
      </c>
    </row>
    <row r="53" ht="33.75" customHeight="1" spans="1:10">
      <c r="A53" s="27" t="s">
        <v>433</v>
      </c>
      <c r="B53" s="27" t="s">
        <v>632</v>
      </c>
      <c r="C53" s="27" t="s">
        <v>517</v>
      </c>
      <c r="D53" s="27" t="s">
        <v>519</v>
      </c>
      <c r="E53" s="27" t="s">
        <v>644</v>
      </c>
      <c r="F53" s="27" t="s">
        <v>525</v>
      </c>
      <c r="G53" s="44" t="s">
        <v>532</v>
      </c>
      <c r="H53" s="27" t="s">
        <v>511</v>
      </c>
      <c r="I53" s="27" t="s">
        <v>528</v>
      </c>
      <c r="J53" s="27" t="s">
        <v>645</v>
      </c>
    </row>
    <row r="54" ht="33.75" customHeight="1" spans="1:10">
      <c r="A54" s="27" t="s">
        <v>433</v>
      </c>
      <c r="B54" s="27" t="s">
        <v>632</v>
      </c>
      <c r="C54" s="27" t="s">
        <v>517</v>
      </c>
      <c r="D54" s="27" t="s">
        <v>519</v>
      </c>
      <c r="E54" s="27" t="s">
        <v>646</v>
      </c>
      <c r="F54" s="27" t="s">
        <v>525</v>
      </c>
      <c r="G54" s="44" t="s">
        <v>45</v>
      </c>
      <c r="H54" s="27" t="s">
        <v>604</v>
      </c>
      <c r="I54" s="27" t="s">
        <v>528</v>
      </c>
      <c r="J54" s="27" t="s">
        <v>647</v>
      </c>
    </row>
    <row r="55" ht="58" customHeight="1" spans="1:10">
      <c r="A55" s="27" t="s">
        <v>433</v>
      </c>
      <c r="B55" s="27" t="s">
        <v>632</v>
      </c>
      <c r="C55" s="27" t="s">
        <v>520</v>
      </c>
      <c r="D55" s="27" t="s">
        <v>521</v>
      </c>
      <c r="E55" s="27" t="s">
        <v>521</v>
      </c>
      <c r="F55" s="27" t="s">
        <v>540</v>
      </c>
      <c r="G55" s="44" t="s">
        <v>542</v>
      </c>
      <c r="H55" s="27" t="s">
        <v>511</v>
      </c>
      <c r="I55" s="27" t="s">
        <v>528</v>
      </c>
      <c r="J55" s="27" t="s">
        <v>648</v>
      </c>
    </row>
    <row r="56" ht="33.75" customHeight="1" spans="1:10">
      <c r="A56" s="27" t="s">
        <v>427</v>
      </c>
      <c r="B56" s="27" t="s">
        <v>649</v>
      </c>
      <c r="C56" s="27" t="s">
        <v>507</v>
      </c>
      <c r="D56" s="27" t="s">
        <v>523</v>
      </c>
      <c r="E56" s="27" t="s">
        <v>650</v>
      </c>
      <c r="F56" s="27" t="s">
        <v>540</v>
      </c>
      <c r="G56" s="44" t="s">
        <v>651</v>
      </c>
      <c r="H56" s="27" t="s">
        <v>652</v>
      </c>
      <c r="I56" s="27" t="s">
        <v>528</v>
      </c>
      <c r="J56" s="27" t="s">
        <v>653</v>
      </c>
    </row>
    <row r="57" ht="33.75" customHeight="1" spans="1:10">
      <c r="A57" s="27" t="s">
        <v>427</v>
      </c>
      <c r="B57" s="27" t="s">
        <v>654</v>
      </c>
      <c r="C57" s="27" t="s">
        <v>507</v>
      </c>
      <c r="D57" s="27" t="s">
        <v>523</v>
      </c>
      <c r="E57" s="27" t="s">
        <v>655</v>
      </c>
      <c r="F57" s="27" t="s">
        <v>540</v>
      </c>
      <c r="G57" s="44" t="s">
        <v>44</v>
      </c>
      <c r="H57" s="27" t="s">
        <v>656</v>
      </c>
      <c r="I57" s="27" t="s">
        <v>528</v>
      </c>
      <c r="J57" s="27" t="s">
        <v>657</v>
      </c>
    </row>
    <row r="58" ht="33.75" customHeight="1" spans="1:10">
      <c r="A58" s="27" t="s">
        <v>427</v>
      </c>
      <c r="B58" s="27" t="s">
        <v>654</v>
      </c>
      <c r="C58" s="27" t="s">
        <v>507</v>
      </c>
      <c r="D58" s="27" t="s">
        <v>508</v>
      </c>
      <c r="E58" s="27" t="s">
        <v>658</v>
      </c>
      <c r="F58" s="27" t="s">
        <v>540</v>
      </c>
      <c r="G58" s="44" t="s">
        <v>532</v>
      </c>
      <c r="H58" s="27" t="s">
        <v>511</v>
      </c>
      <c r="I58" s="27" t="s">
        <v>528</v>
      </c>
      <c r="J58" s="27" t="s">
        <v>659</v>
      </c>
    </row>
    <row r="59" ht="54" customHeight="1" spans="1:10">
      <c r="A59" s="27" t="s">
        <v>427</v>
      </c>
      <c r="B59" s="27" t="s">
        <v>654</v>
      </c>
      <c r="C59" s="27" t="s">
        <v>517</v>
      </c>
      <c r="D59" s="27" t="s">
        <v>519</v>
      </c>
      <c r="E59" s="27" t="s">
        <v>660</v>
      </c>
      <c r="F59" s="27" t="s">
        <v>540</v>
      </c>
      <c r="G59" s="44" t="s">
        <v>576</v>
      </c>
      <c r="H59" s="27" t="s">
        <v>511</v>
      </c>
      <c r="I59" s="27" t="s">
        <v>528</v>
      </c>
      <c r="J59" s="27" t="s">
        <v>661</v>
      </c>
    </row>
    <row r="60" ht="33.75" customHeight="1" spans="1:10">
      <c r="A60" s="27" t="s">
        <v>427</v>
      </c>
      <c r="B60" s="27" t="s">
        <v>654</v>
      </c>
      <c r="C60" s="27" t="s">
        <v>517</v>
      </c>
      <c r="D60" s="27" t="s">
        <v>662</v>
      </c>
      <c r="E60" s="27" t="s">
        <v>663</v>
      </c>
      <c r="F60" s="27" t="s">
        <v>540</v>
      </c>
      <c r="G60" s="44" t="s">
        <v>664</v>
      </c>
      <c r="H60" s="27" t="s">
        <v>652</v>
      </c>
      <c r="I60" s="27" t="s">
        <v>528</v>
      </c>
      <c r="J60" s="27" t="s">
        <v>665</v>
      </c>
    </row>
    <row r="61" ht="33.75" customHeight="1" spans="1:10">
      <c r="A61" s="27" t="s">
        <v>427</v>
      </c>
      <c r="B61" s="27" t="s">
        <v>654</v>
      </c>
      <c r="C61" s="27" t="s">
        <v>517</v>
      </c>
      <c r="D61" s="27" t="s">
        <v>662</v>
      </c>
      <c r="E61" s="27" t="s">
        <v>666</v>
      </c>
      <c r="F61" s="27" t="s">
        <v>540</v>
      </c>
      <c r="G61" s="44" t="s">
        <v>667</v>
      </c>
      <c r="H61" s="27" t="s">
        <v>652</v>
      </c>
      <c r="I61" s="27" t="s">
        <v>528</v>
      </c>
      <c r="J61" s="27" t="s">
        <v>668</v>
      </c>
    </row>
    <row r="62" ht="49" customHeight="1" spans="1:10">
      <c r="A62" s="27" t="s">
        <v>427</v>
      </c>
      <c r="B62" s="27" t="s">
        <v>654</v>
      </c>
      <c r="C62" s="27" t="s">
        <v>520</v>
      </c>
      <c r="D62" s="27" t="s">
        <v>521</v>
      </c>
      <c r="E62" s="27" t="s">
        <v>521</v>
      </c>
      <c r="F62" s="27" t="s">
        <v>540</v>
      </c>
      <c r="G62" s="44" t="s">
        <v>562</v>
      </c>
      <c r="H62" s="27" t="s">
        <v>511</v>
      </c>
      <c r="I62" s="27" t="s">
        <v>528</v>
      </c>
      <c r="J62" s="27" t="s">
        <v>669</v>
      </c>
    </row>
    <row r="63" ht="33.75" customHeight="1" spans="1:10">
      <c r="A63" s="27" t="s">
        <v>468</v>
      </c>
      <c r="B63" s="27" t="s">
        <v>468</v>
      </c>
      <c r="C63" s="27" t="s">
        <v>507</v>
      </c>
      <c r="D63" s="27" t="s">
        <v>523</v>
      </c>
      <c r="E63" s="27" t="s">
        <v>618</v>
      </c>
      <c r="F63" s="27" t="s">
        <v>525</v>
      </c>
      <c r="G63" s="44" t="s">
        <v>45</v>
      </c>
      <c r="H63" s="27" t="s">
        <v>670</v>
      </c>
      <c r="I63" s="27" t="s">
        <v>528</v>
      </c>
      <c r="J63" s="27" t="s">
        <v>671</v>
      </c>
    </row>
    <row r="64" ht="33.75" customHeight="1" spans="1:10">
      <c r="A64" s="27" t="s">
        <v>468</v>
      </c>
      <c r="B64" s="27" t="s">
        <v>468</v>
      </c>
      <c r="C64" s="27" t="s">
        <v>507</v>
      </c>
      <c r="D64" s="27" t="s">
        <v>508</v>
      </c>
      <c r="E64" s="27" t="s">
        <v>672</v>
      </c>
      <c r="F64" s="27" t="s">
        <v>525</v>
      </c>
      <c r="G64" s="44" t="s">
        <v>532</v>
      </c>
      <c r="H64" s="27" t="s">
        <v>511</v>
      </c>
      <c r="I64" s="27" t="s">
        <v>528</v>
      </c>
      <c r="J64" s="27" t="s">
        <v>673</v>
      </c>
    </row>
    <row r="65" ht="50" customHeight="1" spans="1:10">
      <c r="A65" s="27" t="s">
        <v>468</v>
      </c>
      <c r="B65" s="27" t="s">
        <v>468</v>
      </c>
      <c r="C65" s="27" t="s">
        <v>507</v>
      </c>
      <c r="D65" s="27" t="s">
        <v>534</v>
      </c>
      <c r="E65" s="27" t="s">
        <v>625</v>
      </c>
      <c r="F65" s="27" t="s">
        <v>525</v>
      </c>
      <c r="G65" s="44" t="s">
        <v>532</v>
      </c>
      <c r="H65" s="27" t="s">
        <v>511</v>
      </c>
      <c r="I65" s="27" t="s">
        <v>528</v>
      </c>
      <c r="J65" s="27" t="s">
        <v>674</v>
      </c>
    </row>
    <row r="66" ht="33.75" customHeight="1" spans="1:10">
      <c r="A66" s="27" t="s">
        <v>468</v>
      </c>
      <c r="B66" s="27" t="s">
        <v>468</v>
      </c>
      <c r="C66" s="27" t="s">
        <v>517</v>
      </c>
      <c r="D66" s="27" t="s">
        <v>519</v>
      </c>
      <c r="E66" s="27" t="s">
        <v>675</v>
      </c>
      <c r="F66" s="27" t="s">
        <v>525</v>
      </c>
      <c r="G66" s="44" t="s">
        <v>676</v>
      </c>
      <c r="H66" s="27"/>
      <c r="I66" s="27" t="s">
        <v>512</v>
      </c>
      <c r="J66" s="27" t="s">
        <v>677</v>
      </c>
    </row>
    <row r="67" ht="33.75" customHeight="1" spans="1:10">
      <c r="A67" s="27" t="s">
        <v>468</v>
      </c>
      <c r="B67" s="27" t="s">
        <v>468</v>
      </c>
      <c r="C67" s="27" t="s">
        <v>520</v>
      </c>
      <c r="D67" s="27" t="s">
        <v>521</v>
      </c>
      <c r="E67" s="27" t="s">
        <v>630</v>
      </c>
      <c r="F67" s="27" t="s">
        <v>540</v>
      </c>
      <c r="G67" s="44" t="s">
        <v>678</v>
      </c>
      <c r="H67" s="27" t="s">
        <v>511</v>
      </c>
      <c r="I67" s="27" t="s">
        <v>528</v>
      </c>
      <c r="J67" s="27" t="s">
        <v>631</v>
      </c>
    </row>
    <row r="68" ht="33.75" customHeight="1" spans="1:10">
      <c r="A68" s="27" t="s">
        <v>471</v>
      </c>
      <c r="B68" s="27" t="s">
        <v>679</v>
      </c>
      <c r="C68" s="27" t="s">
        <v>507</v>
      </c>
      <c r="D68" s="27" t="s">
        <v>523</v>
      </c>
      <c r="E68" s="27" t="s">
        <v>680</v>
      </c>
      <c r="F68" s="27" t="s">
        <v>540</v>
      </c>
      <c r="G68" s="44" t="s">
        <v>681</v>
      </c>
      <c r="H68" s="27" t="s">
        <v>637</v>
      </c>
      <c r="I68" s="27" t="s">
        <v>528</v>
      </c>
      <c r="J68" s="27" t="s">
        <v>682</v>
      </c>
    </row>
    <row r="69" ht="33.75" customHeight="1" spans="1:10">
      <c r="A69" s="27" t="s">
        <v>471</v>
      </c>
      <c r="B69" s="27" t="s">
        <v>679</v>
      </c>
      <c r="C69" s="27" t="s">
        <v>507</v>
      </c>
      <c r="D69" s="27" t="s">
        <v>523</v>
      </c>
      <c r="E69" s="27" t="s">
        <v>683</v>
      </c>
      <c r="F69" s="27" t="s">
        <v>540</v>
      </c>
      <c r="G69" s="44" t="s">
        <v>684</v>
      </c>
      <c r="H69" s="27" t="s">
        <v>637</v>
      </c>
      <c r="I69" s="27" t="s">
        <v>528</v>
      </c>
      <c r="J69" s="27" t="s">
        <v>685</v>
      </c>
    </row>
    <row r="70" ht="33.75" customHeight="1" spans="1:10">
      <c r="A70" s="27" t="s">
        <v>471</v>
      </c>
      <c r="B70" s="27" t="s">
        <v>679</v>
      </c>
      <c r="C70" s="27" t="s">
        <v>507</v>
      </c>
      <c r="D70" s="27" t="s">
        <v>508</v>
      </c>
      <c r="E70" s="27" t="s">
        <v>686</v>
      </c>
      <c r="F70" s="27" t="s">
        <v>525</v>
      </c>
      <c r="G70" s="44" t="s">
        <v>532</v>
      </c>
      <c r="H70" s="27" t="s">
        <v>511</v>
      </c>
      <c r="I70" s="27" t="s">
        <v>528</v>
      </c>
      <c r="J70" s="27" t="s">
        <v>687</v>
      </c>
    </row>
    <row r="71" ht="33.75" customHeight="1" spans="1:10">
      <c r="A71" s="27" t="s">
        <v>471</v>
      </c>
      <c r="B71" s="27" t="s">
        <v>679</v>
      </c>
      <c r="C71" s="27" t="s">
        <v>507</v>
      </c>
      <c r="D71" s="27" t="s">
        <v>508</v>
      </c>
      <c r="E71" s="27" t="s">
        <v>688</v>
      </c>
      <c r="F71" s="27" t="s">
        <v>540</v>
      </c>
      <c r="G71" s="44" t="s">
        <v>689</v>
      </c>
      <c r="H71" s="27" t="s">
        <v>637</v>
      </c>
      <c r="I71" s="27" t="s">
        <v>528</v>
      </c>
      <c r="J71" s="27" t="s">
        <v>689</v>
      </c>
    </row>
    <row r="72" ht="33.75" customHeight="1" spans="1:10">
      <c r="A72" s="27" t="s">
        <v>471</v>
      </c>
      <c r="B72" s="27" t="s">
        <v>679</v>
      </c>
      <c r="C72" s="27" t="s">
        <v>507</v>
      </c>
      <c r="D72" s="27" t="s">
        <v>508</v>
      </c>
      <c r="E72" s="27" t="s">
        <v>690</v>
      </c>
      <c r="F72" s="27" t="s">
        <v>525</v>
      </c>
      <c r="G72" s="44" t="s">
        <v>532</v>
      </c>
      <c r="H72" s="27" t="s">
        <v>511</v>
      </c>
      <c r="I72" s="27" t="s">
        <v>528</v>
      </c>
      <c r="J72" s="27" t="s">
        <v>690</v>
      </c>
    </row>
    <row r="73" ht="33.75" customHeight="1" spans="1:10">
      <c r="A73" s="27" t="s">
        <v>471</v>
      </c>
      <c r="B73" s="27" t="s">
        <v>679</v>
      </c>
      <c r="C73" s="27" t="s">
        <v>507</v>
      </c>
      <c r="D73" s="27" t="s">
        <v>534</v>
      </c>
      <c r="E73" s="27" t="s">
        <v>691</v>
      </c>
      <c r="F73" s="27" t="s">
        <v>525</v>
      </c>
      <c r="G73" s="44" t="s">
        <v>532</v>
      </c>
      <c r="H73" s="27" t="s">
        <v>511</v>
      </c>
      <c r="I73" s="27" t="s">
        <v>528</v>
      </c>
      <c r="J73" s="27" t="s">
        <v>691</v>
      </c>
    </row>
    <row r="74" ht="33.75" customHeight="1" spans="1:10">
      <c r="A74" s="27" t="s">
        <v>471</v>
      </c>
      <c r="B74" s="27" t="s">
        <v>679</v>
      </c>
      <c r="C74" s="27" t="s">
        <v>507</v>
      </c>
      <c r="D74" s="27" t="s">
        <v>534</v>
      </c>
      <c r="E74" s="27" t="s">
        <v>692</v>
      </c>
      <c r="F74" s="27" t="s">
        <v>540</v>
      </c>
      <c r="G74" s="44" t="s">
        <v>693</v>
      </c>
      <c r="H74" s="27" t="s">
        <v>511</v>
      </c>
      <c r="I74" s="27" t="s">
        <v>528</v>
      </c>
      <c r="J74" s="27" t="s">
        <v>692</v>
      </c>
    </row>
    <row r="75" ht="33.75" customHeight="1" spans="1:10">
      <c r="A75" s="27" t="s">
        <v>471</v>
      </c>
      <c r="B75" s="27" t="s">
        <v>679</v>
      </c>
      <c r="C75" s="27" t="s">
        <v>517</v>
      </c>
      <c r="D75" s="27" t="s">
        <v>519</v>
      </c>
      <c r="E75" s="27" t="s">
        <v>694</v>
      </c>
      <c r="F75" s="27" t="s">
        <v>540</v>
      </c>
      <c r="G75" s="44" t="s">
        <v>695</v>
      </c>
      <c r="H75" s="27" t="s">
        <v>637</v>
      </c>
      <c r="I75" s="27" t="s">
        <v>528</v>
      </c>
      <c r="J75" s="27" t="s">
        <v>694</v>
      </c>
    </row>
    <row r="76" ht="33.75" customHeight="1" spans="1:10">
      <c r="A76" s="27" t="s">
        <v>471</v>
      </c>
      <c r="B76" s="27" t="s">
        <v>679</v>
      </c>
      <c r="C76" s="27" t="s">
        <v>517</v>
      </c>
      <c r="D76" s="27" t="s">
        <v>519</v>
      </c>
      <c r="E76" s="27" t="s">
        <v>696</v>
      </c>
      <c r="F76" s="27" t="s">
        <v>540</v>
      </c>
      <c r="G76" s="44" t="s">
        <v>697</v>
      </c>
      <c r="H76" s="27" t="s">
        <v>637</v>
      </c>
      <c r="I76" s="27" t="s">
        <v>528</v>
      </c>
      <c r="J76" s="27" t="s">
        <v>696</v>
      </c>
    </row>
    <row r="77" ht="33.75" customHeight="1" spans="1:10">
      <c r="A77" s="27" t="s">
        <v>471</v>
      </c>
      <c r="B77" s="27" t="s">
        <v>679</v>
      </c>
      <c r="C77" s="27" t="s">
        <v>517</v>
      </c>
      <c r="D77" s="27" t="s">
        <v>519</v>
      </c>
      <c r="E77" s="27" t="s">
        <v>698</v>
      </c>
      <c r="F77" s="27" t="s">
        <v>540</v>
      </c>
      <c r="G77" s="44" t="s">
        <v>699</v>
      </c>
      <c r="H77" s="27" t="s">
        <v>637</v>
      </c>
      <c r="I77" s="27" t="s">
        <v>528</v>
      </c>
      <c r="J77" s="27" t="s">
        <v>698</v>
      </c>
    </row>
    <row r="78" ht="33.75" customHeight="1" spans="1:10">
      <c r="A78" s="27" t="s">
        <v>471</v>
      </c>
      <c r="B78" s="27" t="s">
        <v>679</v>
      </c>
      <c r="C78" s="27" t="s">
        <v>517</v>
      </c>
      <c r="D78" s="27" t="s">
        <v>519</v>
      </c>
      <c r="E78" s="27" t="s">
        <v>700</v>
      </c>
      <c r="F78" s="27" t="s">
        <v>540</v>
      </c>
      <c r="G78" s="44" t="s">
        <v>701</v>
      </c>
      <c r="H78" s="27" t="s">
        <v>637</v>
      </c>
      <c r="I78" s="27" t="s">
        <v>528</v>
      </c>
      <c r="J78" s="27" t="s">
        <v>700</v>
      </c>
    </row>
    <row r="79" ht="33.75" customHeight="1" spans="1:10">
      <c r="A79" s="27" t="s">
        <v>471</v>
      </c>
      <c r="B79" s="27" t="s">
        <v>679</v>
      </c>
      <c r="C79" s="27" t="s">
        <v>517</v>
      </c>
      <c r="D79" s="27" t="s">
        <v>597</v>
      </c>
      <c r="E79" s="27" t="s">
        <v>702</v>
      </c>
      <c r="F79" s="27" t="s">
        <v>540</v>
      </c>
      <c r="G79" s="44" t="s">
        <v>703</v>
      </c>
      <c r="H79" s="27" t="s">
        <v>637</v>
      </c>
      <c r="I79" s="27" t="s">
        <v>528</v>
      </c>
      <c r="J79" s="27" t="s">
        <v>704</v>
      </c>
    </row>
    <row r="80" ht="33.75" customHeight="1" spans="1:10">
      <c r="A80" s="27" t="s">
        <v>471</v>
      </c>
      <c r="B80" s="27" t="s">
        <v>679</v>
      </c>
      <c r="C80" s="27" t="s">
        <v>520</v>
      </c>
      <c r="D80" s="27" t="s">
        <v>521</v>
      </c>
      <c r="E80" s="27" t="s">
        <v>705</v>
      </c>
      <c r="F80" s="27" t="s">
        <v>540</v>
      </c>
      <c r="G80" s="44" t="s">
        <v>542</v>
      </c>
      <c r="H80" s="27" t="s">
        <v>511</v>
      </c>
      <c r="I80" s="27" t="s">
        <v>528</v>
      </c>
      <c r="J80" s="27" t="s">
        <v>705</v>
      </c>
    </row>
    <row r="81" ht="33.75" customHeight="1" spans="1:10">
      <c r="A81" s="27" t="s">
        <v>466</v>
      </c>
      <c r="B81" s="27" t="s">
        <v>706</v>
      </c>
      <c r="C81" s="27" t="s">
        <v>507</v>
      </c>
      <c r="D81" s="27" t="s">
        <v>523</v>
      </c>
      <c r="E81" s="27" t="s">
        <v>707</v>
      </c>
      <c r="F81" s="27" t="s">
        <v>525</v>
      </c>
      <c r="G81" s="44" t="s">
        <v>708</v>
      </c>
      <c r="H81" s="27" t="s">
        <v>604</v>
      </c>
      <c r="I81" s="27" t="s">
        <v>528</v>
      </c>
      <c r="J81" s="27" t="s">
        <v>707</v>
      </c>
    </row>
    <row r="82" ht="33.75" customHeight="1" spans="1:10">
      <c r="A82" s="27" t="s">
        <v>466</v>
      </c>
      <c r="B82" s="27" t="s">
        <v>706</v>
      </c>
      <c r="C82" s="27" t="s">
        <v>507</v>
      </c>
      <c r="D82" s="27" t="s">
        <v>534</v>
      </c>
      <c r="E82" s="27" t="s">
        <v>709</v>
      </c>
      <c r="F82" s="27" t="s">
        <v>536</v>
      </c>
      <c r="G82" s="44" t="s">
        <v>710</v>
      </c>
      <c r="H82" s="27" t="s">
        <v>611</v>
      </c>
      <c r="I82" s="27" t="s">
        <v>528</v>
      </c>
      <c r="J82" s="27" t="s">
        <v>709</v>
      </c>
    </row>
    <row r="83" ht="33.75" customHeight="1" spans="1:10">
      <c r="A83" s="27" t="s">
        <v>466</v>
      </c>
      <c r="B83" s="27" t="s">
        <v>706</v>
      </c>
      <c r="C83" s="27" t="s">
        <v>507</v>
      </c>
      <c r="D83" s="27" t="s">
        <v>514</v>
      </c>
      <c r="E83" s="27" t="s">
        <v>515</v>
      </c>
      <c r="F83" s="27" t="s">
        <v>525</v>
      </c>
      <c r="G83" s="44" t="s">
        <v>711</v>
      </c>
      <c r="H83" s="27" t="s">
        <v>712</v>
      </c>
      <c r="I83" s="27" t="s">
        <v>528</v>
      </c>
      <c r="J83" s="27" t="s">
        <v>713</v>
      </c>
    </row>
    <row r="84" ht="33.75" customHeight="1" spans="1:10">
      <c r="A84" s="27" t="s">
        <v>466</v>
      </c>
      <c r="B84" s="27" t="s">
        <v>706</v>
      </c>
      <c r="C84" s="27" t="s">
        <v>517</v>
      </c>
      <c r="D84" s="27" t="s">
        <v>519</v>
      </c>
      <c r="E84" s="27" t="s">
        <v>714</v>
      </c>
      <c r="F84" s="27" t="s">
        <v>525</v>
      </c>
      <c r="G84" s="44" t="s">
        <v>714</v>
      </c>
      <c r="H84" s="27" t="s">
        <v>715</v>
      </c>
      <c r="I84" s="27" t="s">
        <v>528</v>
      </c>
      <c r="J84" s="27" t="s">
        <v>714</v>
      </c>
    </row>
    <row r="85" ht="33.75" customHeight="1" spans="1:10">
      <c r="A85" s="27" t="s">
        <v>466</v>
      </c>
      <c r="B85" s="27" t="s">
        <v>706</v>
      </c>
      <c r="C85" s="27" t="s">
        <v>520</v>
      </c>
      <c r="D85" s="27" t="s">
        <v>521</v>
      </c>
      <c r="E85" s="27" t="s">
        <v>716</v>
      </c>
      <c r="F85" s="27" t="s">
        <v>540</v>
      </c>
      <c r="G85" s="44" t="s">
        <v>542</v>
      </c>
      <c r="H85" s="27" t="s">
        <v>511</v>
      </c>
      <c r="I85" s="27" t="s">
        <v>528</v>
      </c>
      <c r="J85" s="27" t="s">
        <v>716</v>
      </c>
    </row>
    <row r="86" ht="33.75" customHeight="1" spans="1:10">
      <c r="A86" s="27" t="s">
        <v>456</v>
      </c>
      <c r="B86" s="27" t="s">
        <v>717</v>
      </c>
      <c r="C86" s="27" t="s">
        <v>507</v>
      </c>
      <c r="D86" s="27" t="s">
        <v>523</v>
      </c>
      <c r="E86" s="27" t="s">
        <v>618</v>
      </c>
      <c r="F86" s="27" t="s">
        <v>525</v>
      </c>
      <c r="G86" s="44" t="s">
        <v>45</v>
      </c>
      <c r="H86" s="27" t="s">
        <v>566</v>
      </c>
      <c r="I86" s="27" t="s">
        <v>528</v>
      </c>
      <c r="J86" s="27" t="s">
        <v>718</v>
      </c>
    </row>
    <row r="87" ht="33.75" customHeight="1" spans="1:10">
      <c r="A87" s="27" t="s">
        <v>456</v>
      </c>
      <c r="B87" s="27" t="s">
        <v>717</v>
      </c>
      <c r="C87" s="27" t="s">
        <v>507</v>
      </c>
      <c r="D87" s="27" t="s">
        <v>523</v>
      </c>
      <c r="E87" s="27" t="s">
        <v>719</v>
      </c>
      <c r="F87" s="27" t="s">
        <v>540</v>
      </c>
      <c r="G87" s="44" t="s">
        <v>693</v>
      </c>
      <c r="H87" s="27" t="s">
        <v>720</v>
      </c>
      <c r="I87" s="27" t="s">
        <v>528</v>
      </c>
      <c r="J87" s="27" t="s">
        <v>721</v>
      </c>
    </row>
    <row r="88" ht="33.75" customHeight="1" spans="1:10">
      <c r="A88" s="27" t="s">
        <v>456</v>
      </c>
      <c r="B88" s="27" t="s">
        <v>717</v>
      </c>
      <c r="C88" s="27" t="s">
        <v>507</v>
      </c>
      <c r="D88" s="27" t="s">
        <v>508</v>
      </c>
      <c r="E88" s="27" t="s">
        <v>622</v>
      </c>
      <c r="F88" s="27" t="s">
        <v>525</v>
      </c>
      <c r="G88" s="44" t="s">
        <v>722</v>
      </c>
      <c r="H88" s="27" t="s">
        <v>723</v>
      </c>
      <c r="I88" s="27" t="s">
        <v>528</v>
      </c>
      <c r="J88" s="27" t="s">
        <v>724</v>
      </c>
    </row>
    <row r="89" ht="48" customHeight="1" spans="1:10">
      <c r="A89" s="27" t="s">
        <v>456</v>
      </c>
      <c r="B89" s="27" t="s">
        <v>717</v>
      </c>
      <c r="C89" s="27" t="s">
        <v>507</v>
      </c>
      <c r="D89" s="27" t="s">
        <v>534</v>
      </c>
      <c r="E89" s="27" t="s">
        <v>625</v>
      </c>
      <c r="F89" s="27" t="s">
        <v>525</v>
      </c>
      <c r="G89" s="44" t="s">
        <v>725</v>
      </c>
      <c r="H89" s="27" t="s">
        <v>726</v>
      </c>
      <c r="I89" s="27" t="s">
        <v>528</v>
      </c>
      <c r="J89" s="27" t="s">
        <v>674</v>
      </c>
    </row>
    <row r="90" ht="33.75" customHeight="1" spans="1:10">
      <c r="A90" s="27" t="s">
        <v>456</v>
      </c>
      <c r="B90" s="27" t="s">
        <v>717</v>
      </c>
      <c r="C90" s="27" t="s">
        <v>517</v>
      </c>
      <c r="D90" s="27" t="s">
        <v>519</v>
      </c>
      <c r="E90" s="27" t="s">
        <v>628</v>
      </c>
      <c r="F90" s="27" t="s">
        <v>540</v>
      </c>
      <c r="G90" s="44" t="s">
        <v>623</v>
      </c>
      <c r="H90" s="27" t="s">
        <v>511</v>
      </c>
      <c r="I90" s="27" t="s">
        <v>528</v>
      </c>
      <c r="J90" s="27" t="s">
        <v>727</v>
      </c>
    </row>
    <row r="91" ht="33.75" customHeight="1" spans="1:10">
      <c r="A91" s="27" t="s">
        <v>456</v>
      </c>
      <c r="B91" s="27" t="s">
        <v>717</v>
      </c>
      <c r="C91" s="27" t="s">
        <v>520</v>
      </c>
      <c r="D91" s="27" t="s">
        <v>521</v>
      </c>
      <c r="E91" s="27" t="s">
        <v>630</v>
      </c>
      <c r="F91" s="27" t="s">
        <v>540</v>
      </c>
      <c r="G91" s="44" t="s">
        <v>623</v>
      </c>
      <c r="H91" s="27" t="s">
        <v>511</v>
      </c>
      <c r="I91" s="27" t="s">
        <v>528</v>
      </c>
      <c r="J91" s="27" t="s">
        <v>631</v>
      </c>
    </row>
    <row r="92" ht="33.75" customHeight="1" spans="1:10">
      <c r="A92" s="27" t="s">
        <v>444</v>
      </c>
      <c r="B92" s="27" t="s">
        <v>728</v>
      </c>
      <c r="C92" s="27" t="s">
        <v>507</v>
      </c>
      <c r="D92" s="27" t="s">
        <v>523</v>
      </c>
      <c r="E92" s="27" t="s">
        <v>729</v>
      </c>
      <c r="F92" s="27" t="s">
        <v>525</v>
      </c>
      <c r="G92" s="44" t="s">
        <v>730</v>
      </c>
      <c r="H92" s="27" t="s">
        <v>637</v>
      </c>
      <c r="I92" s="27" t="s">
        <v>528</v>
      </c>
      <c r="J92" s="27" t="s">
        <v>731</v>
      </c>
    </row>
    <row r="93" ht="33.75" customHeight="1" spans="1:10">
      <c r="A93" s="27" t="s">
        <v>444</v>
      </c>
      <c r="B93" s="27" t="s">
        <v>728</v>
      </c>
      <c r="C93" s="27" t="s">
        <v>507</v>
      </c>
      <c r="D93" s="27" t="s">
        <v>523</v>
      </c>
      <c r="E93" s="27" t="s">
        <v>732</v>
      </c>
      <c r="F93" s="27" t="s">
        <v>525</v>
      </c>
      <c r="G93" s="44" t="s">
        <v>733</v>
      </c>
      <c r="H93" s="27" t="s">
        <v>637</v>
      </c>
      <c r="I93" s="27" t="s">
        <v>528</v>
      </c>
      <c r="J93" s="27" t="s">
        <v>734</v>
      </c>
    </row>
    <row r="94" ht="33.75" customHeight="1" spans="1:10">
      <c r="A94" s="27" t="s">
        <v>444</v>
      </c>
      <c r="B94" s="27" t="s">
        <v>728</v>
      </c>
      <c r="C94" s="27" t="s">
        <v>507</v>
      </c>
      <c r="D94" s="27" t="s">
        <v>508</v>
      </c>
      <c r="E94" s="27" t="s">
        <v>735</v>
      </c>
      <c r="F94" s="27" t="s">
        <v>525</v>
      </c>
      <c r="G94" s="44" t="s">
        <v>532</v>
      </c>
      <c r="H94" s="27" t="s">
        <v>511</v>
      </c>
      <c r="I94" s="27" t="s">
        <v>528</v>
      </c>
      <c r="J94" s="27" t="s">
        <v>736</v>
      </c>
    </row>
    <row r="95" ht="33.75" customHeight="1" spans="1:10">
      <c r="A95" s="27" t="s">
        <v>444</v>
      </c>
      <c r="B95" s="27" t="s">
        <v>728</v>
      </c>
      <c r="C95" s="27" t="s">
        <v>507</v>
      </c>
      <c r="D95" s="27" t="s">
        <v>534</v>
      </c>
      <c r="E95" s="27" t="s">
        <v>737</v>
      </c>
      <c r="F95" s="27" t="s">
        <v>525</v>
      </c>
      <c r="G95" s="44" t="s">
        <v>532</v>
      </c>
      <c r="H95" s="27" t="s">
        <v>511</v>
      </c>
      <c r="I95" s="27" t="s">
        <v>528</v>
      </c>
      <c r="J95" s="27" t="s">
        <v>738</v>
      </c>
    </row>
    <row r="96" ht="33.75" customHeight="1" spans="1:10">
      <c r="A96" s="27" t="s">
        <v>444</v>
      </c>
      <c r="B96" s="27" t="s">
        <v>728</v>
      </c>
      <c r="C96" s="27" t="s">
        <v>517</v>
      </c>
      <c r="D96" s="27" t="s">
        <v>519</v>
      </c>
      <c r="E96" s="27" t="s">
        <v>739</v>
      </c>
      <c r="F96" s="27" t="s">
        <v>525</v>
      </c>
      <c r="G96" s="44" t="s">
        <v>532</v>
      </c>
      <c r="H96" s="27" t="s">
        <v>511</v>
      </c>
      <c r="I96" s="27" t="s">
        <v>528</v>
      </c>
      <c r="J96" s="27" t="s">
        <v>740</v>
      </c>
    </row>
    <row r="97" ht="33.75" customHeight="1" spans="1:10">
      <c r="A97" s="27" t="s">
        <v>444</v>
      </c>
      <c r="B97" s="27" t="s">
        <v>728</v>
      </c>
      <c r="C97" s="27" t="s">
        <v>517</v>
      </c>
      <c r="D97" s="27" t="s">
        <v>519</v>
      </c>
      <c r="E97" s="27" t="s">
        <v>741</v>
      </c>
      <c r="F97" s="27" t="s">
        <v>525</v>
      </c>
      <c r="G97" s="44" t="s">
        <v>532</v>
      </c>
      <c r="H97" s="27" t="s">
        <v>511</v>
      </c>
      <c r="I97" s="27" t="s">
        <v>528</v>
      </c>
      <c r="J97" s="27" t="s">
        <v>742</v>
      </c>
    </row>
    <row r="98" ht="33.75" customHeight="1" spans="1:10">
      <c r="A98" s="27" t="s">
        <v>444</v>
      </c>
      <c r="B98" s="27" t="s">
        <v>728</v>
      </c>
      <c r="C98" s="27" t="s">
        <v>520</v>
      </c>
      <c r="D98" s="27" t="s">
        <v>521</v>
      </c>
      <c r="E98" s="27" t="s">
        <v>743</v>
      </c>
      <c r="F98" s="27" t="s">
        <v>509</v>
      </c>
      <c r="G98" s="44" t="s">
        <v>542</v>
      </c>
      <c r="H98" s="27" t="s">
        <v>511</v>
      </c>
      <c r="I98" s="27" t="s">
        <v>528</v>
      </c>
      <c r="J98" s="27" t="s">
        <v>744</v>
      </c>
    </row>
    <row r="99" ht="33.75" customHeight="1" spans="1:10">
      <c r="A99" s="27" t="s">
        <v>438</v>
      </c>
      <c r="B99" s="27" t="s">
        <v>745</v>
      </c>
      <c r="C99" s="27" t="s">
        <v>507</v>
      </c>
      <c r="D99" s="27" t="s">
        <v>523</v>
      </c>
      <c r="E99" s="27" t="s">
        <v>746</v>
      </c>
      <c r="F99" s="27" t="s">
        <v>525</v>
      </c>
      <c r="G99" s="44" t="s">
        <v>532</v>
      </c>
      <c r="H99" s="27" t="s">
        <v>511</v>
      </c>
      <c r="I99" s="27" t="s">
        <v>528</v>
      </c>
      <c r="J99" s="27" t="s">
        <v>747</v>
      </c>
    </row>
    <row r="100" ht="33.75" customHeight="1" spans="1:10">
      <c r="A100" s="27" t="s">
        <v>438</v>
      </c>
      <c r="B100" s="27" t="s">
        <v>745</v>
      </c>
      <c r="C100" s="27" t="s">
        <v>507</v>
      </c>
      <c r="D100" s="27" t="s">
        <v>523</v>
      </c>
      <c r="E100" s="27" t="s">
        <v>748</v>
      </c>
      <c r="F100" s="27" t="s">
        <v>525</v>
      </c>
      <c r="G100" s="44" t="s">
        <v>532</v>
      </c>
      <c r="H100" s="27" t="s">
        <v>511</v>
      </c>
      <c r="I100" s="27" t="s">
        <v>528</v>
      </c>
      <c r="J100" s="27" t="s">
        <v>749</v>
      </c>
    </row>
    <row r="101" ht="33.75" customHeight="1" spans="1:10">
      <c r="A101" s="27" t="s">
        <v>438</v>
      </c>
      <c r="B101" s="27" t="s">
        <v>745</v>
      </c>
      <c r="C101" s="27" t="s">
        <v>507</v>
      </c>
      <c r="D101" s="27" t="s">
        <v>523</v>
      </c>
      <c r="E101" s="27" t="s">
        <v>750</v>
      </c>
      <c r="F101" s="27" t="s">
        <v>525</v>
      </c>
      <c r="G101" s="44" t="s">
        <v>751</v>
      </c>
      <c r="H101" s="27" t="s">
        <v>604</v>
      </c>
      <c r="I101" s="27" t="s">
        <v>528</v>
      </c>
      <c r="J101" s="27" t="s">
        <v>752</v>
      </c>
    </row>
    <row r="102" ht="33.75" customHeight="1" spans="1:10">
      <c r="A102" s="27" t="s">
        <v>438</v>
      </c>
      <c r="B102" s="27" t="s">
        <v>745</v>
      </c>
      <c r="C102" s="27" t="s">
        <v>507</v>
      </c>
      <c r="D102" s="27" t="s">
        <v>508</v>
      </c>
      <c r="E102" s="27" t="s">
        <v>753</v>
      </c>
      <c r="F102" s="27" t="s">
        <v>525</v>
      </c>
      <c r="G102" s="44" t="s">
        <v>532</v>
      </c>
      <c r="H102" s="27" t="s">
        <v>511</v>
      </c>
      <c r="I102" s="27" t="s">
        <v>528</v>
      </c>
      <c r="J102" s="27" t="s">
        <v>754</v>
      </c>
    </row>
    <row r="103" ht="33.75" customHeight="1" spans="1:10">
      <c r="A103" s="27" t="s">
        <v>438</v>
      </c>
      <c r="B103" s="27" t="s">
        <v>745</v>
      </c>
      <c r="C103" s="27" t="s">
        <v>517</v>
      </c>
      <c r="D103" s="27" t="s">
        <v>519</v>
      </c>
      <c r="E103" s="27" t="s">
        <v>755</v>
      </c>
      <c r="F103" s="27" t="s">
        <v>525</v>
      </c>
      <c r="G103" s="44" t="s">
        <v>532</v>
      </c>
      <c r="H103" s="27" t="s">
        <v>511</v>
      </c>
      <c r="I103" s="27" t="s">
        <v>528</v>
      </c>
      <c r="J103" s="27" t="s">
        <v>756</v>
      </c>
    </row>
    <row r="104" ht="33.75" customHeight="1" spans="1:10">
      <c r="A104" s="27" t="s">
        <v>438</v>
      </c>
      <c r="B104" s="27" t="s">
        <v>745</v>
      </c>
      <c r="C104" s="27" t="s">
        <v>517</v>
      </c>
      <c r="D104" s="27" t="s">
        <v>662</v>
      </c>
      <c r="E104" s="27" t="s">
        <v>757</v>
      </c>
      <c r="F104" s="27" t="s">
        <v>525</v>
      </c>
      <c r="G104" s="44" t="s">
        <v>532</v>
      </c>
      <c r="H104" s="27" t="s">
        <v>511</v>
      </c>
      <c r="I104" s="27" t="s">
        <v>528</v>
      </c>
      <c r="J104" s="27" t="s">
        <v>758</v>
      </c>
    </row>
    <row r="105" ht="33.75" customHeight="1" spans="1:10">
      <c r="A105" s="27" t="s">
        <v>438</v>
      </c>
      <c r="B105" s="27" t="s">
        <v>745</v>
      </c>
      <c r="C105" s="27" t="s">
        <v>517</v>
      </c>
      <c r="D105" s="27" t="s">
        <v>662</v>
      </c>
      <c r="E105" s="27" t="s">
        <v>759</v>
      </c>
      <c r="F105" s="27" t="s">
        <v>525</v>
      </c>
      <c r="G105" s="44" t="s">
        <v>532</v>
      </c>
      <c r="H105" s="27" t="s">
        <v>511</v>
      </c>
      <c r="I105" s="27" t="s">
        <v>528</v>
      </c>
      <c r="J105" s="27" t="s">
        <v>760</v>
      </c>
    </row>
    <row r="106" ht="33.75" customHeight="1" spans="1:10">
      <c r="A106" s="27" t="s">
        <v>438</v>
      </c>
      <c r="B106" s="27" t="s">
        <v>745</v>
      </c>
      <c r="C106" s="27" t="s">
        <v>517</v>
      </c>
      <c r="D106" s="27" t="s">
        <v>662</v>
      </c>
      <c r="E106" s="27" t="s">
        <v>761</v>
      </c>
      <c r="F106" s="27" t="s">
        <v>525</v>
      </c>
      <c r="G106" s="44" t="s">
        <v>532</v>
      </c>
      <c r="H106" s="27" t="s">
        <v>511</v>
      </c>
      <c r="I106" s="27" t="s">
        <v>528</v>
      </c>
      <c r="J106" s="27" t="s">
        <v>762</v>
      </c>
    </row>
    <row r="107" ht="33.75" customHeight="1" spans="1:10">
      <c r="A107" s="27" t="s">
        <v>438</v>
      </c>
      <c r="B107" s="27" t="s">
        <v>745</v>
      </c>
      <c r="C107" s="27" t="s">
        <v>520</v>
      </c>
      <c r="D107" s="27" t="s">
        <v>521</v>
      </c>
      <c r="E107" s="27" t="s">
        <v>743</v>
      </c>
      <c r="F107" s="27" t="s">
        <v>509</v>
      </c>
      <c r="G107" s="44" t="s">
        <v>562</v>
      </c>
      <c r="H107" s="27" t="s">
        <v>511</v>
      </c>
      <c r="I107" s="27" t="s">
        <v>528</v>
      </c>
      <c r="J107" s="27" t="s">
        <v>763</v>
      </c>
    </row>
    <row r="108" ht="33.75" customHeight="1" spans="1:10">
      <c r="A108" s="74" t="s">
        <v>77</v>
      </c>
      <c r="B108" s="27"/>
      <c r="C108" s="27"/>
      <c r="D108" s="27"/>
      <c r="E108" s="27"/>
      <c r="F108" s="27"/>
      <c r="G108" s="27"/>
      <c r="H108" s="27"/>
      <c r="I108" s="27"/>
      <c r="J108" s="27"/>
    </row>
    <row r="109" ht="48" customHeight="1" spans="1:10">
      <c r="A109" s="27" t="s">
        <v>477</v>
      </c>
      <c r="B109" s="27" t="s">
        <v>764</v>
      </c>
      <c r="C109" s="27" t="s">
        <v>507</v>
      </c>
      <c r="D109" s="27" t="s">
        <v>523</v>
      </c>
      <c r="E109" s="27" t="s">
        <v>523</v>
      </c>
      <c r="F109" s="27" t="s">
        <v>525</v>
      </c>
      <c r="G109" s="44" t="s">
        <v>532</v>
      </c>
      <c r="H109" s="27" t="s">
        <v>765</v>
      </c>
      <c r="I109" s="27" t="s">
        <v>528</v>
      </c>
      <c r="J109" s="27" t="s">
        <v>766</v>
      </c>
    </row>
    <row r="110" ht="33.75" customHeight="1" spans="1:10">
      <c r="A110" s="27" t="s">
        <v>477</v>
      </c>
      <c r="B110" s="27" t="s">
        <v>764</v>
      </c>
      <c r="C110" s="27" t="s">
        <v>507</v>
      </c>
      <c r="D110" s="27" t="s">
        <v>534</v>
      </c>
      <c r="E110" s="27" t="s">
        <v>767</v>
      </c>
      <c r="F110" s="27" t="s">
        <v>525</v>
      </c>
      <c r="G110" s="44" t="s">
        <v>768</v>
      </c>
      <c r="H110" s="27" t="s">
        <v>511</v>
      </c>
      <c r="I110" s="27" t="s">
        <v>528</v>
      </c>
      <c r="J110" s="27" t="s">
        <v>769</v>
      </c>
    </row>
    <row r="111" ht="33.75" customHeight="1" spans="1:10">
      <c r="A111" s="27" t="s">
        <v>477</v>
      </c>
      <c r="B111" s="27" t="s">
        <v>764</v>
      </c>
      <c r="C111" s="27" t="s">
        <v>507</v>
      </c>
      <c r="D111" s="27" t="s">
        <v>514</v>
      </c>
      <c r="E111" s="27" t="s">
        <v>515</v>
      </c>
      <c r="F111" s="27" t="s">
        <v>525</v>
      </c>
      <c r="G111" s="44" t="s">
        <v>770</v>
      </c>
      <c r="H111" s="27" t="s">
        <v>712</v>
      </c>
      <c r="I111" s="27" t="s">
        <v>528</v>
      </c>
      <c r="J111" s="27" t="s">
        <v>771</v>
      </c>
    </row>
    <row r="112" ht="33.75" customHeight="1" spans="1:10">
      <c r="A112" s="27" t="s">
        <v>477</v>
      </c>
      <c r="B112" s="27" t="s">
        <v>764</v>
      </c>
      <c r="C112" s="27" t="s">
        <v>517</v>
      </c>
      <c r="D112" s="27" t="s">
        <v>519</v>
      </c>
      <c r="E112" s="27" t="s">
        <v>772</v>
      </c>
      <c r="F112" s="27" t="s">
        <v>525</v>
      </c>
      <c r="G112" s="44" t="s">
        <v>532</v>
      </c>
      <c r="H112" s="27" t="s">
        <v>511</v>
      </c>
      <c r="I112" s="27" t="s">
        <v>528</v>
      </c>
      <c r="J112" s="27" t="s">
        <v>773</v>
      </c>
    </row>
    <row r="113" ht="33.75" customHeight="1" spans="1:10">
      <c r="A113" s="27" t="s">
        <v>477</v>
      </c>
      <c r="B113" s="27" t="s">
        <v>764</v>
      </c>
      <c r="C113" s="27" t="s">
        <v>520</v>
      </c>
      <c r="D113" s="27" t="s">
        <v>521</v>
      </c>
      <c r="E113" s="27" t="s">
        <v>521</v>
      </c>
      <c r="F113" s="27" t="s">
        <v>525</v>
      </c>
      <c r="G113" s="44" t="s">
        <v>532</v>
      </c>
      <c r="H113" s="27" t="s">
        <v>511</v>
      </c>
      <c r="I113" s="27" t="s">
        <v>528</v>
      </c>
      <c r="J113" s="27" t="s">
        <v>774</v>
      </c>
    </row>
    <row r="114" ht="33.75" customHeight="1" spans="1:10">
      <c r="A114" s="74" t="s">
        <v>66</v>
      </c>
      <c r="B114" s="27"/>
      <c r="C114" s="27"/>
      <c r="D114" s="27"/>
      <c r="E114" s="27"/>
      <c r="F114" s="27"/>
      <c r="G114" s="27"/>
      <c r="H114" s="27"/>
      <c r="I114" s="27"/>
      <c r="J114" s="27"/>
    </row>
    <row r="115" ht="33.75" customHeight="1" spans="1:10">
      <c r="A115" s="27" t="s">
        <v>483</v>
      </c>
      <c r="B115" s="27" t="s">
        <v>775</v>
      </c>
      <c r="C115" s="27" t="s">
        <v>507</v>
      </c>
      <c r="D115" s="27" t="s">
        <v>523</v>
      </c>
      <c r="E115" s="27" t="s">
        <v>776</v>
      </c>
      <c r="F115" s="27" t="s">
        <v>540</v>
      </c>
      <c r="G115" s="44" t="s">
        <v>576</v>
      </c>
      <c r="H115" s="27" t="s">
        <v>777</v>
      </c>
      <c r="I115" s="27" t="s">
        <v>528</v>
      </c>
      <c r="J115" s="27" t="s">
        <v>778</v>
      </c>
    </row>
    <row r="116" ht="33.75" customHeight="1" spans="1:10">
      <c r="A116" s="27" t="s">
        <v>483</v>
      </c>
      <c r="B116" s="27" t="s">
        <v>779</v>
      </c>
      <c r="C116" s="27" t="s">
        <v>507</v>
      </c>
      <c r="D116" s="27" t="s">
        <v>508</v>
      </c>
      <c r="E116" s="27" t="s">
        <v>780</v>
      </c>
      <c r="F116" s="27" t="s">
        <v>540</v>
      </c>
      <c r="G116" s="44" t="s">
        <v>542</v>
      </c>
      <c r="H116" s="27" t="s">
        <v>511</v>
      </c>
      <c r="I116" s="27" t="s">
        <v>528</v>
      </c>
      <c r="J116" s="27" t="s">
        <v>781</v>
      </c>
    </row>
    <row r="117" ht="33.75" customHeight="1" spans="1:10">
      <c r="A117" s="27" t="s">
        <v>483</v>
      </c>
      <c r="B117" s="27" t="s">
        <v>779</v>
      </c>
      <c r="C117" s="27" t="s">
        <v>507</v>
      </c>
      <c r="D117" s="27" t="s">
        <v>534</v>
      </c>
      <c r="E117" s="27" t="s">
        <v>782</v>
      </c>
      <c r="F117" s="27" t="s">
        <v>525</v>
      </c>
      <c r="G117" s="44" t="s">
        <v>725</v>
      </c>
      <c r="H117" s="27" t="s">
        <v>611</v>
      </c>
      <c r="I117" s="27" t="s">
        <v>512</v>
      </c>
      <c r="J117" s="27" t="s">
        <v>783</v>
      </c>
    </row>
    <row r="118" ht="33.75" customHeight="1" spans="1:10">
      <c r="A118" s="27" t="s">
        <v>483</v>
      </c>
      <c r="B118" s="27" t="s">
        <v>779</v>
      </c>
      <c r="C118" s="27" t="s">
        <v>517</v>
      </c>
      <c r="D118" s="27" t="s">
        <v>519</v>
      </c>
      <c r="E118" s="27" t="s">
        <v>784</v>
      </c>
      <c r="F118" s="27" t="s">
        <v>540</v>
      </c>
      <c r="G118" s="44" t="s">
        <v>785</v>
      </c>
      <c r="H118" s="27" t="s">
        <v>511</v>
      </c>
      <c r="I118" s="27" t="s">
        <v>512</v>
      </c>
      <c r="J118" s="27" t="s">
        <v>786</v>
      </c>
    </row>
    <row r="119" ht="123" customHeight="1" spans="1:10">
      <c r="A119" s="27" t="s">
        <v>483</v>
      </c>
      <c r="B119" s="27" t="s">
        <v>779</v>
      </c>
      <c r="C119" s="27" t="s">
        <v>520</v>
      </c>
      <c r="D119" s="27" t="s">
        <v>521</v>
      </c>
      <c r="E119" s="27" t="s">
        <v>787</v>
      </c>
      <c r="F119" s="27" t="s">
        <v>540</v>
      </c>
      <c r="G119" s="44" t="s">
        <v>562</v>
      </c>
      <c r="H119" s="27" t="s">
        <v>511</v>
      </c>
      <c r="I119" s="27" t="s">
        <v>528</v>
      </c>
      <c r="J119" s="27" t="s">
        <v>788</v>
      </c>
    </row>
    <row r="120" ht="33.75" customHeight="1" spans="1:10">
      <c r="A120" s="27" t="s">
        <v>481</v>
      </c>
      <c r="B120" s="27" t="s">
        <v>789</v>
      </c>
      <c r="C120" s="27" t="s">
        <v>507</v>
      </c>
      <c r="D120" s="27" t="s">
        <v>523</v>
      </c>
      <c r="E120" s="27" t="s">
        <v>790</v>
      </c>
      <c r="F120" s="27" t="s">
        <v>540</v>
      </c>
      <c r="G120" s="44" t="s">
        <v>791</v>
      </c>
      <c r="H120" s="27" t="s">
        <v>792</v>
      </c>
      <c r="I120" s="27" t="s">
        <v>528</v>
      </c>
      <c r="J120" s="27" t="s">
        <v>793</v>
      </c>
    </row>
    <row r="121" ht="33.75" customHeight="1" spans="1:10">
      <c r="A121" s="27" t="s">
        <v>481</v>
      </c>
      <c r="B121" s="27" t="s">
        <v>794</v>
      </c>
      <c r="C121" s="27" t="s">
        <v>507</v>
      </c>
      <c r="D121" s="27" t="s">
        <v>508</v>
      </c>
      <c r="E121" s="27" t="s">
        <v>795</v>
      </c>
      <c r="F121" s="27" t="s">
        <v>525</v>
      </c>
      <c r="G121" s="44" t="s">
        <v>532</v>
      </c>
      <c r="H121" s="27" t="s">
        <v>511</v>
      </c>
      <c r="I121" s="27" t="s">
        <v>528</v>
      </c>
      <c r="J121" s="27" t="s">
        <v>796</v>
      </c>
    </row>
    <row r="122" ht="33.75" customHeight="1" spans="1:10">
      <c r="A122" s="27" t="s">
        <v>481</v>
      </c>
      <c r="B122" s="27" t="s">
        <v>794</v>
      </c>
      <c r="C122" s="27" t="s">
        <v>507</v>
      </c>
      <c r="D122" s="27" t="s">
        <v>534</v>
      </c>
      <c r="E122" s="27" t="s">
        <v>797</v>
      </c>
      <c r="F122" s="27" t="s">
        <v>536</v>
      </c>
      <c r="G122" s="44" t="s">
        <v>725</v>
      </c>
      <c r="H122" s="27" t="s">
        <v>726</v>
      </c>
      <c r="I122" s="27" t="s">
        <v>528</v>
      </c>
      <c r="J122" s="27" t="s">
        <v>798</v>
      </c>
    </row>
    <row r="123" ht="33.75" customHeight="1" spans="1:10">
      <c r="A123" s="27" t="s">
        <v>481</v>
      </c>
      <c r="B123" s="27" t="s">
        <v>794</v>
      </c>
      <c r="C123" s="27" t="s">
        <v>517</v>
      </c>
      <c r="D123" s="27" t="s">
        <v>519</v>
      </c>
      <c r="E123" s="27" t="s">
        <v>799</v>
      </c>
      <c r="F123" s="27" t="s">
        <v>540</v>
      </c>
      <c r="G123" s="44" t="s">
        <v>542</v>
      </c>
      <c r="H123" s="27" t="s">
        <v>511</v>
      </c>
      <c r="I123" s="27" t="s">
        <v>528</v>
      </c>
      <c r="J123" s="27" t="s">
        <v>799</v>
      </c>
    </row>
    <row r="124" ht="33.75" customHeight="1" spans="1:10">
      <c r="A124" s="27" t="s">
        <v>481</v>
      </c>
      <c r="B124" s="27" t="s">
        <v>794</v>
      </c>
      <c r="C124" s="27" t="s">
        <v>520</v>
      </c>
      <c r="D124" s="27" t="s">
        <v>521</v>
      </c>
      <c r="E124" s="27" t="s">
        <v>800</v>
      </c>
      <c r="F124" s="27" t="s">
        <v>540</v>
      </c>
      <c r="G124" s="44" t="s">
        <v>576</v>
      </c>
      <c r="H124" s="27" t="s">
        <v>511</v>
      </c>
      <c r="I124" s="27" t="s">
        <v>528</v>
      </c>
      <c r="J124" s="27" t="s">
        <v>801</v>
      </c>
    </row>
    <row r="125" ht="33.75" customHeight="1" spans="1:10">
      <c r="A125" s="27" t="s">
        <v>491</v>
      </c>
      <c r="B125" s="27" t="s">
        <v>802</v>
      </c>
      <c r="C125" s="27" t="s">
        <v>507</v>
      </c>
      <c r="D125" s="27" t="s">
        <v>523</v>
      </c>
      <c r="E125" s="27" t="s">
        <v>618</v>
      </c>
      <c r="F125" s="27" t="s">
        <v>525</v>
      </c>
      <c r="G125" s="44" t="s">
        <v>803</v>
      </c>
      <c r="H125" s="27" t="s">
        <v>804</v>
      </c>
      <c r="I125" s="27" t="s">
        <v>528</v>
      </c>
      <c r="J125" s="27" t="s">
        <v>805</v>
      </c>
    </row>
    <row r="126" ht="33.75" customHeight="1" spans="1:10">
      <c r="A126" s="27" t="s">
        <v>491</v>
      </c>
      <c r="B126" s="27" t="s">
        <v>806</v>
      </c>
      <c r="C126" s="27" t="s">
        <v>507</v>
      </c>
      <c r="D126" s="27" t="s">
        <v>508</v>
      </c>
      <c r="E126" s="27" t="s">
        <v>622</v>
      </c>
      <c r="F126" s="27" t="s">
        <v>525</v>
      </c>
      <c r="G126" s="44" t="s">
        <v>532</v>
      </c>
      <c r="H126" s="27" t="s">
        <v>511</v>
      </c>
      <c r="I126" s="27" t="s">
        <v>528</v>
      </c>
      <c r="J126" s="27" t="s">
        <v>807</v>
      </c>
    </row>
    <row r="127" ht="33.75" customHeight="1" spans="1:10">
      <c r="A127" s="27" t="s">
        <v>491</v>
      </c>
      <c r="B127" s="27" t="s">
        <v>806</v>
      </c>
      <c r="C127" s="27" t="s">
        <v>507</v>
      </c>
      <c r="D127" s="27" t="s">
        <v>534</v>
      </c>
      <c r="E127" s="27" t="s">
        <v>625</v>
      </c>
      <c r="F127" s="27" t="s">
        <v>525</v>
      </c>
      <c r="G127" s="44" t="s">
        <v>532</v>
      </c>
      <c r="H127" s="27" t="s">
        <v>511</v>
      </c>
      <c r="I127" s="27" t="s">
        <v>528</v>
      </c>
      <c r="J127" s="27" t="s">
        <v>808</v>
      </c>
    </row>
    <row r="128" ht="33.75" customHeight="1" spans="1:10">
      <c r="A128" s="27" t="s">
        <v>491</v>
      </c>
      <c r="B128" s="27" t="s">
        <v>806</v>
      </c>
      <c r="C128" s="27" t="s">
        <v>517</v>
      </c>
      <c r="D128" s="27" t="s">
        <v>519</v>
      </c>
      <c r="E128" s="27" t="s">
        <v>628</v>
      </c>
      <c r="F128" s="27" t="s">
        <v>540</v>
      </c>
      <c r="G128" s="44" t="s">
        <v>623</v>
      </c>
      <c r="H128" s="27" t="s">
        <v>511</v>
      </c>
      <c r="I128" s="27" t="s">
        <v>528</v>
      </c>
      <c r="J128" s="27" t="s">
        <v>809</v>
      </c>
    </row>
    <row r="129" ht="33.75" customHeight="1" spans="1:10">
      <c r="A129" s="27" t="s">
        <v>491</v>
      </c>
      <c r="B129" s="27" t="s">
        <v>806</v>
      </c>
      <c r="C129" s="27" t="s">
        <v>520</v>
      </c>
      <c r="D129" s="27" t="s">
        <v>521</v>
      </c>
      <c r="E129" s="27" t="s">
        <v>630</v>
      </c>
      <c r="F129" s="27" t="s">
        <v>540</v>
      </c>
      <c r="G129" s="44" t="s">
        <v>623</v>
      </c>
      <c r="H129" s="27" t="s">
        <v>511</v>
      </c>
      <c r="I129" s="27" t="s">
        <v>528</v>
      </c>
      <c r="J129" s="27" t="s">
        <v>631</v>
      </c>
    </row>
    <row r="130" ht="33.75" customHeight="1" spans="1:10">
      <c r="A130" s="27" t="s">
        <v>486</v>
      </c>
      <c r="B130" s="27" t="s">
        <v>810</v>
      </c>
      <c r="C130" s="27" t="s">
        <v>507</v>
      </c>
      <c r="D130" s="27" t="s">
        <v>523</v>
      </c>
      <c r="E130" s="27" t="s">
        <v>811</v>
      </c>
      <c r="F130" s="27" t="s">
        <v>540</v>
      </c>
      <c r="G130" s="44" t="s">
        <v>812</v>
      </c>
      <c r="H130" s="27" t="s">
        <v>777</v>
      </c>
      <c r="I130" s="27" t="s">
        <v>528</v>
      </c>
      <c r="J130" s="27" t="s">
        <v>813</v>
      </c>
    </row>
    <row r="131" ht="33.75" customHeight="1" spans="1:10">
      <c r="A131" s="27" t="s">
        <v>486</v>
      </c>
      <c r="B131" s="27" t="s">
        <v>814</v>
      </c>
      <c r="C131" s="27" t="s">
        <v>507</v>
      </c>
      <c r="D131" s="27" t="s">
        <v>508</v>
      </c>
      <c r="E131" s="27" t="s">
        <v>815</v>
      </c>
      <c r="F131" s="27" t="s">
        <v>540</v>
      </c>
      <c r="G131" s="44" t="s">
        <v>542</v>
      </c>
      <c r="H131" s="27" t="s">
        <v>511</v>
      </c>
      <c r="I131" s="27" t="s">
        <v>528</v>
      </c>
      <c r="J131" s="27" t="s">
        <v>816</v>
      </c>
    </row>
    <row r="132" ht="33.75" customHeight="1" spans="1:10">
      <c r="A132" s="27" t="s">
        <v>486</v>
      </c>
      <c r="B132" s="27" t="s">
        <v>814</v>
      </c>
      <c r="C132" s="27" t="s">
        <v>507</v>
      </c>
      <c r="D132" s="27" t="s">
        <v>534</v>
      </c>
      <c r="E132" s="27" t="s">
        <v>817</v>
      </c>
      <c r="F132" s="27" t="s">
        <v>540</v>
      </c>
      <c r="G132" s="44" t="s">
        <v>542</v>
      </c>
      <c r="H132" s="27" t="s">
        <v>511</v>
      </c>
      <c r="I132" s="27" t="s">
        <v>528</v>
      </c>
      <c r="J132" s="27" t="s">
        <v>818</v>
      </c>
    </row>
    <row r="133" ht="33.75" customHeight="1" spans="1:10">
      <c r="A133" s="27" t="s">
        <v>486</v>
      </c>
      <c r="B133" s="27" t="s">
        <v>814</v>
      </c>
      <c r="C133" s="27" t="s">
        <v>517</v>
      </c>
      <c r="D133" s="27" t="s">
        <v>519</v>
      </c>
      <c r="E133" s="27" t="s">
        <v>784</v>
      </c>
      <c r="F133" s="27" t="s">
        <v>540</v>
      </c>
      <c r="G133" s="44" t="s">
        <v>785</v>
      </c>
      <c r="H133" s="27" t="s">
        <v>511</v>
      </c>
      <c r="I133" s="27" t="s">
        <v>512</v>
      </c>
      <c r="J133" s="27" t="s">
        <v>786</v>
      </c>
    </row>
    <row r="134" ht="33.75" customHeight="1" spans="1:10">
      <c r="A134" s="27" t="s">
        <v>486</v>
      </c>
      <c r="B134" s="27" t="s">
        <v>814</v>
      </c>
      <c r="C134" s="27" t="s">
        <v>520</v>
      </c>
      <c r="D134" s="27" t="s">
        <v>521</v>
      </c>
      <c r="E134" s="27" t="s">
        <v>819</v>
      </c>
      <c r="F134" s="27" t="s">
        <v>540</v>
      </c>
      <c r="G134" s="44" t="s">
        <v>785</v>
      </c>
      <c r="H134" s="27" t="s">
        <v>566</v>
      </c>
      <c r="I134" s="27" t="s">
        <v>528</v>
      </c>
      <c r="J134" s="27" t="s">
        <v>820</v>
      </c>
    </row>
  </sheetData>
  <mergeCells count="42">
    <mergeCell ref="A2:J2"/>
    <mergeCell ref="A3:H3"/>
    <mergeCell ref="A8:A12"/>
    <mergeCell ref="A13:A18"/>
    <mergeCell ref="A19:A24"/>
    <mergeCell ref="A25:A32"/>
    <mergeCell ref="A33:A37"/>
    <mergeCell ref="A38:A42"/>
    <mergeCell ref="A43:A47"/>
    <mergeCell ref="A48:A55"/>
    <mergeCell ref="A56:A62"/>
    <mergeCell ref="A63:A67"/>
    <mergeCell ref="A68:A80"/>
    <mergeCell ref="A81:A85"/>
    <mergeCell ref="A86:A91"/>
    <mergeCell ref="A92:A98"/>
    <mergeCell ref="A99:A107"/>
    <mergeCell ref="A109:A113"/>
    <mergeCell ref="A115:A119"/>
    <mergeCell ref="A120:A124"/>
    <mergeCell ref="A125:A129"/>
    <mergeCell ref="A130:A134"/>
    <mergeCell ref="B8:B12"/>
    <mergeCell ref="B13:B18"/>
    <mergeCell ref="B19:B24"/>
    <mergeCell ref="B25:B32"/>
    <mergeCell ref="B33:B37"/>
    <mergeCell ref="B38:B42"/>
    <mergeCell ref="B43:B47"/>
    <mergeCell ref="B48:B55"/>
    <mergeCell ref="B56:B62"/>
    <mergeCell ref="B63:B67"/>
    <mergeCell ref="B68:B80"/>
    <mergeCell ref="B81:B85"/>
    <mergeCell ref="B86:B91"/>
    <mergeCell ref="B92:B98"/>
    <mergeCell ref="B99:B107"/>
    <mergeCell ref="B109:B113"/>
    <mergeCell ref="B115:B119"/>
    <mergeCell ref="B120:B124"/>
    <mergeCell ref="B125:B129"/>
    <mergeCell ref="B130:B134"/>
  </mergeCells>
  <pageMargins left="0.751388888888889" right="0.751388888888889" top="0.432638888888889" bottom="0.118055555555556" header="0.5" footer="0.236111111111111"/>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2025-02-18T03:16:00Z</dcterms:created>
  <dcterms:modified xsi:type="dcterms:W3CDTF">2025-03-14T02:52:33Z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77197D447F0C4C779A66BEC256F04CF5_12</vt:lpwstr>
  </property>
  <property fmtid="{D5CDD505-2E9C-101B-9397-08002B2CF9AE}" pid="3" name="KSOProductBuildVer">
    <vt:lpwstr>2052-12.8.2.18205</vt:lpwstr>
  </property>
</Properties>
</file>