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2">'部门支出预算表01-3'!$1:$3</definedName>
    <definedName name="_xlnm.Print_Titles" localSheetId="4">'一般公共预算支出预算表02-2'!$1:$6</definedName>
    <definedName name="_xlnm.Print_Titles" localSheetId="7">'部门项目支出预算表05-1'!$1:$7</definedName>
    <definedName name="_xlnm.Print_Titles" localSheetId="8">'部门项目支出绩效目标表05-2'!$1:$5</definedName>
    <definedName name="_xlnm.Print_Titles" localSheetId="13">'市对下转移支付绩效目标表09-2'!$1:$5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<sst xmlns="http://schemas.openxmlformats.org/spreadsheetml/2006/main" count="2059" uniqueCount="663">
  <si>
    <t>预算01-1表</t>
  </si>
  <si>
    <t>2025年财务收支预算总表部门</t>
  </si>
  <si>
    <t>玉溪市住房和城乡建设局（本级）</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</si>
  <si>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</si>
  <si>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</si>
  <si>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</si>
  <si>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</si>
  <si>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</si>
  <si>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</si>
  <si>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</si>
  <si>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</si>
  <si>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</si>
  <si>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</si>
  <si>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</si>
  <si>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</si>
  <si>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</si>
  <si>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</si>
  <si>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</si>
  <si>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</si>
  <si>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</si>
  <si>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</si>
  <si>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</si>
  <si>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</si>
  <si>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</si>
  <si>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</si>
  <si>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</si>
  <si>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</si>
  <si>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</si>
  <si>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</si>
  <si>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单位名称：玉溪市住房和城乡建设局（本级）</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</si>
  <si>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</si>
  <si>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</si>
  <si>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</si>
  <si>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</si>
  <si>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</si>
  <si>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</si>
  <si>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</si>
  <si>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</si>
  <si>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</si>
  <si>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</si>
  <si>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</si>
  <si>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</si>
  <si>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</si>
  <si>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</si>
  <si>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</si>
  <si>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</si>
  <si>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</si>
  <si>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</si>
  <si>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</si>
  <si>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</si>
  <si>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</si>
  <si>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</si>
  <si>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</si>
  <si>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</si>
  <si>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</si>
  <si>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</si>
  <si>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</si>
  <si>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</si>
  <si>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</si>
  <si>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</si>
  <si>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</si>
  <si>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</si>
  <si>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</si>
  <si>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</si>
  <si>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</si>
  <si>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120001</t>
  </si>
  <si>
    <t>玉溪市住房和城乡建设局</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</si>
  <si>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</si>
  <si>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</si>
  <si>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</si>
  <si>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</si>
  <si>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</si>
  <si>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</si>
  <si>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</si>
  <si>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</si>
  <si>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</si>
  <si>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</si>
  <si>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</si>
  <si>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</si>
  <si>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</si>
  <si>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201</t>
  </si>
  <si>
    <t>20199</t>
  </si>
  <si>
    <t>2019999</t>
  </si>
  <si>
    <t>208</t>
  </si>
  <si>
    <t>20801</t>
  </si>
  <si>
    <t>2080111</t>
  </si>
  <si>
    <t>20805</t>
  </si>
  <si>
    <t>2080501</t>
  </si>
  <si>
    <t>2080505</t>
  </si>
  <si>
    <t>2080506</t>
  </si>
  <si>
    <t>20808</t>
  </si>
  <si>
    <t>2080801</t>
  </si>
  <si>
    <t>210</t>
  </si>
  <si>
    <t>21011</t>
  </si>
  <si>
    <t>2101101</t>
  </si>
  <si>
    <t>2101102</t>
  </si>
  <si>
    <t>2101103</t>
  </si>
  <si>
    <t>2101199</t>
  </si>
  <si>
    <t>212</t>
  </si>
  <si>
    <t>21201</t>
  </si>
  <si>
    <t>2120101</t>
  </si>
  <si>
    <t>2120106</t>
  </si>
  <si>
    <t>21202</t>
  </si>
  <si>
    <t>2120201</t>
  </si>
  <si>
    <t>21203</t>
  </si>
  <si>
    <t>2120303</t>
  </si>
  <si>
    <t>21214</t>
  </si>
  <si>
    <t>2121499</t>
  </si>
  <si>
    <t>21299</t>
  </si>
  <si>
    <t>2129999</t>
  </si>
  <si>
    <t>221</t>
  </si>
  <si>
    <t>22101</t>
  </si>
  <si>
    <t>2210105</t>
  </si>
  <si>
    <t>22102</t>
  </si>
  <si>
    <t>2210201</t>
  </si>
  <si>
    <t>2210203</t>
  </si>
  <si>
    <t>230</t>
  </si>
  <si>
    <t>23002</t>
  </si>
  <si>
    <t>2300258</t>
  </si>
  <si>
    <t>23003</t>
  </si>
  <si>
    <t>2300321</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</si>
  <si>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</si>
  <si>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</si>
  <si>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</si>
  <si>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</si>
  <si>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</si>
  <si>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</si>
  <si>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</si>
  <si>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</si>
  <si>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</si>
  <si>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</si>
  <si>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</si>
  <si>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</si>
  <si>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</si>
  <si>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</si>
  <si>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</si>
  <si>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</si>
  <si>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</si>
  <si>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</si>
  <si>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</si>
  <si>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</si>
  <si>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</si>
  <si>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</si>
  <si>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</si>
  <si>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</si>
  <si>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</si>
  <si>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</si>
  <si>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</si>
  <si>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</si>
  <si>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</si>
  <si>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</si>
  <si>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</si>
  <si>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</si>
  <si>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</si>
  <si>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</si>
  <si>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</si>
  <si>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</si>
  <si>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</si>
  <si>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</si>
  <si>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</si>
  <si>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</si>
  <si>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</si>
  <si>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</si>
  <si>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</si>
  <si>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</si>
  <si>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</si>
  <si>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530400210000000630059</t>
  </si>
  <si>
    <t>行政人员工资支出</t>
  </si>
  <si>
    <t>行政运行</t>
  </si>
  <si>
    <t>30101</t>
  </si>
  <si>
    <t>基本工资</t>
  </si>
  <si>
    <t>30102</t>
  </si>
  <si>
    <t>津贴补贴</t>
  </si>
  <si>
    <t>购房补贴</t>
  </si>
  <si>
    <t>530400210000000630061</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</si>
  <si>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</si>
  <si>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</si>
  <si>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</si>
  <si>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</si>
  <si>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</si>
  <si>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</si>
  <si>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</si>
  <si>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</si>
  <si>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</si>
  <si>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</si>
  <si>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</si>
  <si>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</si>
  <si>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</si>
  <si>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530400210000000630062</t>
  </si>
  <si>
    <t>住房公积金</t>
  </si>
  <si>
    <t>30113</t>
  </si>
  <si>
    <t>530400210000000630063</t>
  </si>
  <si>
    <t>对个人和家庭的补助</t>
  </si>
  <si>
    <t>行政单位离退休</t>
  </si>
  <si>
    <t>30305</t>
  </si>
  <si>
    <t>生活补助</t>
  </si>
  <si>
    <t>530400210000000630064</t>
  </si>
  <si>
    <t>其他工资福利支出</t>
  </si>
  <si>
    <t>30103</t>
  </si>
  <si>
    <t>奖金</t>
  </si>
  <si>
    <t>530400210000000630066</t>
  </si>
  <si>
    <t>公车购置及运维费</t>
  </si>
  <si>
    <t>30231</t>
  </si>
  <si>
    <t>公务用车运行维护费</t>
  </si>
  <si>
    <t>530400210000000630067</t>
  </si>
  <si>
    <t>行政人员公务交通补贴</t>
  </si>
  <si>
    <t>30239</t>
  </si>
  <si>
    <t>其他交通费用</t>
  </si>
  <si>
    <t>530400210000000630068</t>
  </si>
  <si>
    <t>工会经费</t>
  </si>
  <si>
    <t>30228</t>
  </si>
  <si>
    <t>530400210000000630070</t>
  </si>
  <si>
    <t>一般公用经费</t>
  </si>
  <si>
    <t>30299</t>
  </si>
  <si>
    <t>其他商品和服务支出</t>
  </si>
  <si>
    <t>30201</t>
  </si>
  <si>
    <t>办公费</t>
  </si>
  <si>
    <t>30205</t>
  </si>
  <si>
    <t>水费</t>
  </si>
  <si>
    <t>30206</t>
  </si>
  <si>
    <t>电费</t>
  </si>
  <si>
    <t>30207</t>
  </si>
  <si>
    <t>邮电费</t>
  </si>
  <si>
    <t>30211</t>
  </si>
  <si>
    <t>差旅费</t>
  </si>
  <si>
    <t>30213</t>
  </si>
  <si>
    <t>维修（护）费</t>
  </si>
  <si>
    <t>30215</t>
  </si>
  <si>
    <t>会议费</t>
  </si>
  <si>
    <t>30216</t>
  </si>
  <si>
    <t>培训费</t>
  </si>
  <si>
    <t>30229</t>
  </si>
  <si>
    <t>福利费</t>
  </si>
  <si>
    <t>530400221100000627842</t>
  </si>
  <si>
    <t>30217</t>
  </si>
  <si>
    <t>530400241100002110109</t>
  </si>
  <si>
    <t>年终一次性奖金</t>
  </si>
  <si>
    <t>530400251100003425835</t>
  </si>
  <si>
    <t>编外临聘人员经费</t>
  </si>
  <si>
    <t>30199</t>
  </si>
  <si>
    <t>530400251100003425902</t>
  </si>
  <si>
    <t>职业年金记实经费</t>
  </si>
  <si>
    <t>机关事业单位职业年金缴费支出</t>
  </si>
  <si>
    <t>30109</t>
  </si>
  <si>
    <t>职业年金缴费</t>
  </si>
  <si>
    <t>530400251100003425937</t>
  </si>
  <si>
    <t>工作业务经费</t>
  </si>
  <si>
    <t>530400251100003425940</t>
  </si>
  <si>
    <t>机关后勤购买服务经费</t>
  </si>
  <si>
    <t>530400251100003843444</t>
  </si>
  <si>
    <t>物业管理费</t>
  </si>
  <si>
    <t>30209</t>
  </si>
  <si>
    <t>预算05-1表</t>
  </si>
  <si>
    <t>2025年部门项目支出预算表</t>
  </si>
  <si>
    <t>项目分类</t>
  </si>
  <si>
    <t>项目单位</t>
  </si>
  <si>
    <t>本年拨款</t>
  </si>
  <si>
    <t>单位资金</t>
  </si>
  <si>
    <t>其中：本次下达</t>
  </si>
  <si>
    <t>非税－市污水处理厂污水费专项资金</t>
  </si>
  <si>
    <t>事业发展类</t>
  </si>
  <si>
    <t>530400200000000000355</t>
  </si>
  <si>
    <t>其他污水处理费安排的支出</t>
  </si>
  <si>
    <t>30905</t>
  </si>
  <si>
    <t>基础设施建设</t>
  </si>
  <si>
    <t>农村危房改造贷款贴息补助资金</t>
  </si>
  <si>
    <t>民生类</t>
  </si>
  <si>
    <t>530400210000000625994</t>
  </si>
  <si>
    <t>农村危房改造</t>
  </si>
  <si>
    <t>39999</t>
  </si>
  <si>
    <t>省级示范村统贷市级付息专项资金</t>
  </si>
  <si>
    <t>530400210000000626049</t>
  </si>
  <si>
    <t>小城镇基础设施建设</t>
  </si>
  <si>
    <t>玉溪市工程系列中初级任职资格评审委员会工作经费</t>
  </si>
  <si>
    <t>530400210000000626063</t>
  </si>
  <si>
    <t>公共就业服务和职业技能鉴定机构</t>
  </si>
  <si>
    <t>通海8.138.14地震灾后重建贴息专项资金</t>
  </si>
  <si>
    <t>530400210000000626185</t>
  </si>
  <si>
    <t>住房保障</t>
  </si>
  <si>
    <t>棋阳路拓宽改造二期工程专项资金</t>
  </si>
  <si>
    <t>530400210000000627233</t>
  </si>
  <si>
    <t>城乡社区规划与管理</t>
  </si>
  <si>
    <t>火车站保障房地下综合管廊专项资金</t>
  </si>
  <si>
    <t>530400231100001655793</t>
  </si>
  <si>
    <t>工程建设管理</t>
  </si>
  <si>
    <t>红龙路道路改扩建及地下综合管廊项目用电费用资金</t>
  </si>
  <si>
    <t>530400241100002387628</t>
  </si>
  <si>
    <t>其他一般公共服务支出</t>
  </si>
  <si>
    <t>法律顾问服务工作经费</t>
  </si>
  <si>
    <t>专项业务类</t>
  </si>
  <si>
    <t>530400251100003516227</t>
  </si>
  <si>
    <t>30227</t>
  </si>
  <si>
    <t>委托业务费</t>
  </si>
  <si>
    <t>玉溪市民用建筑能源资源消耗统计工作经费</t>
  </si>
  <si>
    <t>530400251100003547427</t>
  </si>
  <si>
    <t>其他城乡社区支出</t>
  </si>
  <si>
    <t>玉溪市“十五五”住房和城乡建设事业发展规划编制经费</t>
  </si>
  <si>
    <t>530400251100003556056</t>
  </si>
  <si>
    <t>云南省房产信息查核报送系统专线工作经费</t>
  </si>
  <si>
    <t>530400251100003567697</t>
  </si>
  <si>
    <t>退还家园公司机构运转借款审计整改资金</t>
  </si>
  <si>
    <t>530400251100003569214</t>
  </si>
  <si>
    <t>2025年机关事业单位职工遗属生活补助经费</t>
  </si>
  <si>
    <t>530400251100003590051</t>
  </si>
  <si>
    <t>死亡抚恤</t>
  </si>
  <si>
    <t>提前下达2025年中央农村危房改造补助资金</t>
  </si>
  <si>
    <t>530400251100003880154</t>
  </si>
  <si>
    <t>住房保障共同财政事权转移支付支出</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</si>
  <si>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</si>
  <si>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</si>
  <si>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</si>
  <si>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</si>
  <si>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</si>
  <si>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</si>
  <si>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</si>
  <si>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</si>
  <si>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</si>
  <si>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</si>
  <si>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</si>
  <si>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</si>
  <si>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</si>
  <si>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到2040年，全市常住人口城镇化率达75%，城乡发展差距和居民生活水平差距显著缩小。滇中城市群、昆玉同城化、“三湖”生态城市群建设取得实质进展，城市竞争能力明显增强。住房保障制度更加完善，住有所居基本公共服务体系更加健全，服务效能不断提升。城市建设方式实现绿色、数字化转型，城市和建筑风貌更具特色，建筑产业现代化基本实现，新型建筑工业化水平显著提高，绿色建筑广泛应用，“三湖”地区一水两污设施体系建设基本完成，生态环境质量根本好转，城市治理体系和治理能力现代化基本实现。</t>
  </si>
  <si>
    <t>产出指标</t>
  </si>
  <si>
    <t>质量指标</t>
  </si>
  <si>
    <t>&gt;</t>
  </si>
  <si>
    <t>100%</t>
  </si>
  <si>
    <t>%</t>
  </si>
  <si>
    <t>定性指标</t>
  </si>
  <si>
    <t>“ 十五五” 规划指标体系</t>
  </si>
  <si>
    <t>成本指标</t>
  </si>
  <si>
    <t>经济成本指标</t>
  </si>
  <si>
    <t>&lt;</t>
  </si>
  <si>
    <t>效益指标</t>
  </si>
  <si>
    <t>经济效益</t>
  </si>
  <si>
    <t>社会效益</t>
  </si>
  <si>
    <t>满意度指标</t>
  </si>
  <si>
    <t>服务对象满意度</t>
  </si>
  <si>
    <t>1、目前火车站保障房项目地下综合管廊现阶段已竣工，现阶段竣工工程验收合格，该项目已按既定工程量完成施工建设并已投入通车使用。2、根据施工总承包合同、项目实施方案等相关合同、协议完成项目竣工验收及结算工作，工程质量合格率达到100%，应急突发事件响应时间小于等于30分钟，保障火车站片区住房出行人数3万余人，改善住户的出行条件，提高公租房的分配使用率增长20%，提升该片区住户满意率。3、为了降低政府信誉风险，保障农民工工资及各参建单位正常运营，2025年计划支付项目费用2504.20万元。具体安排如下：一、支付工程施工费2498.20万元；二、支付工程设计费6.00万元。</t>
  </si>
  <si>
    <t>数量指标</t>
  </si>
  <si>
    <t>完成公里数</t>
  </si>
  <si>
    <t>=</t>
  </si>
  <si>
    <t>2.1</t>
  </si>
  <si>
    <t>公里</t>
  </si>
  <si>
    <t>定量指标</t>
  </si>
  <si>
    <t>完成火车站保障房项目地下综合管廊项目建成。</t>
  </si>
  <si>
    <t>1、目前火车站保障房项目地下综合管廊现阶段已竣工，现阶段竣工工程验收合格，该项目已按既定工程量完成施工建设并已投入通车使用。2、根据施工总承包合同、项目实施方案等相关合同、协议完成项目竣工验收及结算工作，工程质量合格率达到100%，应急突发事件响应时间小于等于30分钟，保障火车站片区住房出行人数约3万余人，改善住户的出行条件，提高公租房的分配使用率增长20%，提升该片区住户满意率。3、为了降低政府信誉风险，保障农民工工资及各参建单位正常运营，2025年计划支付项目费用2504.20万元。具体安排如下：一、支付工程施工费2498.20万元；二、支付工程设计费6.00万元。</t>
  </si>
  <si>
    <t>火车站保障房市政道路验收合格</t>
  </si>
  <si>
    <t>100</t>
  </si>
  <si>
    <t>工程验收合格</t>
  </si>
  <si>
    <t>时效指标</t>
  </si>
  <si>
    <t>工程竣工时间</t>
  </si>
  <si>
    <t>&lt;=</t>
  </si>
  <si>
    <t>2019年12月31日</t>
  </si>
  <si>
    <t>工程竣工实现通车时间</t>
  </si>
  <si>
    <t>提高火车站公租房入住率</t>
  </si>
  <si>
    <t>&gt;=</t>
  </si>
  <si>
    <t>群众使用道路出行率</t>
  </si>
  <si>
    <t>90</t>
  </si>
  <si>
    <t>1.完成率=100%，得满分；2.完成率介于60%（含）至100%之间，完成率×指标分值；3.完成率＜60%，不得分。 完成率=实际完成值/目标值*100%</t>
  </si>
  <si>
    <t>火车站公租房租户满意度</t>
  </si>
  <si>
    <t>提高火车站公租房租户满意度</t>
  </si>
  <si>
    <t>预计2024年按期缴纳12个月电费，路灯亮灯天数大于330天，期间确保不产生欠费等情况，确保路灯正常供电，使周边居民乃至整个中心城区到北片区受益率提高。维护政府信誉，提高群众满意度。提高夜间照明效果，满足行人对步行环境量的要求，预期达到吸引更多交通流量的效果，以提高周边经济建设发展。</t>
  </si>
  <si>
    <t>按时缴费月份数</t>
  </si>
  <si>
    <t>月</t>
  </si>
  <si>
    <t>反映确保按时每月按时缴费</t>
  </si>
  <si>
    <t>质量合格率</t>
  </si>
  <si>
    <t>反映确保路灯亮灯天数、反映玉溪市因该道路受益人口</t>
  </si>
  <si>
    <t>路灯亮灯天数</t>
  </si>
  <si>
    <t>330</t>
  </si>
  <si>
    <t>天</t>
  </si>
  <si>
    <t>反映确保路灯亮灯天数</t>
  </si>
  <si>
    <t>反映确保没有违约金的产生</t>
  </si>
  <si>
    <t>受益人口数量</t>
  </si>
  <si>
    <t>30</t>
  </si>
  <si>
    <t>万人</t>
  </si>
  <si>
    <t>反映玉溪市因该道路受益人口</t>
  </si>
  <si>
    <t>居民满意度</t>
  </si>
  <si>
    <t>80</t>
  </si>
  <si>
    <t>反映玉溪市社会公众的满意认可度</t>
  </si>
  <si>
    <t>认真贯彻执行人社部印发《职称评审评管理暂行规定》《玉溪市人力资源和社会保障局关于做好2024年度专业技术职称评审工作的通知》〔2024〕—47）文件，结合2024年工程系列职称评审实际情况，2025年预计接收职称评审资料1500余份，预计开展资格审查1次，评审会2次（中、初级各1次）。市住建局将按计划完成建设工程领域年度职称资格预审、评审工作，严格申报评审程序，严肃申报评审工作纪律，确保评审结果的客观、公正。评审结果按人社局要求中级达85%，初级达93%。工程系列的职称评审为国家、社会及申报企业评选出更多优秀技术人才。</t>
  </si>
  <si>
    <t>会议次数</t>
  </si>
  <si>
    <t>次</t>
  </si>
  <si>
    <t>2024组织资格审查1次，召开评审会2次，初级、中级职称评审会各1次</t>
  </si>
  <si>
    <t>认真贯彻执行人社部印发《职称评审评管理暂行规定》《玉溪市人力资源和社会保障局关于做好2024年度专业技术职称评审工作的通知》〔2024〕—47）文件，结合2024年工程系列职称评审实际情况，2025年预计接收职称评审资料约1500余份，预计开展资格审查1次，评审会2次（中、初级各1次）。市住建局将按计划完成建设工程领域年度职称资格预审、评审工作，严格申报评审程序，严肃申报评审工作纪律，确保评审结果的客观、公正。评审结果按人社局要求中级达85%，初级达93%。工程系列的职称评审为国家、社会及申报企业评选出更多优秀技术人才。</t>
  </si>
  <si>
    <t>会议人次</t>
  </si>
  <si>
    <t>11-23</t>
  </si>
  <si>
    <t>人次</t>
  </si>
  <si>
    <t>每次抽取评委会评委专家11-23人</t>
  </si>
  <si>
    <t>会议天数</t>
  </si>
  <si>
    <t>每次会议为期3天</t>
  </si>
  <si>
    <t>职称评审通过率</t>
  </si>
  <si>
    <t>95</t>
  </si>
  <si>
    <t>中级职称通过率85%，初级职称通过率95%</t>
  </si>
  <si>
    <t>到会率</t>
  </si>
  <si>
    <t>评审人员全部到会、会议签到表</t>
  </si>
  <si>
    <t>评审会期</t>
  </si>
  <si>
    <t>天（工作日）</t>
  </si>
  <si>
    <t>评审会期不超过5天</t>
  </si>
  <si>
    <t>接收资料件数</t>
  </si>
  <si>
    <t>1200</t>
  </si>
  <si>
    <t>件</t>
  </si>
  <si>
    <t>年预计接收职称评审资料1300余份</t>
  </si>
  <si>
    <t>参会人员满意度</t>
  </si>
  <si>
    <t>参会人员满意度95%</t>
  </si>
  <si>
    <t>领导干部个人有关事项报告房产信息查核报送系统的建设实施分级负责、分级管理。玉溪市住房和城乡建设局负责与省住房和城乡建设厅之间的专网建设及运行维护；玉溪市住房和城乡建设局与玉溪市所辖市（区、县）领导干部个人有关事项报告房产信息查核报送系统的建设和运行维护。玉溪市党委组织部负责与玉溪市住房城乡建设局的专网建设和运行维护。</t>
  </si>
  <si>
    <t>数据安全保障</t>
  </si>
  <si>
    <t>最大限度保证系统安全可靠运行</t>
  </si>
  <si>
    <t>保障领导干部个人有关事项报告房产信息查核报送系统正常运行。</t>
  </si>
  <si>
    <t>系统全年正常运行时长</t>
  </si>
  <si>
    <t>8700</t>
  </si>
  <si>
    <t>小时</t>
  </si>
  <si>
    <t>系统全年安全运行超过8700小时</t>
  </si>
  <si>
    <t>可持续影响</t>
  </si>
  <si>
    <t>查核系统运维保障服务完成率</t>
  </si>
  <si>
    <t>系统运维保障房屋完成情况</t>
  </si>
  <si>
    <t>使用人员满意度</t>
  </si>
  <si>
    <t>使用人员满意度大于100%</t>
  </si>
  <si>
    <t>本项目对改善和提升玉溪市中心城市区对外形象，促进城市交通发展具有很大的必要性和重要性。根据《棋阳路拓宽改造二期工程审计报告》2022年计划精准拨付3家建设单位项目资金共计2000万元，于2022年11月30日前完成拨付，缓解中心城区南北向道路交通拥堵压力100%，使收益群众满意度达90%以上，确保各参建单位正常运营，降低政府信誉风险，方便人民群众出行，提高群众幸福感。</t>
  </si>
  <si>
    <t>支付项目单位数量</t>
  </si>
  <si>
    <t>个</t>
  </si>
  <si>
    <t>反映新建、改造、修缮工程量完成情况。</t>
  </si>
  <si>
    <t>竣工验收合格率</t>
  </si>
  <si>
    <t>反映项目验收情况。
竣工验收合格率=（验收合格单元工程数量/完工单元工程总数）×100%。</t>
  </si>
  <si>
    <t>计划完工率</t>
  </si>
  <si>
    <t>2022年11月30日</t>
  </si>
  <si>
    <t>年-月-日</t>
  </si>
  <si>
    <t>反映工程按计划完工情况。
计划完工率=实际完成工程项目个数/按计划应完成项目个数。</t>
  </si>
  <si>
    <t>缓解中心城区南北向道路交通拥堵压力</t>
  </si>
  <si>
    <t>反映设施建成后的利用、使用的情况。
综合使用率=（投入使用的基础建设工程建设内容/完成建设内容）*100%</t>
  </si>
  <si>
    <t>受益人群满意度</t>
  </si>
  <si>
    <t>调查人群中对设施建设或设施运行的满意度。
受益人群覆盖率=（调查人群中对设施建设或设施运行的人数/问卷调查人数）*100%</t>
  </si>
  <si>
    <t xml:space="preserve">  结合城市规模和经济发展水平等因素，省住房城乡建设厅确定每年的统计数量要求。以2023年度为例，玉溪市9县（市、区）需要统计310栋城镇建筑、9个行政村农村居住建筑，其中：全市统计110栋国家机关办公建筑和20栋大型公共建筑，每个县（市、区）需要统计10栋中小型公共建筑、10栋居住建筑和1个行政村居住建筑。具体分配数量以当年云南省住房和城乡建设厅要求为准。</t>
  </si>
  <si>
    <t>获补对象数</t>
  </si>
  <si>
    <t>310</t>
  </si>
  <si>
    <t>栋</t>
  </si>
  <si>
    <t>反映城镇建筑能耗实际状况。</t>
  </si>
  <si>
    <t>获补对象准确率</t>
  </si>
  <si>
    <t>85</t>
  </si>
  <si>
    <t>反映初步核算建筑领域碳排放数据。</t>
  </si>
  <si>
    <t>发放及时率</t>
  </si>
  <si>
    <t>2025年9月30日</t>
  </si>
  <si>
    <t>反映省住建厅下达指标完成时间。</t>
  </si>
  <si>
    <t>政策知晓率</t>
  </si>
  <si>
    <t>反映建筑能耗降低情况。</t>
  </si>
  <si>
    <t>受益对象满意度</t>
  </si>
  <si>
    <t>反映获补助受益对象的满意程度。</t>
  </si>
  <si>
    <t>从2015年起，计划在2018年之前完成全市12.2万户D级危房改造任务，通过农村危房改造和抗震安居工程这一平台，确保全市D级危房农户抗震改造能“建得起，建得好，建得美，建出特色”，目前，全市12.2万户D级危房改造任务已全部完工，实施效果显著，农户满意度达90%以上。</t>
  </si>
  <si>
    <t>支付农危改农户贷款贴息资金的县区数量</t>
  </si>
  <si>
    <t>支付6县2区1市农户贷款贴息资金</t>
  </si>
  <si>
    <t>补齐贴息补助户数</t>
  </si>
  <si>
    <t>29106</t>
  </si>
  <si>
    <t>户</t>
  </si>
  <si>
    <t>补齐未兑付资金，补助户数打到29106户</t>
  </si>
  <si>
    <t>农危改农户贷款贴息资金拨付率</t>
  </si>
  <si>
    <t>及时全额拨付农户贷款贴息资金</t>
  </si>
  <si>
    <t>贴息补助覆盖率</t>
  </si>
  <si>
    <t>补齐贴息资金，覆盖率达到100%</t>
  </si>
  <si>
    <t>补助发放及时率</t>
  </si>
  <si>
    <t>贷款农户住房安全有保障</t>
  </si>
  <si>
    <t>贷款农户的危房改造后，住房安全得到保障</t>
  </si>
  <si>
    <t>普查县顺利通过国家脱贫验收</t>
  </si>
  <si>
    <t>2020年8月，江川区、易门县顺利通过国家考核验收</t>
  </si>
  <si>
    <t>农信社向全市2015、2016、2017、2018、2019年度实施农村危房改造及地震安居工程农户贷款，按照省、市优惠政策，支付2017—2019年度政府应承担的贴息资金</t>
  </si>
  <si>
    <t>1、确保出水水质全面达到一级A排放标准；实现全年日均出水水质达标率100%；2、确保污水处理率达95%；3、2021年度实现全年污水处理厂COD、氨氮减排任务量的90%；4、污水处理厂污染治理设施、设备安全稳定运行，安全“0”事故，无重大环保污染事件；5、积极开展玉溪市“环保设施对外公众开放”宣教活动，每年不低于4次（特殊情况除外，例如：疫情）；6、按质按量完成全年度管网巡检工作，确保污水管网畅通。</t>
  </si>
  <si>
    <t>污水处理负荷</t>
  </si>
  <si>
    <t>85000</t>
  </si>
  <si>
    <t>吨</t>
  </si>
  <si>
    <t>污水处理负荷完成率＝平均实际日均处理水量/指标值*100%</t>
  </si>
  <si>
    <t>管网巡检完成率</t>
  </si>
  <si>
    <t>次/天</t>
  </si>
  <si>
    <t>管网巡检完成率＝实际日巡检次数/指标值*100%</t>
  </si>
  <si>
    <t>出水水质</t>
  </si>
  <si>
    <t>出水水质达标率＝水质达标天数/总运行天数*100%</t>
  </si>
  <si>
    <t>污水处理率</t>
  </si>
  <si>
    <t>污水处理率＝污水处理量/（自来水供水量*０.８５）*100%；
污水处理率完成率＝实际完成率/指标值*100%</t>
  </si>
  <si>
    <t>生态效益</t>
  </si>
  <si>
    <t>污染物COD削减量</t>
  </si>
  <si>
    <t>7000</t>
  </si>
  <si>
    <t>污染物COD削减量完成率=实际削减量/指标值*100%</t>
  </si>
  <si>
    <t>NH3-N削减量</t>
  </si>
  <si>
    <t>520</t>
  </si>
  <si>
    <t>NH3-N削减量完成率=实际削减量/指标值*100%</t>
  </si>
  <si>
    <t>服务对象满意度＝满意数量/评价总数量；
服务对象满意度完成率＝满意度/指标值*100%</t>
  </si>
  <si>
    <t>人(人次、家)</t>
  </si>
  <si>
    <t>反映获补助人员、企业的数量情况，也适用补贴、资助等形式的补助。</t>
  </si>
  <si>
    <t>兑现准确率</t>
  </si>
  <si>
    <t>反映补助准确发放的情况。
补助兑现准确率=补助兑付额/应付额*100%</t>
  </si>
  <si>
    <t>反映发放单位及时发放补助资金的情况。
发放及时率=在时限内发放资金/应发放资金*100%</t>
  </si>
  <si>
    <t>生活状况改善</t>
  </si>
  <si>
    <t>改善</t>
  </si>
  <si>
    <t>反映补助促进受助对象生活状况改善的情况。</t>
  </si>
  <si>
    <t>98</t>
  </si>
  <si>
    <t>支持符合条件对象实施农村危房改造，实施地震易发区房屋设施加固工程，提高抗震防震能力，严格落实一户一策制度，确保完成农房抗震改造129户以上，完成农村危房改造171户以上</t>
  </si>
  <si>
    <t>农村危房改造计划任务数</t>
  </si>
  <si>
    <t>171</t>
  </si>
  <si>
    <t>农村危房改造计划任务数171户</t>
  </si>
  <si>
    <t>农房抗震改造计划任务数</t>
  </si>
  <si>
    <t>129</t>
  </si>
  <si>
    <t>农房抗震改造计划任务数129户。</t>
  </si>
  <si>
    <t>验收合格率</t>
  </si>
  <si>
    <t>验收合格</t>
  </si>
  <si>
    <t>农房设计</t>
  </si>
  <si>
    <t>有基本风貌和抗震性能设计</t>
  </si>
  <si>
    <t>抗震设防7度以上地区农户覆盖率</t>
  </si>
  <si>
    <t>当年度开工率</t>
  </si>
  <si>
    <t>当年度竣工率</t>
  </si>
  <si>
    <t>70</t>
  </si>
  <si>
    <t>农村人居环境</t>
  </si>
  <si>
    <t>得到改善</t>
  </si>
  <si>
    <t>改造后房屋在相当于本地区 抗震设防烈度地震中表现</t>
  </si>
  <si>
    <t>无严重损毁</t>
  </si>
  <si>
    <t>人畜分离、卫生厕所等基本 卫生条件</t>
  </si>
  <si>
    <t>基本保障</t>
  </si>
  <si>
    <t>钢结构装配式农房等新型建 造技术应用</t>
  </si>
  <si>
    <t>根据实际情况推广</t>
  </si>
  <si>
    <t>农村危房改造后房屋安全期限</t>
  </si>
  <si>
    <t>拆除重建的≥30年 维修加固的≥15年</t>
  </si>
  <si>
    <t>农村危房改造后房屋安全期限拆除重建的≥30年 维修加固的≥15年</t>
  </si>
  <si>
    <t>受益群众满意度</t>
  </si>
  <si>
    <t>根据第五届市委第十一轮巡察整改工作的要求，2025年归还51.22万元至玉溪市家园建设投资有限公司，完成巡察整改工作。</t>
  </si>
  <si>
    <t>归还借款公司个数</t>
  </si>
  <si>
    <t>1.00</t>
  </si>
  <si>
    <t>归还时间</t>
  </si>
  <si>
    <t>2025-12-31</t>
  </si>
  <si>
    <t>512200</t>
  </si>
  <si>
    <t>元</t>
  </si>
  <si>
    <t>归还借款金额</t>
  </si>
  <si>
    <t>完成巡察整改</t>
  </si>
  <si>
    <t>有效维护</t>
  </si>
  <si>
    <t>还款对象满意度</t>
  </si>
  <si>
    <t>对重大行政决策进行合法性审查和法律风险评估，对作出的重大具体行政行为提供法律咨，提出法制审核意见，有利于提升政府依法办事能力的整体水平，有力促进科学民主依法决策和依法行政能力水平提升，有效规避法律风险；推动住房城乡建设领域普法责任制落实，参与法治宣传教育培训，对干部职工进行法律知识培训（全年不少于2次），提高干部职工及相关企业组织的法律意识和法治素养，有力推动住房城乡建设工作规范化、法治化、科学化发展。</t>
  </si>
  <si>
    <t>反映法律知识培训情况。</t>
  </si>
  <si>
    <t>合法性审查</t>
  </si>
  <si>
    <t>份</t>
  </si>
  <si>
    <t>反映全年完成合法性审查情况</t>
  </si>
  <si>
    <t>是</t>
  </si>
  <si>
    <t>是/否</t>
  </si>
  <si>
    <t>反映合法性审查意见准确性情况。</t>
  </si>
  <si>
    <t>反映公职人员法律意识储备情况。</t>
  </si>
  <si>
    <t>履行贷款职责，按照《玉市建通（2018）160号关于印发玉溪市地震灾后民房贴息专项贷款实施细则的通知（定稿）》要求，支付2022年贷款贴息补助资金661.47万元，补助江川区270户、通海县2849户，确保受灾农户尽快建房，住房安全得到保障。按照省委、省政府的要求，灾后重建坚持以人为本、尊重自然、统筹兼顾、立足当前、着眼长远，发扬自力更生、艰苦奋斗精神，加快受损民房及农村基础设施恢复重建，加强生态修复、环境保护和地质灾害防治，建设安全宜居美丽新家园。</t>
  </si>
  <si>
    <t>发放江川区贴息资金补助户数</t>
  </si>
  <si>
    <t>270</t>
  </si>
  <si>
    <t>江川区灾后贷款贴息270户</t>
  </si>
  <si>
    <t>发放通海县贴息资金补助户数</t>
  </si>
  <si>
    <t>2849</t>
  </si>
  <si>
    <t>通海县灾后贷款贴息2849户</t>
  </si>
  <si>
    <t>补助对象准确率</t>
  </si>
  <si>
    <t>严格执行政策，明确补贴对象</t>
  </si>
  <si>
    <t>补助兑付及时率</t>
  </si>
  <si>
    <t>受灾群众及时得到相对应补助</t>
  </si>
  <si>
    <t>保障江川区灾后民房重建</t>
  </si>
  <si>
    <t>江川区受灾农户正常贷款重建房屋</t>
  </si>
  <si>
    <t>保障通海县灾后民房重建</t>
  </si>
  <si>
    <t>通海县受灾农户正常贷款重建房屋</t>
  </si>
  <si>
    <t>群众满意度</t>
  </si>
  <si>
    <t>建设完成后，群众满意度达到90%以上</t>
  </si>
  <si>
    <t>履行《玉溪市省级规划示范村寨基础设施建设项目合作实施协议》，完成91个示范村建设，并且全部通过验收，通过建设污水处理设施、垃圾处理设施、村庄公厕，实现全覆盖，100%改善人居环境，牢固树立和贯彻落实新发展理念，实施乡村振兴战略，坚持绿水青山就是金山银山的理念，以建设“产业生态化、居住城镇化、风貌特色化、特征民族化、环境卫生化”的美丽宜居村庄为目标，以加强村庄规划管理、农村生活垃圾治理、农村生活污水治理、农村厕所革命和村容村貌提升为主攻方向。</t>
  </si>
  <si>
    <t>完成省级示范村建设完工率</t>
  </si>
  <si>
    <t>已完成91个省级示范村建设</t>
  </si>
  <si>
    <t>省级示范村统贷市级付息完成率</t>
  </si>
  <si>
    <t>按期归还统贷利息</t>
  </si>
  <si>
    <t>完成省级示范村数量</t>
  </si>
  <si>
    <t>91</t>
  </si>
  <si>
    <t>完成91个示范村建设</t>
  </si>
  <si>
    <t>实施村庄竣工验收通过率</t>
  </si>
  <si>
    <t>91个省级示范村建设竣工验收通过</t>
  </si>
  <si>
    <t>项目实施村庄人居环境改善率</t>
  </si>
  <si>
    <t>91个省级示范村人居环境得到改善</t>
  </si>
  <si>
    <t>项目实施村庄污水处理设施覆盖率</t>
  </si>
  <si>
    <t>91个省级示范村覆盖污水处理设施</t>
  </si>
  <si>
    <t>项目实施村庄垃圾处理设施覆盖率</t>
  </si>
  <si>
    <t>91个省级示范村覆盖垃圾处理设施</t>
  </si>
  <si>
    <t>项目实施村庄公厕覆盖率</t>
  </si>
  <si>
    <t>91个省级示范村覆盖公厕</t>
  </si>
  <si>
    <t>群众满意度达到80%以上</t>
  </si>
  <si>
    <t>预算06表</t>
  </si>
  <si>
    <t>2025年部门政府性基金预算支出预算表</t>
  </si>
  <si>
    <t>单位:元</t>
  </si>
  <si>
    <t>政府性基金预算支出</t>
  </si>
  <si>
    <t>城乡社区支出</t>
  </si>
  <si>
    <t>污水处理费安排的支出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</si>
  <si>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</si>
  <si>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</si>
  <si>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</si>
  <si>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</si>
  <si>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</si>
  <si>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</si>
  <si>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</si>
  <si>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</si>
  <si>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</si>
  <si>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</si>
  <si>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</si>
  <si>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</si>
  <si>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车辆修理费</t>
  </si>
  <si>
    <t>项</t>
  </si>
  <si>
    <t>车辆保险费</t>
  </si>
  <si>
    <t>年</t>
  </si>
  <si>
    <t>车辆燃油费</t>
  </si>
  <si>
    <t>升</t>
  </si>
  <si>
    <t>车辆维修费</t>
  </si>
  <si>
    <t>书柜</t>
  </si>
  <si>
    <t>办公椅</t>
  </si>
  <si>
    <t>把</t>
  </si>
  <si>
    <t>打印机</t>
  </si>
  <si>
    <t>台</t>
  </si>
  <si>
    <t>物业服务费</t>
  </si>
  <si>
    <t>复印纸</t>
  </si>
  <si>
    <t>箱</t>
  </si>
  <si>
    <t>预算08表</t>
  </si>
  <si>
    <t>2025年部门政府购买服务预算表</t>
  </si>
  <si>
    <t>政府购买服务项目</t>
  </si>
  <si>
    <t>政府购买服务目录</t>
  </si>
  <si>
    <t>备注：玉溪市住房和城乡建设局（本级）2025年无政府购买服务，故此表为空表。</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</si>
  <si>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</si>
  <si>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</si>
  <si>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</si>
  <si>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</si>
  <si>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</si>
  <si>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</si>
  <si>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</si>
  <si>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</si>
  <si>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</si>
  <si>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</si>
  <si>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</si>
  <si>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</si>
  <si>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</si>
  <si>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</si>
  <si>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</si>
  <si>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</si>
  <si>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</si>
  <si>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</si>
  <si>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</si>
  <si>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</si>
  <si>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</si>
  <si>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</si>
  <si>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</si>
  <si>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</si>
  <si>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</si>
  <si>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</si>
  <si>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设备</t>
  </si>
  <si>
    <t>A02020400 多功能一体机</t>
  </si>
  <si>
    <t>黑白激光多功能一体机</t>
  </si>
  <si>
    <t>家具和用品</t>
  </si>
  <si>
    <t>A05010599 其他柜类</t>
  </si>
  <si>
    <t>图书角书柜</t>
  </si>
  <si>
    <t>A05010301 办公椅</t>
  </si>
  <si>
    <t>预算11表</t>
  </si>
  <si>
    <t>2025年上级补助项目支出预算表</t>
  </si>
  <si>
    <t>上级补助</t>
  </si>
  <si>
    <t>备注：玉溪市住房和城乡建设局（本级）2025年无上级补助项目支出，故此表为空表。</t>
  </si>
  <si>
    <t>预算12表</t>
  </si>
  <si>
    <t>2025年部门项目支出中期规划预算表</t>
  </si>
  <si>
    <t>项目级次</t>
  </si>
  <si>
    <t>2025年</t>
  </si>
  <si>
    <t>2026年</t>
  </si>
  <si>
    <t>2027年</t>
  </si>
  <si>
    <t>313 事业发展类</t>
  </si>
  <si>
    <t>本级</t>
  </si>
  <si>
    <t>312 民生类</t>
  </si>
  <si>
    <t>311 专项业务类</t>
  </si>
  <si>
    <t>322 民生类</t>
  </si>
  <si>
    <t>下级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</si>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</sst>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1">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SimSun"/>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2" borderId="15"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6" applyNumberFormat="0" applyFill="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29" fillId="0" borderId="0" applyNumberFormat="0" applyFill="0" applyBorder="0" applyAlignment="0" applyProtection="0">
      <alignment vertical="center"/>
    </xf>
    <xf numFmtId="0" fontId="30" fillId="3" borderId="18" applyNumberFormat="0" applyAlignment="0" applyProtection="0">
      <alignment vertical="center"/>
    </xf>
    <xf numFmtId="0" fontId="31" fillId="4" borderId="19" applyNumberFormat="0" applyAlignment="0" applyProtection="0">
      <alignment vertical="center"/>
    </xf>
    <xf numFmtId="0" fontId="32" fillId="4" borderId="18" applyNumberFormat="0" applyAlignment="0" applyProtection="0">
      <alignment vertical="center"/>
    </xf>
    <xf numFmtId="0" fontId="33" fillId="5" borderId="20" applyNumberFormat="0" applyAlignment="0" applyProtection="0">
      <alignment vertical="center"/>
    </xf>
    <xf numFmtId="0" fontId="34" fillId="0" borderId="21" applyNumberFormat="0" applyFill="0" applyAlignment="0" applyProtection="0">
      <alignment vertical="center"/>
    </xf>
    <xf numFmtId="0" fontId="35" fillId="0" borderId="22"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11" fillId="0" borderId="7">
      <alignment horizontal="right" vertical="center"/>
    </xf>
    <xf numFmtId="49" fontId="11" fillId="0" borderId="7">
      <alignment horizontal="left" vertical="center" wrapText="1"/>
    </xf>
    <xf numFmtId="176" fontId="11" fillId="0" borderId="7">
      <alignment horizontal="right" vertical="center"/>
    </xf>
    <xf numFmtId="177" fontId="11" fillId="0" borderId="7">
      <alignment horizontal="right" vertical="center"/>
    </xf>
    <xf numFmtId="178" fontId="11" fillId="0" borderId="7">
      <alignment horizontal="right" vertical="center"/>
    </xf>
    <xf numFmtId="179" fontId="11" fillId="0" borderId="7">
      <alignment horizontal="right" vertical="center"/>
    </xf>
    <xf numFmtId="10" fontId="11" fillId="0" borderId="7">
      <alignment horizontal="right" vertical="center"/>
    </xf>
    <xf numFmtId="180" fontId="11" fillId="0" borderId="7">
      <alignment horizontal="right" vertical="center"/>
    </xf>
  </cellStyleXfs>
  <cellXfs count="170">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0" applyNumberFormat="1" applyFont="1" applyBorder="1">
      <alignment horizontal="left" vertical="center" wrapText="1"/>
    </xf>
    <xf numFmtId="176" fontId="7" fillId="0" borderId="7" xfId="0" applyNumberFormat="1" applyFont="1" applyBorder="1" applyAlignment="1">
      <alignment horizontal="right" vertical="center"/>
    </xf>
    <xf numFmtId="49" fontId="6" fillId="0" borderId="7" xfId="0" applyNumberFormat="1" applyFont="1" applyBorder="1" applyAlignment="1">
      <alignment horizontal="center" vertical="center" wrapText="1"/>
    </xf>
    <xf numFmtId="49" fontId="7" fillId="0" borderId="7" xfId="50"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6"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0" fillId="0" borderId="0" xfId="0" applyFont="1" applyFill="1" applyAlignment="1">
      <alignment horizontal="left" vertical="center"/>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1" fillId="0" borderId="0" xfId="50" applyNumberFormat="1" applyFont="1" applyBorder="1" applyAlignment="1">
      <alignment horizontal="right" vertical="center" wrapText="1"/>
    </xf>
    <xf numFmtId="49" fontId="12" fillId="0" borderId="0" xfId="50" applyNumberFormat="1" applyFont="1" applyBorder="1" applyAlignment="1">
      <alignment horizontal="center" vertical="center" wrapText="1"/>
    </xf>
    <xf numFmtId="49" fontId="11" fillId="0" borderId="0" xfId="50" applyNumberFormat="1" applyFont="1" applyBorder="1">
      <alignment horizontal="left" vertical="center" wrapText="1"/>
    </xf>
    <xf numFmtId="49" fontId="13" fillId="0" borderId="7"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1" fillId="0" borderId="7" xfId="0" applyNumberFormat="1" applyFont="1" applyBorder="1" applyAlignment="1">
      <alignment horizontal="left" vertical="center" wrapText="1"/>
    </xf>
    <xf numFmtId="49" fontId="11" fillId="0" borderId="7" xfId="0" applyNumberFormat="1" applyFont="1" applyBorder="1" applyAlignment="1">
      <alignment horizontal="center" vertical="center" wrapText="1"/>
    </xf>
    <xf numFmtId="180" fontId="11" fillId="0" borderId="7" xfId="0" applyNumberFormat="1" applyFont="1" applyBorder="1" applyAlignment="1">
      <alignment horizontal="right" vertical="center" wrapText="1"/>
    </xf>
    <xf numFmtId="176" fontId="11" fillId="0" borderId="7" xfId="0" applyNumberFormat="1" applyFont="1" applyBorder="1" applyAlignment="1">
      <alignment horizontal="right" vertical="center" wrapText="1"/>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8"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18" fillId="0" borderId="0" xfId="0" applyFont="1" applyBorder="1" applyAlignment="1" applyProtection="1">
      <alignment horizontal="right" vertical="center"/>
      <protection locked="0"/>
    </xf>
    <xf numFmtId="0" fontId="18"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horizontal="center" vertical="center"/>
    </xf>
    <xf numFmtId="0" fontId="9" fillId="0" borderId="11" xfId="0" applyFont="1" applyBorder="1" applyAlignment="1" applyProtection="1">
      <alignment horizontal="center" vertical="center"/>
      <protection locked="0"/>
    </xf>
    <xf numFmtId="0" fontId="3" fillId="0" borderId="11" xfId="0" applyFont="1" applyBorder="1" applyAlignment="1">
      <alignment horizontal="right" vertical="center"/>
    </xf>
    <xf numFmtId="176" fontId="3" fillId="0" borderId="7" xfId="0" applyNumberFormat="1" applyFont="1" applyBorder="1" applyAlignment="1">
      <alignment horizontal="right" vertical="center"/>
    </xf>
    <xf numFmtId="0" fontId="3" fillId="0" borderId="11" xfId="0" applyFont="1" applyBorder="1" applyAlignment="1">
      <alignment horizontal="center" vertical="center" wrapText="1"/>
    </xf>
    <xf numFmtId="180" fontId="7" fillId="0" borderId="7" xfId="56" applyNumberFormat="1"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0" xfId="0"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13" xfId="0" applyFont="1" applyBorder="1" applyAlignment="1" applyProtection="1">
      <alignment horizontal="center" vertical="center"/>
      <protection locked="0"/>
    </xf>
    <xf numFmtId="0" fontId="9" fillId="0" borderId="13"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19"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6" fontId="7" fillId="0" borderId="7" xfId="51" applyNumberFormat="1" applyFont="1" applyBorder="1">
      <alignment horizontal="right" vertical="center"/>
    </xf>
    <xf numFmtId="0" fontId="3" fillId="0" borderId="7" xfId="0" applyFont="1" applyBorder="1" applyAlignment="1">
      <alignment horizontal="left" vertical="center" wrapText="1" indent="2"/>
    </xf>
    <xf numFmtId="0" fontId="3" fillId="0" borderId="7" xfId="0" applyFont="1" applyBorder="1" applyAlignment="1">
      <alignment horizontal="left" vertical="center" wrapText="1" indent="4"/>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7" fillId="0" borderId="0" xfId="0" applyFont="1" applyBorder="1" applyAlignment="1">
      <alignment horizontal="center" vertical="center"/>
    </xf>
    <xf numFmtId="0" fontId="3" fillId="0" borderId="0" xfId="0" applyFont="1" applyBorder="1" applyAlignment="1" applyProtection="1">
      <alignment horizontal="right" vertical="center"/>
      <protection locked="0"/>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1" fillId="0" borderId="7" xfId="50" applyNumberFormat="1" applyFont="1" applyBorder="1" applyAlignment="1">
      <alignment horizontal="right" vertical="center" wrapText="1"/>
    </xf>
    <xf numFmtId="49" fontId="12" fillId="0" borderId="7" xfId="50" applyNumberFormat="1" applyFont="1" applyBorder="1" applyAlignment="1">
      <alignment horizontal="center" vertical="center" wrapText="1"/>
    </xf>
    <xf numFmtId="49" fontId="11" fillId="0" borderId="7" xfId="50" applyNumberFormat="1" applyFont="1" applyBorder="1">
      <alignment horizontal="left" vertical="center" wrapText="1"/>
    </xf>
    <xf numFmtId="49" fontId="13" fillId="0" borderId="7" xfId="50" applyNumberFormat="1" applyFont="1" applyBorder="1" applyAlignment="1">
      <alignment horizontal="center" vertical="center" wrapText="1"/>
    </xf>
    <xf numFmtId="49" fontId="11" fillId="0" borderId="7" xfId="50" applyNumberFormat="1" applyFont="1" applyBorder="1" applyAlignment="1">
      <alignment horizontal="center" vertical="center" wrapText="1"/>
    </xf>
    <xf numFmtId="0" fontId="0" fillId="0" borderId="14" xfId="0" applyFont="1" applyBorder="1">
      <alignment vertical="top"/>
    </xf>
    <xf numFmtId="176" fontId="11" fillId="0" borderId="7" xfId="50" applyNumberFormat="1" applyFont="1" applyBorder="1" applyAlignment="1">
      <alignment horizontal="right" vertical="center" wrapText="1"/>
    </xf>
    <xf numFmtId="49" fontId="11" fillId="0" borderId="4" xfId="50" applyNumberFormat="1" applyFont="1" applyBorder="1">
      <alignment horizontal="left" vertical="center" wrapText="1"/>
    </xf>
    <xf numFmtId="180" fontId="11" fillId="0" borderId="7" xfId="56" applyNumberFormat="1" applyFont="1" applyBorder="1" applyAlignment="1">
      <alignment horizontal="center" vertical="center" wrapText="1"/>
    </xf>
    <xf numFmtId="49" fontId="20" fillId="0" borderId="7" xfId="50" applyNumberFormat="1" applyFont="1" applyBorder="1" applyAlignment="1">
      <alignment horizontal="right" vertical="center" wrapText="1"/>
    </xf>
    <xf numFmtId="49" fontId="11" fillId="0" borderId="10" xfId="50" applyNumberFormat="1" applyFont="1" applyBorder="1" applyAlignment="1">
      <alignment horizontal="right" vertical="center" wrapText="1"/>
    </xf>
    <xf numFmtId="49" fontId="11" fillId="0" borderId="7" xfId="50" applyNumberFormat="1" applyFont="1" applyBorder="1" applyAlignment="1">
      <alignment horizontal="left" vertical="center" wrapText="1" indent="2"/>
    </xf>
    <xf numFmtId="49" fontId="11" fillId="0" borderId="7" xfId="50" applyNumberFormat="1" applyFont="1" applyBorder="1" applyAlignment="1">
      <alignment horizontal="left" vertical="center" wrapText="1" indent="4"/>
    </xf>
    <xf numFmtId="49" fontId="21" fillId="0" borderId="7" xfId="0" applyNumberFormat="1" applyFont="1" applyBorder="1" applyAlignment="1">
      <alignment horizontal="right" vertical="center" wrapText="1"/>
    </xf>
    <xf numFmtId="49" fontId="12" fillId="0" borderId="7" xfId="0" applyNumberFormat="1" applyFont="1" applyBorder="1" applyAlignment="1">
      <alignment horizontal="center" vertical="center" wrapText="1"/>
    </xf>
    <xf numFmtId="49" fontId="21" fillId="0" borderId="7" xfId="50" applyNumberFormat="1" applyFont="1" applyBorder="1">
      <alignment horizontal="left" vertical="center" wrapText="1"/>
    </xf>
    <xf numFmtId="176" fontId="11" fillId="0" borderId="7" xfId="0" applyNumberFormat="1" applyFont="1" applyBorder="1" applyAlignment="1">
      <alignment horizontal="right" vertical="center"/>
    </xf>
    <xf numFmtId="176" fontId="21" fillId="0" borderId="7" xfId="0" applyNumberFormat="1" applyFont="1" applyBorder="1" applyAlignment="1">
      <alignment horizontal="left" vertical="center"/>
    </xf>
    <xf numFmtId="176" fontId="11" fillId="0" borderId="7" xfId="51" applyNumberFormat="1" applyFont="1" applyBorder="1">
      <alignment horizontal="right" vertical="center"/>
    </xf>
    <xf numFmtId="176" fontId="11" fillId="0" borderId="7" xfId="0" applyNumberFormat="1" applyFont="1" applyBorder="1" applyAlignment="1">
      <alignment horizontal="left" vertical="center"/>
    </xf>
    <xf numFmtId="49" fontId="21" fillId="0" borderId="7" xfId="0" applyNumberFormat="1" applyFont="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0"/>
  <sheetViews>
    <sheetView showZeros="0" workbookViewId="0">
      <selection activeCell="C14" sqref="C14"/>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49" t="s">
        <v>0</v>
      </c>
      <c r="B1" s="162"/>
      <c r="C1" s="162"/>
      <c r="D1" s="162"/>
    </row>
    <row r="2" ht="28.5" customHeight="1" spans="1:4">
      <c r="A2" s="163" t="s">
        <v>1</v>
      </c>
      <c r="B2" s="163"/>
      <c r="C2" s="163"/>
      <c r="D2" s="163"/>
    </row>
    <row r="3" ht="18.75" customHeight="1" spans="1:4">
      <c r="A3" s="151" t="s">
        <v>2</v>
      </c>
      <c r="B3" s="151"/>
      <c r="C3" s="151"/>
      <c r="D3" s="149" t="s">
        <v>3</v>
      </c>
    </row>
    <row r="4" ht="18.75" customHeight="1" spans="1:4">
      <c r="A4" s="152" t="s">
        <v>4</v>
      </c>
      <c r="B4" s="152"/>
      <c r="C4" s="152" t="s">
        <v>5</v>
      </c>
      <c r="D4" s="152"/>
    </row>
    <row r="5" ht="18.75" customHeight="1" spans="1:4">
      <c r="A5" s="152" t="s">
        <v>6</v>
      </c>
      <c r="B5" s="152" t="s">
        <v>7</v>
      </c>
      <c r="C5" s="152" t="s">
        <v>8</v>
      </c>
      <c r="D5" s="152" t="s">
        <v>7</v>
      </c>
    </row>
    <row r="6" ht="18.75" customHeight="1" spans="1:4">
      <c r="A6" s="151" t="s">
        <v>9</v>
      </c>
      <c r="B6" s="167">
        <v>65307249.66</v>
      </c>
      <c r="C6" s="168" t="str">
        <f>"一"&amp;"、"&amp;"一般公共服务支出"</f>
        <v>一、一般公共服务支出</v>
      </c>
      <c r="D6" s="167">
        <v>250000</v>
      </c>
    </row>
    <row r="7" ht="18.75" customHeight="1" spans="1:4">
      <c r="A7" s="151" t="s">
        <v>10</v>
      </c>
      <c r="B7" s="167">
        <v>40000000</v>
      </c>
      <c r="C7" s="168" t="str">
        <f>"二"&amp;"、"&amp;"社会保障和就业支出"</f>
        <v>二、社会保障和就业支出</v>
      </c>
      <c r="D7" s="167">
        <v>2081961.92</v>
      </c>
    </row>
    <row r="8" ht="18.75" customHeight="1" spans="1:4">
      <c r="A8" s="151" t="s">
        <v>11</v>
      </c>
      <c r="B8" s="167"/>
      <c r="C8" s="168" t="str">
        <f>"三"&amp;"、"&amp;"卫生健康支出"</f>
        <v>三、卫生健康支出</v>
      </c>
      <c r="D8" s="167">
        <v>706980.73</v>
      </c>
    </row>
    <row r="9" ht="18.75" customHeight="1" spans="1:4">
      <c r="A9" s="151" t="s">
        <v>12</v>
      </c>
      <c r="B9" s="167"/>
      <c r="C9" s="168" t="str">
        <f>"四"&amp;"、"&amp;"城乡社区支出"</f>
        <v>四、城乡社区支出</v>
      </c>
      <c r="D9" s="167">
        <v>80972024.4</v>
      </c>
    </row>
    <row r="10" ht="18.75" customHeight="1" spans="1:4">
      <c r="A10" s="151" t="s">
        <v>13</v>
      </c>
      <c r="B10" s="167"/>
      <c r="C10" s="168" t="str">
        <f>"五"&amp;"、"&amp;"住房保障支出"</f>
        <v>五、住房保障支出</v>
      </c>
      <c r="D10" s="167">
        <v>5597144</v>
      </c>
    </row>
    <row r="11" ht="18.75" customHeight="1" spans="1:4">
      <c r="A11" s="151" t="s">
        <v>14</v>
      </c>
      <c r="B11" s="167"/>
      <c r="C11" s="168" t="str">
        <f>"六"&amp;"、"&amp;"转移性支出"</f>
        <v>六、转移性支出</v>
      </c>
      <c r="D11" s="167">
        <v>15699200</v>
      </c>
    </row>
    <row r="12" ht="18.75" customHeight="1" spans="1:4">
      <c r="A12" s="151" t="s">
        <v>15</v>
      </c>
      <c r="B12" s="167"/>
      <c r="C12" s="151"/>
      <c r="D12" s="151"/>
    </row>
    <row r="13" ht="18.75" customHeight="1" spans="1:4">
      <c r="A13" s="151" t="s">
        <v>16</v>
      </c>
      <c r="B13" s="167"/>
      <c r="C13" s="151"/>
      <c r="D13" s="151"/>
    </row>
    <row r="14" ht="18.75" customHeight="1" spans="1:4">
      <c r="A14" s="151" t="s">
        <v>17</v>
      </c>
      <c r="B14" s="167"/>
      <c r="C14" s="151"/>
      <c r="D14" s="151"/>
    </row>
    <row r="15" ht="18.75" customHeight="1" spans="1:4">
      <c r="A15" s="151" t="s">
        <v>18</v>
      </c>
      <c r="B15" s="167"/>
      <c r="C15" s="151"/>
      <c r="D15" s="151"/>
    </row>
    <row r="16" ht="18.75" customHeight="1" spans="1:4">
      <c r="A16" s="169" t="s">
        <v>19</v>
      </c>
      <c r="B16" s="167">
        <v>105307249.66</v>
      </c>
      <c r="C16" s="169" t="s">
        <v>20</v>
      </c>
      <c r="D16" s="167">
        <v>105307311.05</v>
      </c>
    </row>
    <row r="17" ht="18.75" customHeight="1" spans="1:4">
      <c r="A17" s="164" t="s">
        <v>21</v>
      </c>
      <c r="B17" s="151"/>
      <c r="C17" s="164" t="s">
        <v>22</v>
      </c>
      <c r="D17" s="151"/>
    </row>
    <row r="18" ht="18.75" customHeight="1" spans="1:4">
      <c r="A18" s="61" t="s">
        <v>23</v>
      </c>
      <c r="B18" s="167"/>
      <c r="C18" s="61" t="s">
        <v>23</v>
      </c>
      <c r="D18" s="167"/>
    </row>
    <row r="19" ht="18.75" customHeight="1" spans="1:4">
      <c r="A19" s="61" t="s">
        <v>24</v>
      </c>
      <c r="B19" s="167">
        <v>61.39</v>
      </c>
      <c r="C19" s="61" t="s">
        <v>24</v>
      </c>
      <c r="D19" s="167"/>
    </row>
    <row r="20" ht="18.75" customHeight="1" spans="1:4">
      <c r="A20" s="169" t="s">
        <v>25</v>
      </c>
      <c r="B20" s="167">
        <v>105307311.05</v>
      </c>
      <c r="C20" s="169" t="s">
        <v>26</v>
      </c>
      <c r="D20" s="167">
        <v>105307311.05</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selection activeCell="A3" sqref="A3:E3"/>
    </sheetView>
  </sheetViews>
  <sheetFormatPr defaultColWidth="9.14166666666667" defaultRowHeight="14.25" customHeight="1" outlineLevelCol="5"/>
  <cols>
    <col min="1" max="1" width="29.0333333333333" customWidth="1"/>
    <col min="2" max="2" width="22.5" customWidth="1"/>
    <col min="3" max="3" width="31.6" customWidth="1"/>
    <col min="4" max="6" width="22.125" customWidth="1"/>
  </cols>
  <sheetData>
    <row r="1" ht="15.75" customHeight="1" spans="2:6">
      <c r="B1" s="131"/>
      <c r="F1" s="132" t="s">
        <v>575</v>
      </c>
    </row>
    <row r="2" ht="28.5" customHeight="1" spans="1:6">
      <c r="A2" s="32" t="s">
        <v>576</v>
      </c>
      <c r="B2" s="32"/>
      <c r="C2" s="32"/>
      <c r="D2" s="32"/>
      <c r="E2" s="32"/>
      <c r="F2" s="32"/>
    </row>
    <row r="3" ht="15" customHeight="1" spans="1:6">
      <c r="A3" s="133" t="s">
        <v>29</v>
      </c>
      <c r="B3" s="134"/>
      <c r="C3" s="134"/>
      <c r="D3" s="74"/>
      <c r="E3" s="74"/>
      <c r="F3" s="135" t="s">
        <v>577</v>
      </c>
    </row>
    <row r="4" ht="18.75" customHeight="1" spans="1:6">
      <c r="A4" s="34" t="s">
        <v>147</v>
      </c>
      <c r="B4" s="34" t="s">
        <v>69</v>
      </c>
      <c r="C4" s="34" t="s">
        <v>70</v>
      </c>
      <c r="D4" s="35" t="s">
        <v>578</v>
      </c>
      <c r="E4" s="42"/>
      <c r="F4" s="42"/>
    </row>
    <row r="5" ht="30" customHeight="1" spans="1:6">
      <c r="A5" s="41"/>
      <c r="B5" s="41"/>
      <c r="C5" s="41"/>
      <c r="D5" s="35" t="s">
        <v>32</v>
      </c>
      <c r="E5" s="42" t="s">
        <v>73</v>
      </c>
      <c r="F5" s="42" t="s">
        <v>74</v>
      </c>
    </row>
    <row r="6" ht="16.5" customHeight="1" spans="1:6">
      <c r="A6" s="42">
        <v>1</v>
      </c>
      <c r="B6" s="42">
        <v>2</v>
      </c>
      <c r="C6" s="42">
        <v>3</v>
      </c>
      <c r="D6" s="42">
        <v>4</v>
      </c>
      <c r="E6" s="42">
        <v>5</v>
      </c>
      <c r="F6" s="42">
        <v>6</v>
      </c>
    </row>
    <row r="7" ht="20.25" customHeight="1" spans="1:6">
      <c r="A7" s="43" t="s">
        <v>66</v>
      </c>
      <c r="B7" s="43" t="s">
        <v>98</v>
      </c>
      <c r="C7" s="43" t="s">
        <v>579</v>
      </c>
      <c r="D7" s="24">
        <v>40000000</v>
      </c>
      <c r="E7" s="136"/>
      <c r="F7" s="136">
        <v>40000000</v>
      </c>
    </row>
    <row r="8" ht="20.25" customHeight="1" spans="1:6">
      <c r="A8" s="43" t="s">
        <v>66</v>
      </c>
      <c r="B8" s="137" t="s">
        <v>106</v>
      </c>
      <c r="C8" s="137" t="s">
        <v>580</v>
      </c>
      <c r="D8" s="24">
        <v>40000000</v>
      </c>
      <c r="E8" s="136"/>
      <c r="F8" s="136">
        <v>40000000</v>
      </c>
    </row>
    <row r="9" ht="20.25" customHeight="1" spans="1:6">
      <c r="A9" s="43" t="s">
        <v>66</v>
      </c>
      <c r="B9" s="138" t="s">
        <v>107</v>
      </c>
      <c r="C9" s="138" t="s">
        <v>262</v>
      </c>
      <c r="D9" s="24">
        <v>40000000</v>
      </c>
      <c r="E9" s="136"/>
      <c r="F9" s="136">
        <v>40000000</v>
      </c>
    </row>
    <row r="10" ht="17.25" customHeight="1" spans="1:6">
      <c r="A10" s="139" t="s">
        <v>308</v>
      </c>
      <c r="B10" s="140"/>
      <c r="C10" s="140" t="s">
        <v>308</v>
      </c>
      <c r="D10" s="136">
        <v>40000000</v>
      </c>
      <c r="E10" s="136"/>
      <c r="F10" s="136">
        <v>40000000</v>
      </c>
    </row>
  </sheetData>
  <mergeCells count="7">
    <mergeCell ref="A2:F2"/>
    <mergeCell ref="A3:E3"/>
    <mergeCell ref="D4:F4"/>
    <mergeCell ref="A10:C10"/>
    <mergeCell ref="A4:A5"/>
    <mergeCell ref="B4:B5"/>
    <mergeCell ref="C4:C5"/>
  </mergeCells>
  <pageMargins left="0.75" right="0.75" top="1" bottom="1" header="0.5" footer="0.5"/>
  <pageSetup paperSize="9" scale="88"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8"/>
  <sheetViews>
    <sheetView showZeros="0" workbookViewId="0">
      <selection activeCell="A3" sqref="A3:E3"/>
    </sheetView>
  </sheetViews>
  <sheetFormatPr defaultColWidth="9.14166666666667" defaultRowHeight="14.25" customHeight="1"/>
  <cols>
    <col min="1" max="1" width="20.25" customWidth="1"/>
    <col min="2" max="2" width="11.875" customWidth="1"/>
    <col min="3" max="3" width="25.375" customWidth="1"/>
    <col min="4" max="4" width="7.70833333333333" customWidth="1"/>
    <col min="5" max="5" width="10.2833333333333" customWidth="1"/>
    <col min="6" max="6" width="10.5" customWidth="1"/>
    <col min="7" max="8" width="11.625" customWidth="1"/>
    <col min="9" max="17" width="6.875" customWidth="1"/>
  </cols>
  <sheetData>
    <row r="1" ht="13.5" customHeight="1" spans="1:17">
      <c r="A1" s="30" t="s">
        <v>581</v>
      </c>
      <c r="B1" s="30"/>
      <c r="C1" s="30"/>
      <c r="D1" s="30"/>
      <c r="E1" s="30"/>
      <c r="F1" s="30"/>
      <c r="G1" s="30"/>
      <c r="H1" s="30"/>
      <c r="I1" s="30"/>
      <c r="J1" s="30"/>
      <c r="K1" s="30"/>
      <c r="L1" s="30"/>
      <c r="M1" s="30"/>
      <c r="N1" s="30"/>
      <c r="O1" s="50"/>
      <c r="P1" s="50"/>
      <c r="Q1" s="30"/>
    </row>
    <row r="2" ht="27.75" customHeight="1" spans="1:17">
      <c r="A2" s="72" t="s">
        <v>582</v>
      </c>
      <c r="B2" s="32"/>
      <c r="C2" s="32"/>
      <c r="D2" s="32"/>
      <c r="E2" s="32"/>
      <c r="F2" s="32"/>
      <c r="G2" s="32"/>
      <c r="H2" s="32"/>
      <c r="I2" s="32"/>
      <c r="J2" s="32"/>
      <c r="K2" s="101"/>
      <c r="L2" s="32"/>
      <c r="M2" s="32"/>
      <c r="N2" s="32"/>
      <c r="O2" s="101"/>
      <c r="P2" s="101"/>
      <c r="Q2" s="32"/>
    </row>
    <row r="3" ht="18.75" customHeight="1" spans="1:17">
      <c r="A3" s="110" t="s">
        <v>29</v>
      </c>
      <c r="B3" s="7"/>
      <c r="C3" s="7"/>
      <c r="D3" s="7"/>
      <c r="E3" s="7"/>
      <c r="F3" s="7"/>
      <c r="G3" s="7"/>
      <c r="H3" s="7"/>
      <c r="I3" s="7"/>
      <c r="J3" s="7"/>
      <c r="O3" s="78"/>
      <c r="P3" s="78"/>
      <c r="Q3" s="129" t="s">
        <v>3</v>
      </c>
    </row>
    <row r="4" ht="15.75" customHeight="1" spans="1:17">
      <c r="A4" s="34" t="s">
        <v>583</v>
      </c>
      <c r="B4" s="111" t="s">
        <v>584</v>
      </c>
      <c r="C4" s="111" t="s">
        <v>585</v>
      </c>
      <c r="D4" s="111" t="s">
        <v>586</v>
      </c>
      <c r="E4" s="111" t="s">
        <v>587</v>
      </c>
      <c r="F4" s="111" t="s">
        <v>588</v>
      </c>
      <c r="G4" s="112" t="s">
        <v>154</v>
      </c>
      <c r="H4" s="112"/>
      <c r="I4" s="112"/>
      <c r="J4" s="112"/>
      <c r="K4" s="121"/>
      <c r="L4" s="112"/>
      <c r="M4" s="112"/>
      <c r="N4" s="112"/>
      <c r="O4" s="122"/>
      <c r="P4" s="121"/>
      <c r="Q4" s="130"/>
    </row>
    <row r="5" ht="17.25" customHeight="1" spans="1:17">
      <c r="A5" s="37"/>
      <c r="B5" s="113"/>
      <c r="C5" s="113"/>
      <c r="D5" s="113"/>
      <c r="E5" s="113"/>
      <c r="F5" s="113"/>
      <c r="G5" s="113" t="s">
        <v>32</v>
      </c>
      <c r="H5" s="113" t="s">
        <v>35</v>
      </c>
      <c r="I5" s="113" t="s">
        <v>589</v>
      </c>
      <c r="J5" s="113" t="s">
        <v>590</v>
      </c>
      <c r="K5" s="123" t="s">
        <v>591</v>
      </c>
      <c r="L5" s="124" t="s">
        <v>592</v>
      </c>
      <c r="M5" s="124"/>
      <c r="N5" s="124"/>
      <c r="O5" s="125"/>
      <c r="P5" s="126"/>
      <c r="Q5" s="114"/>
    </row>
    <row r="6" ht="54" customHeight="1" spans="1:17">
      <c r="A6" s="40"/>
      <c r="B6" s="114"/>
      <c r="C6" s="114"/>
      <c r="D6" s="114"/>
      <c r="E6" s="114"/>
      <c r="F6" s="114"/>
      <c r="G6" s="114"/>
      <c r="H6" s="114" t="s">
        <v>34</v>
      </c>
      <c r="I6" s="114"/>
      <c r="J6" s="114"/>
      <c r="K6" s="127"/>
      <c r="L6" s="114" t="s">
        <v>34</v>
      </c>
      <c r="M6" s="114" t="s">
        <v>41</v>
      </c>
      <c r="N6" s="114" t="s">
        <v>161</v>
      </c>
      <c r="O6" s="128" t="s">
        <v>43</v>
      </c>
      <c r="P6" s="127" t="s">
        <v>44</v>
      </c>
      <c r="Q6" s="114" t="s">
        <v>45</v>
      </c>
    </row>
    <row r="7" ht="15" customHeight="1" spans="1:17">
      <c r="A7" s="41">
        <v>1</v>
      </c>
      <c r="B7" s="115">
        <v>2</v>
      </c>
      <c r="C7" s="115">
        <v>3</v>
      </c>
      <c r="D7" s="115">
        <v>4</v>
      </c>
      <c r="E7" s="115">
        <v>5</v>
      </c>
      <c r="F7" s="115">
        <v>6</v>
      </c>
      <c r="G7" s="116">
        <v>7</v>
      </c>
      <c r="H7" s="116">
        <v>8</v>
      </c>
      <c r="I7" s="116">
        <v>9</v>
      </c>
      <c r="J7" s="116">
        <v>10</v>
      </c>
      <c r="K7" s="116">
        <v>11</v>
      </c>
      <c r="L7" s="116">
        <v>12</v>
      </c>
      <c r="M7" s="116">
        <v>13</v>
      </c>
      <c r="N7" s="116">
        <v>14</v>
      </c>
      <c r="O7" s="116">
        <v>15</v>
      </c>
      <c r="P7" s="116">
        <v>16</v>
      </c>
      <c r="Q7" s="116">
        <v>17</v>
      </c>
    </row>
    <row r="8" ht="21" customHeight="1" spans="1:17">
      <c r="A8" s="94" t="s">
        <v>66</v>
      </c>
      <c r="B8" s="95"/>
      <c r="C8" s="95"/>
      <c r="D8" s="95"/>
      <c r="E8" s="117"/>
      <c r="F8" s="118">
        <v>367443.58</v>
      </c>
      <c r="G8" s="45">
        <v>367443.58</v>
      </c>
      <c r="H8" s="45">
        <v>367443.58</v>
      </c>
      <c r="I8" s="45"/>
      <c r="J8" s="45"/>
      <c r="K8" s="45"/>
      <c r="L8" s="45"/>
      <c r="M8" s="45"/>
      <c r="N8" s="45"/>
      <c r="O8" s="45"/>
      <c r="P8" s="45"/>
      <c r="Q8" s="45"/>
    </row>
    <row r="9" ht="21" customHeight="1" spans="1:17">
      <c r="A9" s="94" t="str">
        <f>"      "&amp;"公车购置及运维费"</f>
        <v>      公车购置及运维费</v>
      </c>
      <c r="B9" s="95" t="s">
        <v>593</v>
      </c>
      <c r="C9" s="95" t="str">
        <f>"C23120301"&amp;"  "&amp;"车辆维修和保养服务"</f>
        <v>C23120301  车辆维修和保养服务</v>
      </c>
      <c r="D9" s="119" t="s">
        <v>594</v>
      </c>
      <c r="E9" s="120">
        <v>1</v>
      </c>
      <c r="F9" s="24">
        <v>8600</v>
      </c>
      <c r="G9" s="45">
        <v>8600</v>
      </c>
      <c r="H9" s="45">
        <v>8600</v>
      </c>
      <c r="I9" s="45"/>
      <c r="J9" s="45"/>
      <c r="K9" s="45"/>
      <c r="L9" s="45"/>
      <c r="M9" s="45"/>
      <c r="N9" s="45"/>
      <c r="O9" s="45"/>
      <c r="P9" s="45"/>
      <c r="Q9" s="45"/>
    </row>
    <row r="10" ht="21" customHeight="1" spans="1:17">
      <c r="A10" s="94" t="str">
        <f>"      "&amp;"公车购置及运维费"</f>
        <v>      公车购置及运维费</v>
      </c>
      <c r="B10" s="95" t="s">
        <v>595</v>
      </c>
      <c r="C10" s="95" t="str">
        <f>"C1804010201"&amp;"  "&amp;"机动车保险服务"</f>
        <v>C1804010201  机动车保险服务</v>
      </c>
      <c r="D10" s="119" t="s">
        <v>596</v>
      </c>
      <c r="E10" s="120">
        <v>1</v>
      </c>
      <c r="F10" s="24">
        <v>4500</v>
      </c>
      <c r="G10" s="45">
        <v>4500</v>
      </c>
      <c r="H10" s="45">
        <v>4500</v>
      </c>
      <c r="I10" s="45"/>
      <c r="J10" s="45"/>
      <c r="K10" s="45"/>
      <c r="L10" s="45"/>
      <c r="M10" s="45"/>
      <c r="N10" s="45"/>
      <c r="O10" s="45"/>
      <c r="P10" s="45"/>
      <c r="Q10" s="45"/>
    </row>
    <row r="11" ht="21" customHeight="1" spans="1:17">
      <c r="A11" s="94" t="str">
        <f>"      "&amp;"公车购置及运维费"</f>
        <v>      公车购置及运维费</v>
      </c>
      <c r="B11" s="95" t="s">
        <v>597</v>
      </c>
      <c r="C11" s="95" t="str">
        <f>"A07070101"&amp;"  "&amp;"汽油"</f>
        <v>A07070101  汽油</v>
      </c>
      <c r="D11" s="119" t="s">
        <v>598</v>
      </c>
      <c r="E11" s="120">
        <v>3125</v>
      </c>
      <c r="F11" s="24">
        <v>25000</v>
      </c>
      <c r="G11" s="45">
        <v>25000</v>
      </c>
      <c r="H11" s="45">
        <v>25000</v>
      </c>
      <c r="I11" s="45"/>
      <c r="J11" s="45"/>
      <c r="K11" s="45"/>
      <c r="L11" s="45"/>
      <c r="M11" s="45"/>
      <c r="N11" s="45"/>
      <c r="O11" s="45"/>
      <c r="P11" s="45"/>
      <c r="Q11" s="45"/>
    </row>
    <row r="12" ht="21" customHeight="1" spans="1:17">
      <c r="A12" s="94" t="str">
        <f>"      "&amp;"公车购置及运维费"</f>
        <v>      公车购置及运维费</v>
      </c>
      <c r="B12" s="95" t="s">
        <v>599</v>
      </c>
      <c r="C12" s="95" t="str">
        <f>"C23120301"&amp;"  "&amp;"车辆维修和保养服务"</f>
        <v>C23120301  车辆维修和保养服务</v>
      </c>
      <c r="D12" s="119" t="s">
        <v>594</v>
      </c>
      <c r="E12" s="120">
        <v>1</v>
      </c>
      <c r="F12" s="24">
        <v>15000</v>
      </c>
      <c r="G12" s="45">
        <v>15000</v>
      </c>
      <c r="H12" s="45">
        <v>15000</v>
      </c>
      <c r="I12" s="45"/>
      <c r="J12" s="45"/>
      <c r="K12" s="45"/>
      <c r="L12" s="45"/>
      <c r="M12" s="45"/>
      <c r="N12" s="45"/>
      <c r="O12" s="45"/>
      <c r="P12" s="45"/>
      <c r="Q12" s="45"/>
    </row>
    <row r="13" ht="21" customHeight="1" spans="1:17">
      <c r="A13" s="94" t="str">
        <f>"      "&amp;"一般公用经费"</f>
        <v>      一般公用经费</v>
      </c>
      <c r="B13" s="95" t="s">
        <v>600</v>
      </c>
      <c r="C13" s="95" t="str">
        <f>"A05010599"&amp;"  "&amp;"其他柜类"</f>
        <v>A05010599  其他柜类</v>
      </c>
      <c r="D13" s="119" t="s">
        <v>419</v>
      </c>
      <c r="E13" s="120">
        <v>6</v>
      </c>
      <c r="F13" s="24">
        <v>5760</v>
      </c>
      <c r="G13" s="45">
        <v>5760</v>
      </c>
      <c r="H13" s="45">
        <v>5760</v>
      </c>
      <c r="I13" s="45"/>
      <c r="J13" s="45"/>
      <c r="K13" s="45"/>
      <c r="L13" s="45"/>
      <c r="M13" s="45"/>
      <c r="N13" s="45"/>
      <c r="O13" s="45"/>
      <c r="P13" s="45"/>
      <c r="Q13" s="45"/>
    </row>
    <row r="14" ht="21" customHeight="1" spans="1:17">
      <c r="A14" s="94" t="str">
        <f>"      "&amp;"一般公用经费"</f>
        <v>      一般公用经费</v>
      </c>
      <c r="B14" s="95" t="s">
        <v>601</v>
      </c>
      <c r="C14" s="95" t="str">
        <f>"A05010301"&amp;"  "&amp;"办公椅"</f>
        <v>A05010301  办公椅</v>
      </c>
      <c r="D14" s="119" t="s">
        <v>602</v>
      </c>
      <c r="E14" s="120">
        <v>1</v>
      </c>
      <c r="F14" s="24">
        <v>380</v>
      </c>
      <c r="G14" s="45">
        <v>380</v>
      </c>
      <c r="H14" s="45">
        <v>380</v>
      </c>
      <c r="I14" s="45"/>
      <c r="J14" s="45"/>
      <c r="K14" s="45"/>
      <c r="L14" s="45"/>
      <c r="M14" s="45"/>
      <c r="N14" s="45"/>
      <c r="O14" s="45"/>
      <c r="P14" s="45"/>
      <c r="Q14" s="45"/>
    </row>
    <row r="15" ht="21" customHeight="1" spans="1:17">
      <c r="A15" s="94" t="str">
        <f>"      "&amp;"一般公用经费"</f>
        <v>      一般公用经费</v>
      </c>
      <c r="B15" s="95" t="s">
        <v>603</v>
      </c>
      <c r="C15" s="95" t="str">
        <f>"A02020400"&amp;"  "&amp;"多功能一体机"</f>
        <v>A02020400  多功能一体机</v>
      </c>
      <c r="D15" s="119" t="s">
        <v>604</v>
      </c>
      <c r="E15" s="120">
        <v>1</v>
      </c>
      <c r="F15" s="24">
        <v>1930</v>
      </c>
      <c r="G15" s="45">
        <v>1930</v>
      </c>
      <c r="H15" s="45">
        <v>1930</v>
      </c>
      <c r="I15" s="45"/>
      <c r="J15" s="45"/>
      <c r="K15" s="45"/>
      <c r="L15" s="45"/>
      <c r="M15" s="45"/>
      <c r="N15" s="45"/>
      <c r="O15" s="45"/>
      <c r="P15" s="45"/>
      <c r="Q15" s="45"/>
    </row>
    <row r="16" ht="21" customHeight="1" spans="1:17">
      <c r="A16" s="94" t="str">
        <f>"      "&amp;"物业管理费"</f>
        <v>      物业管理费</v>
      </c>
      <c r="B16" s="95" t="s">
        <v>605</v>
      </c>
      <c r="C16" s="95" t="str">
        <f>"C21040001"&amp;"  "&amp;"物业管理服务"</f>
        <v>C21040001  物业管理服务</v>
      </c>
      <c r="D16" s="119" t="s">
        <v>596</v>
      </c>
      <c r="E16" s="120">
        <v>1</v>
      </c>
      <c r="F16" s="24">
        <v>271323.58</v>
      </c>
      <c r="G16" s="45">
        <v>271323.58</v>
      </c>
      <c r="H16" s="45">
        <v>271323.58</v>
      </c>
      <c r="I16" s="45"/>
      <c r="J16" s="45"/>
      <c r="K16" s="45"/>
      <c r="L16" s="45"/>
      <c r="M16" s="45"/>
      <c r="N16" s="45"/>
      <c r="O16" s="45"/>
      <c r="P16" s="45"/>
      <c r="Q16" s="45"/>
    </row>
    <row r="17" ht="21" customHeight="1" spans="1:17">
      <c r="A17" s="94" t="str">
        <f>"      "&amp;"工作业务经费"</f>
        <v>      工作业务经费</v>
      </c>
      <c r="B17" s="95" t="s">
        <v>606</v>
      </c>
      <c r="C17" s="95" t="str">
        <f>"A05040101"&amp;"  "&amp;"复印纸"</f>
        <v>A05040101  复印纸</v>
      </c>
      <c r="D17" s="119" t="s">
        <v>607</v>
      </c>
      <c r="E17" s="120">
        <v>233</v>
      </c>
      <c r="F17" s="24">
        <v>34950</v>
      </c>
      <c r="G17" s="45">
        <v>34950</v>
      </c>
      <c r="H17" s="45">
        <v>34950</v>
      </c>
      <c r="I17" s="45"/>
      <c r="J17" s="45"/>
      <c r="K17" s="45"/>
      <c r="L17" s="45"/>
      <c r="M17" s="45"/>
      <c r="N17" s="45"/>
      <c r="O17" s="45"/>
      <c r="P17" s="45"/>
      <c r="Q17" s="45"/>
    </row>
    <row r="18" ht="21" customHeight="1" spans="1:17">
      <c r="A18" s="96" t="s">
        <v>308</v>
      </c>
      <c r="B18" s="97"/>
      <c r="C18" s="97"/>
      <c r="D18" s="97"/>
      <c r="E18" s="117"/>
      <c r="F18" s="118">
        <v>367443.58</v>
      </c>
      <c r="G18" s="45">
        <v>367443.58</v>
      </c>
      <c r="H18" s="45">
        <v>367443.58</v>
      </c>
      <c r="I18" s="45"/>
      <c r="J18" s="45"/>
      <c r="K18" s="45"/>
      <c r="L18" s="45"/>
      <c r="M18" s="45"/>
      <c r="N18" s="45"/>
      <c r="O18" s="45"/>
      <c r="P18" s="45"/>
      <c r="Q18" s="45"/>
    </row>
  </sheetData>
  <mergeCells count="17">
    <mergeCell ref="A1:Q1"/>
    <mergeCell ref="A2:Q2"/>
    <mergeCell ref="A3:E3"/>
    <mergeCell ref="G4:Q4"/>
    <mergeCell ref="L5:Q5"/>
    <mergeCell ref="A18:E18"/>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77"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selection activeCell="B4" sqref="B4:B6"/>
    </sheetView>
  </sheetViews>
  <sheetFormatPr defaultColWidth="9.14166666666667" defaultRowHeight="14.25" customHeight="1"/>
  <cols>
    <col min="1" max="1" width="14.625" customWidth="1"/>
    <col min="2" max="2" width="9.875" customWidth="1"/>
    <col min="3" max="3" width="10.5" customWidth="1"/>
    <col min="4" max="14" width="9.875" customWidth="1"/>
  </cols>
  <sheetData>
    <row r="1" ht="13.5" customHeight="1" spans="1:14">
      <c r="A1" s="79" t="s">
        <v>608</v>
      </c>
      <c r="B1" s="79"/>
      <c r="C1" s="79"/>
      <c r="D1" s="79"/>
      <c r="E1" s="79"/>
      <c r="F1" s="79"/>
      <c r="G1" s="79"/>
      <c r="H1" s="80"/>
      <c r="I1" s="79"/>
      <c r="J1" s="79"/>
      <c r="K1" s="79"/>
      <c r="L1" s="99"/>
      <c r="M1" s="80"/>
      <c r="N1" s="100"/>
    </row>
    <row r="2" ht="27.75" customHeight="1" spans="1:14">
      <c r="A2" s="72" t="s">
        <v>609</v>
      </c>
      <c r="B2" s="81"/>
      <c r="C2" s="81"/>
      <c r="D2" s="81"/>
      <c r="E2" s="81"/>
      <c r="F2" s="81"/>
      <c r="G2" s="81"/>
      <c r="H2" s="82"/>
      <c r="I2" s="81"/>
      <c r="J2" s="81"/>
      <c r="K2" s="81"/>
      <c r="L2" s="101"/>
      <c r="M2" s="82"/>
      <c r="N2" s="81"/>
    </row>
    <row r="3" ht="18.75" customHeight="1" spans="1:14">
      <c r="A3" s="73" t="s">
        <v>29</v>
      </c>
      <c r="B3" s="74"/>
      <c r="C3" s="74"/>
      <c r="D3" s="74"/>
      <c r="E3" s="74"/>
      <c r="F3" s="74"/>
      <c r="G3" s="74"/>
      <c r="H3" s="83"/>
      <c r="I3" s="76"/>
      <c r="J3" s="76"/>
      <c r="K3" s="76"/>
      <c r="L3" s="78"/>
      <c r="M3" s="102"/>
      <c r="N3" s="103" t="s">
        <v>3</v>
      </c>
    </row>
    <row r="4" ht="15.75" customHeight="1" spans="1:14">
      <c r="A4" s="84" t="s">
        <v>583</v>
      </c>
      <c r="B4" s="85" t="s">
        <v>610</v>
      </c>
      <c r="C4" s="85" t="s">
        <v>611</v>
      </c>
      <c r="D4" s="86" t="s">
        <v>154</v>
      </c>
      <c r="E4" s="86"/>
      <c r="F4" s="86"/>
      <c r="G4" s="86"/>
      <c r="H4" s="87"/>
      <c r="I4" s="86"/>
      <c r="J4" s="86"/>
      <c r="K4" s="86"/>
      <c r="L4" s="104"/>
      <c r="M4" s="87"/>
      <c r="N4" s="105"/>
    </row>
    <row r="5" ht="17.25" customHeight="1" spans="1:14">
      <c r="A5" s="88"/>
      <c r="B5" s="89"/>
      <c r="C5" s="89"/>
      <c r="D5" s="89" t="s">
        <v>32</v>
      </c>
      <c r="E5" s="89" t="s">
        <v>35</v>
      </c>
      <c r="F5" s="89" t="s">
        <v>589</v>
      </c>
      <c r="G5" s="89" t="s">
        <v>590</v>
      </c>
      <c r="H5" s="90" t="s">
        <v>591</v>
      </c>
      <c r="I5" s="106" t="s">
        <v>592</v>
      </c>
      <c r="J5" s="106"/>
      <c r="K5" s="106"/>
      <c r="L5" s="107"/>
      <c r="M5" s="108"/>
      <c r="N5" s="92"/>
    </row>
    <row r="6" ht="54" customHeight="1" spans="1:14">
      <c r="A6" s="91"/>
      <c r="B6" s="92"/>
      <c r="C6" s="92"/>
      <c r="D6" s="92"/>
      <c r="E6" s="92"/>
      <c r="F6" s="92"/>
      <c r="G6" s="92"/>
      <c r="H6" s="93"/>
      <c r="I6" s="92" t="s">
        <v>34</v>
      </c>
      <c r="J6" s="92" t="s">
        <v>41</v>
      </c>
      <c r="K6" s="92" t="s">
        <v>161</v>
      </c>
      <c r="L6" s="109" t="s">
        <v>43</v>
      </c>
      <c r="M6" s="93" t="s">
        <v>44</v>
      </c>
      <c r="N6" s="92" t="s">
        <v>45</v>
      </c>
    </row>
    <row r="7" ht="15" customHeight="1" spans="1:14">
      <c r="A7" s="91">
        <v>1</v>
      </c>
      <c r="B7" s="92">
        <v>2</v>
      </c>
      <c r="C7" s="92">
        <v>3</v>
      </c>
      <c r="D7" s="93">
        <v>4</v>
      </c>
      <c r="E7" s="93">
        <v>5</v>
      </c>
      <c r="F7" s="93">
        <v>6</v>
      </c>
      <c r="G7" s="93">
        <v>7</v>
      </c>
      <c r="H7" s="93">
        <v>8</v>
      </c>
      <c r="I7" s="93">
        <v>9</v>
      </c>
      <c r="J7" s="93">
        <v>10</v>
      </c>
      <c r="K7" s="93">
        <v>11</v>
      </c>
      <c r="L7" s="93">
        <v>12</v>
      </c>
      <c r="M7" s="93">
        <v>13</v>
      </c>
      <c r="N7" s="93">
        <v>14</v>
      </c>
    </row>
    <row r="8" ht="21" customHeight="1" spans="1:14">
      <c r="A8" s="94"/>
      <c r="B8" s="95"/>
      <c r="C8" s="95"/>
      <c r="D8" s="45"/>
      <c r="E8" s="45"/>
      <c r="F8" s="45"/>
      <c r="G8" s="45"/>
      <c r="H8" s="45"/>
      <c r="I8" s="45"/>
      <c r="J8" s="45"/>
      <c r="K8" s="45"/>
      <c r="L8" s="45"/>
      <c r="M8" s="45"/>
      <c r="N8" s="45"/>
    </row>
    <row r="9" ht="21" customHeight="1" spans="1:14">
      <c r="A9" s="94"/>
      <c r="B9" s="95"/>
      <c r="C9" s="95"/>
      <c r="D9" s="45"/>
      <c r="E9" s="45"/>
      <c r="F9" s="45"/>
      <c r="G9" s="45"/>
      <c r="H9" s="45"/>
      <c r="I9" s="45"/>
      <c r="J9" s="45"/>
      <c r="K9" s="45"/>
      <c r="L9" s="45"/>
      <c r="M9" s="45"/>
      <c r="N9" s="45"/>
    </row>
    <row r="10" ht="21" customHeight="1" spans="1:14">
      <c r="A10" s="96" t="s">
        <v>308</v>
      </c>
      <c r="B10" s="97"/>
      <c r="C10" s="98"/>
      <c r="D10" s="45"/>
      <c r="E10" s="45"/>
      <c r="F10" s="45"/>
      <c r="G10" s="45"/>
      <c r="H10" s="45"/>
      <c r="I10" s="45"/>
      <c r="J10" s="45"/>
      <c r="K10" s="45"/>
      <c r="L10" s="45"/>
      <c r="M10" s="45"/>
      <c r="N10" s="45"/>
    </row>
    <row r="11" ht="29" customHeight="1" spans="1:1">
      <c r="A11" s="49" t="s">
        <v>612</v>
      </c>
    </row>
  </sheetData>
  <mergeCells count="14">
    <mergeCell ref="A1:N1"/>
    <mergeCell ref="A2:N2"/>
    <mergeCell ref="A3:C3"/>
    <mergeCell ref="D4:N4"/>
    <mergeCell ref="I5:N5"/>
    <mergeCell ref="A10:C10"/>
    <mergeCell ref="A4:A6"/>
    <mergeCell ref="B4:B6"/>
    <mergeCell ref="C4:C6"/>
    <mergeCell ref="D5:D6"/>
    <mergeCell ref="E5:E6"/>
    <mergeCell ref="F5:F6"/>
    <mergeCell ref="G5:G6"/>
    <mergeCell ref="H5:H6"/>
  </mergeCells>
  <pageMargins left="0.75" right="0.75" top="1" bottom="1" header="0.5" footer="0.5"/>
  <pageSetup paperSize="9" scale="92"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1"/>
  <sheetViews>
    <sheetView showZeros="0" workbookViewId="0">
      <selection activeCell="B10" sqref="B10"/>
    </sheetView>
  </sheetViews>
  <sheetFormatPr defaultColWidth="9.14166666666667" defaultRowHeight="14.25" customHeight="1"/>
  <cols>
    <col min="1" max="1" width="36.875" customWidth="1"/>
    <col min="2" max="3" width="12.125" customWidth="1"/>
    <col min="4" max="4" width="8.875" customWidth="1"/>
    <col min="5" max="13" width="12.125" customWidth="1"/>
    <col min="14" max="14" width="9.5" customWidth="1"/>
  </cols>
  <sheetData>
    <row r="1" ht="13.5" customHeight="1" spans="1:14">
      <c r="A1" s="30" t="s">
        <v>613</v>
      </c>
      <c r="B1" s="30"/>
      <c r="C1" s="30"/>
      <c r="D1" s="30"/>
      <c r="E1" s="30"/>
      <c r="F1" s="30"/>
      <c r="G1" s="30"/>
      <c r="H1" s="30"/>
      <c r="I1" s="30"/>
      <c r="J1" s="30"/>
      <c r="K1" s="30"/>
      <c r="L1" s="30"/>
      <c r="M1" s="30"/>
      <c r="N1" s="50"/>
    </row>
    <row r="2" ht="27.75" customHeight="1" spans="1:14">
      <c r="A2" s="72" t="s">
        <v>614</v>
      </c>
      <c r="B2" s="32"/>
      <c r="C2" s="32"/>
      <c r="D2" s="32"/>
      <c r="E2" s="32"/>
      <c r="F2" s="32"/>
      <c r="G2" s="32"/>
      <c r="H2" s="32"/>
      <c r="I2" s="32"/>
      <c r="J2" s="32"/>
      <c r="K2" s="32"/>
      <c r="L2" s="32"/>
      <c r="M2" s="32"/>
      <c r="N2" s="32"/>
    </row>
    <row r="3" ht="18" customHeight="1" spans="1:14">
      <c r="A3" s="73" t="s">
        <v>29</v>
      </c>
      <c r="B3" s="74"/>
      <c r="C3" s="74"/>
      <c r="D3" s="75"/>
      <c r="E3" s="76"/>
      <c r="F3" s="76"/>
      <c r="G3" s="76"/>
      <c r="H3" s="76"/>
      <c r="I3" s="76"/>
      <c r="N3" s="78" t="s">
        <v>3</v>
      </c>
    </row>
    <row r="4" ht="19.5" customHeight="1" spans="1:14">
      <c r="A4" s="35" t="s">
        <v>615</v>
      </c>
      <c r="B4" s="52" t="s">
        <v>154</v>
      </c>
      <c r="C4" s="53"/>
      <c r="D4" s="53"/>
      <c r="E4" s="52" t="s">
        <v>616</v>
      </c>
      <c r="F4" s="53"/>
      <c r="G4" s="53"/>
      <c r="H4" s="53"/>
      <c r="I4" s="53"/>
      <c r="J4" s="53"/>
      <c r="K4" s="53"/>
      <c r="L4" s="53"/>
      <c r="M4" s="53"/>
      <c r="N4" s="53"/>
    </row>
    <row r="5" ht="40.5" customHeight="1" spans="1:14">
      <c r="A5" s="41"/>
      <c r="B5" s="38" t="s">
        <v>32</v>
      </c>
      <c r="C5" s="34" t="s">
        <v>35</v>
      </c>
      <c r="D5" s="77" t="s">
        <v>617</v>
      </c>
      <c r="E5" s="42" t="s">
        <v>618</v>
      </c>
      <c r="F5" s="42" t="s">
        <v>619</v>
      </c>
      <c r="G5" s="42" t="s">
        <v>620</v>
      </c>
      <c r="H5" s="42" t="s">
        <v>621</v>
      </c>
      <c r="I5" s="42" t="s">
        <v>622</v>
      </c>
      <c r="J5" s="42" t="s">
        <v>623</v>
      </c>
      <c r="K5" s="42" t="s">
        <v>624</v>
      </c>
      <c r="L5" s="42" t="s">
        <v>625</v>
      </c>
      <c r="M5" s="42" t="s">
        <v>626</v>
      </c>
      <c r="N5" s="42" t="s">
        <v>627</v>
      </c>
    </row>
    <row r="6" ht="19.5" customHeight="1" spans="1:14">
      <c r="A6" s="42">
        <v>1</v>
      </c>
      <c r="B6" s="42">
        <v>2</v>
      </c>
      <c r="C6" s="42">
        <v>3</v>
      </c>
      <c r="D6" s="52">
        <v>4</v>
      </c>
      <c r="E6" s="42">
        <v>5</v>
      </c>
      <c r="F6" s="42">
        <v>6</v>
      </c>
      <c r="G6" s="42">
        <v>7</v>
      </c>
      <c r="H6" s="52">
        <v>8</v>
      </c>
      <c r="I6" s="42">
        <v>9</v>
      </c>
      <c r="J6" s="42">
        <v>10</v>
      </c>
      <c r="K6" s="42">
        <v>11</v>
      </c>
      <c r="L6" s="52">
        <v>12</v>
      </c>
      <c r="M6" s="42">
        <v>13</v>
      </c>
      <c r="N6" s="42">
        <v>14</v>
      </c>
    </row>
    <row r="7" ht="20.25" customHeight="1" spans="1:14">
      <c r="A7" s="43" t="s">
        <v>66</v>
      </c>
      <c r="B7" s="45">
        <v>20643400</v>
      </c>
      <c r="C7" s="45">
        <v>20643400</v>
      </c>
      <c r="D7" s="45"/>
      <c r="E7" s="45">
        <v>2153500</v>
      </c>
      <c r="F7" s="45">
        <v>1100400</v>
      </c>
      <c r="G7" s="45">
        <v>331800</v>
      </c>
      <c r="H7" s="45">
        <v>4460100</v>
      </c>
      <c r="I7" s="45">
        <v>4197800</v>
      </c>
      <c r="J7" s="45">
        <v>2078600</v>
      </c>
      <c r="K7" s="45">
        <v>2812900</v>
      </c>
      <c r="L7" s="45">
        <v>1603800</v>
      </c>
      <c r="M7" s="45">
        <v>1904500</v>
      </c>
      <c r="N7" s="45"/>
    </row>
    <row r="8" ht="20.25" customHeight="1" spans="1:14">
      <c r="A8" s="43" t="str">
        <f>"      "&amp;"农村危房改造贷款贴息补助资金"</f>
        <v>      农村危房改造贷款贴息补助资金</v>
      </c>
      <c r="B8" s="45">
        <v>4944200</v>
      </c>
      <c r="C8" s="45">
        <v>4944200</v>
      </c>
      <c r="D8" s="45"/>
      <c r="E8" s="45">
        <v>1339500</v>
      </c>
      <c r="F8" s="45">
        <v>415400</v>
      </c>
      <c r="G8" s="45">
        <v>146800</v>
      </c>
      <c r="H8" s="45">
        <v>271900</v>
      </c>
      <c r="I8" s="45">
        <v>1081800</v>
      </c>
      <c r="J8" s="45">
        <v>176600</v>
      </c>
      <c r="K8" s="45">
        <v>692900</v>
      </c>
      <c r="L8" s="45">
        <v>419800</v>
      </c>
      <c r="M8" s="45">
        <v>399500</v>
      </c>
      <c r="N8" s="45"/>
    </row>
    <row r="9" ht="20.25" customHeight="1" spans="1:14">
      <c r="A9" s="43" t="str">
        <f>"      "&amp;"通海8.138.14地震灾后重建贴息专项资金"</f>
        <v>      通海8.138.14地震灾后重建贴息专项资金</v>
      </c>
      <c r="B9" s="45">
        <v>4503200</v>
      </c>
      <c r="C9" s="45">
        <v>4503200</v>
      </c>
      <c r="D9" s="45"/>
      <c r="E9" s="45"/>
      <c r="F9" s="45">
        <v>500000</v>
      </c>
      <c r="G9" s="45"/>
      <c r="H9" s="45">
        <v>4003200</v>
      </c>
      <c r="I9" s="45"/>
      <c r="J9" s="45"/>
      <c r="K9" s="45"/>
      <c r="L9" s="45"/>
      <c r="M9" s="45"/>
      <c r="N9" s="45"/>
    </row>
    <row r="10" ht="20.25" customHeight="1" spans="1:14">
      <c r="A10" s="43" t="str">
        <f>"      "&amp;"提前下达2025年中央农村危房改造补助资金"</f>
        <v>      提前下达2025年中央农村危房改造补助资金</v>
      </c>
      <c r="B10" s="45">
        <v>11196000</v>
      </c>
      <c r="C10" s="45">
        <v>11196000</v>
      </c>
      <c r="D10" s="45"/>
      <c r="E10" s="45">
        <v>814000</v>
      </c>
      <c r="F10" s="45">
        <v>185000</v>
      </c>
      <c r="G10" s="45">
        <v>185000</v>
      </c>
      <c r="H10" s="45">
        <v>185000</v>
      </c>
      <c r="I10" s="45">
        <v>3116000</v>
      </c>
      <c r="J10" s="45">
        <v>1902000</v>
      </c>
      <c r="K10" s="45">
        <v>2120000</v>
      </c>
      <c r="L10" s="45">
        <v>1184000</v>
      </c>
      <c r="M10" s="45">
        <v>1505000</v>
      </c>
      <c r="N10" s="45"/>
    </row>
    <row r="11" ht="20.25" customHeight="1" spans="1:14">
      <c r="A11" s="70" t="s">
        <v>32</v>
      </c>
      <c r="B11" s="45">
        <v>20643400</v>
      </c>
      <c r="C11" s="45">
        <v>20643400</v>
      </c>
      <c r="D11" s="45"/>
      <c r="E11" s="45">
        <v>2153500</v>
      </c>
      <c r="F11" s="45">
        <v>1100400</v>
      </c>
      <c r="G11" s="45">
        <v>331800</v>
      </c>
      <c r="H11" s="45">
        <v>4460100</v>
      </c>
      <c r="I11" s="45">
        <v>4197800</v>
      </c>
      <c r="J11" s="45">
        <v>2078600</v>
      </c>
      <c r="K11" s="45">
        <v>2812900</v>
      </c>
      <c r="L11" s="45">
        <v>1603800</v>
      </c>
      <c r="M11" s="45">
        <v>1904500</v>
      </c>
      <c r="N11" s="45"/>
    </row>
  </sheetData>
  <mergeCells count="6">
    <mergeCell ref="A1:N1"/>
    <mergeCell ref="A2:N2"/>
    <mergeCell ref="A3:I3"/>
    <mergeCell ref="B4:D4"/>
    <mergeCell ref="E4:N4"/>
    <mergeCell ref="A4:A5"/>
  </mergeCells>
  <pageMargins left="0.75" right="0.75" top="1" bottom="1" header="0.5" footer="0.5"/>
  <pageSetup paperSize="9" scale="70"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1"/>
  <sheetViews>
    <sheetView showZeros="0" workbookViewId="0">
      <selection activeCell="A3" sqref="A3:H3"/>
    </sheetView>
  </sheetViews>
  <sheetFormatPr defaultColWidth="9.14166666666667" defaultRowHeight="12" customHeight="1"/>
  <cols>
    <col min="1" max="1" width="34.2833333333333" customWidth="1"/>
    <col min="2" max="2" width="29" customWidth="1"/>
    <col min="3" max="3" width="10.875" customWidth="1"/>
    <col min="4" max="4" width="13.625" customWidth="1"/>
    <col min="5" max="5" width="21.75" customWidth="1"/>
    <col min="6" max="6" width="8.625" customWidth="1"/>
    <col min="7" max="7" width="8.375" customWidth="1"/>
    <col min="8" max="8" width="7" customWidth="1"/>
    <col min="9" max="9" width="10.125" customWidth="1"/>
    <col min="10" max="10" width="27.45" customWidth="1"/>
  </cols>
  <sheetData>
    <row r="1" customHeight="1" spans="1:10">
      <c r="A1" s="30" t="s">
        <v>628</v>
      </c>
      <c r="B1" s="30"/>
      <c r="C1" s="30"/>
      <c r="D1" s="30"/>
      <c r="E1" s="30"/>
      <c r="F1" s="30"/>
      <c r="G1" s="30"/>
      <c r="H1" s="30"/>
      <c r="I1" s="30"/>
      <c r="J1" s="50"/>
    </row>
    <row r="2" ht="28.5" customHeight="1" spans="1:10">
      <c r="A2" s="65" t="s">
        <v>629</v>
      </c>
      <c r="B2" s="66"/>
      <c r="C2" s="66"/>
      <c r="D2" s="66"/>
      <c r="E2" s="66"/>
      <c r="F2" s="67"/>
      <c r="G2" s="66"/>
      <c r="H2" s="67"/>
      <c r="I2" s="67"/>
      <c r="J2" s="66"/>
    </row>
    <row r="3" ht="15" customHeight="1" spans="1:1">
      <c r="A3" s="5" t="s">
        <v>29</v>
      </c>
    </row>
    <row r="4" ht="14.25" customHeight="1" spans="1:10">
      <c r="A4" s="68" t="s">
        <v>311</v>
      </c>
      <c r="B4" s="68" t="s">
        <v>312</v>
      </c>
      <c r="C4" s="68" t="s">
        <v>313</v>
      </c>
      <c r="D4" s="68" t="s">
        <v>314</v>
      </c>
      <c r="E4" s="68" t="s">
        <v>315</v>
      </c>
      <c r="F4" s="55" t="s">
        <v>316</v>
      </c>
      <c r="G4" s="68" t="s">
        <v>317</v>
      </c>
      <c r="H4" s="55" t="s">
        <v>318</v>
      </c>
      <c r="I4" s="55" t="s">
        <v>319</v>
      </c>
      <c r="J4" s="68" t="s">
        <v>320</v>
      </c>
    </row>
    <row r="5" ht="14.25" customHeight="1" spans="1:10">
      <c r="A5" s="68">
        <v>1</v>
      </c>
      <c r="B5" s="68">
        <v>2</v>
      </c>
      <c r="C5" s="68">
        <v>3</v>
      </c>
      <c r="D5" s="68">
        <v>4</v>
      </c>
      <c r="E5" s="68">
        <v>5</v>
      </c>
      <c r="F5" s="55">
        <v>6</v>
      </c>
      <c r="G5" s="68">
        <v>7</v>
      </c>
      <c r="H5" s="55">
        <v>8</v>
      </c>
      <c r="I5" s="55">
        <v>9</v>
      </c>
      <c r="J5" s="68">
        <v>10</v>
      </c>
    </row>
    <row r="6" ht="15" customHeight="1" spans="1:10">
      <c r="A6" s="26" t="s">
        <v>66</v>
      </c>
      <c r="B6" s="69"/>
      <c r="C6" s="69"/>
      <c r="D6" s="69"/>
      <c r="E6" s="70"/>
      <c r="F6" s="71"/>
      <c r="G6" s="70"/>
      <c r="H6" s="71"/>
      <c r="I6" s="71"/>
      <c r="J6" s="70"/>
    </row>
    <row r="7" ht="33.75" customHeight="1" spans="1:10">
      <c r="A7" s="26" t="s">
        <v>265</v>
      </c>
      <c r="B7" s="26" t="s">
        <v>446</v>
      </c>
      <c r="C7" s="26" t="s">
        <v>322</v>
      </c>
      <c r="D7" s="26" t="s">
        <v>338</v>
      </c>
      <c r="E7" s="26" t="s">
        <v>447</v>
      </c>
      <c r="F7" s="26" t="s">
        <v>340</v>
      </c>
      <c r="G7" s="43" t="s">
        <v>54</v>
      </c>
      <c r="H7" s="26" t="s">
        <v>419</v>
      </c>
      <c r="I7" s="26" t="s">
        <v>343</v>
      </c>
      <c r="J7" s="26" t="s">
        <v>448</v>
      </c>
    </row>
    <row r="8" ht="33.75" customHeight="1" spans="1:10">
      <c r="A8" s="26" t="s">
        <v>265</v>
      </c>
      <c r="B8" s="26" t="s">
        <v>446</v>
      </c>
      <c r="C8" s="26" t="s">
        <v>322</v>
      </c>
      <c r="D8" s="26" t="s">
        <v>338</v>
      </c>
      <c r="E8" s="26" t="s">
        <v>449</v>
      </c>
      <c r="F8" s="26" t="s">
        <v>340</v>
      </c>
      <c r="G8" s="43" t="s">
        <v>450</v>
      </c>
      <c r="H8" s="26" t="s">
        <v>451</v>
      </c>
      <c r="I8" s="26" t="s">
        <v>343</v>
      </c>
      <c r="J8" s="26" t="s">
        <v>452</v>
      </c>
    </row>
    <row r="9" ht="33.75" customHeight="1" spans="1:10">
      <c r="A9" s="26" t="s">
        <v>265</v>
      </c>
      <c r="B9" s="26" t="s">
        <v>446</v>
      </c>
      <c r="C9" s="26" t="s">
        <v>322</v>
      </c>
      <c r="D9" s="26" t="s">
        <v>323</v>
      </c>
      <c r="E9" s="26" t="s">
        <v>453</v>
      </c>
      <c r="F9" s="26" t="s">
        <v>340</v>
      </c>
      <c r="G9" s="43" t="s">
        <v>347</v>
      </c>
      <c r="H9" s="26" t="s">
        <v>326</v>
      </c>
      <c r="I9" s="26" t="s">
        <v>343</v>
      </c>
      <c r="J9" s="26" t="s">
        <v>454</v>
      </c>
    </row>
    <row r="10" ht="33.75" customHeight="1" spans="1:10">
      <c r="A10" s="26" t="s">
        <v>265</v>
      </c>
      <c r="B10" s="26" t="s">
        <v>446</v>
      </c>
      <c r="C10" s="26" t="s">
        <v>322</v>
      </c>
      <c r="D10" s="26" t="s">
        <v>323</v>
      </c>
      <c r="E10" s="26" t="s">
        <v>455</v>
      </c>
      <c r="F10" s="26" t="s">
        <v>340</v>
      </c>
      <c r="G10" s="43" t="s">
        <v>347</v>
      </c>
      <c r="H10" s="26" t="s">
        <v>326</v>
      </c>
      <c r="I10" s="26" t="s">
        <v>343</v>
      </c>
      <c r="J10" s="26" t="s">
        <v>456</v>
      </c>
    </row>
    <row r="11" ht="33.75" customHeight="1" spans="1:10">
      <c r="A11" s="26" t="s">
        <v>265</v>
      </c>
      <c r="B11" s="26" t="s">
        <v>446</v>
      </c>
      <c r="C11" s="26" t="s">
        <v>322</v>
      </c>
      <c r="D11" s="26" t="s">
        <v>349</v>
      </c>
      <c r="E11" s="26" t="s">
        <v>457</v>
      </c>
      <c r="F11" s="26" t="s">
        <v>340</v>
      </c>
      <c r="G11" s="43" t="s">
        <v>347</v>
      </c>
      <c r="H11" s="26" t="s">
        <v>326</v>
      </c>
      <c r="I11" s="26" t="s">
        <v>343</v>
      </c>
      <c r="J11" s="26" t="s">
        <v>454</v>
      </c>
    </row>
    <row r="12" ht="33.75" customHeight="1" spans="1:10">
      <c r="A12" s="26" t="s">
        <v>265</v>
      </c>
      <c r="B12" s="26" t="s">
        <v>446</v>
      </c>
      <c r="C12" s="26" t="s">
        <v>332</v>
      </c>
      <c r="D12" s="26" t="s">
        <v>334</v>
      </c>
      <c r="E12" s="26" t="s">
        <v>458</v>
      </c>
      <c r="F12" s="26" t="s">
        <v>340</v>
      </c>
      <c r="G12" s="43" t="s">
        <v>347</v>
      </c>
      <c r="H12" s="26" t="s">
        <v>326</v>
      </c>
      <c r="I12" s="26" t="s">
        <v>343</v>
      </c>
      <c r="J12" s="26" t="s">
        <v>459</v>
      </c>
    </row>
    <row r="13" ht="33.75" customHeight="1" spans="1:10">
      <c r="A13" s="26" t="s">
        <v>265</v>
      </c>
      <c r="B13" s="26" t="s">
        <v>446</v>
      </c>
      <c r="C13" s="26" t="s">
        <v>332</v>
      </c>
      <c r="D13" s="26" t="s">
        <v>334</v>
      </c>
      <c r="E13" s="26" t="s">
        <v>460</v>
      </c>
      <c r="F13" s="26" t="s">
        <v>340</v>
      </c>
      <c r="G13" s="43" t="s">
        <v>47</v>
      </c>
      <c r="H13" s="26" t="s">
        <v>419</v>
      </c>
      <c r="I13" s="26" t="s">
        <v>343</v>
      </c>
      <c r="J13" s="26" t="s">
        <v>461</v>
      </c>
    </row>
    <row r="14" ht="72" customHeight="1" spans="1:10">
      <c r="A14" s="26" t="s">
        <v>265</v>
      </c>
      <c r="B14" s="26" t="s">
        <v>446</v>
      </c>
      <c r="C14" s="26" t="s">
        <v>335</v>
      </c>
      <c r="D14" s="26" t="s">
        <v>336</v>
      </c>
      <c r="E14" s="26" t="s">
        <v>336</v>
      </c>
      <c r="F14" s="26" t="s">
        <v>355</v>
      </c>
      <c r="G14" s="43" t="s">
        <v>357</v>
      </c>
      <c r="H14" s="26" t="s">
        <v>326</v>
      </c>
      <c r="I14" s="26" t="s">
        <v>343</v>
      </c>
      <c r="J14" s="26" t="s">
        <v>462</v>
      </c>
    </row>
    <row r="15" ht="33.75" customHeight="1" spans="1:10">
      <c r="A15" s="26" t="s">
        <v>276</v>
      </c>
      <c r="B15" s="26" t="s">
        <v>539</v>
      </c>
      <c r="C15" s="26" t="s">
        <v>322</v>
      </c>
      <c r="D15" s="26" t="s">
        <v>338</v>
      </c>
      <c r="E15" s="26" t="s">
        <v>540</v>
      </c>
      <c r="F15" s="26" t="s">
        <v>340</v>
      </c>
      <c r="G15" s="43" t="s">
        <v>541</v>
      </c>
      <c r="H15" s="26" t="s">
        <v>451</v>
      </c>
      <c r="I15" s="26" t="s">
        <v>343</v>
      </c>
      <c r="J15" s="26" t="s">
        <v>542</v>
      </c>
    </row>
    <row r="16" ht="33.75" customHeight="1" spans="1:10">
      <c r="A16" s="26" t="s">
        <v>276</v>
      </c>
      <c r="B16" s="26" t="s">
        <v>539</v>
      </c>
      <c r="C16" s="26" t="s">
        <v>322</v>
      </c>
      <c r="D16" s="26" t="s">
        <v>338</v>
      </c>
      <c r="E16" s="26" t="s">
        <v>543</v>
      </c>
      <c r="F16" s="26" t="s">
        <v>340</v>
      </c>
      <c r="G16" s="43" t="s">
        <v>544</v>
      </c>
      <c r="H16" s="26" t="s">
        <v>451</v>
      </c>
      <c r="I16" s="26" t="s">
        <v>343</v>
      </c>
      <c r="J16" s="26" t="s">
        <v>545</v>
      </c>
    </row>
    <row r="17" ht="33.75" customHeight="1" spans="1:10">
      <c r="A17" s="26" t="s">
        <v>276</v>
      </c>
      <c r="B17" s="26" t="s">
        <v>539</v>
      </c>
      <c r="C17" s="26" t="s">
        <v>322</v>
      </c>
      <c r="D17" s="26" t="s">
        <v>323</v>
      </c>
      <c r="E17" s="26" t="s">
        <v>546</v>
      </c>
      <c r="F17" s="26" t="s">
        <v>340</v>
      </c>
      <c r="G17" s="43" t="s">
        <v>347</v>
      </c>
      <c r="H17" s="26" t="s">
        <v>326</v>
      </c>
      <c r="I17" s="26" t="s">
        <v>343</v>
      </c>
      <c r="J17" s="26" t="s">
        <v>547</v>
      </c>
    </row>
    <row r="18" ht="33.75" customHeight="1" spans="1:10">
      <c r="A18" s="26" t="s">
        <v>276</v>
      </c>
      <c r="B18" s="26" t="s">
        <v>539</v>
      </c>
      <c r="C18" s="26" t="s">
        <v>322</v>
      </c>
      <c r="D18" s="26" t="s">
        <v>349</v>
      </c>
      <c r="E18" s="26" t="s">
        <v>548</v>
      </c>
      <c r="F18" s="26" t="s">
        <v>340</v>
      </c>
      <c r="G18" s="43" t="s">
        <v>347</v>
      </c>
      <c r="H18" s="26" t="s">
        <v>326</v>
      </c>
      <c r="I18" s="26" t="s">
        <v>343</v>
      </c>
      <c r="J18" s="26" t="s">
        <v>549</v>
      </c>
    </row>
    <row r="19" ht="33.75" customHeight="1" spans="1:10">
      <c r="A19" s="26" t="s">
        <v>276</v>
      </c>
      <c r="B19" s="26" t="s">
        <v>539</v>
      </c>
      <c r="C19" s="26" t="s">
        <v>332</v>
      </c>
      <c r="D19" s="26" t="s">
        <v>334</v>
      </c>
      <c r="E19" s="26" t="s">
        <v>550</v>
      </c>
      <c r="F19" s="26" t="s">
        <v>340</v>
      </c>
      <c r="G19" s="43" t="s">
        <v>347</v>
      </c>
      <c r="H19" s="26" t="s">
        <v>326</v>
      </c>
      <c r="I19" s="26" t="s">
        <v>343</v>
      </c>
      <c r="J19" s="26" t="s">
        <v>551</v>
      </c>
    </row>
    <row r="20" ht="33.75" customHeight="1" spans="1:10">
      <c r="A20" s="26" t="s">
        <v>276</v>
      </c>
      <c r="B20" s="26" t="s">
        <v>539</v>
      </c>
      <c r="C20" s="26" t="s">
        <v>332</v>
      </c>
      <c r="D20" s="26" t="s">
        <v>334</v>
      </c>
      <c r="E20" s="26" t="s">
        <v>552</v>
      </c>
      <c r="F20" s="26" t="s">
        <v>340</v>
      </c>
      <c r="G20" s="43" t="s">
        <v>347</v>
      </c>
      <c r="H20" s="26" t="s">
        <v>326</v>
      </c>
      <c r="I20" s="26" t="s">
        <v>343</v>
      </c>
      <c r="J20" s="26" t="s">
        <v>553</v>
      </c>
    </row>
    <row r="21" ht="33.75" customHeight="1" spans="1:10">
      <c r="A21" s="26" t="s">
        <v>276</v>
      </c>
      <c r="B21" s="26" t="s">
        <v>539</v>
      </c>
      <c r="C21" s="26" t="s">
        <v>335</v>
      </c>
      <c r="D21" s="26" t="s">
        <v>336</v>
      </c>
      <c r="E21" s="26" t="s">
        <v>554</v>
      </c>
      <c r="F21" s="26" t="s">
        <v>324</v>
      </c>
      <c r="G21" s="43" t="s">
        <v>357</v>
      </c>
      <c r="H21" s="26" t="s">
        <v>326</v>
      </c>
      <c r="I21" s="26" t="s">
        <v>343</v>
      </c>
      <c r="J21" s="26" t="s">
        <v>555</v>
      </c>
    </row>
  </sheetData>
  <mergeCells count="7">
    <mergeCell ref="A1:J1"/>
    <mergeCell ref="A2:J2"/>
    <mergeCell ref="A3:H3"/>
    <mergeCell ref="A7:A14"/>
    <mergeCell ref="A15:A21"/>
    <mergeCell ref="B7:B14"/>
    <mergeCell ref="B15:B21"/>
  </mergeCells>
  <pageMargins left="0.751388888888889" right="0.751388888888889" top="0.629861111111111" bottom="0.708333333333333" header="0.5" footer="0.5"/>
  <pageSetup paperSize="9" scale="77" fitToHeight="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selection activeCell="A3" sqref="A3:H3"/>
    </sheetView>
  </sheetViews>
  <sheetFormatPr defaultColWidth="8.85" defaultRowHeight="15" customHeight="1" outlineLevelCol="7"/>
  <cols>
    <col min="1" max="1" width="19.625" customWidth="1"/>
    <col min="2" max="2" width="15.375" customWidth="1"/>
    <col min="3" max="3" width="19.625" customWidth="1"/>
    <col min="4" max="4" width="17.875" customWidth="1"/>
    <col min="5" max="8" width="13" customWidth="1"/>
  </cols>
  <sheetData>
    <row r="1" ht="18.75" customHeight="1" spans="1:8">
      <c r="A1" s="56" t="s">
        <v>630</v>
      </c>
      <c r="B1" s="56"/>
      <c r="C1" s="56"/>
      <c r="D1" s="56"/>
      <c r="E1" s="56"/>
      <c r="F1" s="56"/>
      <c r="G1" s="56"/>
      <c r="H1" s="56" t="s">
        <v>630</v>
      </c>
    </row>
    <row r="2" ht="28.5" customHeight="1" spans="1:8">
      <c r="A2" s="57" t="s">
        <v>631</v>
      </c>
      <c r="B2" s="57"/>
      <c r="C2" s="57"/>
      <c r="D2" s="57"/>
      <c r="E2" s="57"/>
      <c r="F2" s="57"/>
      <c r="G2" s="57"/>
      <c r="H2" s="57"/>
    </row>
    <row r="3" ht="18.75" customHeight="1" spans="1:8">
      <c r="A3" s="58" t="s">
        <v>29</v>
      </c>
      <c r="B3" s="58"/>
      <c r="C3" s="58"/>
      <c r="D3" s="58"/>
      <c r="E3" s="58"/>
      <c r="F3" s="58"/>
      <c r="G3" s="58"/>
      <c r="H3" s="58"/>
    </row>
    <row r="4" ht="18.75" customHeight="1" spans="1:8">
      <c r="A4" s="59" t="s">
        <v>147</v>
      </c>
      <c r="B4" s="59" t="s">
        <v>632</v>
      </c>
      <c r="C4" s="59" t="s">
        <v>633</v>
      </c>
      <c r="D4" s="59" t="s">
        <v>634</v>
      </c>
      <c r="E4" s="59" t="s">
        <v>635</v>
      </c>
      <c r="F4" s="59" t="s">
        <v>636</v>
      </c>
      <c r="G4" s="59"/>
      <c r="H4" s="59"/>
    </row>
    <row r="5" ht="18.75" customHeight="1" spans="1:8">
      <c r="A5" s="59"/>
      <c r="B5" s="59"/>
      <c r="C5" s="59"/>
      <c r="D5" s="59"/>
      <c r="E5" s="59"/>
      <c r="F5" s="59" t="s">
        <v>587</v>
      </c>
      <c r="G5" s="59" t="s">
        <v>637</v>
      </c>
      <c r="H5" s="59" t="s">
        <v>638</v>
      </c>
    </row>
    <row r="6" ht="18.75" customHeight="1" spans="1:8">
      <c r="A6" s="60" t="s">
        <v>46</v>
      </c>
      <c r="B6" s="60" t="s">
        <v>47</v>
      </c>
      <c r="C6" s="60" t="s">
        <v>48</v>
      </c>
      <c r="D6" s="60" t="s">
        <v>49</v>
      </c>
      <c r="E6" s="60" t="s">
        <v>50</v>
      </c>
      <c r="F6" s="60" t="s">
        <v>51</v>
      </c>
      <c r="G6" s="60" t="s">
        <v>52</v>
      </c>
      <c r="H6" s="60" t="s">
        <v>53</v>
      </c>
    </row>
    <row r="7" ht="25" customHeight="1" spans="1:8">
      <c r="A7" s="61" t="s">
        <v>66</v>
      </c>
      <c r="B7" s="61" t="s">
        <v>639</v>
      </c>
      <c r="C7" s="61" t="s">
        <v>640</v>
      </c>
      <c r="D7" s="61" t="s">
        <v>641</v>
      </c>
      <c r="E7" s="62" t="s">
        <v>604</v>
      </c>
      <c r="F7" s="63">
        <v>1</v>
      </c>
      <c r="G7" s="64">
        <v>1930</v>
      </c>
      <c r="H7" s="64">
        <v>1930</v>
      </c>
    </row>
    <row r="8" ht="25" customHeight="1" spans="1:8">
      <c r="A8" s="61" t="s">
        <v>66</v>
      </c>
      <c r="B8" s="61" t="s">
        <v>642</v>
      </c>
      <c r="C8" s="61" t="s">
        <v>643</v>
      </c>
      <c r="D8" s="61" t="s">
        <v>644</v>
      </c>
      <c r="E8" s="62" t="s">
        <v>419</v>
      </c>
      <c r="F8" s="63">
        <v>6</v>
      </c>
      <c r="G8" s="64">
        <v>960</v>
      </c>
      <c r="H8" s="64">
        <v>5760</v>
      </c>
    </row>
    <row r="9" ht="25" customHeight="1" spans="1:8">
      <c r="A9" s="61" t="s">
        <v>66</v>
      </c>
      <c r="B9" s="61" t="s">
        <v>642</v>
      </c>
      <c r="C9" s="61" t="s">
        <v>645</v>
      </c>
      <c r="D9" s="61" t="s">
        <v>601</v>
      </c>
      <c r="E9" s="62" t="s">
        <v>602</v>
      </c>
      <c r="F9" s="63">
        <v>1</v>
      </c>
      <c r="G9" s="64">
        <v>380</v>
      </c>
      <c r="H9" s="64">
        <v>380</v>
      </c>
    </row>
    <row r="10" ht="18" customHeight="1" spans="1:8">
      <c r="A10" s="62" t="s">
        <v>32</v>
      </c>
      <c r="B10" s="62"/>
      <c r="C10" s="62"/>
      <c r="D10" s="62"/>
      <c r="E10" s="62"/>
      <c r="F10" s="63">
        <v>8</v>
      </c>
      <c r="G10" s="64"/>
      <c r="H10" s="64">
        <v>8070</v>
      </c>
    </row>
  </sheetData>
  <mergeCells count="10">
    <mergeCell ref="A1:H1"/>
    <mergeCell ref="A2:H2"/>
    <mergeCell ref="A3:H3"/>
    <mergeCell ref="F4:H4"/>
    <mergeCell ref="A10:E10"/>
    <mergeCell ref="A4:A5"/>
    <mergeCell ref="B4:B5"/>
    <mergeCell ref="C4:C5"/>
    <mergeCell ref="D4:D5"/>
    <mergeCell ref="E4:E5"/>
  </mergeCells>
  <pageMargins left="0.75" right="0.75" top="1" bottom="1" header="0.5" footer="0.5"/>
  <pageSetup paperSize="1" scale="99"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F8" sqref="F8"/>
    </sheetView>
  </sheetViews>
  <sheetFormatPr defaultColWidth="9.14166666666667" defaultRowHeight="14.25" customHeight="1"/>
  <cols>
    <col min="1" max="11" width="11.75" customWidth="1"/>
  </cols>
  <sheetData>
    <row r="1" ht="13.5" customHeight="1" spans="1:11">
      <c r="A1" s="30" t="s">
        <v>646</v>
      </c>
      <c r="B1" s="30"/>
      <c r="C1" s="30"/>
      <c r="D1" s="31"/>
      <c r="E1" s="31"/>
      <c r="F1" s="31"/>
      <c r="G1" s="31"/>
      <c r="H1" s="30"/>
      <c r="I1" s="30"/>
      <c r="J1" s="30"/>
      <c r="K1" s="50"/>
    </row>
    <row r="2" ht="28.5" customHeight="1" spans="1:11">
      <c r="A2" s="32" t="s">
        <v>647</v>
      </c>
      <c r="B2" s="32"/>
      <c r="C2" s="32"/>
      <c r="D2" s="32"/>
      <c r="E2" s="32"/>
      <c r="F2" s="32"/>
      <c r="G2" s="32"/>
      <c r="H2" s="32"/>
      <c r="I2" s="32"/>
      <c r="J2" s="32"/>
      <c r="K2" s="32"/>
    </row>
    <row r="3" ht="13.5" customHeight="1" spans="1:11">
      <c r="A3" s="5" t="str">
        <f>"单位名称："&amp;"玉溪市住房和城乡建设局（本级）"</f>
        <v>单位名称：玉溪市住房和城乡建设局（本级）</v>
      </c>
      <c r="B3" s="6"/>
      <c r="C3" s="6"/>
      <c r="D3" s="6"/>
      <c r="E3" s="6"/>
      <c r="F3" s="6"/>
      <c r="G3" s="6"/>
      <c r="H3" s="7"/>
      <c r="I3" s="7"/>
      <c r="J3" s="7"/>
      <c r="K3" s="51" t="s">
        <v>3</v>
      </c>
    </row>
    <row r="4" ht="21.75" customHeight="1" spans="1:11">
      <c r="A4" s="33" t="s">
        <v>254</v>
      </c>
      <c r="B4" s="33" t="s">
        <v>149</v>
      </c>
      <c r="C4" s="33" t="s">
        <v>255</v>
      </c>
      <c r="D4" s="34" t="s">
        <v>150</v>
      </c>
      <c r="E4" s="34" t="s">
        <v>151</v>
      </c>
      <c r="F4" s="34" t="s">
        <v>152</v>
      </c>
      <c r="G4" s="34" t="s">
        <v>153</v>
      </c>
      <c r="H4" s="35" t="s">
        <v>32</v>
      </c>
      <c r="I4" s="52" t="s">
        <v>648</v>
      </c>
      <c r="J4" s="53"/>
      <c r="K4" s="54"/>
    </row>
    <row r="5" ht="21.75" customHeight="1" spans="1:11">
      <c r="A5" s="36"/>
      <c r="B5" s="36"/>
      <c r="C5" s="36"/>
      <c r="D5" s="37"/>
      <c r="E5" s="37"/>
      <c r="F5" s="37"/>
      <c r="G5" s="37"/>
      <c r="H5" s="38"/>
      <c r="I5" s="34" t="s">
        <v>35</v>
      </c>
      <c r="J5" s="34" t="s">
        <v>36</v>
      </c>
      <c r="K5" s="34" t="s">
        <v>37</v>
      </c>
    </row>
    <row r="6" ht="40.5" customHeight="1" spans="1:11">
      <c r="A6" s="39"/>
      <c r="B6" s="39"/>
      <c r="C6" s="39"/>
      <c r="D6" s="40"/>
      <c r="E6" s="40"/>
      <c r="F6" s="40"/>
      <c r="G6" s="40"/>
      <c r="H6" s="41"/>
      <c r="I6" s="40" t="s">
        <v>34</v>
      </c>
      <c r="J6" s="40"/>
      <c r="K6" s="40"/>
    </row>
    <row r="7" ht="15" customHeight="1" spans="1:11">
      <c r="A7" s="42">
        <v>1</v>
      </c>
      <c r="B7" s="42">
        <v>2</v>
      </c>
      <c r="C7" s="42">
        <v>3</v>
      </c>
      <c r="D7" s="42">
        <v>4</v>
      </c>
      <c r="E7" s="42">
        <v>5</v>
      </c>
      <c r="F7" s="42">
        <v>6</v>
      </c>
      <c r="G7" s="42">
        <v>7</v>
      </c>
      <c r="H7" s="42">
        <v>8</v>
      </c>
      <c r="I7" s="42">
        <v>9</v>
      </c>
      <c r="J7" s="55">
        <v>10</v>
      </c>
      <c r="K7" s="55">
        <v>11</v>
      </c>
    </row>
    <row r="8" ht="30.65" customHeight="1" spans="1:11">
      <c r="A8" s="43"/>
      <c r="B8" s="44"/>
      <c r="C8" s="43"/>
      <c r="D8" s="43"/>
      <c r="E8" s="43"/>
      <c r="F8" s="43"/>
      <c r="G8" s="43"/>
      <c r="H8" s="45"/>
      <c r="I8" s="45"/>
      <c r="J8" s="45"/>
      <c r="K8" s="45"/>
    </row>
    <row r="9" ht="30.65" customHeight="1" spans="1:11">
      <c r="A9" s="44"/>
      <c r="B9" s="44"/>
      <c r="C9" s="44"/>
      <c r="D9" s="44"/>
      <c r="E9" s="44"/>
      <c r="F9" s="44"/>
      <c r="G9" s="44"/>
      <c r="H9" s="45"/>
      <c r="I9" s="45"/>
      <c r="J9" s="45"/>
      <c r="K9" s="45"/>
    </row>
    <row r="10" ht="18.75" customHeight="1" spans="1:11">
      <c r="A10" s="46" t="s">
        <v>308</v>
      </c>
      <c r="B10" s="47"/>
      <c r="C10" s="47"/>
      <c r="D10" s="47"/>
      <c r="E10" s="47"/>
      <c r="F10" s="47"/>
      <c r="G10" s="48"/>
      <c r="H10" s="45"/>
      <c r="I10" s="45"/>
      <c r="J10" s="45"/>
      <c r="K10" s="45"/>
    </row>
    <row r="11" ht="18" customHeight="1" spans="1:1">
      <c r="A11" s="49" t="s">
        <v>649</v>
      </c>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workbookViewId="0">
      <selection activeCell="A29" sqref="A29"/>
    </sheetView>
  </sheetViews>
  <sheetFormatPr defaultColWidth="9.14166666666667" defaultRowHeight="14.25" customHeight="1" outlineLevelCol="6"/>
  <cols>
    <col min="1" max="1" width="21.875" customWidth="1"/>
    <col min="2" max="2" width="15.5666666666667" customWidth="1"/>
    <col min="3" max="3" width="42.375" customWidth="1"/>
    <col min="4" max="4" width="9.7" customWidth="1"/>
    <col min="5" max="7" width="15.25" customWidth="1"/>
  </cols>
  <sheetData>
    <row r="1" ht="13.5" customHeight="1" spans="1:7">
      <c r="A1" s="1" t="s">
        <v>650</v>
      </c>
      <c r="B1" s="1"/>
      <c r="C1" s="1"/>
      <c r="D1" s="2"/>
      <c r="E1" s="1"/>
      <c r="F1" s="1"/>
      <c r="G1" s="3"/>
    </row>
    <row r="2" ht="27.75" customHeight="1" spans="1:7">
      <c r="A2" s="4" t="s">
        <v>651</v>
      </c>
      <c r="B2" s="4"/>
      <c r="C2" s="4"/>
      <c r="D2" s="4"/>
      <c r="E2" s="4"/>
      <c r="F2" s="4"/>
      <c r="G2" s="4"/>
    </row>
    <row r="3" ht="13.5" customHeight="1" spans="1:7">
      <c r="A3" s="5" t="str">
        <f>"单位名称："&amp;"玉溪市住房和城乡建设局（本级）"</f>
        <v>单位名称：玉溪市住房和城乡建设局（本级）</v>
      </c>
      <c r="B3" s="6"/>
      <c r="C3" s="6"/>
      <c r="D3" s="6"/>
      <c r="E3" s="7"/>
      <c r="F3" s="7"/>
      <c r="G3" s="8" t="s">
        <v>3</v>
      </c>
    </row>
    <row r="4" ht="21.75" customHeight="1" spans="1:7">
      <c r="A4" s="9" t="s">
        <v>255</v>
      </c>
      <c r="B4" s="9" t="s">
        <v>254</v>
      </c>
      <c r="C4" s="9" t="s">
        <v>149</v>
      </c>
      <c r="D4" s="10" t="s">
        <v>652</v>
      </c>
      <c r="E4" s="11" t="s">
        <v>35</v>
      </c>
      <c r="F4" s="12"/>
      <c r="G4" s="13"/>
    </row>
    <row r="5" ht="21.75" customHeight="1" spans="1:7">
      <c r="A5" s="14"/>
      <c r="B5" s="14"/>
      <c r="C5" s="14"/>
      <c r="D5" s="15"/>
      <c r="E5" s="16" t="s">
        <v>653</v>
      </c>
      <c r="F5" s="10" t="s">
        <v>654</v>
      </c>
      <c r="G5" s="10" t="s">
        <v>655</v>
      </c>
    </row>
    <row r="6" ht="40.5" customHeight="1" spans="1:7">
      <c r="A6" s="17"/>
      <c r="B6" s="17"/>
      <c r="C6" s="17"/>
      <c r="D6" s="18"/>
      <c r="E6" s="19"/>
      <c r="F6" s="18" t="s">
        <v>34</v>
      </c>
      <c r="G6" s="18"/>
    </row>
    <row r="7" ht="15" customHeight="1" spans="1:7">
      <c r="A7" s="20">
        <v>1</v>
      </c>
      <c r="B7" s="20">
        <v>2</v>
      </c>
      <c r="C7" s="20">
        <v>3</v>
      </c>
      <c r="D7" s="20">
        <v>4</v>
      </c>
      <c r="E7" s="20">
        <v>5</v>
      </c>
      <c r="F7" s="20">
        <v>6</v>
      </c>
      <c r="G7" s="20">
        <v>7</v>
      </c>
    </row>
    <row r="8" ht="21" customHeight="1" spans="1:7">
      <c r="A8" s="21" t="s">
        <v>66</v>
      </c>
      <c r="B8" s="22"/>
      <c r="C8" s="22"/>
      <c r="D8" s="23"/>
      <c r="E8" s="24">
        <v>43354544</v>
      </c>
      <c r="F8" s="24">
        <v>32697100</v>
      </c>
      <c r="G8" s="24">
        <v>150000</v>
      </c>
    </row>
    <row r="9" ht="21" customHeight="1" spans="1:7">
      <c r="A9" s="21"/>
      <c r="B9" s="21" t="s">
        <v>656</v>
      </c>
      <c r="C9" s="21" t="s">
        <v>296</v>
      </c>
      <c r="D9" s="25" t="s">
        <v>657</v>
      </c>
      <c r="E9" s="24">
        <v>250000</v>
      </c>
      <c r="F9" s="24"/>
      <c r="G9" s="24"/>
    </row>
    <row r="10" ht="21" customHeight="1" spans="1:7">
      <c r="A10" s="26"/>
      <c r="B10" s="21" t="s">
        <v>658</v>
      </c>
      <c r="C10" s="21" t="s">
        <v>282</v>
      </c>
      <c r="D10" s="25" t="s">
        <v>657</v>
      </c>
      <c r="E10" s="24">
        <v>25042000</v>
      </c>
      <c r="F10" s="24">
        <v>25042000</v>
      </c>
      <c r="G10" s="24"/>
    </row>
    <row r="11" ht="21" customHeight="1" spans="1:7">
      <c r="A11" s="26"/>
      <c r="B11" s="21" t="s">
        <v>658</v>
      </c>
      <c r="C11" s="21" t="s">
        <v>285</v>
      </c>
      <c r="D11" s="25" t="s">
        <v>657</v>
      </c>
      <c r="E11" s="24">
        <v>250000</v>
      </c>
      <c r="F11" s="24"/>
      <c r="G11" s="24"/>
    </row>
    <row r="12" ht="21" customHeight="1" spans="1:7">
      <c r="A12" s="26"/>
      <c r="B12" s="21" t="s">
        <v>656</v>
      </c>
      <c r="C12" s="21" t="s">
        <v>273</v>
      </c>
      <c r="D12" s="25" t="s">
        <v>657</v>
      </c>
      <c r="E12" s="24">
        <v>150000</v>
      </c>
      <c r="F12" s="24">
        <v>150000</v>
      </c>
      <c r="G12" s="24">
        <v>150000</v>
      </c>
    </row>
    <row r="13" ht="21" customHeight="1" spans="1:7">
      <c r="A13" s="26"/>
      <c r="B13" s="21" t="s">
        <v>656</v>
      </c>
      <c r="C13" s="21" t="s">
        <v>298</v>
      </c>
      <c r="D13" s="25" t="s">
        <v>657</v>
      </c>
      <c r="E13" s="24">
        <v>20000</v>
      </c>
      <c r="F13" s="24"/>
      <c r="G13" s="24"/>
    </row>
    <row r="14" ht="21" customHeight="1" spans="1:7">
      <c r="A14" s="26"/>
      <c r="B14" s="21" t="s">
        <v>656</v>
      </c>
      <c r="C14" s="21" t="s">
        <v>279</v>
      </c>
      <c r="D14" s="25" t="s">
        <v>657</v>
      </c>
      <c r="E14" s="24">
        <v>145600</v>
      </c>
      <c r="F14" s="24"/>
      <c r="G14" s="24"/>
    </row>
    <row r="15" ht="21" customHeight="1" spans="1:7">
      <c r="A15" s="26"/>
      <c r="B15" s="21" t="s">
        <v>659</v>
      </c>
      <c r="C15" s="21" t="s">
        <v>293</v>
      </c>
      <c r="D15" s="25" t="s">
        <v>657</v>
      </c>
      <c r="E15" s="24">
        <v>11000</v>
      </c>
      <c r="F15" s="24"/>
      <c r="G15" s="24"/>
    </row>
    <row r="16" ht="21" customHeight="1" spans="1:7">
      <c r="A16" s="26"/>
      <c r="B16" s="21" t="s">
        <v>660</v>
      </c>
      <c r="C16" s="21" t="s">
        <v>265</v>
      </c>
      <c r="D16" s="25" t="s">
        <v>661</v>
      </c>
      <c r="E16" s="24">
        <v>4944200</v>
      </c>
      <c r="F16" s="24"/>
      <c r="G16" s="24"/>
    </row>
    <row r="17" ht="21" customHeight="1" spans="1:7">
      <c r="A17" s="26"/>
      <c r="B17" s="21" t="s">
        <v>658</v>
      </c>
      <c r="C17" s="21" t="s">
        <v>302</v>
      </c>
      <c r="D17" s="25" t="s">
        <v>657</v>
      </c>
      <c r="E17" s="24">
        <v>22944</v>
      </c>
      <c r="F17" s="24"/>
      <c r="G17" s="24"/>
    </row>
    <row r="18" ht="21" customHeight="1" spans="1:7">
      <c r="A18" s="26"/>
      <c r="B18" s="21" t="s">
        <v>656</v>
      </c>
      <c r="C18" s="21" t="s">
        <v>300</v>
      </c>
      <c r="D18" s="25" t="s">
        <v>657</v>
      </c>
      <c r="E18" s="24">
        <v>112200</v>
      </c>
      <c r="F18" s="24"/>
      <c r="G18" s="24"/>
    </row>
    <row r="19" ht="21" customHeight="1" spans="1:7">
      <c r="A19" s="26"/>
      <c r="B19" s="21" t="s">
        <v>659</v>
      </c>
      <c r="C19" s="21" t="s">
        <v>288</v>
      </c>
      <c r="D19" s="25" t="s">
        <v>657</v>
      </c>
      <c r="E19" s="24">
        <v>130000</v>
      </c>
      <c r="F19" s="24"/>
      <c r="G19" s="24"/>
    </row>
    <row r="20" ht="21" customHeight="1" spans="1:7">
      <c r="A20" s="26"/>
      <c r="B20" s="21" t="s">
        <v>660</v>
      </c>
      <c r="C20" s="21" t="s">
        <v>276</v>
      </c>
      <c r="D20" s="25" t="s">
        <v>661</v>
      </c>
      <c r="E20" s="24">
        <v>4503200</v>
      </c>
      <c r="F20" s="24"/>
      <c r="G20" s="24"/>
    </row>
    <row r="21" ht="21" customHeight="1" spans="1:7">
      <c r="A21" s="26"/>
      <c r="B21" s="21" t="s">
        <v>658</v>
      </c>
      <c r="C21" s="21" t="s">
        <v>270</v>
      </c>
      <c r="D21" s="25" t="s">
        <v>657</v>
      </c>
      <c r="E21" s="24">
        <v>7773400</v>
      </c>
      <c r="F21" s="24">
        <v>7505100</v>
      </c>
      <c r="G21" s="24"/>
    </row>
    <row r="22" ht="21" customHeight="1" spans="1:7">
      <c r="A22" s="27" t="s">
        <v>32</v>
      </c>
      <c r="B22" s="28" t="s">
        <v>662</v>
      </c>
      <c r="C22" s="28"/>
      <c r="D22" s="29"/>
      <c r="E22" s="24">
        <v>43354544</v>
      </c>
      <c r="F22" s="24">
        <v>32697100</v>
      </c>
      <c r="G22" s="24">
        <v>150000</v>
      </c>
    </row>
  </sheetData>
  <mergeCells count="12">
    <mergeCell ref="A1:G1"/>
    <mergeCell ref="A2:G2"/>
    <mergeCell ref="A3:D3"/>
    <mergeCell ref="E4:G4"/>
    <mergeCell ref="A22:D22"/>
    <mergeCell ref="A4:A6"/>
    <mergeCell ref="B4:B6"/>
    <mergeCell ref="C4:C6"/>
    <mergeCell ref="D4:D6"/>
    <mergeCell ref="E5:E6"/>
    <mergeCell ref="F5:F6"/>
    <mergeCell ref="G5:G6"/>
  </mergeCells>
  <pageMargins left="0.75" right="0.75" top="1" bottom="1" header="0.5" footer="0.5"/>
  <pageSetup paperSize="9" scale="9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selection activeCell="A3" sqref="A3:R3"/>
    </sheetView>
  </sheetViews>
  <sheetFormatPr defaultColWidth="8.85" defaultRowHeight="15" customHeight="1"/>
  <cols>
    <col min="1" max="1" width="9.5" customWidth="1"/>
    <col min="2" max="2" width="19.125" customWidth="1"/>
    <col min="3" max="3" width="13.875" customWidth="1"/>
    <col min="4" max="4" width="14" customWidth="1"/>
    <col min="5" max="5" width="14.125" customWidth="1"/>
    <col min="6" max="6" width="13.75" customWidth="1"/>
    <col min="7" max="7" width="7.125" customWidth="1"/>
    <col min="8" max="8" width="7.25" customWidth="1"/>
    <col min="9" max="9" width="6.625" customWidth="1"/>
    <col min="10" max="14" width="8.875" customWidth="1"/>
    <col min="15" max="15" width="6.25" customWidth="1"/>
    <col min="16" max="19" width="8.875" customWidth="1"/>
  </cols>
  <sheetData>
    <row r="1" customHeight="1" spans="1:19">
      <c r="A1" s="158" t="s">
        <v>27</v>
      </c>
      <c r="B1" s="158"/>
      <c r="C1" s="158"/>
      <c r="D1" s="158"/>
      <c r="E1" s="158"/>
      <c r="F1" s="158"/>
      <c r="G1" s="158"/>
      <c r="H1" s="158"/>
      <c r="I1" s="158"/>
      <c r="J1" s="158"/>
      <c r="K1" s="158"/>
      <c r="L1" s="158"/>
      <c r="M1" s="158"/>
      <c r="N1" s="158"/>
      <c r="O1" s="158"/>
      <c r="P1" s="158"/>
      <c r="Q1" s="158"/>
      <c r="R1" s="158"/>
      <c r="S1" s="158"/>
    </row>
    <row r="2" ht="28.5" customHeight="1" spans="1:19">
      <c r="A2" s="150" t="s">
        <v>28</v>
      </c>
      <c r="B2" s="150"/>
      <c r="C2" s="150"/>
      <c r="D2" s="150"/>
      <c r="E2" s="150"/>
      <c r="F2" s="150"/>
      <c r="G2" s="150"/>
      <c r="H2" s="150"/>
      <c r="I2" s="150"/>
      <c r="J2" s="150"/>
      <c r="K2" s="150"/>
      <c r="L2" s="150"/>
      <c r="M2" s="150"/>
      <c r="N2" s="150"/>
      <c r="O2" s="150"/>
      <c r="P2" s="150"/>
      <c r="Q2" s="150"/>
      <c r="R2" s="150"/>
      <c r="S2" s="150"/>
    </row>
    <row r="3" ht="20.25" customHeight="1" spans="1:19">
      <c r="A3" s="151" t="s">
        <v>29</v>
      </c>
      <c r="B3" s="151"/>
      <c r="C3" s="151"/>
      <c r="D3" s="151"/>
      <c r="E3" s="151"/>
      <c r="F3" s="151"/>
      <c r="G3" s="151"/>
      <c r="H3" s="151"/>
      <c r="I3" s="151"/>
      <c r="J3" s="151"/>
      <c r="K3" s="151"/>
      <c r="L3" s="159"/>
      <c r="M3" s="159"/>
      <c r="N3" s="159"/>
      <c r="O3" s="159"/>
      <c r="P3" s="159"/>
      <c r="Q3" s="159"/>
      <c r="R3" s="159"/>
      <c r="S3" s="159" t="s">
        <v>3</v>
      </c>
    </row>
    <row r="4" ht="27" customHeight="1" spans="1:19">
      <c r="A4" s="152" t="s">
        <v>30</v>
      </c>
      <c r="B4" s="152" t="s">
        <v>31</v>
      </c>
      <c r="C4" s="152" t="s">
        <v>32</v>
      </c>
      <c r="D4" s="152" t="s">
        <v>33</v>
      </c>
      <c r="E4" s="152"/>
      <c r="F4" s="152"/>
      <c r="G4" s="152"/>
      <c r="H4" s="152"/>
      <c r="I4" s="152"/>
      <c r="J4" s="152"/>
      <c r="K4" s="152"/>
      <c r="L4" s="152"/>
      <c r="M4" s="152"/>
      <c r="N4" s="152"/>
      <c r="O4" s="152" t="s">
        <v>21</v>
      </c>
      <c r="P4" s="152"/>
      <c r="Q4" s="152"/>
      <c r="R4" s="152"/>
      <c r="S4" s="152"/>
    </row>
    <row r="5" ht="27" customHeight="1" spans="1:19">
      <c r="A5" s="152"/>
      <c r="B5" s="152"/>
      <c r="C5" s="152"/>
      <c r="D5" s="152" t="s">
        <v>34</v>
      </c>
      <c r="E5" s="152" t="s">
        <v>35</v>
      </c>
      <c r="F5" s="152" t="s">
        <v>36</v>
      </c>
      <c r="G5" s="152" t="s">
        <v>37</v>
      </c>
      <c r="H5" s="152" t="s">
        <v>38</v>
      </c>
      <c r="I5" s="152" t="s">
        <v>39</v>
      </c>
      <c r="J5" s="152"/>
      <c r="K5" s="152"/>
      <c r="L5" s="152"/>
      <c r="M5" s="152"/>
      <c r="N5" s="152"/>
      <c r="O5" s="152" t="s">
        <v>34</v>
      </c>
      <c r="P5" s="152" t="s">
        <v>35</v>
      </c>
      <c r="Q5" s="152" t="s">
        <v>36</v>
      </c>
      <c r="R5" s="152" t="s">
        <v>37</v>
      </c>
      <c r="S5" s="152" t="s">
        <v>40</v>
      </c>
    </row>
    <row r="6" ht="27" customHeight="1" spans="1:19">
      <c r="A6" s="152"/>
      <c r="B6" s="152"/>
      <c r="C6" s="152"/>
      <c r="D6" s="152"/>
      <c r="E6" s="152"/>
      <c r="F6" s="152"/>
      <c r="G6" s="152"/>
      <c r="H6" s="152"/>
      <c r="I6" s="152" t="s">
        <v>34</v>
      </c>
      <c r="J6" s="152" t="s">
        <v>41</v>
      </c>
      <c r="K6" s="152" t="s">
        <v>42</v>
      </c>
      <c r="L6" s="152" t="s">
        <v>43</v>
      </c>
      <c r="M6" s="152" t="s">
        <v>44</v>
      </c>
      <c r="N6" s="152" t="s">
        <v>45</v>
      </c>
      <c r="O6" s="152"/>
      <c r="P6" s="152"/>
      <c r="Q6" s="152"/>
      <c r="R6" s="152"/>
      <c r="S6" s="152"/>
    </row>
    <row r="7" ht="20.25" customHeight="1" spans="1:19">
      <c r="A7" s="157" t="s">
        <v>46</v>
      </c>
      <c r="B7" s="157" t="s">
        <v>47</v>
      </c>
      <c r="C7" s="157" t="s">
        <v>48</v>
      </c>
      <c r="D7" s="157" t="s">
        <v>49</v>
      </c>
      <c r="E7" s="157" t="s">
        <v>50</v>
      </c>
      <c r="F7" s="157" t="s">
        <v>51</v>
      </c>
      <c r="G7" s="157" t="s">
        <v>52</v>
      </c>
      <c r="H7" s="157" t="s">
        <v>53</v>
      </c>
      <c r="I7" s="157" t="s">
        <v>54</v>
      </c>
      <c r="J7" s="157" t="s">
        <v>55</v>
      </c>
      <c r="K7" s="157" t="s">
        <v>56</v>
      </c>
      <c r="L7" s="157" t="s">
        <v>57</v>
      </c>
      <c r="M7" s="157" t="s">
        <v>58</v>
      </c>
      <c r="N7" s="157" t="s">
        <v>59</v>
      </c>
      <c r="O7" s="157" t="s">
        <v>60</v>
      </c>
      <c r="P7" s="157" t="s">
        <v>61</v>
      </c>
      <c r="Q7" s="157" t="s">
        <v>62</v>
      </c>
      <c r="R7" s="157" t="s">
        <v>63</v>
      </c>
      <c r="S7" s="157" t="s">
        <v>64</v>
      </c>
    </row>
    <row r="8" ht="20.25" customHeight="1" spans="1:19">
      <c r="A8" s="151" t="s">
        <v>65</v>
      </c>
      <c r="B8" s="151" t="s">
        <v>66</v>
      </c>
      <c r="C8" s="155">
        <v>105307311.05</v>
      </c>
      <c r="D8" s="155">
        <v>105307249.66</v>
      </c>
      <c r="E8" s="64">
        <v>65307249.66</v>
      </c>
      <c r="F8" s="64">
        <v>40000000</v>
      </c>
      <c r="G8" s="64"/>
      <c r="H8" s="64"/>
      <c r="I8" s="64"/>
      <c r="J8" s="64"/>
      <c r="K8" s="64"/>
      <c r="L8" s="64"/>
      <c r="M8" s="64"/>
      <c r="N8" s="64"/>
      <c r="O8" s="155">
        <v>61.39</v>
      </c>
      <c r="P8" s="155"/>
      <c r="Q8" s="155"/>
      <c r="R8" s="155"/>
      <c r="S8" s="155">
        <v>61.39</v>
      </c>
    </row>
    <row r="9" ht="20.25" customHeight="1" spans="1:19">
      <c r="A9" s="153" t="s">
        <v>32</v>
      </c>
      <c r="B9" s="151"/>
      <c r="C9" s="155">
        <v>105307311.05</v>
      </c>
      <c r="D9" s="155">
        <v>105307249.66</v>
      </c>
      <c r="E9" s="155">
        <v>65307249.66</v>
      </c>
      <c r="F9" s="155">
        <v>40000000</v>
      </c>
      <c r="G9" s="155"/>
      <c r="H9" s="155"/>
      <c r="I9" s="155"/>
      <c r="J9" s="155"/>
      <c r="K9" s="155"/>
      <c r="L9" s="155"/>
      <c r="M9" s="155"/>
      <c r="N9" s="155"/>
      <c r="O9" s="155">
        <v>61.39</v>
      </c>
      <c r="P9" s="155"/>
      <c r="Q9" s="155"/>
      <c r="R9" s="155"/>
      <c r="S9" s="155">
        <v>61.39</v>
      </c>
    </row>
  </sheetData>
  <mergeCells count="20">
    <mergeCell ref="A1:S1"/>
    <mergeCell ref="A2:S2"/>
    <mergeCell ref="A3:R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scale="64"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8"/>
  <sheetViews>
    <sheetView showZeros="0" workbookViewId="0">
      <selection activeCell="C11" sqref="C11"/>
    </sheetView>
  </sheetViews>
  <sheetFormatPr defaultColWidth="8.85" defaultRowHeight="15" customHeight="1"/>
  <cols>
    <col min="1" max="1" width="17.8416666666667" customWidth="1"/>
    <col min="2" max="2" width="33.375" customWidth="1"/>
    <col min="3" max="3" width="13" customWidth="1"/>
    <col min="4" max="4" width="12.25" customWidth="1"/>
    <col min="5" max="5" width="12.875" customWidth="1"/>
    <col min="6" max="6" width="12.75" customWidth="1"/>
    <col min="7" max="7" width="13" customWidth="1"/>
    <col min="8" max="14" width="7.125" customWidth="1"/>
    <col min="15" max="15" width="8.5" customWidth="1"/>
  </cols>
  <sheetData>
    <row r="1" customHeight="1" spans="1:15">
      <c r="A1" s="158" t="s">
        <v>67</v>
      </c>
      <c r="B1" s="158"/>
      <c r="C1" s="158"/>
      <c r="D1" s="158"/>
      <c r="E1" s="158"/>
      <c r="F1" s="158"/>
      <c r="G1" s="158"/>
      <c r="H1" s="158"/>
      <c r="I1" s="158"/>
      <c r="J1" s="158"/>
      <c r="K1" s="158"/>
      <c r="L1" s="158"/>
      <c r="M1" s="158"/>
      <c r="N1" s="158"/>
      <c r="O1" s="158"/>
    </row>
    <row r="2" ht="28.5" customHeight="1" spans="1:15">
      <c r="A2" s="150" t="s">
        <v>68</v>
      </c>
      <c r="B2" s="150"/>
      <c r="C2" s="150"/>
      <c r="D2" s="150"/>
      <c r="E2" s="150"/>
      <c r="F2" s="150"/>
      <c r="G2" s="150"/>
      <c r="H2" s="150"/>
      <c r="I2" s="150"/>
      <c r="J2" s="150"/>
      <c r="K2" s="150"/>
      <c r="L2" s="150"/>
      <c r="M2" s="150"/>
      <c r="N2" s="150"/>
      <c r="O2" s="150"/>
    </row>
    <row r="3" ht="20.25" customHeight="1" spans="1:15">
      <c r="A3" s="151" t="s">
        <v>29</v>
      </c>
      <c r="B3" s="151"/>
      <c r="C3" s="151"/>
      <c r="D3" s="151"/>
      <c r="E3" s="151"/>
      <c r="F3" s="151"/>
      <c r="G3" s="151"/>
      <c r="H3" s="151"/>
      <c r="I3" s="151"/>
      <c r="J3" s="159"/>
      <c r="K3" s="159"/>
      <c r="L3" s="159"/>
      <c r="M3" s="159"/>
      <c r="N3" s="159"/>
      <c r="O3" s="159" t="s">
        <v>3</v>
      </c>
    </row>
    <row r="4" ht="27" customHeight="1" spans="1:15">
      <c r="A4" s="152" t="s">
        <v>69</v>
      </c>
      <c r="B4" s="152" t="s">
        <v>70</v>
      </c>
      <c r="C4" s="152" t="s">
        <v>32</v>
      </c>
      <c r="D4" s="152" t="s">
        <v>35</v>
      </c>
      <c r="E4" s="152"/>
      <c r="F4" s="152"/>
      <c r="G4" s="152" t="s">
        <v>36</v>
      </c>
      <c r="H4" s="152" t="s">
        <v>37</v>
      </c>
      <c r="I4" s="152" t="s">
        <v>71</v>
      </c>
      <c r="J4" s="152" t="s">
        <v>72</v>
      </c>
      <c r="K4" s="152"/>
      <c r="L4" s="152"/>
      <c r="M4" s="152"/>
      <c r="N4" s="152"/>
      <c r="O4" s="152"/>
    </row>
    <row r="5" ht="27" customHeight="1" spans="1:15">
      <c r="A5" s="152"/>
      <c r="B5" s="152"/>
      <c r="C5" s="152"/>
      <c r="D5" s="152" t="s">
        <v>34</v>
      </c>
      <c r="E5" s="152" t="s">
        <v>73</v>
      </c>
      <c r="F5" s="152" t="s">
        <v>74</v>
      </c>
      <c r="G5" s="152"/>
      <c r="H5" s="152"/>
      <c r="I5" s="152"/>
      <c r="J5" s="152" t="s">
        <v>34</v>
      </c>
      <c r="K5" s="152" t="s">
        <v>75</v>
      </c>
      <c r="L5" s="152" t="s">
        <v>76</v>
      </c>
      <c r="M5" s="152" t="s">
        <v>77</v>
      </c>
      <c r="N5" s="152" t="s">
        <v>78</v>
      </c>
      <c r="O5" s="152" t="s">
        <v>79</v>
      </c>
    </row>
    <row r="6" ht="20.25" customHeight="1" spans="1:15">
      <c r="A6" s="157" t="s">
        <v>46</v>
      </c>
      <c r="B6" s="157" t="s">
        <v>47</v>
      </c>
      <c r="C6" s="157" t="s">
        <v>48</v>
      </c>
      <c r="D6" s="157" t="s">
        <v>49</v>
      </c>
      <c r="E6" s="157" t="s">
        <v>50</v>
      </c>
      <c r="F6" s="157" t="s">
        <v>51</v>
      </c>
      <c r="G6" s="157" t="s">
        <v>52</v>
      </c>
      <c r="H6" s="157" t="s">
        <v>53</v>
      </c>
      <c r="I6" s="157" t="s">
        <v>54</v>
      </c>
      <c r="J6" s="157" t="s">
        <v>55</v>
      </c>
      <c r="K6" s="157" t="s">
        <v>56</v>
      </c>
      <c r="L6" s="157" t="s">
        <v>57</v>
      </c>
      <c r="M6" s="157" t="s">
        <v>58</v>
      </c>
      <c r="N6" s="157" t="s">
        <v>59</v>
      </c>
      <c r="O6" s="157" t="s">
        <v>60</v>
      </c>
    </row>
    <row r="7" ht="20.25" customHeight="1" spans="1:15">
      <c r="A7" s="151" t="s">
        <v>80</v>
      </c>
      <c r="B7" s="151" t="str">
        <f>"        "&amp;"一般公共服务支出"</f>
        <v>        一般公共服务支出</v>
      </c>
      <c r="C7" s="64">
        <v>250000</v>
      </c>
      <c r="D7" s="64">
        <v>250000</v>
      </c>
      <c r="E7" s="64"/>
      <c r="F7" s="64">
        <v>250000</v>
      </c>
      <c r="G7" s="64"/>
      <c r="H7" s="64"/>
      <c r="I7" s="64"/>
      <c r="J7" s="64"/>
      <c r="K7" s="64"/>
      <c r="L7" s="64"/>
      <c r="M7" s="64"/>
      <c r="N7" s="64"/>
      <c r="O7" s="64"/>
    </row>
    <row r="8" ht="20.25" customHeight="1" spans="1:15">
      <c r="A8" s="160" t="s">
        <v>81</v>
      </c>
      <c r="B8" s="160" t="str">
        <f>"        "&amp;"其他一般公共服务支出"</f>
        <v>        其他一般公共服务支出</v>
      </c>
      <c r="C8" s="64">
        <v>250000</v>
      </c>
      <c r="D8" s="64">
        <v>250000</v>
      </c>
      <c r="E8" s="64"/>
      <c r="F8" s="64">
        <v>250000</v>
      </c>
      <c r="G8" s="64"/>
      <c r="H8" s="64"/>
      <c r="I8" s="64"/>
      <c r="J8" s="64"/>
      <c r="K8" s="64"/>
      <c r="L8" s="64"/>
      <c r="M8" s="64"/>
      <c r="N8" s="64"/>
      <c r="O8" s="64"/>
    </row>
    <row r="9" ht="20.25" customHeight="1" spans="1:15">
      <c r="A9" s="161" t="s">
        <v>82</v>
      </c>
      <c r="B9" s="161" t="str">
        <f>"        "&amp;"其他一般公共服务支出"</f>
        <v>        其他一般公共服务支出</v>
      </c>
      <c r="C9" s="64">
        <v>250000</v>
      </c>
      <c r="D9" s="64">
        <v>250000</v>
      </c>
      <c r="E9" s="64"/>
      <c r="F9" s="64">
        <v>250000</v>
      </c>
      <c r="G9" s="64"/>
      <c r="H9" s="64"/>
      <c r="I9" s="64"/>
      <c r="J9" s="64"/>
      <c r="K9" s="64"/>
      <c r="L9" s="64"/>
      <c r="M9" s="64"/>
      <c r="N9" s="64"/>
      <c r="O9" s="64"/>
    </row>
    <row r="10" ht="20.25" customHeight="1" spans="1:15">
      <c r="A10" s="151" t="s">
        <v>83</v>
      </c>
      <c r="B10" s="151" t="str">
        <f>"        "&amp;"社会保障和就业支出"</f>
        <v>        社会保障和就业支出</v>
      </c>
      <c r="C10" s="64">
        <v>2081961.92</v>
      </c>
      <c r="D10" s="64">
        <v>2081961.92</v>
      </c>
      <c r="E10" s="64">
        <v>1909017.92</v>
      </c>
      <c r="F10" s="64">
        <v>172944</v>
      </c>
      <c r="G10" s="64"/>
      <c r="H10" s="64"/>
      <c r="I10" s="64"/>
      <c r="J10" s="64"/>
      <c r="K10" s="64"/>
      <c r="L10" s="64"/>
      <c r="M10" s="64"/>
      <c r="N10" s="64"/>
      <c r="O10" s="64"/>
    </row>
    <row r="11" ht="20.25" customHeight="1" spans="1:15">
      <c r="A11" s="160" t="s">
        <v>84</v>
      </c>
      <c r="B11" s="160" t="str">
        <f>"        "&amp;"人力资源和社会保障管理事务"</f>
        <v>        人力资源和社会保障管理事务</v>
      </c>
      <c r="C11" s="64">
        <v>150000</v>
      </c>
      <c r="D11" s="64">
        <v>150000</v>
      </c>
      <c r="E11" s="64"/>
      <c r="F11" s="64">
        <v>150000</v>
      </c>
      <c r="G11" s="64"/>
      <c r="H11" s="64"/>
      <c r="I11" s="64"/>
      <c r="J11" s="64"/>
      <c r="K11" s="64"/>
      <c r="L11" s="64"/>
      <c r="M11" s="64"/>
      <c r="N11" s="64"/>
      <c r="O11" s="64"/>
    </row>
    <row r="12" ht="27" customHeight="1" spans="1:15">
      <c r="A12" s="161" t="s">
        <v>85</v>
      </c>
      <c r="B12" s="161" t="str">
        <f>"        "&amp;"公共就业服务和职业技能鉴定机构"</f>
        <v>        公共就业服务和职业技能鉴定机构</v>
      </c>
      <c r="C12" s="64">
        <v>150000</v>
      </c>
      <c r="D12" s="64">
        <v>150000</v>
      </c>
      <c r="E12" s="64"/>
      <c r="F12" s="64">
        <v>150000</v>
      </c>
      <c r="G12" s="64"/>
      <c r="H12" s="64"/>
      <c r="I12" s="64"/>
      <c r="J12" s="64"/>
      <c r="K12" s="64"/>
      <c r="L12" s="64"/>
      <c r="M12" s="64"/>
      <c r="N12" s="64"/>
      <c r="O12" s="64"/>
    </row>
    <row r="13" ht="20.25" customHeight="1" spans="1:15">
      <c r="A13" s="160" t="s">
        <v>86</v>
      </c>
      <c r="B13" s="160" t="str">
        <f>"        "&amp;"行政事业单位养老支出"</f>
        <v>        行政事业单位养老支出</v>
      </c>
      <c r="C13" s="64">
        <v>1909017.92</v>
      </c>
      <c r="D13" s="64">
        <v>1909017.92</v>
      </c>
      <c r="E13" s="64">
        <v>1909017.92</v>
      </c>
      <c r="F13" s="64"/>
      <c r="G13" s="64"/>
      <c r="H13" s="64"/>
      <c r="I13" s="64"/>
      <c r="J13" s="64"/>
      <c r="K13" s="64"/>
      <c r="L13" s="64"/>
      <c r="M13" s="64"/>
      <c r="N13" s="64"/>
      <c r="O13" s="64"/>
    </row>
    <row r="14" ht="20.25" customHeight="1" spans="1:15">
      <c r="A14" s="161" t="s">
        <v>87</v>
      </c>
      <c r="B14" s="161" t="str">
        <f>"        "&amp;"行政单位离退休"</f>
        <v>        行政单位离退休</v>
      </c>
      <c r="C14" s="64">
        <v>763200</v>
      </c>
      <c r="D14" s="64">
        <v>763200</v>
      </c>
      <c r="E14" s="64">
        <v>763200</v>
      </c>
      <c r="F14" s="64"/>
      <c r="G14" s="64"/>
      <c r="H14" s="64"/>
      <c r="I14" s="64"/>
      <c r="J14" s="64"/>
      <c r="K14" s="64"/>
      <c r="L14" s="64"/>
      <c r="M14" s="64"/>
      <c r="N14" s="64"/>
      <c r="O14" s="64"/>
    </row>
    <row r="15" ht="27" customHeight="1" spans="1:15">
      <c r="A15" s="161" t="s">
        <v>88</v>
      </c>
      <c r="B15" s="161" t="str">
        <f>"        "&amp;"机关事业单位基本养老保险缴费支出"</f>
        <v>        机关事业单位基本养老保险缴费支出</v>
      </c>
      <c r="C15" s="64">
        <v>745817.92</v>
      </c>
      <c r="D15" s="64">
        <v>745817.92</v>
      </c>
      <c r="E15" s="64">
        <v>745817.92</v>
      </c>
      <c r="F15" s="64"/>
      <c r="G15" s="64"/>
      <c r="H15" s="64"/>
      <c r="I15" s="64"/>
      <c r="J15" s="64"/>
      <c r="K15" s="64"/>
      <c r="L15" s="64"/>
      <c r="M15" s="64"/>
      <c r="N15" s="64"/>
      <c r="O15" s="64"/>
    </row>
    <row r="16" ht="33" customHeight="1" spans="1:15">
      <c r="A16" s="161" t="s">
        <v>89</v>
      </c>
      <c r="B16" s="161" t="str">
        <f>"        "&amp;"机关事业单位职业年金缴费支出"</f>
        <v>        机关事业单位职业年金缴费支出</v>
      </c>
      <c r="C16" s="64">
        <v>400000</v>
      </c>
      <c r="D16" s="64">
        <v>400000</v>
      </c>
      <c r="E16" s="64">
        <v>400000</v>
      </c>
      <c r="F16" s="64"/>
      <c r="G16" s="64"/>
      <c r="H16" s="64"/>
      <c r="I16" s="64"/>
      <c r="J16" s="64"/>
      <c r="K16" s="64"/>
      <c r="L16" s="64"/>
      <c r="M16" s="64"/>
      <c r="N16" s="64"/>
      <c r="O16" s="64"/>
    </row>
    <row r="17" ht="20.25" customHeight="1" spans="1:15">
      <c r="A17" s="160" t="s">
        <v>90</v>
      </c>
      <c r="B17" s="160" t="str">
        <f>"        "&amp;"抚恤"</f>
        <v>        抚恤</v>
      </c>
      <c r="C17" s="64">
        <v>22944</v>
      </c>
      <c r="D17" s="64">
        <v>22944</v>
      </c>
      <c r="E17" s="64"/>
      <c r="F17" s="64">
        <v>22944</v>
      </c>
      <c r="G17" s="64"/>
      <c r="H17" s="64"/>
      <c r="I17" s="64"/>
      <c r="J17" s="64"/>
      <c r="K17" s="64"/>
      <c r="L17" s="64"/>
      <c r="M17" s="64"/>
      <c r="N17" s="64"/>
      <c r="O17" s="64"/>
    </row>
    <row r="18" ht="20.25" customHeight="1" spans="1:15">
      <c r="A18" s="161" t="s">
        <v>91</v>
      </c>
      <c r="B18" s="161" t="str">
        <f>"        "&amp;"死亡抚恤"</f>
        <v>        死亡抚恤</v>
      </c>
      <c r="C18" s="64">
        <v>22944</v>
      </c>
      <c r="D18" s="64">
        <v>22944</v>
      </c>
      <c r="E18" s="64"/>
      <c r="F18" s="64">
        <v>22944</v>
      </c>
      <c r="G18" s="64"/>
      <c r="H18" s="64"/>
      <c r="I18" s="64"/>
      <c r="J18" s="64"/>
      <c r="K18" s="64"/>
      <c r="L18" s="64"/>
      <c r="M18" s="64"/>
      <c r="N18" s="64"/>
      <c r="O18" s="64"/>
    </row>
    <row r="19" ht="20.25" customHeight="1" spans="1:15">
      <c r="A19" s="151" t="s">
        <v>92</v>
      </c>
      <c r="B19" s="151" t="str">
        <f>"        "&amp;"卫生健康支出"</f>
        <v>        卫生健康支出</v>
      </c>
      <c r="C19" s="64">
        <v>706980.73</v>
      </c>
      <c r="D19" s="64">
        <v>706980.73</v>
      </c>
      <c r="E19" s="64">
        <v>706980.73</v>
      </c>
      <c r="F19" s="64"/>
      <c r="G19" s="64"/>
      <c r="H19" s="64"/>
      <c r="I19" s="64"/>
      <c r="J19" s="64"/>
      <c r="K19" s="64"/>
      <c r="L19" s="64"/>
      <c r="M19" s="64"/>
      <c r="N19" s="64"/>
      <c r="O19" s="64"/>
    </row>
    <row r="20" ht="20.25" customHeight="1" spans="1:15">
      <c r="A20" s="160" t="s">
        <v>93</v>
      </c>
      <c r="B20" s="160" t="str">
        <f>"        "&amp;"行政事业单位医疗"</f>
        <v>        行政事业单位医疗</v>
      </c>
      <c r="C20" s="64">
        <v>706980.73</v>
      </c>
      <c r="D20" s="64">
        <v>706980.73</v>
      </c>
      <c r="E20" s="64">
        <v>706980.73</v>
      </c>
      <c r="F20" s="64"/>
      <c r="G20" s="64"/>
      <c r="H20" s="64"/>
      <c r="I20" s="64"/>
      <c r="J20" s="64"/>
      <c r="K20" s="64"/>
      <c r="L20" s="64"/>
      <c r="M20" s="64"/>
      <c r="N20" s="64"/>
      <c r="O20" s="64"/>
    </row>
    <row r="21" ht="20.25" customHeight="1" spans="1:15">
      <c r="A21" s="161" t="s">
        <v>94</v>
      </c>
      <c r="B21" s="161" t="str">
        <f>"        "&amp;"行政单位医疗"</f>
        <v>        行政单位医疗</v>
      </c>
      <c r="C21" s="64">
        <v>386893.05</v>
      </c>
      <c r="D21" s="64">
        <v>386893.05</v>
      </c>
      <c r="E21" s="64">
        <v>386893.05</v>
      </c>
      <c r="F21" s="64"/>
      <c r="G21" s="64"/>
      <c r="H21" s="64"/>
      <c r="I21" s="64"/>
      <c r="J21" s="64"/>
      <c r="K21" s="64"/>
      <c r="L21" s="64"/>
      <c r="M21" s="64"/>
      <c r="N21" s="64"/>
      <c r="O21" s="64"/>
    </row>
    <row r="22" ht="20.25" customHeight="1" spans="1:15">
      <c r="A22" s="161" t="s">
        <v>95</v>
      </c>
      <c r="B22" s="161" t="str">
        <f>"        "&amp;"事业单位医疗"</f>
        <v>        事业单位医疗</v>
      </c>
      <c r="C22" s="64"/>
      <c r="D22" s="64"/>
      <c r="E22" s="64"/>
      <c r="F22" s="64"/>
      <c r="G22" s="64"/>
      <c r="H22" s="64"/>
      <c r="I22" s="64"/>
      <c r="J22" s="64"/>
      <c r="K22" s="64"/>
      <c r="L22" s="64"/>
      <c r="M22" s="64"/>
      <c r="N22" s="64"/>
      <c r="O22" s="64"/>
    </row>
    <row r="23" ht="20.25" customHeight="1" spans="1:15">
      <c r="A23" s="161" t="s">
        <v>96</v>
      </c>
      <c r="B23" s="161" t="str">
        <f>"        "&amp;"公务员医疗补助"</f>
        <v>        公务员医疗补助</v>
      </c>
      <c r="C23" s="64">
        <v>281368.1</v>
      </c>
      <c r="D23" s="64">
        <v>281368.1</v>
      </c>
      <c r="E23" s="64">
        <v>281368.1</v>
      </c>
      <c r="F23" s="64"/>
      <c r="G23" s="64"/>
      <c r="H23" s="64"/>
      <c r="I23" s="64"/>
      <c r="J23" s="64"/>
      <c r="K23" s="64"/>
      <c r="L23" s="64"/>
      <c r="M23" s="64"/>
      <c r="N23" s="64"/>
      <c r="O23" s="64"/>
    </row>
    <row r="24" ht="34" customHeight="1" spans="1:15">
      <c r="A24" s="161" t="s">
        <v>97</v>
      </c>
      <c r="B24" s="161" t="str">
        <f>"        "&amp;"其他行政事业单位医疗支出"</f>
        <v>        其他行政事业单位医疗支出</v>
      </c>
      <c r="C24" s="64">
        <v>38719.58</v>
      </c>
      <c r="D24" s="64">
        <v>38719.58</v>
      </c>
      <c r="E24" s="64">
        <v>38719.58</v>
      </c>
      <c r="F24" s="64"/>
      <c r="G24" s="64"/>
      <c r="H24" s="64"/>
      <c r="I24" s="64"/>
      <c r="J24" s="64"/>
      <c r="K24" s="64"/>
      <c r="L24" s="64"/>
      <c r="M24" s="64"/>
      <c r="N24" s="64"/>
      <c r="O24" s="64"/>
    </row>
    <row r="25" ht="20.25" customHeight="1" spans="1:15">
      <c r="A25" s="151" t="s">
        <v>98</v>
      </c>
      <c r="B25" s="151" t="str">
        <f>"        "&amp;"城乡社区支出"</f>
        <v>        城乡社区支出</v>
      </c>
      <c r="C25" s="64">
        <v>80972024.4</v>
      </c>
      <c r="D25" s="64">
        <v>40971963.01</v>
      </c>
      <c r="E25" s="64">
        <v>7487763.01</v>
      </c>
      <c r="F25" s="64">
        <v>33484200</v>
      </c>
      <c r="G25" s="64">
        <v>40000000</v>
      </c>
      <c r="H25" s="64"/>
      <c r="I25" s="64"/>
      <c r="J25" s="64">
        <v>61.39</v>
      </c>
      <c r="K25" s="64"/>
      <c r="L25" s="64"/>
      <c r="M25" s="64"/>
      <c r="N25" s="64"/>
      <c r="O25" s="64">
        <v>61.39</v>
      </c>
    </row>
    <row r="26" ht="20.25" customHeight="1" spans="1:15">
      <c r="A26" s="160" t="s">
        <v>99</v>
      </c>
      <c r="B26" s="160" t="str">
        <f>"        "&amp;"城乡社区管理事务"</f>
        <v>        城乡社区管理事务</v>
      </c>
      <c r="C26" s="64">
        <v>32529763.01</v>
      </c>
      <c r="D26" s="64">
        <v>32529763.01</v>
      </c>
      <c r="E26" s="64">
        <v>7487763.01</v>
      </c>
      <c r="F26" s="64">
        <v>25042000</v>
      </c>
      <c r="G26" s="64"/>
      <c r="H26" s="64"/>
      <c r="I26" s="64"/>
      <c r="J26" s="64"/>
      <c r="K26" s="64"/>
      <c r="L26" s="64"/>
      <c r="M26" s="64"/>
      <c r="N26" s="64"/>
      <c r="O26" s="64"/>
    </row>
    <row r="27" ht="20.25" customHeight="1" spans="1:15">
      <c r="A27" s="161" t="s">
        <v>100</v>
      </c>
      <c r="B27" s="161" t="str">
        <f>"        "&amp;"行政运行"</f>
        <v>        行政运行</v>
      </c>
      <c r="C27" s="64">
        <v>7487763.01</v>
      </c>
      <c r="D27" s="64">
        <v>7487763.01</v>
      </c>
      <c r="E27" s="64">
        <v>7487763.01</v>
      </c>
      <c r="F27" s="64"/>
      <c r="G27" s="64"/>
      <c r="H27" s="64"/>
      <c r="I27" s="64"/>
      <c r="J27" s="64"/>
      <c r="K27" s="64"/>
      <c r="L27" s="64"/>
      <c r="M27" s="64"/>
      <c r="N27" s="64"/>
      <c r="O27" s="64"/>
    </row>
    <row r="28" ht="20.25" customHeight="1" spans="1:15">
      <c r="A28" s="161" t="s">
        <v>101</v>
      </c>
      <c r="B28" s="161" t="str">
        <f>"        "&amp;"工程建设管理"</f>
        <v>        工程建设管理</v>
      </c>
      <c r="C28" s="64">
        <v>25042000</v>
      </c>
      <c r="D28" s="64">
        <v>25042000</v>
      </c>
      <c r="E28" s="64"/>
      <c r="F28" s="64">
        <v>25042000</v>
      </c>
      <c r="G28" s="64"/>
      <c r="H28" s="64"/>
      <c r="I28" s="64"/>
      <c r="J28" s="64"/>
      <c r="K28" s="64"/>
      <c r="L28" s="64"/>
      <c r="M28" s="64"/>
      <c r="N28" s="64"/>
      <c r="O28" s="64"/>
    </row>
    <row r="29" ht="20.25" customHeight="1" spans="1:15">
      <c r="A29" s="160" t="s">
        <v>102</v>
      </c>
      <c r="B29" s="160" t="str">
        <f>"        "&amp;"城乡社区规划与管理"</f>
        <v>        城乡社区规划与管理</v>
      </c>
      <c r="C29" s="64">
        <v>657800</v>
      </c>
      <c r="D29" s="64">
        <v>657800</v>
      </c>
      <c r="E29" s="64"/>
      <c r="F29" s="64">
        <v>657800</v>
      </c>
      <c r="G29" s="64"/>
      <c r="H29" s="64"/>
      <c r="I29" s="64"/>
      <c r="J29" s="64"/>
      <c r="K29" s="64"/>
      <c r="L29" s="64"/>
      <c r="M29" s="64"/>
      <c r="N29" s="64"/>
      <c r="O29" s="64"/>
    </row>
    <row r="30" ht="20.25" customHeight="1" spans="1:15">
      <c r="A30" s="161" t="s">
        <v>103</v>
      </c>
      <c r="B30" s="161" t="str">
        <f>"        "&amp;"城乡社区规划与管理"</f>
        <v>        城乡社区规划与管理</v>
      </c>
      <c r="C30" s="64">
        <v>657800</v>
      </c>
      <c r="D30" s="64">
        <v>657800</v>
      </c>
      <c r="E30" s="64"/>
      <c r="F30" s="64">
        <v>657800</v>
      </c>
      <c r="G30" s="64"/>
      <c r="H30" s="64"/>
      <c r="I30" s="64"/>
      <c r="J30" s="64"/>
      <c r="K30" s="64"/>
      <c r="L30" s="64"/>
      <c r="M30" s="64"/>
      <c r="N30" s="64"/>
      <c r="O30" s="64"/>
    </row>
    <row r="31" ht="20.25" customHeight="1" spans="1:15">
      <c r="A31" s="160" t="s">
        <v>104</v>
      </c>
      <c r="B31" s="160" t="str">
        <f>"        "&amp;"城乡社区公共设施"</f>
        <v>        城乡社区公共设施</v>
      </c>
      <c r="C31" s="64">
        <v>7773400</v>
      </c>
      <c r="D31" s="64">
        <v>7773400</v>
      </c>
      <c r="E31" s="64"/>
      <c r="F31" s="64">
        <v>7773400</v>
      </c>
      <c r="G31" s="64"/>
      <c r="H31" s="64"/>
      <c r="I31" s="64"/>
      <c r="J31" s="64"/>
      <c r="K31" s="64"/>
      <c r="L31" s="64"/>
      <c r="M31" s="64"/>
      <c r="N31" s="64"/>
      <c r="O31" s="64"/>
    </row>
    <row r="32" ht="20.25" customHeight="1" spans="1:15">
      <c r="A32" s="161" t="s">
        <v>105</v>
      </c>
      <c r="B32" s="161" t="str">
        <f>"        "&amp;"小城镇基础设施建设"</f>
        <v>        小城镇基础设施建设</v>
      </c>
      <c r="C32" s="64">
        <v>7773400</v>
      </c>
      <c r="D32" s="64">
        <v>7773400</v>
      </c>
      <c r="E32" s="64"/>
      <c r="F32" s="64">
        <v>7773400</v>
      </c>
      <c r="G32" s="64"/>
      <c r="H32" s="64"/>
      <c r="I32" s="64"/>
      <c r="J32" s="64"/>
      <c r="K32" s="64"/>
      <c r="L32" s="64"/>
      <c r="M32" s="64"/>
      <c r="N32" s="64"/>
      <c r="O32" s="64"/>
    </row>
    <row r="33" ht="20.25" customHeight="1" spans="1:15">
      <c r="A33" s="160" t="s">
        <v>106</v>
      </c>
      <c r="B33" s="160" t="str">
        <f>"        "&amp;"污水处理费安排的支出"</f>
        <v>        污水处理费安排的支出</v>
      </c>
      <c r="C33" s="64">
        <v>40000000</v>
      </c>
      <c r="D33" s="64"/>
      <c r="E33" s="64"/>
      <c r="F33" s="64"/>
      <c r="G33" s="64">
        <v>40000000</v>
      </c>
      <c r="H33" s="64"/>
      <c r="I33" s="64"/>
      <c r="J33" s="64"/>
      <c r="K33" s="64"/>
      <c r="L33" s="64"/>
      <c r="M33" s="64"/>
      <c r="N33" s="64"/>
      <c r="O33" s="64"/>
    </row>
    <row r="34" ht="27" customHeight="1" spans="1:15">
      <c r="A34" s="161" t="s">
        <v>107</v>
      </c>
      <c r="B34" s="161" t="str">
        <f>"        "&amp;"其他污水处理费安排的支出"</f>
        <v>        其他污水处理费安排的支出</v>
      </c>
      <c r="C34" s="64">
        <v>40000000</v>
      </c>
      <c r="D34" s="64"/>
      <c r="E34" s="64"/>
      <c r="F34" s="64"/>
      <c r="G34" s="64">
        <v>40000000</v>
      </c>
      <c r="H34" s="64"/>
      <c r="I34" s="64"/>
      <c r="J34" s="64"/>
      <c r="K34" s="64"/>
      <c r="L34" s="64"/>
      <c r="M34" s="64"/>
      <c r="N34" s="64"/>
      <c r="O34" s="64"/>
    </row>
    <row r="35" ht="20.25" customHeight="1" spans="1:15">
      <c r="A35" s="160" t="s">
        <v>108</v>
      </c>
      <c r="B35" s="160" t="str">
        <f>"        "&amp;"其他城乡社区支出"</f>
        <v>        其他城乡社区支出</v>
      </c>
      <c r="C35" s="64">
        <v>11061.39</v>
      </c>
      <c r="D35" s="64">
        <v>11000</v>
      </c>
      <c r="E35" s="64"/>
      <c r="F35" s="64">
        <v>11000</v>
      </c>
      <c r="G35" s="64"/>
      <c r="H35" s="64"/>
      <c r="I35" s="64"/>
      <c r="J35" s="64">
        <v>61.39</v>
      </c>
      <c r="K35" s="64"/>
      <c r="L35" s="64"/>
      <c r="M35" s="64"/>
      <c r="N35" s="64"/>
      <c r="O35" s="64">
        <v>61.39</v>
      </c>
    </row>
    <row r="36" ht="20.25" customHeight="1" spans="1:15">
      <c r="A36" s="161" t="s">
        <v>109</v>
      </c>
      <c r="B36" s="161" t="str">
        <f>"        "&amp;"其他城乡社区支出"</f>
        <v>        其他城乡社区支出</v>
      </c>
      <c r="C36" s="64">
        <v>11061.39</v>
      </c>
      <c r="D36" s="64">
        <v>11000</v>
      </c>
      <c r="E36" s="64"/>
      <c r="F36" s="64">
        <v>11000</v>
      </c>
      <c r="G36" s="64"/>
      <c r="H36" s="64"/>
      <c r="I36" s="64"/>
      <c r="J36" s="64">
        <v>61.39</v>
      </c>
      <c r="K36" s="64"/>
      <c r="L36" s="64"/>
      <c r="M36" s="64"/>
      <c r="N36" s="64"/>
      <c r="O36" s="64">
        <v>61.39</v>
      </c>
    </row>
    <row r="37" ht="20.25" customHeight="1" spans="1:15">
      <c r="A37" s="151" t="s">
        <v>110</v>
      </c>
      <c r="B37" s="151" t="str">
        <f>"        "&amp;"住房保障支出"</f>
        <v>        住房保障支出</v>
      </c>
      <c r="C37" s="64">
        <v>5597144</v>
      </c>
      <c r="D37" s="64">
        <v>5597144</v>
      </c>
      <c r="E37" s="64">
        <v>652944</v>
      </c>
      <c r="F37" s="64">
        <v>4944200</v>
      </c>
      <c r="G37" s="64"/>
      <c r="H37" s="64"/>
      <c r="I37" s="64"/>
      <c r="J37" s="64"/>
      <c r="K37" s="64"/>
      <c r="L37" s="64"/>
      <c r="M37" s="64"/>
      <c r="N37" s="64"/>
      <c r="O37" s="64"/>
    </row>
    <row r="38" ht="20.25" customHeight="1" spans="1:15">
      <c r="A38" s="160" t="s">
        <v>111</v>
      </c>
      <c r="B38" s="160" t="str">
        <f>"        "&amp;"保障性安居工程支出"</f>
        <v>        保障性安居工程支出</v>
      </c>
      <c r="C38" s="64">
        <v>4944200</v>
      </c>
      <c r="D38" s="64">
        <v>4944200</v>
      </c>
      <c r="E38" s="64"/>
      <c r="F38" s="64">
        <v>4944200</v>
      </c>
      <c r="G38" s="64"/>
      <c r="H38" s="64"/>
      <c r="I38" s="64"/>
      <c r="J38" s="64"/>
      <c r="K38" s="64"/>
      <c r="L38" s="64"/>
      <c r="M38" s="64"/>
      <c r="N38" s="64"/>
      <c r="O38" s="64"/>
    </row>
    <row r="39" ht="20.25" customHeight="1" spans="1:15">
      <c r="A39" s="161" t="s">
        <v>112</v>
      </c>
      <c r="B39" s="161" t="str">
        <f>"        "&amp;"农村危房改造"</f>
        <v>        农村危房改造</v>
      </c>
      <c r="C39" s="64">
        <v>4944200</v>
      </c>
      <c r="D39" s="64">
        <v>4944200</v>
      </c>
      <c r="E39" s="64"/>
      <c r="F39" s="64">
        <v>4944200</v>
      </c>
      <c r="G39" s="64"/>
      <c r="H39" s="64"/>
      <c r="I39" s="64"/>
      <c r="J39" s="64"/>
      <c r="K39" s="64"/>
      <c r="L39" s="64"/>
      <c r="M39" s="64"/>
      <c r="N39" s="64"/>
      <c r="O39" s="64"/>
    </row>
    <row r="40" ht="20.25" customHeight="1" spans="1:15">
      <c r="A40" s="160" t="s">
        <v>113</v>
      </c>
      <c r="B40" s="160" t="str">
        <f>"        "&amp;"住房改革支出"</f>
        <v>        住房改革支出</v>
      </c>
      <c r="C40" s="64">
        <v>652944</v>
      </c>
      <c r="D40" s="64">
        <v>652944</v>
      </c>
      <c r="E40" s="64">
        <v>652944</v>
      </c>
      <c r="F40" s="64"/>
      <c r="G40" s="64"/>
      <c r="H40" s="64"/>
      <c r="I40" s="64"/>
      <c r="J40" s="64"/>
      <c r="K40" s="64"/>
      <c r="L40" s="64"/>
      <c r="M40" s="64"/>
      <c r="N40" s="64"/>
      <c r="O40" s="64"/>
    </row>
    <row r="41" ht="20.25" customHeight="1" spans="1:15">
      <c r="A41" s="161" t="s">
        <v>114</v>
      </c>
      <c r="B41" s="161" t="str">
        <f>"        "&amp;"住房公积金"</f>
        <v>        住房公积金</v>
      </c>
      <c r="C41" s="64">
        <v>637128</v>
      </c>
      <c r="D41" s="64">
        <v>637128</v>
      </c>
      <c r="E41" s="64">
        <v>637128</v>
      </c>
      <c r="F41" s="64"/>
      <c r="G41" s="64"/>
      <c r="H41" s="64"/>
      <c r="I41" s="64"/>
      <c r="J41" s="64"/>
      <c r="K41" s="64"/>
      <c r="L41" s="64"/>
      <c r="M41" s="64"/>
      <c r="N41" s="64"/>
      <c r="O41" s="64"/>
    </row>
    <row r="42" ht="20.25" customHeight="1" spans="1:15">
      <c r="A42" s="161" t="s">
        <v>115</v>
      </c>
      <c r="B42" s="161" t="str">
        <f>"        "&amp;"购房补贴"</f>
        <v>        购房补贴</v>
      </c>
      <c r="C42" s="64">
        <v>15816</v>
      </c>
      <c r="D42" s="64">
        <v>15816</v>
      </c>
      <c r="E42" s="64">
        <v>15816</v>
      </c>
      <c r="F42" s="64"/>
      <c r="G42" s="64"/>
      <c r="H42" s="64"/>
      <c r="I42" s="64"/>
      <c r="J42" s="64"/>
      <c r="K42" s="64"/>
      <c r="L42" s="64"/>
      <c r="M42" s="64"/>
      <c r="N42" s="64"/>
      <c r="O42" s="64"/>
    </row>
    <row r="43" ht="20.25" customHeight="1" spans="1:15">
      <c r="A43" s="151" t="s">
        <v>116</v>
      </c>
      <c r="B43" s="151" t="str">
        <f>"        "&amp;"转移性支出"</f>
        <v>        转移性支出</v>
      </c>
      <c r="C43" s="64">
        <v>15699200</v>
      </c>
      <c r="D43" s="64">
        <v>15699200</v>
      </c>
      <c r="E43" s="64"/>
      <c r="F43" s="64">
        <v>15699200</v>
      </c>
      <c r="G43" s="64"/>
      <c r="H43" s="64"/>
      <c r="I43" s="64"/>
      <c r="J43" s="64"/>
      <c r="K43" s="64"/>
      <c r="L43" s="64"/>
      <c r="M43" s="64"/>
      <c r="N43" s="64"/>
      <c r="O43" s="64"/>
    </row>
    <row r="44" ht="20.25" customHeight="1" spans="1:15">
      <c r="A44" s="160" t="s">
        <v>117</v>
      </c>
      <c r="B44" s="160" t="str">
        <f>"        "&amp;"一般性转移支付"</f>
        <v>        一般性转移支付</v>
      </c>
      <c r="C44" s="64">
        <v>11196000</v>
      </c>
      <c r="D44" s="64">
        <v>11196000</v>
      </c>
      <c r="E44" s="64"/>
      <c r="F44" s="64">
        <v>11196000</v>
      </c>
      <c r="G44" s="64"/>
      <c r="H44" s="64"/>
      <c r="I44" s="64"/>
      <c r="J44" s="64"/>
      <c r="K44" s="64"/>
      <c r="L44" s="64"/>
      <c r="M44" s="64"/>
      <c r="N44" s="64"/>
      <c r="O44" s="64"/>
    </row>
    <row r="45" ht="31" customHeight="1" spans="1:15">
      <c r="A45" s="161" t="s">
        <v>118</v>
      </c>
      <c r="B45" s="161" t="str">
        <f>"        "&amp;"住房保障共同财政事权转移支付支出"</f>
        <v>        住房保障共同财政事权转移支付支出</v>
      </c>
      <c r="C45" s="64">
        <v>11196000</v>
      </c>
      <c r="D45" s="64">
        <v>11196000</v>
      </c>
      <c r="E45" s="64"/>
      <c r="F45" s="64">
        <v>11196000</v>
      </c>
      <c r="G45" s="64"/>
      <c r="H45" s="64"/>
      <c r="I45" s="64"/>
      <c r="J45" s="64"/>
      <c r="K45" s="64"/>
      <c r="L45" s="64"/>
      <c r="M45" s="64"/>
      <c r="N45" s="64"/>
      <c r="O45" s="64"/>
    </row>
    <row r="46" ht="20.25" customHeight="1" spans="1:15">
      <c r="A46" s="160" t="s">
        <v>119</v>
      </c>
      <c r="B46" s="160" t="str">
        <f>"        "&amp;"专项转移支付"</f>
        <v>        专项转移支付</v>
      </c>
      <c r="C46" s="64">
        <v>4503200</v>
      </c>
      <c r="D46" s="64">
        <v>4503200</v>
      </c>
      <c r="E46" s="64"/>
      <c r="F46" s="64">
        <v>4503200</v>
      </c>
      <c r="G46" s="64"/>
      <c r="H46" s="64"/>
      <c r="I46" s="64"/>
      <c r="J46" s="64"/>
      <c r="K46" s="64"/>
      <c r="L46" s="64"/>
      <c r="M46" s="64"/>
      <c r="N46" s="64"/>
      <c r="O46" s="64"/>
    </row>
    <row r="47" ht="20.25" customHeight="1" spans="1:15">
      <c r="A47" s="161" t="s">
        <v>120</v>
      </c>
      <c r="B47" s="161" t="str">
        <f>"        "&amp;"住房保障"</f>
        <v>        住房保障</v>
      </c>
      <c r="C47" s="64">
        <v>4503200</v>
      </c>
      <c r="D47" s="64">
        <v>4503200</v>
      </c>
      <c r="E47" s="64"/>
      <c r="F47" s="64">
        <v>4503200</v>
      </c>
      <c r="G47" s="64"/>
      <c r="H47" s="64"/>
      <c r="I47" s="64"/>
      <c r="J47" s="64"/>
      <c r="K47" s="64"/>
      <c r="L47" s="64"/>
      <c r="M47" s="64"/>
      <c r="N47" s="64"/>
      <c r="O47" s="64"/>
    </row>
    <row r="48" ht="20.25" customHeight="1" spans="1:15">
      <c r="A48" s="153" t="s">
        <v>32</v>
      </c>
      <c r="B48" s="151"/>
      <c r="C48" s="155">
        <v>105307311.05</v>
      </c>
      <c r="D48" s="155">
        <v>65307249.66</v>
      </c>
      <c r="E48" s="155">
        <v>10756705.66</v>
      </c>
      <c r="F48" s="155">
        <v>54550544</v>
      </c>
      <c r="G48" s="155">
        <v>40000000</v>
      </c>
      <c r="H48" s="155"/>
      <c r="I48" s="155"/>
      <c r="J48" s="155">
        <v>61.39</v>
      </c>
      <c r="K48" s="155"/>
      <c r="L48" s="155"/>
      <c r="M48" s="155"/>
      <c r="N48" s="155"/>
      <c r="O48" s="155">
        <v>61.39</v>
      </c>
    </row>
  </sheetData>
  <mergeCells count="12">
    <mergeCell ref="A1:O1"/>
    <mergeCell ref="A2:O2"/>
    <mergeCell ref="A3:N3"/>
    <mergeCell ref="D4:F4"/>
    <mergeCell ref="J4:O4"/>
    <mergeCell ref="A48:B48"/>
    <mergeCell ref="A4:A5"/>
    <mergeCell ref="B4:B5"/>
    <mergeCell ref="C4:C5"/>
    <mergeCell ref="G4:G5"/>
    <mergeCell ref="H4:H5"/>
    <mergeCell ref="I4:I5"/>
  </mergeCells>
  <pageMargins left="0.751388888888889" right="0.751388888888889" top="1" bottom="1" header="0.5" footer="0.5"/>
  <pageSetup paperSize="1" scale="71" fitToHeight="0" pageOrder="overThenDown"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5"/>
  <sheetViews>
    <sheetView showZeros="0" workbookViewId="0">
      <selection activeCell="B11" sqref="B11"/>
    </sheetView>
  </sheetViews>
  <sheetFormatPr defaultColWidth="8.85" defaultRowHeight="15" customHeight="1" outlineLevelCol="3"/>
  <cols>
    <col min="1" max="1" width="31.875" customWidth="1"/>
    <col min="2" max="2" width="24.375" customWidth="1"/>
    <col min="3" max="3" width="32.5" customWidth="1"/>
    <col min="4" max="4" width="26.25" customWidth="1"/>
  </cols>
  <sheetData>
    <row r="1" ht="18.75" customHeight="1" spans="1:4">
      <c r="A1" s="149" t="s">
        <v>121</v>
      </c>
      <c r="B1" s="162"/>
      <c r="C1" s="162"/>
      <c r="D1" s="162"/>
    </row>
    <row r="2" ht="28.5" customHeight="1" spans="1:4">
      <c r="A2" s="163" t="s">
        <v>122</v>
      </c>
      <c r="B2" s="163"/>
      <c r="C2" s="163"/>
      <c r="D2" s="163"/>
    </row>
    <row r="3" ht="18.75" customHeight="1" spans="1:4">
      <c r="A3" s="151" t="s">
        <v>29</v>
      </c>
      <c r="B3" s="151"/>
      <c r="C3" s="151"/>
      <c r="D3" s="149" t="s">
        <v>3</v>
      </c>
    </row>
    <row r="4" ht="18.75" customHeight="1" spans="1:4">
      <c r="A4" s="59" t="s">
        <v>4</v>
      </c>
      <c r="B4" s="59"/>
      <c r="C4" s="59" t="s">
        <v>5</v>
      </c>
      <c r="D4" s="59"/>
    </row>
    <row r="5" ht="18.75" customHeight="1" spans="1:4">
      <c r="A5" s="59" t="s">
        <v>6</v>
      </c>
      <c r="B5" s="59" t="s">
        <v>7</v>
      </c>
      <c r="C5" s="59" t="s">
        <v>123</v>
      </c>
      <c r="D5" s="59" t="s">
        <v>7</v>
      </c>
    </row>
    <row r="6" ht="18.75" customHeight="1" spans="1:4">
      <c r="A6" s="164" t="s">
        <v>124</v>
      </c>
      <c r="B6" s="165"/>
      <c r="C6" s="166" t="s">
        <v>125</v>
      </c>
      <c r="D6" s="165"/>
    </row>
    <row r="7" ht="18.75" customHeight="1" spans="1:4">
      <c r="A7" s="151" t="s">
        <v>126</v>
      </c>
      <c r="B7" s="167">
        <v>65307249.66</v>
      </c>
      <c r="C7" s="168" t="str">
        <f>"（一）"&amp;"一般公共服务支出"</f>
        <v>（一）一般公共服务支出</v>
      </c>
      <c r="D7" s="167">
        <v>250000</v>
      </c>
    </row>
    <row r="8" ht="18.75" customHeight="1" spans="1:4">
      <c r="A8" s="151" t="s">
        <v>127</v>
      </c>
      <c r="B8" s="167">
        <v>40000000</v>
      </c>
      <c r="C8" s="168" t="str">
        <f>"（二）"&amp;"社会保障和就业支出"</f>
        <v>（二）社会保障和就业支出</v>
      </c>
      <c r="D8" s="167">
        <v>2081961.92</v>
      </c>
    </row>
    <row r="9" ht="18.75" customHeight="1" spans="1:4">
      <c r="A9" s="151" t="s">
        <v>128</v>
      </c>
      <c r="B9" s="167"/>
      <c r="C9" s="168" t="str">
        <f>"（三）"&amp;"卫生健康支出"</f>
        <v>（三）卫生健康支出</v>
      </c>
      <c r="D9" s="167">
        <v>706980.73</v>
      </c>
    </row>
    <row r="10" ht="18.75" customHeight="1" spans="1:4">
      <c r="A10" s="151" t="s">
        <v>129</v>
      </c>
      <c r="B10" s="167"/>
      <c r="C10" s="168" t="str">
        <f>"（四）"&amp;"城乡社区支出"</f>
        <v>（四）城乡社区支出</v>
      </c>
      <c r="D10" s="167">
        <v>80971963.01</v>
      </c>
    </row>
    <row r="11" ht="18.75" customHeight="1" spans="1:4">
      <c r="A11" s="61" t="s">
        <v>126</v>
      </c>
      <c r="B11" s="167"/>
      <c r="C11" s="168" t="str">
        <f>"（五）"&amp;"住房保障支出"</f>
        <v>（五）住房保障支出</v>
      </c>
      <c r="D11" s="167">
        <v>5597144</v>
      </c>
    </row>
    <row r="12" ht="18.75" customHeight="1" spans="1:4">
      <c r="A12" s="61" t="s">
        <v>127</v>
      </c>
      <c r="B12" s="167"/>
      <c r="C12" s="168" t="str">
        <f>"（六）"&amp;"转移性支出"</f>
        <v>（六）转移性支出</v>
      </c>
      <c r="D12" s="167">
        <v>15699200</v>
      </c>
    </row>
    <row r="13" ht="18.75" customHeight="1" spans="1:4">
      <c r="A13" s="61" t="s">
        <v>128</v>
      </c>
      <c r="B13" s="167"/>
      <c r="C13" s="151"/>
      <c r="D13" s="151"/>
    </row>
    <row r="14" ht="18.75" customHeight="1" spans="1:4">
      <c r="A14" s="151"/>
      <c r="B14" s="151"/>
      <c r="C14" s="151" t="s">
        <v>130</v>
      </c>
      <c r="D14" s="151"/>
    </row>
    <row r="15" ht="18.75" customHeight="1" spans="1:4">
      <c r="A15" s="169" t="s">
        <v>25</v>
      </c>
      <c r="B15" s="167">
        <v>105307249.66</v>
      </c>
      <c r="C15" s="169" t="s">
        <v>26</v>
      </c>
      <c r="D15" s="167">
        <v>105307249.66</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5"/>
  <sheetViews>
    <sheetView showZeros="0" workbookViewId="0">
      <selection activeCell="A3" sqref="A3:F3"/>
    </sheetView>
  </sheetViews>
  <sheetFormatPr defaultColWidth="8.85" defaultRowHeight="15" customHeight="1" outlineLevelCol="6"/>
  <cols>
    <col min="1" max="1" width="17" customWidth="1"/>
    <col min="2" max="2" width="43.125" customWidth="1"/>
    <col min="3" max="7" width="13" customWidth="1"/>
  </cols>
  <sheetData>
    <row r="1" customHeight="1" spans="1:7">
      <c r="A1" s="158" t="s">
        <v>131</v>
      </c>
      <c r="B1" s="158"/>
      <c r="C1" s="158"/>
      <c r="D1" s="158"/>
      <c r="E1" s="158"/>
      <c r="F1" s="158"/>
      <c r="G1" s="158"/>
    </row>
    <row r="2" ht="28.5" customHeight="1" spans="1:7">
      <c r="A2" s="150" t="s">
        <v>132</v>
      </c>
      <c r="B2" s="150"/>
      <c r="C2" s="150"/>
      <c r="D2" s="150"/>
      <c r="E2" s="150"/>
      <c r="F2" s="150"/>
      <c r="G2" s="150"/>
    </row>
    <row r="3" ht="20.25" customHeight="1" spans="1:7">
      <c r="A3" s="151" t="s">
        <v>29</v>
      </c>
      <c r="B3" s="151"/>
      <c r="C3" s="151"/>
      <c r="D3" s="151"/>
      <c r="E3" s="151"/>
      <c r="F3" s="151"/>
      <c r="G3" s="159" t="s">
        <v>3</v>
      </c>
    </row>
    <row r="4" ht="27" customHeight="1" spans="1:7">
      <c r="A4" s="152" t="s">
        <v>133</v>
      </c>
      <c r="B4" s="152"/>
      <c r="C4" s="152" t="s">
        <v>32</v>
      </c>
      <c r="D4" s="152" t="s">
        <v>35</v>
      </c>
      <c r="E4" s="152"/>
      <c r="F4" s="152"/>
      <c r="G4" s="152" t="s">
        <v>74</v>
      </c>
    </row>
    <row r="5" ht="27" customHeight="1" spans="1:7">
      <c r="A5" s="152" t="s">
        <v>69</v>
      </c>
      <c r="B5" s="152" t="s">
        <v>70</v>
      </c>
      <c r="C5" s="152"/>
      <c r="D5" s="152" t="s">
        <v>34</v>
      </c>
      <c r="E5" s="152" t="s">
        <v>134</v>
      </c>
      <c r="F5" s="152" t="s">
        <v>135</v>
      </c>
      <c r="G5" s="152"/>
    </row>
    <row r="6" ht="20.25" customHeight="1" spans="1:7">
      <c r="A6" s="157" t="s">
        <v>46</v>
      </c>
      <c r="B6" s="157" t="s">
        <v>47</v>
      </c>
      <c r="C6" s="157" t="s">
        <v>48</v>
      </c>
      <c r="D6" s="157" t="s">
        <v>49</v>
      </c>
      <c r="E6" s="157" t="s">
        <v>50</v>
      </c>
      <c r="F6" s="157" t="s">
        <v>51</v>
      </c>
      <c r="G6" s="157">
        <v>7</v>
      </c>
    </row>
    <row r="7" ht="20.25" customHeight="1" spans="1:7">
      <c r="A7" s="151" t="s">
        <v>80</v>
      </c>
      <c r="B7" s="151" t="str">
        <f>"        "&amp;"一般公共服务支出"</f>
        <v>        一般公共服务支出</v>
      </c>
      <c r="C7" s="64">
        <v>250000</v>
      </c>
      <c r="D7" s="155"/>
      <c r="E7" s="64"/>
      <c r="F7" s="64"/>
      <c r="G7" s="64">
        <v>250000</v>
      </c>
    </row>
    <row r="8" ht="20.25" customHeight="1" spans="1:7">
      <c r="A8" s="160" t="s">
        <v>81</v>
      </c>
      <c r="B8" s="160" t="str">
        <f>"        "&amp;"其他一般公共服务支出"</f>
        <v>        其他一般公共服务支出</v>
      </c>
      <c r="C8" s="64">
        <v>250000</v>
      </c>
      <c r="D8" s="155"/>
      <c r="E8" s="64"/>
      <c r="F8" s="64"/>
      <c r="G8" s="64">
        <v>250000</v>
      </c>
    </row>
    <row r="9" ht="20.25" customHeight="1" spans="1:7">
      <c r="A9" s="161" t="s">
        <v>82</v>
      </c>
      <c r="B9" s="161" t="str">
        <f>"        "&amp;"其他一般公共服务支出"</f>
        <v>        其他一般公共服务支出</v>
      </c>
      <c r="C9" s="64">
        <v>250000</v>
      </c>
      <c r="D9" s="155"/>
      <c r="E9" s="64"/>
      <c r="F9" s="64"/>
      <c r="G9" s="64">
        <v>250000</v>
      </c>
    </row>
    <row r="10" ht="20.25" customHeight="1" spans="1:7">
      <c r="A10" s="151" t="s">
        <v>83</v>
      </c>
      <c r="B10" s="151" t="str">
        <f>"        "&amp;"社会保障和就业支出"</f>
        <v>        社会保障和就业支出</v>
      </c>
      <c r="C10" s="64">
        <v>2081961.92</v>
      </c>
      <c r="D10" s="155">
        <v>1909017.92</v>
      </c>
      <c r="E10" s="64">
        <v>1894617.92</v>
      </c>
      <c r="F10" s="64">
        <v>14400</v>
      </c>
      <c r="G10" s="64">
        <v>172944</v>
      </c>
    </row>
    <row r="11" ht="20.25" customHeight="1" spans="1:7">
      <c r="A11" s="160" t="s">
        <v>84</v>
      </c>
      <c r="B11" s="160" t="str">
        <f>"        "&amp;"人力资源和社会保障管理事务"</f>
        <v>        人力资源和社会保障管理事务</v>
      </c>
      <c r="C11" s="64">
        <v>150000</v>
      </c>
      <c r="D11" s="155"/>
      <c r="E11" s="64"/>
      <c r="F11" s="64"/>
      <c r="G11" s="64">
        <v>150000</v>
      </c>
    </row>
    <row r="12" ht="20.25" customHeight="1" spans="1:7">
      <c r="A12" s="161" t="s">
        <v>85</v>
      </c>
      <c r="B12" s="161" t="str">
        <f>"        "&amp;"公共就业服务和职业技能鉴定机构"</f>
        <v>        公共就业服务和职业技能鉴定机构</v>
      </c>
      <c r="C12" s="64">
        <v>150000</v>
      </c>
      <c r="D12" s="155"/>
      <c r="E12" s="64"/>
      <c r="F12" s="64"/>
      <c r="G12" s="64">
        <v>150000</v>
      </c>
    </row>
    <row r="13" ht="20.25" customHeight="1" spans="1:7">
      <c r="A13" s="160" t="s">
        <v>86</v>
      </c>
      <c r="B13" s="160" t="str">
        <f>"        "&amp;"行政事业单位养老支出"</f>
        <v>        行政事业单位养老支出</v>
      </c>
      <c r="C13" s="64">
        <v>1909017.92</v>
      </c>
      <c r="D13" s="155">
        <v>1909017.92</v>
      </c>
      <c r="E13" s="64">
        <v>1894617.92</v>
      </c>
      <c r="F13" s="64">
        <v>14400</v>
      </c>
      <c r="G13" s="64"/>
    </row>
    <row r="14" ht="20.25" customHeight="1" spans="1:7">
      <c r="A14" s="161" t="s">
        <v>87</v>
      </c>
      <c r="B14" s="161" t="str">
        <f>"        "&amp;"行政单位离退休"</f>
        <v>        行政单位离退休</v>
      </c>
      <c r="C14" s="64">
        <v>763200</v>
      </c>
      <c r="D14" s="155">
        <v>763200</v>
      </c>
      <c r="E14" s="64">
        <v>748800</v>
      </c>
      <c r="F14" s="64">
        <v>14400</v>
      </c>
      <c r="G14" s="64"/>
    </row>
    <row r="15" ht="20.25" customHeight="1" spans="1:7">
      <c r="A15" s="161" t="s">
        <v>88</v>
      </c>
      <c r="B15" s="161" t="str">
        <f>"        "&amp;"机关事业单位基本养老保险缴费支出"</f>
        <v>        机关事业单位基本养老保险缴费支出</v>
      </c>
      <c r="C15" s="64">
        <v>745817.92</v>
      </c>
      <c r="D15" s="155">
        <v>745817.92</v>
      </c>
      <c r="E15" s="64">
        <v>745817.92</v>
      </c>
      <c r="F15" s="64"/>
      <c r="G15" s="64"/>
    </row>
    <row r="16" ht="20.25" customHeight="1" spans="1:7">
      <c r="A16" s="161" t="s">
        <v>89</v>
      </c>
      <c r="B16" s="161" t="str">
        <f>"        "&amp;"机关事业单位职业年金缴费支出"</f>
        <v>        机关事业单位职业年金缴费支出</v>
      </c>
      <c r="C16" s="64">
        <v>400000</v>
      </c>
      <c r="D16" s="155">
        <v>400000</v>
      </c>
      <c r="E16" s="64">
        <v>400000</v>
      </c>
      <c r="F16" s="64"/>
      <c r="G16" s="64"/>
    </row>
    <row r="17" ht="20.25" customHeight="1" spans="1:7">
      <c r="A17" s="160" t="s">
        <v>90</v>
      </c>
      <c r="B17" s="160" t="str">
        <f>"        "&amp;"抚恤"</f>
        <v>        抚恤</v>
      </c>
      <c r="C17" s="64">
        <v>22944</v>
      </c>
      <c r="D17" s="155"/>
      <c r="E17" s="64"/>
      <c r="F17" s="64"/>
      <c r="G17" s="64">
        <v>22944</v>
      </c>
    </row>
    <row r="18" ht="20.25" customHeight="1" spans="1:7">
      <c r="A18" s="161" t="s">
        <v>91</v>
      </c>
      <c r="B18" s="161" t="str">
        <f>"        "&amp;"死亡抚恤"</f>
        <v>        死亡抚恤</v>
      </c>
      <c r="C18" s="64">
        <v>22944</v>
      </c>
      <c r="D18" s="155"/>
      <c r="E18" s="64"/>
      <c r="F18" s="64"/>
      <c r="G18" s="64">
        <v>22944</v>
      </c>
    </row>
    <row r="19" ht="20.25" customHeight="1" spans="1:7">
      <c r="A19" s="151" t="s">
        <v>92</v>
      </c>
      <c r="B19" s="151" t="str">
        <f>"        "&amp;"卫生健康支出"</f>
        <v>        卫生健康支出</v>
      </c>
      <c r="C19" s="64">
        <v>706980.73</v>
      </c>
      <c r="D19" s="155">
        <v>706980.73</v>
      </c>
      <c r="E19" s="64">
        <v>706980.73</v>
      </c>
      <c r="F19" s="64"/>
      <c r="G19" s="64"/>
    </row>
    <row r="20" ht="20.25" customHeight="1" spans="1:7">
      <c r="A20" s="160" t="s">
        <v>93</v>
      </c>
      <c r="B20" s="160" t="str">
        <f>"        "&amp;"行政事业单位医疗"</f>
        <v>        行政事业单位医疗</v>
      </c>
      <c r="C20" s="64">
        <v>706980.73</v>
      </c>
      <c r="D20" s="155">
        <v>706980.73</v>
      </c>
      <c r="E20" s="64">
        <v>706980.73</v>
      </c>
      <c r="F20" s="64"/>
      <c r="G20" s="64"/>
    </row>
    <row r="21" ht="20.25" customHeight="1" spans="1:7">
      <c r="A21" s="161" t="s">
        <v>94</v>
      </c>
      <c r="B21" s="161" t="str">
        <f>"        "&amp;"行政单位医疗"</f>
        <v>        行政单位医疗</v>
      </c>
      <c r="C21" s="64">
        <v>386893.05</v>
      </c>
      <c r="D21" s="155">
        <v>386893.05</v>
      </c>
      <c r="E21" s="64">
        <v>386893.05</v>
      </c>
      <c r="F21" s="64"/>
      <c r="G21" s="64"/>
    </row>
    <row r="22" ht="20.25" customHeight="1" spans="1:7">
      <c r="A22" s="161" t="s">
        <v>96</v>
      </c>
      <c r="B22" s="161" t="str">
        <f>"        "&amp;"公务员医疗补助"</f>
        <v>        公务员医疗补助</v>
      </c>
      <c r="C22" s="64">
        <v>281368.1</v>
      </c>
      <c r="D22" s="155">
        <v>281368.1</v>
      </c>
      <c r="E22" s="64">
        <v>281368.1</v>
      </c>
      <c r="F22" s="64"/>
      <c r="G22" s="64"/>
    </row>
    <row r="23" ht="20.25" customHeight="1" spans="1:7">
      <c r="A23" s="161" t="s">
        <v>97</v>
      </c>
      <c r="B23" s="161" t="str">
        <f>"        "&amp;"其他行政事业单位医疗支出"</f>
        <v>        其他行政事业单位医疗支出</v>
      </c>
      <c r="C23" s="64">
        <v>38719.58</v>
      </c>
      <c r="D23" s="155">
        <v>38719.58</v>
      </c>
      <c r="E23" s="64">
        <v>38719.58</v>
      </c>
      <c r="F23" s="64"/>
      <c r="G23" s="64"/>
    </row>
    <row r="24" ht="20.25" customHeight="1" spans="1:7">
      <c r="A24" s="151" t="s">
        <v>98</v>
      </c>
      <c r="B24" s="151" t="str">
        <f>"        "&amp;"城乡社区支出"</f>
        <v>        城乡社区支出</v>
      </c>
      <c r="C24" s="64">
        <v>40971963.01</v>
      </c>
      <c r="D24" s="155">
        <v>7487763.01</v>
      </c>
      <c r="E24" s="64">
        <v>5340483.91</v>
      </c>
      <c r="F24" s="64">
        <v>2147279.1</v>
      </c>
      <c r="G24" s="64">
        <v>33484200</v>
      </c>
    </row>
    <row r="25" ht="20.25" customHeight="1" spans="1:7">
      <c r="A25" s="160" t="s">
        <v>99</v>
      </c>
      <c r="B25" s="160" t="str">
        <f>"        "&amp;"城乡社区管理事务"</f>
        <v>        城乡社区管理事务</v>
      </c>
      <c r="C25" s="64">
        <v>32529763.01</v>
      </c>
      <c r="D25" s="155">
        <v>7487763.01</v>
      </c>
      <c r="E25" s="64">
        <v>5340483.91</v>
      </c>
      <c r="F25" s="64">
        <v>2147279.1</v>
      </c>
      <c r="G25" s="64">
        <v>25042000</v>
      </c>
    </row>
    <row r="26" ht="20.25" customHeight="1" spans="1:7">
      <c r="A26" s="161" t="s">
        <v>100</v>
      </c>
      <c r="B26" s="161" t="str">
        <f>"        "&amp;"行政运行"</f>
        <v>        行政运行</v>
      </c>
      <c r="C26" s="64">
        <v>7487763.01</v>
      </c>
      <c r="D26" s="155">
        <v>7487763.01</v>
      </c>
      <c r="E26" s="64">
        <v>5340483.91</v>
      </c>
      <c r="F26" s="64">
        <v>2147279.1</v>
      </c>
      <c r="G26" s="64"/>
    </row>
    <row r="27" ht="20.25" customHeight="1" spans="1:7">
      <c r="A27" s="161" t="s">
        <v>101</v>
      </c>
      <c r="B27" s="161" t="str">
        <f>"        "&amp;"工程建设管理"</f>
        <v>        工程建设管理</v>
      </c>
      <c r="C27" s="64">
        <v>25042000</v>
      </c>
      <c r="D27" s="155"/>
      <c r="E27" s="64"/>
      <c r="F27" s="64"/>
      <c r="G27" s="64">
        <v>25042000</v>
      </c>
    </row>
    <row r="28" ht="20.25" customHeight="1" spans="1:7">
      <c r="A28" s="160" t="s">
        <v>102</v>
      </c>
      <c r="B28" s="160" t="str">
        <f>"        "&amp;"城乡社区规划与管理"</f>
        <v>        城乡社区规划与管理</v>
      </c>
      <c r="C28" s="64">
        <v>657800</v>
      </c>
      <c r="D28" s="155"/>
      <c r="E28" s="64"/>
      <c r="F28" s="64"/>
      <c r="G28" s="64">
        <v>657800</v>
      </c>
    </row>
    <row r="29" ht="20.25" customHeight="1" spans="1:7">
      <c r="A29" s="161" t="s">
        <v>103</v>
      </c>
      <c r="B29" s="161" t="str">
        <f>"        "&amp;"城乡社区规划与管理"</f>
        <v>        城乡社区规划与管理</v>
      </c>
      <c r="C29" s="64">
        <v>657800</v>
      </c>
      <c r="D29" s="155"/>
      <c r="E29" s="64"/>
      <c r="F29" s="64"/>
      <c r="G29" s="64">
        <v>657800</v>
      </c>
    </row>
    <row r="30" ht="20.25" customHeight="1" spans="1:7">
      <c r="A30" s="160" t="s">
        <v>104</v>
      </c>
      <c r="B30" s="160" t="str">
        <f>"        "&amp;"城乡社区公共设施"</f>
        <v>        城乡社区公共设施</v>
      </c>
      <c r="C30" s="64">
        <v>7773400</v>
      </c>
      <c r="D30" s="155"/>
      <c r="E30" s="64"/>
      <c r="F30" s="64"/>
      <c r="G30" s="64">
        <v>7773400</v>
      </c>
    </row>
    <row r="31" ht="20.25" customHeight="1" spans="1:7">
      <c r="A31" s="161" t="s">
        <v>105</v>
      </c>
      <c r="B31" s="161" t="str">
        <f>"        "&amp;"小城镇基础设施建设"</f>
        <v>        小城镇基础设施建设</v>
      </c>
      <c r="C31" s="64">
        <v>7773400</v>
      </c>
      <c r="D31" s="155"/>
      <c r="E31" s="64"/>
      <c r="F31" s="64"/>
      <c r="G31" s="64">
        <v>7773400</v>
      </c>
    </row>
    <row r="32" ht="20.25" customHeight="1" spans="1:7">
      <c r="A32" s="160" t="s">
        <v>108</v>
      </c>
      <c r="B32" s="160" t="str">
        <f>"        "&amp;"其他城乡社区支出"</f>
        <v>        其他城乡社区支出</v>
      </c>
      <c r="C32" s="64">
        <v>11000</v>
      </c>
      <c r="D32" s="155"/>
      <c r="E32" s="64"/>
      <c r="F32" s="64"/>
      <c r="G32" s="64">
        <v>11000</v>
      </c>
    </row>
    <row r="33" ht="20.25" customHeight="1" spans="1:7">
      <c r="A33" s="161" t="s">
        <v>109</v>
      </c>
      <c r="B33" s="161" t="str">
        <f>"        "&amp;"其他城乡社区支出"</f>
        <v>        其他城乡社区支出</v>
      </c>
      <c r="C33" s="64">
        <v>11000</v>
      </c>
      <c r="D33" s="155"/>
      <c r="E33" s="64"/>
      <c r="F33" s="64"/>
      <c r="G33" s="64">
        <v>11000</v>
      </c>
    </row>
    <row r="34" ht="20.25" customHeight="1" spans="1:7">
      <c r="A34" s="151" t="s">
        <v>110</v>
      </c>
      <c r="B34" s="151" t="str">
        <f>"        "&amp;"住房保障支出"</f>
        <v>        住房保障支出</v>
      </c>
      <c r="C34" s="64">
        <v>5597144</v>
      </c>
      <c r="D34" s="155">
        <v>652944</v>
      </c>
      <c r="E34" s="64">
        <v>652944</v>
      </c>
      <c r="F34" s="64"/>
      <c r="G34" s="64">
        <v>4944200</v>
      </c>
    </row>
    <row r="35" ht="20.25" customHeight="1" spans="1:7">
      <c r="A35" s="160" t="s">
        <v>111</v>
      </c>
      <c r="B35" s="160" t="str">
        <f>"        "&amp;"保障性安居工程支出"</f>
        <v>        保障性安居工程支出</v>
      </c>
      <c r="C35" s="64">
        <v>4944200</v>
      </c>
      <c r="D35" s="155"/>
      <c r="E35" s="64"/>
      <c r="F35" s="64"/>
      <c r="G35" s="64">
        <v>4944200</v>
      </c>
    </row>
    <row r="36" ht="20.25" customHeight="1" spans="1:7">
      <c r="A36" s="161" t="s">
        <v>112</v>
      </c>
      <c r="B36" s="161" t="str">
        <f>"        "&amp;"农村危房改造"</f>
        <v>        农村危房改造</v>
      </c>
      <c r="C36" s="64">
        <v>4944200</v>
      </c>
      <c r="D36" s="155"/>
      <c r="E36" s="64"/>
      <c r="F36" s="64"/>
      <c r="G36" s="64">
        <v>4944200</v>
      </c>
    </row>
    <row r="37" ht="20.25" customHeight="1" spans="1:7">
      <c r="A37" s="160" t="s">
        <v>113</v>
      </c>
      <c r="B37" s="160" t="str">
        <f>"        "&amp;"住房改革支出"</f>
        <v>        住房改革支出</v>
      </c>
      <c r="C37" s="64">
        <v>652944</v>
      </c>
      <c r="D37" s="155">
        <v>652944</v>
      </c>
      <c r="E37" s="64">
        <v>652944</v>
      </c>
      <c r="F37" s="64"/>
      <c r="G37" s="64"/>
    </row>
    <row r="38" ht="20.25" customHeight="1" spans="1:7">
      <c r="A38" s="161" t="s">
        <v>114</v>
      </c>
      <c r="B38" s="161" t="str">
        <f>"        "&amp;"住房公积金"</f>
        <v>        住房公积金</v>
      </c>
      <c r="C38" s="64">
        <v>637128</v>
      </c>
      <c r="D38" s="155">
        <v>637128</v>
      </c>
      <c r="E38" s="64">
        <v>637128</v>
      </c>
      <c r="F38" s="64"/>
      <c r="G38" s="64"/>
    </row>
    <row r="39" ht="20.25" customHeight="1" spans="1:7">
      <c r="A39" s="161" t="s">
        <v>115</v>
      </c>
      <c r="B39" s="161" t="str">
        <f>"        "&amp;"购房补贴"</f>
        <v>        购房补贴</v>
      </c>
      <c r="C39" s="64">
        <v>15816</v>
      </c>
      <c r="D39" s="155">
        <v>15816</v>
      </c>
      <c r="E39" s="64">
        <v>15816</v>
      </c>
      <c r="F39" s="64"/>
      <c r="G39" s="64"/>
    </row>
    <row r="40" ht="20.25" customHeight="1" spans="1:7">
      <c r="A40" s="151" t="s">
        <v>116</v>
      </c>
      <c r="B40" s="151" t="str">
        <f>"        "&amp;"转移性支出"</f>
        <v>        转移性支出</v>
      </c>
      <c r="C40" s="64">
        <v>15699200</v>
      </c>
      <c r="D40" s="155"/>
      <c r="E40" s="64"/>
      <c r="F40" s="64"/>
      <c r="G40" s="64">
        <v>15699200</v>
      </c>
    </row>
    <row r="41" ht="20.25" customHeight="1" spans="1:7">
      <c r="A41" s="160" t="s">
        <v>117</v>
      </c>
      <c r="B41" s="160" t="str">
        <f>"        "&amp;"一般性转移支付"</f>
        <v>        一般性转移支付</v>
      </c>
      <c r="C41" s="64">
        <v>11196000</v>
      </c>
      <c r="D41" s="155"/>
      <c r="E41" s="64"/>
      <c r="F41" s="64"/>
      <c r="G41" s="64">
        <v>11196000</v>
      </c>
    </row>
    <row r="42" ht="20.25" customHeight="1" spans="1:7">
      <c r="A42" s="161" t="s">
        <v>118</v>
      </c>
      <c r="B42" s="161" t="str">
        <f>"        "&amp;"住房保障共同财政事权转移支付支出"</f>
        <v>        住房保障共同财政事权转移支付支出</v>
      </c>
      <c r="C42" s="64">
        <v>11196000</v>
      </c>
      <c r="D42" s="155"/>
      <c r="E42" s="64"/>
      <c r="F42" s="64"/>
      <c r="G42" s="64">
        <v>11196000</v>
      </c>
    </row>
    <row r="43" ht="20.25" customHeight="1" spans="1:7">
      <c r="A43" s="160" t="s">
        <v>119</v>
      </c>
      <c r="B43" s="160" t="str">
        <f>"        "&amp;"专项转移支付"</f>
        <v>        专项转移支付</v>
      </c>
      <c r="C43" s="64">
        <v>4503200</v>
      </c>
      <c r="D43" s="155"/>
      <c r="E43" s="64"/>
      <c r="F43" s="64"/>
      <c r="G43" s="64">
        <v>4503200</v>
      </c>
    </row>
    <row r="44" ht="20.25" customHeight="1" spans="1:7">
      <c r="A44" s="161" t="s">
        <v>120</v>
      </c>
      <c r="B44" s="161" t="str">
        <f>"        "&amp;"住房保障"</f>
        <v>        住房保障</v>
      </c>
      <c r="C44" s="64">
        <v>4503200</v>
      </c>
      <c r="D44" s="155"/>
      <c r="E44" s="64"/>
      <c r="F44" s="64"/>
      <c r="G44" s="64">
        <v>4503200</v>
      </c>
    </row>
    <row r="45" ht="20.25" customHeight="1" spans="1:7">
      <c r="A45" s="153" t="s">
        <v>32</v>
      </c>
      <c r="B45" s="151"/>
      <c r="C45" s="155">
        <v>65307249.66</v>
      </c>
      <c r="D45" s="155">
        <v>10756705.66</v>
      </c>
      <c r="E45" s="155">
        <v>8595026.56</v>
      </c>
      <c r="F45" s="155">
        <v>2161679.1</v>
      </c>
      <c r="G45" s="155">
        <v>54550544</v>
      </c>
    </row>
  </sheetData>
  <mergeCells count="8">
    <mergeCell ref="A1:G1"/>
    <mergeCell ref="A2:G2"/>
    <mergeCell ref="A3:F3"/>
    <mergeCell ref="A4:B4"/>
    <mergeCell ref="D4:F4"/>
    <mergeCell ref="A45:B45"/>
    <mergeCell ref="C4:C5"/>
    <mergeCell ref="G4:G5"/>
  </mergeCells>
  <pageMargins left="0.751388888888889" right="0.751388888888889" top="1" bottom="1" header="0.5" footer="0.5"/>
  <pageSetup paperSize="1" scale="98" fitToHeight="0" pageOrder="overThenDown"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D12" sqref="D12"/>
    </sheetView>
  </sheetViews>
  <sheetFormatPr defaultColWidth="8.85" defaultRowHeight="15" customHeight="1" outlineLevelRow="6" outlineLevelCol="5"/>
  <cols>
    <col min="1" max="6" width="19.75" customWidth="1"/>
  </cols>
  <sheetData>
    <row r="1" customHeight="1" spans="1:6">
      <c r="A1" s="149" t="s">
        <v>136</v>
      </c>
      <c r="B1" s="149"/>
      <c r="C1" s="149"/>
      <c r="D1" s="149"/>
      <c r="E1" s="149"/>
      <c r="F1" s="149"/>
    </row>
    <row r="2" ht="28.5" customHeight="1" spans="1:6">
      <c r="A2" s="150" t="s">
        <v>137</v>
      </c>
      <c r="B2" s="150"/>
      <c r="C2" s="150"/>
      <c r="D2" s="150"/>
      <c r="E2" s="150"/>
      <c r="F2" s="150"/>
    </row>
    <row r="3" ht="20.25" customHeight="1" spans="1:6">
      <c r="A3" s="151" t="s">
        <v>29</v>
      </c>
      <c r="B3" s="151"/>
      <c r="C3" s="151"/>
      <c r="D3" s="151"/>
      <c r="E3" s="151"/>
      <c r="F3" s="149" t="s">
        <v>3</v>
      </c>
    </row>
    <row r="4" ht="20.25" customHeight="1" spans="1:6">
      <c r="A4" s="152" t="s">
        <v>138</v>
      </c>
      <c r="B4" s="152" t="s">
        <v>139</v>
      </c>
      <c r="C4" s="152" t="s">
        <v>140</v>
      </c>
      <c r="D4" s="152"/>
      <c r="E4" s="152"/>
      <c r="F4" s="152"/>
    </row>
    <row r="5" ht="35.25" customHeight="1" spans="1:6">
      <c r="A5" s="152"/>
      <c r="B5" s="152"/>
      <c r="C5" s="152" t="s">
        <v>34</v>
      </c>
      <c r="D5" s="152" t="s">
        <v>141</v>
      </c>
      <c r="E5" s="152" t="s">
        <v>142</v>
      </c>
      <c r="F5" s="152" t="s">
        <v>143</v>
      </c>
    </row>
    <row r="6" ht="20.25" customHeight="1" spans="1:6">
      <c r="A6" s="157" t="s">
        <v>46</v>
      </c>
      <c r="B6" s="157">
        <v>2</v>
      </c>
      <c r="C6" s="157">
        <v>3</v>
      </c>
      <c r="D6" s="157">
        <v>4</v>
      </c>
      <c r="E6" s="157">
        <v>5</v>
      </c>
      <c r="F6" s="157">
        <v>6</v>
      </c>
    </row>
    <row r="7" ht="20.25" customHeight="1" spans="1:6">
      <c r="A7" s="64">
        <v>76100</v>
      </c>
      <c r="B7" s="64"/>
      <c r="C7" s="64">
        <v>53100</v>
      </c>
      <c r="D7" s="64"/>
      <c r="E7" s="155">
        <v>53100</v>
      </c>
      <c r="F7" s="64">
        <v>23000</v>
      </c>
    </row>
  </sheetData>
  <mergeCells count="6">
    <mergeCell ref="A1:F1"/>
    <mergeCell ref="A2:F2"/>
    <mergeCell ref="A3:E3"/>
    <mergeCell ref="C4:E4"/>
    <mergeCell ref="A4:A5"/>
    <mergeCell ref="B4:B5"/>
  </mergeCells>
  <pageMargins left="0.75" right="0.75" top="1" bottom="1" header="0.5" footer="0.5"/>
  <pageSetup paperSize="1"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1"/>
  <sheetViews>
    <sheetView showZeros="0" topLeftCell="A6" workbookViewId="0">
      <selection activeCell="C9" sqref="C9"/>
    </sheetView>
  </sheetViews>
  <sheetFormatPr defaultColWidth="8.85" defaultRowHeight="15" customHeight="1"/>
  <cols>
    <col min="1" max="1" width="25.125" customWidth="1"/>
    <col min="2" max="2" width="20.8416666666667" customWidth="1"/>
    <col min="3" max="3" width="17.875" customWidth="1"/>
    <col min="4" max="4" width="11.1333333333333" customWidth="1"/>
    <col min="5" max="5" width="13.875" customWidth="1"/>
    <col min="6" max="6" width="11.1333333333333" customWidth="1"/>
    <col min="7" max="7" width="18.125" customWidth="1"/>
    <col min="8" max="12" width="11" customWidth="1"/>
    <col min="13" max="23" width="8.125" customWidth="1"/>
  </cols>
  <sheetData>
    <row r="1" customHeight="1" spans="1:23">
      <c r="A1" s="149" t="s">
        <v>144</v>
      </c>
      <c r="B1" s="149"/>
      <c r="C1" s="149"/>
      <c r="D1" s="149"/>
      <c r="E1" s="149"/>
      <c r="F1" s="149"/>
      <c r="G1" s="149"/>
      <c r="H1" s="149"/>
      <c r="I1" s="149"/>
      <c r="J1" s="149"/>
      <c r="K1" s="149"/>
      <c r="L1" s="149"/>
      <c r="M1" s="149"/>
      <c r="N1" s="149"/>
      <c r="O1" s="149"/>
      <c r="P1" s="149"/>
      <c r="Q1" s="149"/>
      <c r="R1" s="149"/>
      <c r="S1" s="149"/>
      <c r="T1" s="149"/>
      <c r="U1" s="149"/>
      <c r="V1" s="149"/>
      <c r="W1" s="149"/>
    </row>
    <row r="2" ht="28.5" customHeight="1" spans="1:23">
      <c r="A2" s="150" t="s">
        <v>145</v>
      </c>
      <c r="B2" s="150"/>
      <c r="C2" s="150" t="s">
        <v>146</v>
      </c>
      <c r="D2" s="150"/>
      <c r="E2" s="150"/>
      <c r="F2" s="150"/>
      <c r="G2" s="150"/>
      <c r="H2" s="150"/>
      <c r="I2" s="150"/>
      <c r="J2" s="150"/>
      <c r="K2" s="150"/>
      <c r="L2" s="150"/>
      <c r="M2" s="150"/>
      <c r="N2" s="150"/>
      <c r="O2" s="150"/>
      <c r="P2" s="150"/>
      <c r="Q2" s="150"/>
      <c r="R2" s="150"/>
      <c r="S2" s="150"/>
      <c r="T2" s="150"/>
      <c r="U2" s="150"/>
      <c r="V2" s="150"/>
      <c r="W2" s="150"/>
    </row>
    <row r="3" ht="19.5" customHeight="1" spans="1:23">
      <c r="A3" s="151" t="s">
        <v>29</v>
      </c>
      <c r="B3" s="151"/>
      <c r="C3" s="151"/>
      <c r="D3" s="151"/>
      <c r="E3" s="151"/>
      <c r="F3" s="151"/>
      <c r="G3" s="151"/>
      <c r="H3" s="151"/>
      <c r="I3" s="151"/>
      <c r="J3" s="151"/>
      <c r="K3" s="151"/>
      <c r="L3" s="151"/>
      <c r="M3" s="151"/>
      <c r="N3" s="151"/>
      <c r="O3" s="151"/>
      <c r="P3" s="151"/>
      <c r="Q3" s="151"/>
      <c r="R3" s="149"/>
      <c r="S3" s="149"/>
      <c r="T3" s="149"/>
      <c r="U3" s="149"/>
      <c r="V3" s="149"/>
      <c r="W3" s="149" t="s">
        <v>3</v>
      </c>
    </row>
    <row r="4" ht="19.5" customHeight="1" spans="1:23">
      <c r="A4" s="152" t="s">
        <v>147</v>
      </c>
      <c r="B4" s="152" t="s">
        <v>148</v>
      </c>
      <c r="C4" s="152" t="s">
        <v>149</v>
      </c>
      <c r="D4" s="152" t="s">
        <v>150</v>
      </c>
      <c r="E4" s="152" t="s">
        <v>151</v>
      </c>
      <c r="F4" s="152" t="s">
        <v>152</v>
      </c>
      <c r="G4" s="152" t="s">
        <v>153</v>
      </c>
      <c r="H4" s="152" t="s">
        <v>154</v>
      </c>
      <c r="I4" s="152"/>
      <c r="J4" s="152"/>
      <c r="K4" s="152"/>
      <c r="L4" s="152"/>
      <c r="M4" s="152"/>
      <c r="N4" s="152"/>
      <c r="O4" s="152"/>
      <c r="P4" s="152"/>
      <c r="Q4" s="152"/>
      <c r="R4" s="152"/>
      <c r="S4" s="152"/>
      <c r="T4" s="152"/>
      <c r="U4" s="152"/>
      <c r="V4" s="152"/>
      <c r="W4" s="152"/>
    </row>
    <row r="5" ht="19.5" customHeight="1" spans="1:23">
      <c r="A5" s="152"/>
      <c r="B5" s="152"/>
      <c r="C5" s="152"/>
      <c r="D5" s="152"/>
      <c r="E5" s="152"/>
      <c r="F5" s="152"/>
      <c r="G5" s="152"/>
      <c r="H5" s="152" t="s">
        <v>32</v>
      </c>
      <c r="I5" s="152" t="s">
        <v>35</v>
      </c>
      <c r="J5" s="152"/>
      <c r="K5" s="152"/>
      <c r="L5" s="152"/>
      <c r="M5" s="152"/>
      <c r="N5" s="152" t="s">
        <v>155</v>
      </c>
      <c r="O5" s="152"/>
      <c r="P5" s="152"/>
      <c r="Q5" s="152" t="s">
        <v>38</v>
      </c>
      <c r="R5" s="152" t="s">
        <v>72</v>
      </c>
      <c r="S5" s="152"/>
      <c r="T5" s="152"/>
      <c r="U5" s="152"/>
      <c r="V5" s="152"/>
      <c r="W5" s="152"/>
    </row>
    <row r="6" ht="41.25" customHeight="1" spans="1:23">
      <c r="A6" s="152"/>
      <c r="B6" s="152"/>
      <c r="C6" s="152"/>
      <c r="D6" s="152"/>
      <c r="E6" s="152"/>
      <c r="F6" s="152"/>
      <c r="G6" s="152"/>
      <c r="H6" s="152"/>
      <c r="I6" s="152" t="s">
        <v>156</v>
      </c>
      <c r="J6" s="152" t="s">
        <v>157</v>
      </c>
      <c r="K6" s="152" t="s">
        <v>158</v>
      </c>
      <c r="L6" s="152" t="s">
        <v>159</v>
      </c>
      <c r="M6" s="152" t="s">
        <v>160</v>
      </c>
      <c r="N6" s="152" t="s">
        <v>35</v>
      </c>
      <c r="O6" s="152" t="s">
        <v>36</v>
      </c>
      <c r="P6" s="152" t="s">
        <v>37</v>
      </c>
      <c r="Q6" s="152"/>
      <c r="R6" s="152" t="s">
        <v>34</v>
      </c>
      <c r="S6" s="152" t="s">
        <v>41</v>
      </c>
      <c r="T6" s="152" t="s">
        <v>161</v>
      </c>
      <c r="U6" s="152" t="s">
        <v>43</v>
      </c>
      <c r="V6" s="152" t="s">
        <v>44</v>
      </c>
      <c r="W6" s="152" t="s">
        <v>45</v>
      </c>
    </row>
    <row r="7" ht="20.25" customHeight="1" spans="1:23">
      <c r="A7" s="153" t="s">
        <v>46</v>
      </c>
      <c r="B7" s="153" t="s">
        <v>47</v>
      </c>
      <c r="C7" s="153" t="s">
        <v>48</v>
      </c>
      <c r="D7" s="153" t="s">
        <v>49</v>
      </c>
      <c r="E7" s="153" t="s">
        <v>50</v>
      </c>
      <c r="F7" s="153" t="s">
        <v>51</v>
      </c>
      <c r="G7" s="153" t="s">
        <v>52</v>
      </c>
      <c r="H7" s="153" t="s">
        <v>53</v>
      </c>
      <c r="I7" s="153" t="s">
        <v>54</v>
      </c>
      <c r="J7" s="153" t="s">
        <v>55</v>
      </c>
      <c r="K7" s="153" t="s">
        <v>56</v>
      </c>
      <c r="L7" s="153" t="s">
        <v>57</v>
      </c>
      <c r="M7" s="153" t="s">
        <v>58</v>
      </c>
      <c r="N7" s="153" t="s">
        <v>59</v>
      </c>
      <c r="O7" s="153" t="s">
        <v>60</v>
      </c>
      <c r="P7" s="153" t="s">
        <v>61</v>
      </c>
      <c r="Q7" s="153" t="s">
        <v>62</v>
      </c>
      <c r="R7" s="153" t="s">
        <v>63</v>
      </c>
      <c r="S7" s="153" t="s">
        <v>64</v>
      </c>
      <c r="T7" s="153" t="s">
        <v>162</v>
      </c>
      <c r="U7" s="153" t="s">
        <v>163</v>
      </c>
      <c r="V7" s="153" t="s">
        <v>164</v>
      </c>
      <c r="W7" s="153" t="s">
        <v>165</v>
      </c>
    </row>
    <row r="8" ht="20.25" customHeight="1" spans="1:23">
      <c r="A8" s="154" t="s">
        <v>66</v>
      </c>
      <c r="C8" s="151"/>
      <c r="D8" s="151"/>
      <c r="E8" s="151"/>
      <c r="G8" s="151"/>
      <c r="H8" s="155">
        <v>10756705.66</v>
      </c>
      <c r="I8" s="64">
        <v>10756705.66</v>
      </c>
      <c r="J8" s="64">
        <v>4003599.4</v>
      </c>
      <c r="K8" s="64"/>
      <c r="L8" s="64">
        <v>6753106.26</v>
      </c>
      <c r="M8" s="64"/>
      <c r="N8" s="64"/>
      <c r="O8" s="64"/>
      <c r="P8" s="64"/>
      <c r="Q8" s="64"/>
      <c r="R8" s="64"/>
      <c r="S8" s="64"/>
      <c r="T8" s="64"/>
      <c r="U8" s="64"/>
      <c r="V8" s="64"/>
      <c r="W8" s="64"/>
    </row>
    <row r="9" ht="20.25" customHeight="1" spans="1:23">
      <c r="A9" s="151" t="str">
        <f t="shared" ref="A9:A40" si="0">"       "&amp;"玉溪市住房和城乡建设局"</f>
        <v>       玉溪市住房和城乡建设局</v>
      </c>
      <c r="B9" s="156" t="s">
        <v>166</v>
      </c>
      <c r="C9" s="151" t="s">
        <v>167</v>
      </c>
      <c r="D9" s="151" t="s">
        <v>100</v>
      </c>
      <c r="E9" s="151" t="s">
        <v>168</v>
      </c>
      <c r="F9" s="151" t="s">
        <v>169</v>
      </c>
      <c r="G9" s="151" t="s">
        <v>170</v>
      </c>
      <c r="H9" s="155">
        <v>1676136</v>
      </c>
      <c r="I9" s="64">
        <v>1676136</v>
      </c>
      <c r="J9" s="64">
        <v>733309.5</v>
      </c>
      <c r="K9" s="64"/>
      <c r="L9" s="64">
        <v>942826.5</v>
      </c>
      <c r="M9" s="64"/>
      <c r="N9" s="64"/>
      <c r="O9" s="64"/>
      <c r="P9" s="64"/>
      <c r="Q9" s="64"/>
      <c r="R9" s="64"/>
      <c r="S9" s="64"/>
      <c r="T9" s="64"/>
      <c r="U9" s="64"/>
      <c r="V9" s="64"/>
      <c r="W9" s="64"/>
    </row>
    <row r="10" ht="20.25" customHeight="1" spans="1:23">
      <c r="A10" s="151" t="str">
        <f t="shared" si="0"/>
        <v>       玉溪市住房和城乡建设局</v>
      </c>
      <c r="B10" s="151" t="s">
        <v>166</v>
      </c>
      <c r="C10" s="151" t="s">
        <v>167</v>
      </c>
      <c r="D10" s="151" t="s">
        <v>100</v>
      </c>
      <c r="E10" s="151" t="s">
        <v>168</v>
      </c>
      <c r="F10" s="151" t="s">
        <v>171</v>
      </c>
      <c r="G10" s="151" t="s">
        <v>172</v>
      </c>
      <c r="H10" s="155">
        <v>2083824</v>
      </c>
      <c r="I10" s="64">
        <v>2083824</v>
      </c>
      <c r="J10" s="64">
        <v>911673</v>
      </c>
      <c r="K10" s="151"/>
      <c r="L10" s="64">
        <v>1172151</v>
      </c>
      <c r="M10" s="151"/>
      <c r="N10" s="64"/>
      <c r="O10" s="64"/>
      <c r="P10" s="151"/>
      <c r="Q10" s="64"/>
      <c r="R10" s="64"/>
      <c r="S10" s="64"/>
      <c r="T10" s="64"/>
      <c r="U10" s="64"/>
      <c r="V10" s="64"/>
      <c r="W10" s="64"/>
    </row>
    <row r="11" ht="20.25" customHeight="1" spans="1:23">
      <c r="A11" s="151" t="str">
        <f t="shared" si="0"/>
        <v>       玉溪市住房和城乡建设局</v>
      </c>
      <c r="B11" s="151" t="s">
        <v>166</v>
      </c>
      <c r="C11" s="151" t="s">
        <v>167</v>
      </c>
      <c r="D11" s="151" t="s">
        <v>115</v>
      </c>
      <c r="E11" s="151" t="s">
        <v>173</v>
      </c>
      <c r="F11" s="151" t="s">
        <v>171</v>
      </c>
      <c r="G11" s="151" t="s">
        <v>172</v>
      </c>
      <c r="H11" s="155">
        <v>15816</v>
      </c>
      <c r="I11" s="64">
        <v>15816</v>
      </c>
      <c r="J11" s="64">
        <v>3954</v>
      </c>
      <c r="K11" s="151"/>
      <c r="L11" s="64">
        <v>11862</v>
      </c>
      <c r="M11" s="151"/>
      <c r="N11" s="64"/>
      <c r="O11" s="64"/>
      <c r="P11" s="151"/>
      <c r="Q11" s="64"/>
      <c r="R11" s="64"/>
      <c r="S11" s="64"/>
      <c r="T11" s="64"/>
      <c r="U11" s="64"/>
      <c r="V11" s="64"/>
      <c r="W11" s="64"/>
    </row>
    <row r="12" ht="27" customHeight="1" spans="1:23">
      <c r="A12" s="151" t="str">
        <f t="shared" si="0"/>
        <v>       玉溪市住房和城乡建设局</v>
      </c>
      <c r="B12" s="151" t="s">
        <v>174</v>
      </c>
      <c r="C12" s="151" t="s">
        <v>175</v>
      </c>
      <c r="D12" s="151" t="s">
        <v>88</v>
      </c>
      <c r="E12" s="151" t="s">
        <v>176</v>
      </c>
      <c r="F12" s="151" t="s">
        <v>177</v>
      </c>
      <c r="G12" s="151" t="s">
        <v>178</v>
      </c>
      <c r="H12" s="155">
        <v>745817.92</v>
      </c>
      <c r="I12" s="64">
        <v>745817.92</v>
      </c>
      <c r="J12" s="64">
        <v>186454.48</v>
      </c>
      <c r="K12" s="151"/>
      <c r="L12" s="64">
        <v>559363.44</v>
      </c>
      <c r="M12" s="151"/>
      <c r="N12" s="64"/>
      <c r="O12" s="64"/>
      <c r="P12" s="151"/>
      <c r="Q12" s="64"/>
      <c r="R12" s="64"/>
      <c r="S12" s="64"/>
      <c r="T12" s="64"/>
      <c r="U12" s="64"/>
      <c r="V12" s="64"/>
      <c r="W12" s="64"/>
    </row>
    <row r="13" ht="20.25" customHeight="1" spans="1:23">
      <c r="A13" s="151" t="str">
        <f t="shared" si="0"/>
        <v>       玉溪市住房和城乡建设局</v>
      </c>
      <c r="B13" s="151" t="s">
        <v>174</v>
      </c>
      <c r="C13" s="151" t="s">
        <v>175</v>
      </c>
      <c r="D13" s="151" t="s">
        <v>94</v>
      </c>
      <c r="E13" s="151" t="s">
        <v>179</v>
      </c>
      <c r="F13" s="151" t="s">
        <v>180</v>
      </c>
      <c r="G13" s="151" t="s">
        <v>181</v>
      </c>
      <c r="H13" s="155">
        <v>386893.05</v>
      </c>
      <c r="I13" s="64">
        <v>386893.05</v>
      </c>
      <c r="J13" s="64">
        <v>96723.26</v>
      </c>
      <c r="K13" s="151"/>
      <c r="L13" s="64">
        <v>290169.79</v>
      </c>
      <c r="M13" s="151"/>
      <c r="N13" s="64"/>
      <c r="O13" s="64"/>
      <c r="P13" s="151"/>
      <c r="Q13" s="64"/>
      <c r="R13" s="64"/>
      <c r="S13" s="64"/>
      <c r="T13" s="64"/>
      <c r="U13" s="64"/>
      <c r="V13" s="64"/>
      <c r="W13" s="64"/>
    </row>
    <row r="14" ht="20.25" customHeight="1" spans="1:23">
      <c r="A14" s="151" t="str">
        <f t="shared" si="0"/>
        <v>       玉溪市住房和城乡建设局</v>
      </c>
      <c r="B14" s="151" t="s">
        <v>174</v>
      </c>
      <c r="C14" s="151" t="s">
        <v>175</v>
      </c>
      <c r="D14" s="151" t="s">
        <v>96</v>
      </c>
      <c r="E14" s="151" t="s">
        <v>182</v>
      </c>
      <c r="F14" s="151" t="s">
        <v>183</v>
      </c>
      <c r="G14" s="151" t="s">
        <v>184</v>
      </c>
      <c r="H14" s="155">
        <v>281368.1</v>
      </c>
      <c r="I14" s="64">
        <v>281368.1</v>
      </c>
      <c r="J14" s="64">
        <v>70342.03</v>
      </c>
      <c r="K14" s="151"/>
      <c r="L14" s="64">
        <v>211026.07</v>
      </c>
      <c r="M14" s="151"/>
      <c r="N14" s="64"/>
      <c r="O14" s="64"/>
      <c r="P14" s="151"/>
      <c r="Q14" s="64"/>
      <c r="R14" s="64"/>
      <c r="S14" s="64"/>
      <c r="T14" s="64"/>
      <c r="U14" s="64"/>
      <c r="V14" s="64"/>
      <c r="W14" s="64"/>
    </row>
    <row r="15" ht="30" customHeight="1" spans="1:23">
      <c r="A15" s="151" t="str">
        <f t="shared" si="0"/>
        <v>       玉溪市住房和城乡建设局</v>
      </c>
      <c r="B15" s="151" t="s">
        <v>174</v>
      </c>
      <c r="C15" s="151" t="s">
        <v>175</v>
      </c>
      <c r="D15" s="151" t="s">
        <v>97</v>
      </c>
      <c r="E15" s="151" t="s">
        <v>185</v>
      </c>
      <c r="F15" s="151" t="s">
        <v>186</v>
      </c>
      <c r="G15" s="151" t="s">
        <v>187</v>
      </c>
      <c r="H15" s="155">
        <v>38719.58</v>
      </c>
      <c r="I15" s="64">
        <v>38719.58</v>
      </c>
      <c r="J15" s="64">
        <v>24385.9</v>
      </c>
      <c r="K15" s="151"/>
      <c r="L15" s="64">
        <v>14333.68</v>
      </c>
      <c r="M15" s="151"/>
      <c r="N15" s="64"/>
      <c r="O15" s="64"/>
      <c r="P15" s="151"/>
      <c r="Q15" s="64"/>
      <c r="R15" s="64"/>
      <c r="S15" s="64"/>
      <c r="T15" s="64"/>
      <c r="U15" s="64"/>
      <c r="V15" s="64"/>
      <c r="W15" s="64"/>
    </row>
    <row r="16" ht="20.25" customHeight="1" spans="1:23">
      <c r="A16" s="151" t="str">
        <f t="shared" si="0"/>
        <v>       玉溪市住房和城乡建设局</v>
      </c>
      <c r="B16" s="151" t="s">
        <v>174</v>
      </c>
      <c r="C16" s="151" t="s">
        <v>175</v>
      </c>
      <c r="D16" s="151" t="s">
        <v>100</v>
      </c>
      <c r="E16" s="151" t="s">
        <v>168</v>
      </c>
      <c r="F16" s="151" t="s">
        <v>186</v>
      </c>
      <c r="G16" s="151" t="s">
        <v>187</v>
      </c>
      <c r="H16" s="155">
        <v>2105.91</v>
      </c>
      <c r="I16" s="64">
        <v>2105.91</v>
      </c>
      <c r="J16" s="64">
        <v>526.48</v>
      </c>
      <c r="K16" s="151"/>
      <c r="L16" s="64">
        <v>1579.43</v>
      </c>
      <c r="M16" s="151"/>
      <c r="N16" s="64"/>
      <c r="O16" s="64"/>
      <c r="P16" s="151"/>
      <c r="Q16" s="64"/>
      <c r="R16" s="64"/>
      <c r="S16" s="64"/>
      <c r="T16" s="64"/>
      <c r="U16" s="64"/>
      <c r="V16" s="64"/>
      <c r="W16" s="64"/>
    </row>
    <row r="17" ht="20.25" customHeight="1" spans="1:23">
      <c r="A17" s="151" t="str">
        <f t="shared" si="0"/>
        <v>       玉溪市住房和城乡建设局</v>
      </c>
      <c r="B17" s="151" t="s">
        <v>188</v>
      </c>
      <c r="C17" s="151" t="s">
        <v>189</v>
      </c>
      <c r="D17" s="151" t="s">
        <v>114</v>
      </c>
      <c r="E17" s="151" t="s">
        <v>189</v>
      </c>
      <c r="F17" s="151" t="s">
        <v>190</v>
      </c>
      <c r="G17" s="151" t="s">
        <v>189</v>
      </c>
      <c r="H17" s="155">
        <v>637128</v>
      </c>
      <c r="I17" s="64">
        <v>637128</v>
      </c>
      <c r="J17" s="64">
        <v>159282</v>
      </c>
      <c r="K17" s="151"/>
      <c r="L17" s="64">
        <v>477846</v>
      </c>
      <c r="M17" s="151"/>
      <c r="N17" s="64"/>
      <c r="O17" s="64"/>
      <c r="P17" s="151"/>
      <c r="Q17" s="64"/>
      <c r="R17" s="64"/>
      <c r="S17" s="64"/>
      <c r="T17" s="64"/>
      <c r="U17" s="64"/>
      <c r="V17" s="64"/>
      <c r="W17" s="64"/>
    </row>
    <row r="18" ht="20.25" customHeight="1" spans="1:23">
      <c r="A18" s="151" t="str">
        <f t="shared" si="0"/>
        <v>       玉溪市住房和城乡建设局</v>
      </c>
      <c r="B18" s="151" t="s">
        <v>191</v>
      </c>
      <c r="C18" s="151" t="s">
        <v>192</v>
      </c>
      <c r="D18" s="151" t="s">
        <v>87</v>
      </c>
      <c r="E18" s="151" t="s">
        <v>193</v>
      </c>
      <c r="F18" s="151" t="s">
        <v>194</v>
      </c>
      <c r="G18" s="151" t="s">
        <v>195</v>
      </c>
      <c r="H18" s="155">
        <v>748800</v>
      </c>
      <c r="I18" s="64">
        <v>748800</v>
      </c>
      <c r="J18" s="64">
        <v>748800</v>
      </c>
      <c r="K18" s="151"/>
      <c r="L18" s="64"/>
      <c r="M18" s="151"/>
      <c r="N18" s="64"/>
      <c r="O18" s="64"/>
      <c r="P18" s="151"/>
      <c r="Q18" s="64"/>
      <c r="R18" s="64"/>
      <c r="S18" s="64"/>
      <c r="T18" s="64"/>
      <c r="U18" s="64"/>
      <c r="V18" s="64"/>
      <c r="W18" s="64"/>
    </row>
    <row r="19" ht="20.25" customHeight="1" spans="1:23">
      <c r="A19" s="151" t="str">
        <f t="shared" si="0"/>
        <v>       玉溪市住房和城乡建设局</v>
      </c>
      <c r="B19" s="151" t="s">
        <v>196</v>
      </c>
      <c r="C19" s="151" t="s">
        <v>197</v>
      </c>
      <c r="D19" s="151" t="s">
        <v>100</v>
      </c>
      <c r="E19" s="151" t="s">
        <v>168</v>
      </c>
      <c r="F19" s="151" t="s">
        <v>198</v>
      </c>
      <c r="G19" s="151" t="s">
        <v>199</v>
      </c>
      <c r="H19" s="155">
        <v>1150740</v>
      </c>
      <c r="I19" s="64">
        <v>1150740</v>
      </c>
      <c r="J19" s="64">
        <v>333375</v>
      </c>
      <c r="K19" s="151"/>
      <c r="L19" s="64">
        <v>817365</v>
      </c>
      <c r="M19" s="151"/>
      <c r="N19" s="64"/>
      <c r="O19" s="64"/>
      <c r="P19" s="151"/>
      <c r="Q19" s="64"/>
      <c r="R19" s="64"/>
      <c r="S19" s="64"/>
      <c r="T19" s="64"/>
      <c r="U19" s="64"/>
      <c r="V19" s="64"/>
      <c r="W19" s="64"/>
    </row>
    <row r="20" ht="20.25" customHeight="1" spans="1:23">
      <c r="A20" s="151" t="str">
        <f t="shared" si="0"/>
        <v>       玉溪市住房和城乡建设局</v>
      </c>
      <c r="B20" s="151" t="s">
        <v>200</v>
      </c>
      <c r="C20" s="151" t="s">
        <v>201</v>
      </c>
      <c r="D20" s="151" t="s">
        <v>100</v>
      </c>
      <c r="E20" s="151" t="s">
        <v>168</v>
      </c>
      <c r="F20" s="151" t="s">
        <v>202</v>
      </c>
      <c r="G20" s="151" t="s">
        <v>203</v>
      </c>
      <c r="H20" s="155">
        <v>53100</v>
      </c>
      <c r="I20" s="64">
        <v>53100</v>
      </c>
      <c r="J20" s="64"/>
      <c r="K20" s="151"/>
      <c r="L20" s="64">
        <v>53100</v>
      </c>
      <c r="M20" s="151"/>
      <c r="N20" s="64"/>
      <c r="O20" s="64"/>
      <c r="P20" s="151"/>
      <c r="Q20" s="64"/>
      <c r="R20" s="64"/>
      <c r="S20" s="64"/>
      <c r="T20" s="64"/>
      <c r="U20" s="64"/>
      <c r="V20" s="64"/>
      <c r="W20" s="64"/>
    </row>
    <row r="21" ht="20.25" customHeight="1" spans="1:23">
      <c r="A21" s="151" t="str">
        <f t="shared" si="0"/>
        <v>       玉溪市住房和城乡建设局</v>
      </c>
      <c r="B21" s="151" t="s">
        <v>204</v>
      </c>
      <c r="C21" s="151" t="s">
        <v>205</v>
      </c>
      <c r="D21" s="151" t="s">
        <v>100</v>
      </c>
      <c r="E21" s="151" t="s">
        <v>168</v>
      </c>
      <c r="F21" s="151" t="s">
        <v>206</v>
      </c>
      <c r="G21" s="151" t="s">
        <v>207</v>
      </c>
      <c r="H21" s="155">
        <v>347400</v>
      </c>
      <c r="I21" s="64">
        <v>347400</v>
      </c>
      <c r="J21" s="64">
        <v>151987.5</v>
      </c>
      <c r="K21" s="151"/>
      <c r="L21" s="64">
        <v>195412.5</v>
      </c>
      <c r="M21" s="151"/>
      <c r="N21" s="64"/>
      <c r="O21" s="64"/>
      <c r="P21" s="151"/>
      <c r="Q21" s="64"/>
      <c r="R21" s="64"/>
      <c r="S21" s="64"/>
      <c r="T21" s="64"/>
      <c r="U21" s="64"/>
      <c r="V21" s="64"/>
      <c r="W21" s="64"/>
    </row>
    <row r="22" ht="20.25" customHeight="1" spans="1:23">
      <c r="A22" s="151" t="str">
        <f t="shared" si="0"/>
        <v>       玉溪市住房和城乡建设局</v>
      </c>
      <c r="B22" s="151" t="s">
        <v>208</v>
      </c>
      <c r="C22" s="151" t="s">
        <v>209</v>
      </c>
      <c r="D22" s="151" t="s">
        <v>100</v>
      </c>
      <c r="E22" s="151" t="s">
        <v>168</v>
      </c>
      <c r="F22" s="151" t="s">
        <v>210</v>
      </c>
      <c r="G22" s="151" t="s">
        <v>209</v>
      </c>
      <c r="H22" s="155">
        <v>75515.52</v>
      </c>
      <c r="I22" s="64">
        <v>75515.52</v>
      </c>
      <c r="J22" s="64"/>
      <c r="K22" s="151"/>
      <c r="L22" s="64">
        <v>75515.52</v>
      </c>
      <c r="M22" s="151"/>
      <c r="N22" s="64"/>
      <c r="O22" s="64"/>
      <c r="P22" s="151"/>
      <c r="Q22" s="64"/>
      <c r="R22" s="64"/>
      <c r="S22" s="64"/>
      <c r="T22" s="64"/>
      <c r="U22" s="64"/>
      <c r="V22" s="64"/>
      <c r="W22" s="64"/>
    </row>
    <row r="23" ht="20.25" customHeight="1" spans="1:23">
      <c r="A23" s="151" t="str">
        <f t="shared" si="0"/>
        <v>       玉溪市住房和城乡建设局</v>
      </c>
      <c r="B23" s="151" t="s">
        <v>211</v>
      </c>
      <c r="C23" s="151" t="s">
        <v>212</v>
      </c>
      <c r="D23" s="151" t="s">
        <v>87</v>
      </c>
      <c r="E23" s="151" t="s">
        <v>193</v>
      </c>
      <c r="F23" s="151" t="s">
        <v>213</v>
      </c>
      <c r="G23" s="151" t="s">
        <v>214</v>
      </c>
      <c r="H23" s="155">
        <v>14400</v>
      </c>
      <c r="I23" s="64">
        <v>14400</v>
      </c>
      <c r="J23" s="64">
        <v>14400</v>
      </c>
      <c r="K23" s="151"/>
      <c r="L23" s="64"/>
      <c r="M23" s="151"/>
      <c r="N23" s="64"/>
      <c r="O23" s="64"/>
      <c r="P23" s="151"/>
      <c r="Q23" s="64"/>
      <c r="R23" s="64"/>
      <c r="S23" s="64"/>
      <c r="T23" s="64"/>
      <c r="U23" s="64"/>
      <c r="V23" s="64"/>
      <c r="W23" s="64"/>
    </row>
    <row r="24" ht="20.25" customHeight="1" spans="1:23">
      <c r="A24" s="151" t="str">
        <f t="shared" si="0"/>
        <v>       玉溪市住房和城乡建设局</v>
      </c>
      <c r="B24" s="151" t="s">
        <v>211</v>
      </c>
      <c r="C24" s="151" t="s">
        <v>212</v>
      </c>
      <c r="D24" s="151" t="s">
        <v>100</v>
      </c>
      <c r="E24" s="151" t="s">
        <v>168</v>
      </c>
      <c r="F24" s="151" t="s">
        <v>215</v>
      </c>
      <c r="G24" s="151" t="s">
        <v>216</v>
      </c>
      <c r="H24" s="155">
        <v>69325</v>
      </c>
      <c r="I24" s="64">
        <v>69325</v>
      </c>
      <c r="J24" s="64">
        <v>1982.5</v>
      </c>
      <c r="K24" s="151"/>
      <c r="L24" s="64">
        <v>67342.5</v>
      </c>
      <c r="M24" s="151"/>
      <c r="N24" s="64"/>
      <c r="O24" s="64"/>
      <c r="P24" s="151"/>
      <c r="Q24" s="64"/>
      <c r="R24" s="64"/>
      <c r="S24" s="64"/>
      <c r="T24" s="64"/>
      <c r="U24" s="64"/>
      <c r="V24" s="64"/>
      <c r="W24" s="64"/>
    </row>
    <row r="25" ht="20.25" customHeight="1" spans="1:23">
      <c r="A25" s="151" t="str">
        <f t="shared" si="0"/>
        <v>       玉溪市住房和城乡建设局</v>
      </c>
      <c r="B25" s="151" t="s">
        <v>211</v>
      </c>
      <c r="C25" s="151" t="s">
        <v>212</v>
      </c>
      <c r="D25" s="151" t="s">
        <v>100</v>
      </c>
      <c r="E25" s="151" t="s">
        <v>168</v>
      </c>
      <c r="F25" s="151" t="s">
        <v>217</v>
      </c>
      <c r="G25" s="151" t="s">
        <v>218</v>
      </c>
      <c r="H25" s="155">
        <v>9775</v>
      </c>
      <c r="I25" s="64">
        <v>9775</v>
      </c>
      <c r="J25" s="64">
        <v>2443.75</v>
      </c>
      <c r="K25" s="151"/>
      <c r="L25" s="64">
        <v>7331.25</v>
      </c>
      <c r="M25" s="151"/>
      <c r="N25" s="64"/>
      <c r="O25" s="64"/>
      <c r="P25" s="151"/>
      <c r="Q25" s="64"/>
      <c r="R25" s="64"/>
      <c r="S25" s="64"/>
      <c r="T25" s="64"/>
      <c r="U25" s="64"/>
      <c r="V25" s="64"/>
      <c r="W25" s="64"/>
    </row>
    <row r="26" ht="20.25" customHeight="1" spans="1:23">
      <c r="A26" s="151" t="str">
        <f t="shared" si="0"/>
        <v>       玉溪市住房和城乡建设局</v>
      </c>
      <c r="B26" s="151" t="s">
        <v>211</v>
      </c>
      <c r="C26" s="151" t="s">
        <v>212</v>
      </c>
      <c r="D26" s="151" t="s">
        <v>100</v>
      </c>
      <c r="E26" s="151" t="s">
        <v>168</v>
      </c>
      <c r="F26" s="151" t="s">
        <v>219</v>
      </c>
      <c r="G26" s="151" t="s">
        <v>220</v>
      </c>
      <c r="H26" s="155">
        <v>55400</v>
      </c>
      <c r="I26" s="64">
        <v>55400</v>
      </c>
      <c r="J26" s="64">
        <v>13850</v>
      </c>
      <c r="K26" s="151"/>
      <c r="L26" s="64">
        <v>41550</v>
      </c>
      <c r="M26" s="151"/>
      <c r="N26" s="64"/>
      <c r="O26" s="64"/>
      <c r="P26" s="151"/>
      <c r="Q26" s="64"/>
      <c r="R26" s="64"/>
      <c r="S26" s="64"/>
      <c r="T26" s="64"/>
      <c r="U26" s="64"/>
      <c r="V26" s="64"/>
      <c r="W26" s="64"/>
    </row>
    <row r="27" ht="20.25" customHeight="1" spans="1:23">
      <c r="A27" s="151" t="str">
        <f t="shared" si="0"/>
        <v>       玉溪市住房和城乡建设局</v>
      </c>
      <c r="B27" s="151" t="s">
        <v>211</v>
      </c>
      <c r="C27" s="151" t="s">
        <v>212</v>
      </c>
      <c r="D27" s="151" t="s">
        <v>100</v>
      </c>
      <c r="E27" s="151" t="s">
        <v>168</v>
      </c>
      <c r="F27" s="151" t="s">
        <v>221</v>
      </c>
      <c r="G27" s="151" t="s">
        <v>222</v>
      </c>
      <c r="H27" s="155">
        <v>46000</v>
      </c>
      <c r="I27" s="64">
        <v>46000</v>
      </c>
      <c r="J27" s="64">
        <v>11500</v>
      </c>
      <c r="K27" s="151"/>
      <c r="L27" s="64">
        <v>34500</v>
      </c>
      <c r="M27" s="151"/>
      <c r="N27" s="64"/>
      <c r="O27" s="64"/>
      <c r="P27" s="151"/>
      <c r="Q27" s="64"/>
      <c r="R27" s="64"/>
      <c r="S27" s="64"/>
      <c r="T27" s="64"/>
      <c r="U27" s="64"/>
      <c r="V27" s="64"/>
      <c r="W27" s="64"/>
    </row>
    <row r="28" ht="20.25" customHeight="1" spans="1:23">
      <c r="A28" s="151" t="str">
        <f t="shared" si="0"/>
        <v>       玉溪市住房和城乡建设局</v>
      </c>
      <c r="B28" s="151" t="s">
        <v>211</v>
      </c>
      <c r="C28" s="151" t="s">
        <v>212</v>
      </c>
      <c r="D28" s="151" t="s">
        <v>100</v>
      </c>
      <c r="E28" s="151" t="s">
        <v>168</v>
      </c>
      <c r="F28" s="151" t="s">
        <v>223</v>
      </c>
      <c r="G28" s="151" t="s">
        <v>224</v>
      </c>
      <c r="H28" s="155">
        <v>145100</v>
      </c>
      <c r="I28" s="64">
        <v>145100</v>
      </c>
      <c r="J28" s="64">
        <v>36275</v>
      </c>
      <c r="K28" s="151"/>
      <c r="L28" s="64">
        <v>108825</v>
      </c>
      <c r="M28" s="151"/>
      <c r="N28" s="64"/>
      <c r="O28" s="64"/>
      <c r="P28" s="151"/>
      <c r="Q28" s="64"/>
      <c r="R28" s="64"/>
      <c r="S28" s="64"/>
      <c r="T28" s="64"/>
      <c r="U28" s="64"/>
      <c r="V28" s="64"/>
      <c r="W28" s="64"/>
    </row>
    <row r="29" ht="20.25" customHeight="1" spans="1:23">
      <c r="A29" s="151" t="str">
        <f t="shared" si="0"/>
        <v>       玉溪市住房和城乡建设局</v>
      </c>
      <c r="B29" s="151" t="s">
        <v>211</v>
      </c>
      <c r="C29" s="151" t="s">
        <v>212</v>
      </c>
      <c r="D29" s="151" t="s">
        <v>100</v>
      </c>
      <c r="E29" s="151" t="s">
        <v>168</v>
      </c>
      <c r="F29" s="151" t="s">
        <v>225</v>
      </c>
      <c r="G29" s="151" t="s">
        <v>226</v>
      </c>
      <c r="H29" s="155">
        <v>25000</v>
      </c>
      <c r="I29" s="64">
        <v>25000</v>
      </c>
      <c r="J29" s="64">
        <v>6250</v>
      </c>
      <c r="K29" s="151"/>
      <c r="L29" s="64">
        <v>18750</v>
      </c>
      <c r="M29" s="151"/>
      <c r="N29" s="64"/>
      <c r="O29" s="64"/>
      <c r="P29" s="151"/>
      <c r="Q29" s="64"/>
      <c r="R29" s="64"/>
      <c r="S29" s="64"/>
      <c r="T29" s="64"/>
      <c r="U29" s="64"/>
      <c r="V29" s="64"/>
      <c r="W29" s="64"/>
    </row>
    <row r="30" ht="20.25" customHeight="1" spans="1:23">
      <c r="A30" s="151" t="str">
        <f t="shared" si="0"/>
        <v>       玉溪市住房和城乡建设局</v>
      </c>
      <c r="B30" s="151" t="s">
        <v>211</v>
      </c>
      <c r="C30" s="151" t="s">
        <v>212</v>
      </c>
      <c r="D30" s="151" t="s">
        <v>100</v>
      </c>
      <c r="E30" s="151" t="s">
        <v>168</v>
      </c>
      <c r="F30" s="151" t="s">
        <v>227</v>
      </c>
      <c r="G30" s="151" t="s">
        <v>228</v>
      </c>
      <c r="H30" s="155">
        <v>16600</v>
      </c>
      <c r="I30" s="64">
        <v>16600</v>
      </c>
      <c r="J30" s="64">
        <v>4150</v>
      </c>
      <c r="K30" s="151"/>
      <c r="L30" s="64">
        <v>12450</v>
      </c>
      <c r="M30" s="151"/>
      <c r="N30" s="64"/>
      <c r="O30" s="64"/>
      <c r="P30" s="151"/>
      <c r="Q30" s="64"/>
      <c r="R30" s="64"/>
      <c r="S30" s="64"/>
      <c r="T30" s="64"/>
      <c r="U30" s="64"/>
      <c r="V30" s="64"/>
      <c r="W30" s="64"/>
    </row>
    <row r="31" ht="20.25" customHeight="1" spans="1:23">
      <c r="A31" s="151" t="str">
        <f t="shared" si="0"/>
        <v>       玉溪市住房和城乡建设局</v>
      </c>
      <c r="B31" s="151" t="s">
        <v>211</v>
      </c>
      <c r="C31" s="151" t="s">
        <v>212</v>
      </c>
      <c r="D31" s="151" t="s">
        <v>100</v>
      </c>
      <c r="E31" s="151" t="s">
        <v>168</v>
      </c>
      <c r="F31" s="151" t="s">
        <v>229</v>
      </c>
      <c r="G31" s="151" t="s">
        <v>230</v>
      </c>
      <c r="H31" s="155">
        <v>12000</v>
      </c>
      <c r="I31" s="64">
        <v>12000</v>
      </c>
      <c r="J31" s="64">
        <v>3000</v>
      </c>
      <c r="K31" s="151"/>
      <c r="L31" s="64">
        <v>9000</v>
      </c>
      <c r="M31" s="151"/>
      <c r="N31" s="64"/>
      <c r="O31" s="64"/>
      <c r="P31" s="151"/>
      <c r="Q31" s="64"/>
      <c r="R31" s="64"/>
      <c r="S31" s="64"/>
      <c r="T31" s="64"/>
      <c r="U31" s="64"/>
      <c r="V31" s="64"/>
      <c r="W31" s="64"/>
    </row>
    <row r="32" ht="20.25" customHeight="1" spans="1:23">
      <c r="A32" s="151" t="str">
        <f t="shared" si="0"/>
        <v>       玉溪市住房和城乡建设局</v>
      </c>
      <c r="B32" s="151" t="s">
        <v>211</v>
      </c>
      <c r="C32" s="151" t="s">
        <v>212</v>
      </c>
      <c r="D32" s="151" t="s">
        <v>100</v>
      </c>
      <c r="E32" s="151" t="s">
        <v>168</v>
      </c>
      <c r="F32" s="151" t="s">
        <v>231</v>
      </c>
      <c r="G32" s="151" t="s">
        <v>232</v>
      </c>
      <c r="H32" s="155">
        <v>33000</v>
      </c>
      <c r="I32" s="64">
        <v>33000</v>
      </c>
      <c r="J32" s="64">
        <v>8250</v>
      </c>
      <c r="K32" s="151"/>
      <c r="L32" s="64">
        <v>24750</v>
      </c>
      <c r="M32" s="151"/>
      <c r="N32" s="64"/>
      <c r="O32" s="64"/>
      <c r="P32" s="151"/>
      <c r="Q32" s="64"/>
      <c r="R32" s="64"/>
      <c r="S32" s="64"/>
      <c r="T32" s="64"/>
      <c r="U32" s="64"/>
      <c r="V32" s="64"/>
      <c r="W32" s="64"/>
    </row>
    <row r="33" ht="20.25" customHeight="1" spans="1:23">
      <c r="A33" s="151" t="str">
        <f t="shared" si="0"/>
        <v>       玉溪市住房和城乡建设局</v>
      </c>
      <c r="B33" s="151" t="s">
        <v>211</v>
      </c>
      <c r="C33" s="151" t="s">
        <v>212</v>
      </c>
      <c r="D33" s="151" t="s">
        <v>100</v>
      </c>
      <c r="E33" s="151" t="s">
        <v>168</v>
      </c>
      <c r="F33" s="151" t="s">
        <v>206</v>
      </c>
      <c r="G33" s="151" t="s">
        <v>207</v>
      </c>
      <c r="H33" s="155">
        <v>34740</v>
      </c>
      <c r="I33" s="64">
        <v>34740</v>
      </c>
      <c r="J33" s="64">
        <v>8685</v>
      </c>
      <c r="K33" s="151"/>
      <c r="L33" s="64">
        <v>26055</v>
      </c>
      <c r="M33" s="151"/>
      <c r="N33" s="64"/>
      <c r="O33" s="64"/>
      <c r="P33" s="151"/>
      <c r="Q33" s="64"/>
      <c r="R33" s="64"/>
      <c r="S33" s="64"/>
      <c r="T33" s="64"/>
      <c r="U33" s="64"/>
      <c r="V33" s="64"/>
      <c r="W33" s="64"/>
    </row>
    <row r="34" ht="20.25" customHeight="1" spans="1:23">
      <c r="A34" s="151" t="str">
        <f t="shared" si="0"/>
        <v>       玉溪市住房和城乡建设局</v>
      </c>
      <c r="B34" s="151" t="s">
        <v>233</v>
      </c>
      <c r="C34" s="151" t="s">
        <v>143</v>
      </c>
      <c r="D34" s="151" t="s">
        <v>100</v>
      </c>
      <c r="E34" s="151" t="s">
        <v>168</v>
      </c>
      <c r="F34" s="151" t="s">
        <v>234</v>
      </c>
      <c r="G34" s="151" t="s">
        <v>143</v>
      </c>
      <c r="H34" s="155">
        <v>23000</v>
      </c>
      <c r="I34" s="64">
        <v>23000</v>
      </c>
      <c r="J34" s="64"/>
      <c r="K34" s="151"/>
      <c r="L34" s="64">
        <v>23000</v>
      </c>
      <c r="M34" s="151"/>
      <c r="N34" s="64"/>
      <c r="O34" s="64"/>
      <c r="P34" s="151"/>
      <c r="Q34" s="64"/>
      <c r="R34" s="64"/>
      <c r="S34" s="64"/>
      <c r="T34" s="64"/>
      <c r="U34" s="64"/>
      <c r="V34" s="64"/>
      <c r="W34" s="64"/>
    </row>
    <row r="35" ht="20.25" customHeight="1" spans="1:23">
      <c r="A35" s="151" t="str">
        <f t="shared" si="0"/>
        <v>       玉溪市住房和城乡建设局</v>
      </c>
      <c r="B35" s="151" t="s">
        <v>235</v>
      </c>
      <c r="C35" s="151" t="s">
        <v>236</v>
      </c>
      <c r="D35" s="151" t="s">
        <v>100</v>
      </c>
      <c r="E35" s="151" t="s">
        <v>168</v>
      </c>
      <c r="F35" s="151" t="s">
        <v>198</v>
      </c>
      <c r="G35" s="151" t="s">
        <v>199</v>
      </c>
      <c r="H35" s="155">
        <v>139678</v>
      </c>
      <c r="I35" s="64">
        <v>139678</v>
      </c>
      <c r="J35" s="64"/>
      <c r="K35" s="151"/>
      <c r="L35" s="64">
        <v>139678</v>
      </c>
      <c r="M35" s="151"/>
      <c r="N35" s="64"/>
      <c r="O35" s="64"/>
      <c r="P35" s="151"/>
      <c r="Q35" s="64"/>
      <c r="R35" s="64"/>
      <c r="S35" s="64"/>
      <c r="T35" s="64"/>
      <c r="U35" s="64"/>
      <c r="V35" s="64"/>
      <c r="W35" s="64"/>
    </row>
    <row r="36" ht="20.25" customHeight="1" spans="1:23">
      <c r="A36" s="151" t="str">
        <f t="shared" si="0"/>
        <v>       玉溪市住房和城乡建设局</v>
      </c>
      <c r="B36" s="151" t="s">
        <v>237</v>
      </c>
      <c r="C36" s="151" t="s">
        <v>238</v>
      </c>
      <c r="D36" s="151" t="s">
        <v>100</v>
      </c>
      <c r="E36" s="151" t="s">
        <v>168</v>
      </c>
      <c r="F36" s="151" t="s">
        <v>239</v>
      </c>
      <c r="G36" s="151" t="s">
        <v>197</v>
      </c>
      <c r="H36" s="155">
        <v>288000</v>
      </c>
      <c r="I36" s="64">
        <v>288000</v>
      </c>
      <c r="J36" s="64">
        <v>72000</v>
      </c>
      <c r="K36" s="151"/>
      <c r="L36" s="64">
        <v>216000</v>
      </c>
      <c r="M36" s="151"/>
      <c r="N36" s="64"/>
      <c r="O36" s="64"/>
      <c r="P36" s="151"/>
      <c r="Q36" s="64"/>
      <c r="R36" s="64"/>
      <c r="S36" s="64"/>
      <c r="T36" s="64"/>
      <c r="U36" s="64"/>
      <c r="V36" s="64"/>
      <c r="W36" s="64"/>
    </row>
    <row r="37" ht="33" customHeight="1" spans="1:23">
      <c r="A37" s="151" t="str">
        <f t="shared" si="0"/>
        <v>       玉溪市住房和城乡建设局</v>
      </c>
      <c r="B37" s="151" t="s">
        <v>240</v>
      </c>
      <c r="C37" s="151" t="s">
        <v>241</v>
      </c>
      <c r="D37" s="151" t="s">
        <v>89</v>
      </c>
      <c r="E37" s="151" t="s">
        <v>242</v>
      </c>
      <c r="F37" s="151" t="s">
        <v>243</v>
      </c>
      <c r="G37" s="151" t="s">
        <v>244</v>
      </c>
      <c r="H37" s="155">
        <v>400000</v>
      </c>
      <c r="I37" s="64">
        <v>400000</v>
      </c>
      <c r="J37" s="64">
        <v>400000</v>
      </c>
      <c r="K37" s="151"/>
      <c r="L37" s="64"/>
      <c r="M37" s="151"/>
      <c r="N37" s="64"/>
      <c r="O37" s="64"/>
      <c r="P37" s="151"/>
      <c r="Q37" s="64"/>
      <c r="R37" s="64"/>
      <c r="S37" s="64"/>
      <c r="T37" s="64"/>
      <c r="U37" s="64"/>
      <c r="V37" s="64"/>
      <c r="W37" s="64"/>
    </row>
    <row r="38" ht="20.25" customHeight="1" spans="1:23">
      <c r="A38" s="151" t="str">
        <f t="shared" si="0"/>
        <v>       玉溪市住房和城乡建设局</v>
      </c>
      <c r="B38" s="151" t="s">
        <v>245</v>
      </c>
      <c r="C38" s="151" t="s">
        <v>246</v>
      </c>
      <c r="D38" s="151" t="s">
        <v>100</v>
      </c>
      <c r="E38" s="151" t="s">
        <v>168</v>
      </c>
      <c r="F38" s="151" t="s">
        <v>215</v>
      </c>
      <c r="G38" s="151" t="s">
        <v>216</v>
      </c>
      <c r="H38" s="155">
        <v>660000</v>
      </c>
      <c r="I38" s="64">
        <v>660000</v>
      </c>
      <c r="J38" s="64"/>
      <c r="K38" s="151"/>
      <c r="L38" s="64">
        <v>660000</v>
      </c>
      <c r="M38" s="151"/>
      <c r="N38" s="64"/>
      <c r="O38" s="64"/>
      <c r="P38" s="151"/>
      <c r="Q38" s="64"/>
      <c r="R38" s="64"/>
      <c r="S38" s="64"/>
      <c r="T38" s="64"/>
      <c r="U38" s="64"/>
      <c r="V38" s="64"/>
      <c r="W38" s="64"/>
    </row>
    <row r="39" ht="20.25" customHeight="1" spans="1:23">
      <c r="A39" s="151" t="str">
        <f t="shared" si="0"/>
        <v>       玉溪市住房和城乡建设局</v>
      </c>
      <c r="B39" s="151" t="s">
        <v>247</v>
      </c>
      <c r="C39" s="151" t="s">
        <v>248</v>
      </c>
      <c r="D39" s="151" t="s">
        <v>100</v>
      </c>
      <c r="E39" s="151" t="s">
        <v>168</v>
      </c>
      <c r="F39" s="151" t="s">
        <v>213</v>
      </c>
      <c r="G39" s="151" t="s">
        <v>214</v>
      </c>
      <c r="H39" s="155">
        <v>270000</v>
      </c>
      <c r="I39" s="64">
        <v>270000</v>
      </c>
      <c r="J39" s="64"/>
      <c r="K39" s="151"/>
      <c r="L39" s="64">
        <v>270000</v>
      </c>
      <c r="M39" s="151"/>
      <c r="N39" s="64"/>
      <c r="O39" s="64"/>
      <c r="P39" s="151"/>
      <c r="Q39" s="64"/>
      <c r="R39" s="64"/>
      <c r="S39" s="64"/>
      <c r="T39" s="64"/>
      <c r="U39" s="64"/>
      <c r="V39" s="64"/>
      <c r="W39" s="64"/>
    </row>
    <row r="40" ht="20.25" customHeight="1" spans="1:23">
      <c r="A40" s="151" t="str">
        <f t="shared" si="0"/>
        <v>       玉溪市住房和城乡建设局</v>
      </c>
      <c r="B40" s="151" t="s">
        <v>249</v>
      </c>
      <c r="C40" s="151" t="s">
        <v>250</v>
      </c>
      <c r="D40" s="151" t="s">
        <v>100</v>
      </c>
      <c r="E40" s="151" t="s">
        <v>168</v>
      </c>
      <c r="F40" s="151" t="s">
        <v>251</v>
      </c>
      <c r="G40" s="151" t="s">
        <v>250</v>
      </c>
      <c r="H40" s="155">
        <v>271323.58</v>
      </c>
      <c r="I40" s="64">
        <v>271323.58</v>
      </c>
      <c r="J40" s="64"/>
      <c r="K40" s="151"/>
      <c r="L40" s="64">
        <v>271323.58</v>
      </c>
      <c r="M40" s="151"/>
      <c r="N40" s="64"/>
      <c r="O40" s="64"/>
      <c r="P40" s="151"/>
      <c r="Q40" s="64"/>
      <c r="R40" s="64"/>
      <c r="S40" s="64"/>
      <c r="T40" s="64"/>
      <c r="U40" s="64"/>
      <c r="V40" s="64"/>
      <c r="W40" s="64"/>
    </row>
    <row r="41" ht="20.25" customHeight="1" spans="1:23">
      <c r="A41" s="153" t="s">
        <v>32</v>
      </c>
      <c r="B41" s="153"/>
      <c r="C41" s="153"/>
      <c r="D41" s="153"/>
      <c r="E41" s="153"/>
      <c r="F41" s="153"/>
      <c r="G41" s="153"/>
      <c r="H41" s="64">
        <v>10756705.66</v>
      </c>
      <c r="I41" s="64">
        <v>10756705.66</v>
      </c>
      <c r="J41" s="64">
        <v>4003599.4</v>
      </c>
      <c r="K41" s="64"/>
      <c r="L41" s="64">
        <v>6753106.26</v>
      </c>
      <c r="M41" s="64"/>
      <c r="N41" s="64"/>
      <c r="O41" s="64"/>
      <c r="P41" s="64"/>
      <c r="Q41" s="64"/>
      <c r="R41" s="64"/>
      <c r="S41" s="64"/>
      <c r="T41" s="64"/>
      <c r="U41" s="64"/>
      <c r="V41" s="64"/>
      <c r="W41" s="64"/>
    </row>
  </sheetData>
  <mergeCells count="17">
    <mergeCell ref="A1:W1"/>
    <mergeCell ref="A2:W2"/>
    <mergeCell ref="A3:V3"/>
    <mergeCell ref="H4:W4"/>
    <mergeCell ref="I5:M5"/>
    <mergeCell ref="N5:P5"/>
    <mergeCell ref="R5:W5"/>
    <mergeCell ref="A41:G41"/>
    <mergeCell ref="A4:A6"/>
    <mergeCell ref="B4:B6"/>
    <mergeCell ref="C4:C6"/>
    <mergeCell ref="D4:D6"/>
    <mergeCell ref="E4:E6"/>
    <mergeCell ref="F4:F6"/>
    <mergeCell ref="G4:G6"/>
    <mergeCell ref="H5:H6"/>
    <mergeCell ref="Q5:Q6"/>
  </mergeCells>
  <pageMargins left="0.75" right="0.75" top="1" bottom="1" header="0.5" footer="0.5"/>
  <pageSetup paperSize="1" scale="47" fitToHeight="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8"/>
  <sheetViews>
    <sheetView showZeros="0" topLeftCell="B1" workbookViewId="0">
      <selection activeCell="F16" sqref="F16"/>
    </sheetView>
  </sheetViews>
  <sheetFormatPr defaultColWidth="9.14166666666667" defaultRowHeight="14.25" customHeight="1"/>
  <cols>
    <col min="1" max="1" width="10.25" customWidth="1"/>
    <col min="2" max="2" width="21.0333333333333" customWidth="1"/>
    <col min="3" max="3" width="23.125" customWidth="1"/>
    <col min="4" max="4" width="19.375" customWidth="1"/>
    <col min="5" max="5" width="9.75" customWidth="1"/>
    <col min="6" max="6" width="17" customWidth="1"/>
    <col min="7" max="7" width="7.625" customWidth="1"/>
    <col min="8" max="8" width="13.375" customWidth="1"/>
    <col min="9" max="11" width="14.175" customWidth="1"/>
    <col min="12" max="12" width="12.375" customWidth="1"/>
    <col min="13" max="23" width="6.25" customWidth="1"/>
  </cols>
  <sheetData>
    <row r="1" ht="13.5" customHeight="1" spans="2:23">
      <c r="B1" s="131"/>
      <c r="E1" s="143"/>
      <c r="F1" s="143"/>
      <c r="G1" s="143"/>
      <c r="H1" s="143"/>
      <c r="K1" s="131"/>
      <c r="N1" s="131"/>
      <c r="O1" s="131"/>
      <c r="P1" s="131"/>
      <c r="U1" s="148"/>
      <c r="W1" s="132" t="s">
        <v>252</v>
      </c>
    </row>
    <row r="2" ht="27.75" customHeight="1" spans="1:23">
      <c r="A2" s="32" t="s">
        <v>253</v>
      </c>
      <c r="B2" s="32"/>
      <c r="C2" s="32"/>
      <c r="D2" s="32"/>
      <c r="E2" s="32"/>
      <c r="F2" s="32"/>
      <c r="G2" s="32"/>
      <c r="H2" s="32"/>
      <c r="I2" s="32"/>
      <c r="J2" s="32"/>
      <c r="K2" s="32"/>
      <c r="L2" s="32"/>
      <c r="M2" s="32"/>
      <c r="N2" s="32"/>
      <c r="O2" s="32"/>
      <c r="P2" s="32"/>
      <c r="Q2" s="32"/>
      <c r="R2" s="32"/>
      <c r="S2" s="32"/>
      <c r="T2" s="32"/>
      <c r="U2" s="32"/>
      <c r="V2" s="32"/>
      <c r="W2" s="32"/>
    </row>
    <row r="3" ht="13.5" customHeight="1" spans="1:23">
      <c r="A3" s="5" t="s">
        <v>29</v>
      </c>
      <c r="B3" s="144" t="str">
        <f>"单位名称："&amp;"玉溪市住房和城乡建设局"</f>
        <v>单位名称：玉溪市住房和城乡建设局</v>
      </c>
      <c r="C3" s="144"/>
      <c r="D3" s="144"/>
      <c r="E3" s="144"/>
      <c r="F3" s="144"/>
      <c r="G3" s="144"/>
      <c r="H3" s="144"/>
      <c r="I3" s="144"/>
      <c r="J3" s="7"/>
      <c r="K3" s="7"/>
      <c r="L3" s="7"/>
      <c r="M3" s="7"/>
      <c r="N3" s="7"/>
      <c r="O3" s="7"/>
      <c r="P3" s="7"/>
      <c r="Q3" s="7"/>
      <c r="U3" s="148"/>
      <c r="W3" s="135" t="s">
        <v>3</v>
      </c>
    </row>
    <row r="4" ht="21.75" customHeight="1" spans="1:23">
      <c r="A4" s="9" t="s">
        <v>254</v>
      </c>
      <c r="B4" s="9" t="s">
        <v>148</v>
      </c>
      <c r="C4" s="9" t="s">
        <v>149</v>
      </c>
      <c r="D4" s="9" t="s">
        <v>255</v>
      </c>
      <c r="E4" s="10" t="s">
        <v>150</v>
      </c>
      <c r="F4" s="10" t="s">
        <v>151</v>
      </c>
      <c r="G4" s="10" t="s">
        <v>152</v>
      </c>
      <c r="H4" s="10" t="s">
        <v>153</v>
      </c>
      <c r="I4" s="20" t="s">
        <v>32</v>
      </c>
      <c r="J4" s="20" t="s">
        <v>256</v>
      </c>
      <c r="K4" s="20"/>
      <c r="L4" s="20"/>
      <c r="M4" s="20"/>
      <c r="N4" s="20" t="s">
        <v>155</v>
      </c>
      <c r="O4" s="20"/>
      <c r="P4" s="20"/>
      <c r="Q4" s="10" t="s">
        <v>38</v>
      </c>
      <c r="R4" s="11" t="s">
        <v>257</v>
      </c>
      <c r="S4" s="12"/>
      <c r="T4" s="12"/>
      <c r="U4" s="12"/>
      <c r="V4" s="12"/>
      <c r="W4" s="13"/>
    </row>
    <row r="5" ht="21.75" customHeight="1" spans="1:23">
      <c r="A5" s="14"/>
      <c r="B5" s="14"/>
      <c r="C5" s="14"/>
      <c r="D5" s="14"/>
      <c r="E5" s="15"/>
      <c r="F5" s="15"/>
      <c r="G5" s="15"/>
      <c r="H5" s="15"/>
      <c r="I5" s="20"/>
      <c r="J5" s="147" t="s">
        <v>35</v>
      </c>
      <c r="K5" s="147"/>
      <c r="L5" s="147" t="s">
        <v>36</v>
      </c>
      <c r="M5" s="147" t="s">
        <v>37</v>
      </c>
      <c r="N5" s="10" t="s">
        <v>35</v>
      </c>
      <c r="O5" s="10" t="s">
        <v>36</v>
      </c>
      <c r="P5" s="10" t="s">
        <v>37</v>
      </c>
      <c r="Q5" s="15"/>
      <c r="R5" s="10" t="s">
        <v>34</v>
      </c>
      <c r="S5" s="10" t="s">
        <v>41</v>
      </c>
      <c r="T5" s="10" t="s">
        <v>161</v>
      </c>
      <c r="U5" s="10" t="s">
        <v>43</v>
      </c>
      <c r="V5" s="10" t="s">
        <v>44</v>
      </c>
      <c r="W5" s="10" t="s">
        <v>45</v>
      </c>
    </row>
    <row r="6" ht="40.5" customHeight="1" spans="1:23">
      <c r="A6" s="17"/>
      <c r="B6" s="17"/>
      <c r="C6" s="17"/>
      <c r="D6" s="17"/>
      <c r="E6" s="18"/>
      <c r="F6" s="18"/>
      <c r="G6" s="18"/>
      <c r="H6" s="18"/>
      <c r="I6" s="20"/>
      <c r="J6" s="147" t="s">
        <v>34</v>
      </c>
      <c r="K6" s="147" t="s">
        <v>258</v>
      </c>
      <c r="L6" s="147"/>
      <c r="M6" s="147"/>
      <c r="N6" s="18"/>
      <c r="O6" s="18"/>
      <c r="P6" s="18"/>
      <c r="Q6" s="18"/>
      <c r="R6" s="18"/>
      <c r="S6" s="18"/>
      <c r="T6" s="18"/>
      <c r="U6" s="19"/>
      <c r="V6" s="18"/>
      <c r="W6" s="18"/>
    </row>
    <row r="7" ht="15" customHeight="1" spans="1:23">
      <c r="A7" s="145">
        <v>1</v>
      </c>
      <c r="B7" s="145">
        <v>2</v>
      </c>
      <c r="C7" s="145">
        <v>3</v>
      </c>
      <c r="D7" s="145">
        <v>4</v>
      </c>
      <c r="E7" s="145">
        <v>5</v>
      </c>
      <c r="F7" s="145">
        <v>6</v>
      </c>
      <c r="G7" s="145">
        <v>7</v>
      </c>
      <c r="H7" s="145">
        <v>8</v>
      </c>
      <c r="I7" s="145">
        <v>9</v>
      </c>
      <c r="J7" s="145">
        <v>10</v>
      </c>
      <c r="K7" s="145">
        <v>11</v>
      </c>
      <c r="L7" s="145">
        <v>12</v>
      </c>
      <c r="M7" s="145">
        <v>13</v>
      </c>
      <c r="N7" s="145">
        <v>14</v>
      </c>
      <c r="O7" s="145">
        <v>15</v>
      </c>
      <c r="P7" s="145">
        <v>16</v>
      </c>
      <c r="Q7" s="145">
        <v>17</v>
      </c>
      <c r="R7" s="145">
        <v>18</v>
      </c>
      <c r="S7" s="145">
        <v>19</v>
      </c>
      <c r="T7" s="145">
        <v>20</v>
      </c>
      <c r="U7" s="145">
        <v>21</v>
      </c>
      <c r="V7" s="145">
        <v>22</v>
      </c>
      <c r="W7" s="145">
        <v>23</v>
      </c>
    </row>
    <row r="8" ht="32.9" customHeight="1" spans="1:23">
      <c r="A8" s="26"/>
      <c r="B8" s="146"/>
      <c r="C8" s="26" t="s">
        <v>259</v>
      </c>
      <c r="D8" s="26"/>
      <c r="E8" s="26"/>
      <c r="F8" s="26"/>
      <c r="G8" s="26"/>
      <c r="H8" s="26"/>
      <c r="I8" s="45">
        <v>40000000</v>
      </c>
      <c r="J8" s="45"/>
      <c r="K8" s="45"/>
      <c r="L8" s="45">
        <v>40000000</v>
      </c>
      <c r="M8" s="45"/>
      <c r="N8" s="45"/>
      <c r="O8" s="45"/>
      <c r="P8" s="45"/>
      <c r="Q8" s="45"/>
      <c r="R8" s="45"/>
      <c r="S8" s="45"/>
      <c r="T8" s="45"/>
      <c r="U8" s="45"/>
      <c r="V8" s="45"/>
      <c r="W8" s="45"/>
    </row>
    <row r="9" ht="32.9" customHeight="1" spans="1:23">
      <c r="A9" s="26" t="s">
        <v>260</v>
      </c>
      <c r="B9" s="146" t="s">
        <v>261</v>
      </c>
      <c r="C9" s="26" t="s">
        <v>259</v>
      </c>
      <c r="D9" s="26" t="s">
        <v>66</v>
      </c>
      <c r="E9" s="26" t="s">
        <v>107</v>
      </c>
      <c r="F9" s="26" t="s">
        <v>262</v>
      </c>
      <c r="G9" s="26" t="s">
        <v>263</v>
      </c>
      <c r="H9" s="26" t="s">
        <v>264</v>
      </c>
      <c r="I9" s="45">
        <v>40000000</v>
      </c>
      <c r="J9" s="45"/>
      <c r="K9" s="45"/>
      <c r="L9" s="45">
        <v>40000000</v>
      </c>
      <c r="M9" s="45"/>
      <c r="N9" s="45"/>
      <c r="O9" s="45"/>
      <c r="P9" s="45"/>
      <c r="Q9" s="45"/>
      <c r="R9" s="45"/>
      <c r="S9" s="45"/>
      <c r="T9" s="45"/>
      <c r="U9" s="45"/>
      <c r="V9" s="45"/>
      <c r="W9" s="45"/>
    </row>
    <row r="10" ht="32.9" customHeight="1" spans="1:23">
      <c r="A10" s="26"/>
      <c r="B10" s="26"/>
      <c r="C10" s="26" t="s">
        <v>265</v>
      </c>
      <c r="D10" s="26"/>
      <c r="E10" s="26"/>
      <c r="F10" s="26"/>
      <c r="G10" s="26"/>
      <c r="H10" s="26"/>
      <c r="I10" s="45">
        <v>4944200</v>
      </c>
      <c r="J10" s="45">
        <v>4944200</v>
      </c>
      <c r="K10" s="45">
        <v>4944200</v>
      </c>
      <c r="L10" s="45"/>
      <c r="M10" s="45"/>
      <c r="N10" s="45"/>
      <c r="O10" s="45"/>
      <c r="P10" s="45"/>
      <c r="Q10" s="45"/>
      <c r="R10" s="45"/>
      <c r="S10" s="45"/>
      <c r="T10" s="45"/>
      <c r="U10" s="45"/>
      <c r="V10" s="45"/>
      <c r="W10" s="45"/>
    </row>
    <row r="11" ht="32.9" customHeight="1" spans="1:23">
      <c r="A11" s="26" t="s">
        <v>266</v>
      </c>
      <c r="B11" s="146" t="s">
        <v>267</v>
      </c>
      <c r="C11" s="26" t="s">
        <v>265</v>
      </c>
      <c r="D11" s="26" t="s">
        <v>66</v>
      </c>
      <c r="E11" s="26" t="s">
        <v>112</v>
      </c>
      <c r="F11" s="26" t="s">
        <v>268</v>
      </c>
      <c r="G11" s="26" t="s">
        <v>269</v>
      </c>
      <c r="H11" s="26" t="s">
        <v>79</v>
      </c>
      <c r="I11" s="45">
        <v>4944200</v>
      </c>
      <c r="J11" s="45">
        <v>4944200</v>
      </c>
      <c r="K11" s="45">
        <v>4944200</v>
      </c>
      <c r="L11" s="45"/>
      <c r="M11" s="45"/>
      <c r="N11" s="45"/>
      <c r="O11" s="45"/>
      <c r="P11" s="45"/>
      <c r="Q11" s="45"/>
      <c r="R11" s="45"/>
      <c r="S11" s="45"/>
      <c r="T11" s="45"/>
      <c r="U11" s="45"/>
      <c r="V11" s="45"/>
      <c r="W11" s="45"/>
    </row>
    <row r="12" ht="32.9" customHeight="1" spans="1:23">
      <c r="A12" s="26"/>
      <c r="B12" s="26"/>
      <c r="C12" s="26" t="s">
        <v>270</v>
      </c>
      <c r="D12" s="26"/>
      <c r="E12" s="26"/>
      <c r="F12" s="26"/>
      <c r="G12" s="26"/>
      <c r="H12" s="26"/>
      <c r="I12" s="45">
        <v>7773400</v>
      </c>
      <c r="J12" s="45">
        <v>7773400</v>
      </c>
      <c r="K12" s="45">
        <v>7773400</v>
      </c>
      <c r="L12" s="45"/>
      <c r="M12" s="45"/>
      <c r="N12" s="45"/>
      <c r="O12" s="45"/>
      <c r="P12" s="45"/>
      <c r="Q12" s="45"/>
      <c r="R12" s="45"/>
      <c r="S12" s="45"/>
      <c r="T12" s="45"/>
      <c r="U12" s="45"/>
      <c r="V12" s="45"/>
      <c r="W12" s="45"/>
    </row>
    <row r="13" ht="32.9" customHeight="1" spans="1:23">
      <c r="A13" s="26" t="s">
        <v>266</v>
      </c>
      <c r="B13" s="146" t="s">
        <v>271</v>
      </c>
      <c r="C13" s="26" t="s">
        <v>270</v>
      </c>
      <c r="D13" s="26" t="s">
        <v>66</v>
      </c>
      <c r="E13" s="26" t="s">
        <v>105</v>
      </c>
      <c r="F13" s="26" t="s">
        <v>272</v>
      </c>
      <c r="G13" s="26" t="s">
        <v>263</v>
      </c>
      <c r="H13" s="26" t="s">
        <v>264</v>
      </c>
      <c r="I13" s="45">
        <v>7773400</v>
      </c>
      <c r="J13" s="45">
        <v>7773400</v>
      </c>
      <c r="K13" s="45">
        <v>7773400</v>
      </c>
      <c r="L13" s="45"/>
      <c r="M13" s="45"/>
      <c r="N13" s="45"/>
      <c r="O13" s="45"/>
      <c r="P13" s="45"/>
      <c r="Q13" s="45"/>
      <c r="R13" s="45"/>
      <c r="S13" s="45"/>
      <c r="T13" s="45"/>
      <c r="U13" s="45"/>
      <c r="V13" s="45"/>
      <c r="W13" s="45"/>
    </row>
    <row r="14" ht="32.9" customHeight="1" spans="1:23">
      <c r="A14" s="26"/>
      <c r="B14" s="26"/>
      <c r="C14" s="26" t="s">
        <v>273</v>
      </c>
      <c r="D14" s="26"/>
      <c r="E14" s="26"/>
      <c r="F14" s="26"/>
      <c r="G14" s="26"/>
      <c r="H14" s="26"/>
      <c r="I14" s="45">
        <v>150000</v>
      </c>
      <c r="J14" s="45">
        <v>150000</v>
      </c>
      <c r="K14" s="45">
        <v>150000</v>
      </c>
      <c r="L14" s="45"/>
      <c r="M14" s="45"/>
      <c r="N14" s="45"/>
      <c r="O14" s="45"/>
      <c r="P14" s="45"/>
      <c r="Q14" s="45"/>
      <c r="R14" s="45"/>
      <c r="S14" s="45"/>
      <c r="T14" s="45"/>
      <c r="U14" s="45"/>
      <c r="V14" s="45"/>
      <c r="W14" s="45"/>
    </row>
    <row r="15" ht="32.9" customHeight="1" spans="1:23">
      <c r="A15" s="26" t="s">
        <v>260</v>
      </c>
      <c r="B15" s="146" t="s">
        <v>274</v>
      </c>
      <c r="C15" s="26" t="s">
        <v>273</v>
      </c>
      <c r="D15" s="26" t="s">
        <v>66</v>
      </c>
      <c r="E15" s="26" t="s">
        <v>85</v>
      </c>
      <c r="F15" s="26" t="s">
        <v>275</v>
      </c>
      <c r="G15" s="26" t="s">
        <v>227</v>
      </c>
      <c r="H15" s="26" t="s">
        <v>228</v>
      </c>
      <c r="I15" s="45">
        <v>150000</v>
      </c>
      <c r="J15" s="45">
        <v>150000</v>
      </c>
      <c r="K15" s="45">
        <v>150000</v>
      </c>
      <c r="L15" s="45"/>
      <c r="M15" s="45"/>
      <c r="N15" s="45"/>
      <c r="O15" s="45"/>
      <c r="P15" s="45"/>
      <c r="Q15" s="45"/>
      <c r="R15" s="45"/>
      <c r="S15" s="45"/>
      <c r="T15" s="45"/>
      <c r="U15" s="45"/>
      <c r="V15" s="45"/>
      <c r="W15" s="45"/>
    </row>
    <row r="16" ht="32.9" customHeight="1" spans="1:23">
      <c r="A16" s="26"/>
      <c r="B16" s="26"/>
      <c r="C16" s="26" t="s">
        <v>276</v>
      </c>
      <c r="D16" s="26"/>
      <c r="E16" s="26"/>
      <c r="F16" s="26"/>
      <c r="G16" s="26"/>
      <c r="H16" s="26"/>
      <c r="I16" s="45">
        <v>4503200</v>
      </c>
      <c r="J16" s="45">
        <v>4503200</v>
      </c>
      <c r="K16" s="45">
        <v>4503200</v>
      </c>
      <c r="L16" s="45"/>
      <c r="M16" s="45"/>
      <c r="N16" s="45"/>
      <c r="O16" s="45"/>
      <c r="P16" s="45"/>
      <c r="Q16" s="45"/>
      <c r="R16" s="45"/>
      <c r="S16" s="45"/>
      <c r="T16" s="45"/>
      <c r="U16" s="45"/>
      <c r="V16" s="45"/>
      <c r="W16" s="45"/>
    </row>
    <row r="17" ht="32.9" customHeight="1" spans="1:23">
      <c r="A17" s="26" t="s">
        <v>266</v>
      </c>
      <c r="B17" s="146" t="s">
        <v>277</v>
      </c>
      <c r="C17" s="26" t="s">
        <v>276</v>
      </c>
      <c r="D17" s="26" t="s">
        <v>66</v>
      </c>
      <c r="E17" s="26" t="s">
        <v>120</v>
      </c>
      <c r="F17" s="26" t="s">
        <v>278</v>
      </c>
      <c r="G17" s="26" t="s">
        <v>269</v>
      </c>
      <c r="H17" s="26" t="s">
        <v>79</v>
      </c>
      <c r="I17" s="45">
        <v>4503200</v>
      </c>
      <c r="J17" s="45">
        <v>4503200</v>
      </c>
      <c r="K17" s="45">
        <v>4503200</v>
      </c>
      <c r="L17" s="45"/>
      <c r="M17" s="45"/>
      <c r="N17" s="45"/>
      <c r="O17" s="45"/>
      <c r="P17" s="45"/>
      <c r="Q17" s="45"/>
      <c r="R17" s="45"/>
      <c r="S17" s="45"/>
      <c r="T17" s="45"/>
      <c r="U17" s="45"/>
      <c r="V17" s="45"/>
      <c r="W17" s="45"/>
    </row>
    <row r="18" ht="32.9" customHeight="1" spans="1:23">
      <c r="A18" s="26"/>
      <c r="B18" s="26"/>
      <c r="C18" s="26" t="s">
        <v>279</v>
      </c>
      <c r="D18" s="26"/>
      <c r="E18" s="26"/>
      <c r="F18" s="26"/>
      <c r="G18" s="26"/>
      <c r="H18" s="26"/>
      <c r="I18" s="45">
        <v>145600</v>
      </c>
      <c r="J18" s="45">
        <v>145600</v>
      </c>
      <c r="K18" s="45">
        <v>145600</v>
      </c>
      <c r="L18" s="45"/>
      <c r="M18" s="45"/>
      <c r="N18" s="45"/>
      <c r="O18" s="45"/>
      <c r="P18" s="45"/>
      <c r="Q18" s="45"/>
      <c r="R18" s="45"/>
      <c r="S18" s="45"/>
      <c r="T18" s="45"/>
      <c r="U18" s="45"/>
      <c r="V18" s="45"/>
      <c r="W18" s="45"/>
    </row>
    <row r="19" ht="32.9" customHeight="1" spans="1:23">
      <c r="A19" s="26" t="s">
        <v>260</v>
      </c>
      <c r="B19" s="146" t="s">
        <v>280</v>
      </c>
      <c r="C19" s="26" t="s">
        <v>279</v>
      </c>
      <c r="D19" s="26" t="s">
        <v>66</v>
      </c>
      <c r="E19" s="26" t="s">
        <v>103</v>
      </c>
      <c r="F19" s="26" t="s">
        <v>281</v>
      </c>
      <c r="G19" s="26" t="s">
        <v>263</v>
      </c>
      <c r="H19" s="26" t="s">
        <v>264</v>
      </c>
      <c r="I19" s="45">
        <v>145600</v>
      </c>
      <c r="J19" s="45">
        <v>145600</v>
      </c>
      <c r="K19" s="45">
        <v>145600</v>
      </c>
      <c r="L19" s="45"/>
      <c r="M19" s="45"/>
      <c r="N19" s="45"/>
      <c r="O19" s="45"/>
      <c r="P19" s="45"/>
      <c r="Q19" s="45"/>
      <c r="R19" s="45"/>
      <c r="S19" s="45"/>
      <c r="T19" s="45"/>
      <c r="U19" s="45"/>
      <c r="V19" s="45"/>
      <c r="W19" s="45"/>
    </row>
    <row r="20" ht="32.9" customHeight="1" spans="1:23">
      <c r="A20" s="26"/>
      <c r="B20" s="26"/>
      <c r="C20" s="26" t="s">
        <v>282</v>
      </c>
      <c r="D20" s="26"/>
      <c r="E20" s="26"/>
      <c r="F20" s="26"/>
      <c r="G20" s="26"/>
      <c r="H20" s="26"/>
      <c r="I20" s="45">
        <v>25042000</v>
      </c>
      <c r="J20" s="45">
        <v>25042000</v>
      </c>
      <c r="K20" s="45">
        <v>25042000</v>
      </c>
      <c r="L20" s="45"/>
      <c r="M20" s="45"/>
      <c r="N20" s="45"/>
      <c r="O20" s="45"/>
      <c r="P20" s="45"/>
      <c r="Q20" s="45"/>
      <c r="R20" s="45"/>
      <c r="S20" s="45"/>
      <c r="T20" s="45"/>
      <c r="U20" s="45"/>
      <c r="V20" s="45"/>
      <c r="W20" s="45"/>
    </row>
    <row r="21" ht="32.9" customHeight="1" spans="1:23">
      <c r="A21" s="26" t="s">
        <v>266</v>
      </c>
      <c r="B21" s="146" t="s">
        <v>283</v>
      </c>
      <c r="C21" s="26" t="s">
        <v>282</v>
      </c>
      <c r="D21" s="26" t="s">
        <v>66</v>
      </c>
      <c r="E21" s="26" t="s">
        <v>101</v>
      </c>
      <c r="F21" s="26" t="s">
        <v>284</v>
      </c>
      <c r="G21" s="26" t="s">
        <v>263</v>
      </c>
      <c r="H21" s="26" t="s">
        <v>264</v>
      </c>
      <c r="I21" s="45">
        <v>25042000</v>
      </c>
      <c r="J21" s="45">
        <v>25042000</v>
      </c>
      <c r="K21" s="45">
        <v>25042000</v>
      </c>
      <c r="L21" s="45"/>
      <c r="M21" s="45"/>
      <c r="N21" s="45"/>
      <c r="O21" s="45"/>
      <c r="P21" s="45"/>
      <c r="Q21" s="45"/>
      <c r="R21" s="45"/>
      <c r="S21" s="45"/>
      <c r="T21" s="45"/>
      <c r="U21" s="45"/>
      <c r="V21" s="45"/>
      <c r="W21" s="45"/>
    </row>
    <row r="22" ht="32.9" customHeight="1" spans="1:23">
      <c r="A22" s="26"/>
      <c r="B22" s="26"/>
      <c r="C22" s="26" t="s">
        <v>285</v>
      </c>
      <c r="D22" s="26"/>
      <c r="E22" s="26"/>
      <c r="F22" s="26"/>
      <c r="G22" s="26"/>
      <c r="H22" s="26"/>
      <c r="I22" s="45">
        <v>250000</v>
      </c>
      <c r="J22" s="45">
        <v>250000</v>
      </c>
      <c r="K22" s="45">
        <v>250000</v>
      </c>
      <c r="L22" s="45"/>
      <c r="M22" s="45"/>
      <c r="N22" s="45"/>
      <c r="O22" s="45"/>
      <c r="P22" s="45"/>
      <c r="Q22" s="45"/>
      <c r="R22" s="45"/>
      <c r="S22" s="45"/>
      <c r="T22" s="45"/>
      <c r="U22" s="45"/>
      <c r="V22" s="45"/>
      <c r="W22" s="45"/>
    </row>
    <row r="23" ht="32.9" customHeight="1" spans="1:23">
      <c r="A23" s="26" t="s">
        <v>266</v>
      </c>
      <c r="B23" s="146" t="s">
        <v>286</v>
      </c>
      <c r="C23" s="26" t="s">
        <v>285</v>
      </c>
      <c r="D23" s="26" t="s">
        <v>66</v>
      </c>
      <c r="E23" s="26" t="s">
        <v>82</v>
      </c>
      <c r="F23" s="26" t="s">
        <v>287</v>
      </c>
      <c r="G23" s="26" t="s">
        <v>263</v>
      </c>
      <c r="H23" s="26" t="s">
        <v>264</v>
      </c>
      <c r="I23" s="45">
        <v>250000</v>
      </c>
      <c r="J23" s="45">
        <v>250000</v>
      </c>
      <c r="K23" s="45">
        <v>250000</v>
      </c>
      <c r="L23" s="45"/>
      <c r="M23" s="45"/>
      <c r="N23" s="45"/>
      <c r="O23" s="45"/>
      <c r="P23" s="45"/>
      <c r="Q23" s="45"/>
      <c r="R23" s="45"/>
      <c r="S23" s="45"/>
      <c r="T23" s="45"/>
      <c r="U23" s="45"/>
      <c r="V23" s="45"/>
      <c r="W23" s="45"/>
    </row>
    <row r="24" ht="32.9" customHeight="1" spans="1:23">
      <c r="A24" s="26"/>
      <c r="B24" s="26"/>
      <c r="C24" s="26" t="s">
        <v>288</v>
      </c>
      <c r="D24" s="26"/>
      <c r="E24" s="26"/>
      <c r="F24" s="26"/>
      <c r="G24" s="26"/>
      <c r="H24" s="26"/>
      <c r="I24" s="45">
        <v>130000</v>
      </c>
      <c r="J24" s="45">
        <v>130000</v>
      </c>
      <c r="K24" s="45">
        <v>130000</v>
      </c>
      <c r="L24" s="45"/>
      <c r="M24" s="45"/>
      <c r="N24" s="45"/>
      <c r="O24" s="45"/>
      <c r="P24" s="45"/>
      <c r="Q24" s="45"/>
      <c r="R24" s="45"/>
      <c r="S24" s="45"/>
      <c r="T24" s="45"/>
      <c r="U24" s="45"/>
      <c r="V24" s="45"/>
      <c r="W24" s="45"/>
    </row>
    <row r="25" ht="32.9" customHeight="1" spans="1:23">
      <c r="A25" s="26" t="s">
        <v>289</v>
      </c>
      <c r="B25" s="146" t="s">
        <v>290</v>
      </c>
      <c r="C25" s="26" t="s">
        <v>288</v>
      </c>
      <c r="D25" s="26" t="s">
        <v>66</v>
      </c>
      <c r="E25" s="26" t="s">
        <v>103</v>
      </c>
      <c r="F25" s="26" t="s">
        <v>281</v>
      </c>
      <c r="G25" s="26" t="s">
        <v>291</v>
      </c>
      <c r="H25" s="26" t="s">
        <v>292</v>
      </c>
      <c r="I25" s="45">
        <v>130000</v>
      </c>
      <c r="J25" s="45">
        <v>130000</v>
      </c>
      <c r="K25" s="45">
        <v>130000</v>
      </c>
      <c r="L25" s="45"/>
      <c r="M25" s="45"/>
      <c r="N25" s="45"/>
      <c r="O25" s="45"/>
      <c r="P25" s="45"/>
      <c r="Q25" s="45"/>
      <c r="R25" s="45"/>
      <c r="S25" s="45"/>
      <c r="T25" s="45"/>
      <c r="U25" s="45"/>
      <c r="V25" s="45"/>
      <c r="W25" s="45"/>
    </row>
    <row r="26" ht="32.9" customHeight="1" spans="1:23">
      <c r="A26" s="26"/>
      <c r="B26" s="26"/>
      <c r="C26" s="26" t="s">
        <v>293</v>
      </c>
      <c r="D26" s="26"/>
      <c r="E26" s="26"/>
      <c r="F26" s="26"/>
      <c r="G26" s="26"/>
      <c r="H26" s="26"/>
      <c r="I26" s="45">
        <v>11000</v>
      </c>
      <c r="J26" s="45">
        <v>11000</v>
      </c>
      <c r="K26" s="45">
        <v>11000</v>
      </c>
      <c r="L26" s="45"/>
      <c r="M26" s="45"/>
      <c r="N26" s="45"/>
      <c r="O26" s="45"/>
      <c r="P26" s="45"/>
      <c r="Q26" s="45"/>
      <c r="R26" s="45"/>
      <c r="S26" s="45"/>
      <c r="T26" s="45"/>
      <c r="U26" s="45"/>
      <c r="V26" s="45"/>
      <c r="W26" s="45"/>
    </row>
    <row r="27" ht="32.9" customHeight="1" spans="1:23">
      <c r="A27" s="26" t="s">
        <v>289</v>
      </c>
      <c r="B27" s="146" t="s">
        <v>294</v>
      </c>
      <c r="C27" s="26" t="s">
        <v>293</v>
      </c>
      <c r="D27" s="26" t="s">
        <v>66</v>
      </c>
      <c r="E27" s="26" t="s">
        <v>109</v>
      </c>
      <c r="F27" s="26" t="s">
        <v>295</v>
      </c>
      <c r="G27" s="26" t="s">
        <v>263</v>
      </c>
      <c r="H27" s="26" t="s">
        <v>264</v>
      </c>
      <c r="I27" s="45">
        <v>11000</v>
      </c>
      <c r="J27" s="45">
        <v>11000</v>
      </c>
      <c r="K27" s="45">
        <v>11000</v>
      </c>
      <c r="L27" s="45"/>
      <c r="M27" s="45"/>
      <c r="N27" s="45"/>
      <c r="O27" s="45"/>
      <c r="P27" s="45"/>
      <c r="Q27" s="45"/>
      <c r="R27" s="45"/>
      <c r="S27" s="45"/>
      <c r="T27" s="45"/>
      <c r="U27" s="45"/>
      <c r="V27" s="45"/>
      <c r="W27" s="45"/>
    </row>
    <row r="28" ht="32.9" customHeight="1" spans="1:23">
      <c r="A28" s="26"/>
      <c r="B28" s="26"/>
      <c r="C28" s="26" t="s">
        <v>296</v>
      </c>
      <c r="D28" s="26"/>
      <c r="E28" s="26"/>
      <c r="F28" s="26"/>
      <c r="G28" s="26"/>
      <c r="H28" s="26"/>
      <c r="I28" s="45">
        <v>250000</v>
      </c>
      <c r="J28" s="45">
        <v>250000</v>
      </c>
      <c r="K28" s="45">
        <v>250000</v>
      </c>
      <c r="L28" s="45"/>
      <c r="M28" s="45"/>
      <c r="N28" s="45"/>
      <c r="O28" s="45"/>
      <c r="P28" s="45"/>
      <c r="Q28" s="45"/>
      <c r="R28" s="45"/>
      <c r="S28" s="45"/>
      <c r="T28" s="45"/>
      <c r="U28" s="45"/>
      <c r="V28" s="45"/>
      <c r="W28" s="45"/>
    </row>
    <row r="29" ht="32.9" customHeight="1" spans="1:23">
      <c r="A29" s="26" t="s">
        <v>260</v>
      </c>
      <c r="B29" s="146" t="s">
        <v>297</v>
      </c>
      <c r="C29" s="26" t="s">
        <v>296</v>
      </c>
      <c r="D29" s="26" t="s">
        <v>66</v>
      </c>
      <c r="E29" s="26" t="s">
        <v>103</v>
      </c>
      <c r="F29" s="26" t="s">
        <v>281</v>
      </c>
      <c r="G29" s="26" t="s">
        <v>291</v>
      </c>
      <c r="H29" s="26" t="s">
        <v>292</v>
      </c>
      <c r="I29" s="45">
        <v>250000</v>
      </c>
      <c r="J29" s="45">
        <v>250000</v>
      </c>
      <c r="K29" s="45">
        <v>250000</v>
      </c>
      <c r="L29" s="45"/>
      <c r="M29" s="45"/>
      <c r="N29" s="45"/>
      <c r="O29" s="45"/>
      <c r="P29" s="45"/>
      <c r="Q29" s="45"/>
      <c r="R29" s="45"/>
      <c r="S29" s="45"/>
      <c r="T29" s="45"/>
      <c r="U29" s="45"/>
      <c r="V29" s="45"/>
      <c r="W29" s="45"/>
    </row>
    <row r="30" ht="32.9" customHeight="1" spans="1:23">
      <c r="A30" s="26"/>
      <c r="B30" s="26"/>
      <c r="C30" s="26" t="s">
        <v>298</v>
      </c>
      <c r="D30" s="26"/>
      <c r="E30" s="26"/>
      <c r="F30" s="26"/>
      <c r="G30" s="26"/>
      <c r="H30" s="26"/>
      <c r="I30" s="45">
        <v>20000</v>
      </c>
      <c r="J30" s="45">
        <v>20000</v>
      </c>
      <c r="K30" s="45">
        <v>20000</v>
      </c>
      <c r="L30" s="45"/>
      <c r="M30" s="45"/>
      <c r="N30" s="45"/>
      <c r="O30" s="45"/>
      <c r="P30" s="45"/>
      <c r="Q30" s="45"/>
      <c r="R30" s="45"/>
      <c r="S30" s="45"/>
      <c r="T30" s="45"/>
      <c r="U30" s="45"/>
      <c r="V30" s="45"/>
      <c r="W30" s="45"/>
    </row>
    <row r="31" ht="32.9" customHeight="1" spans="1:23">
      <c r="A31" s="26" t="s">
        <v>260</v>
      </c>
      <c r="B31" s="146" t="s">
        <v>299</v>
      </c>
      <c r="C31" s="26" t="s">
        <v>298</v>
      </c>
      <c r="D31" s="26" t="s">
        <v>66</v>
      </c>
      <c r="E31" s="26" t="s">
        <v>103</v>
      </c>
      <c r="F31" s="26" t="s">
        <v>281</v>
      </c>
      <c r="G31" s="26" t="s">
        <v>263</v>
      </c>
      <c r="H31" s="26" t="s">
        <v>264</v>
      </c>
      <c r="I31" s="45">
        <v>20000</v>
      </c>
      <c r="J31" s="45">
        <v>20000</v>
      </c>
      <c r="K31" s="45">
        <v>20000</v>
      </c>
      <c r="L31" s="45"/>
      <c r="M31" s="45"/>
      <c r="N31" s="45"/>
      <c r="O31" s="45"/>
      <c r="P31" s="45"/>
      <c r="Q31" s="45"/>
      <c r="R31" s="45"/>
      <c r="S31" s="45"/>
      <c r="T31" s="45"/>
      <c r="U31" s="45"/>
      <c r="V31" s="45"/>
      <c r="W31" s="45"/>
    </row>
    <row r="32" ht="32.9" customHeight="1" spans="1:23">
      <c r="A32" s="26"/>
      <c r="B32" s="26"/>
      <c r="C32" s="26" t="s">
        <v>300</v>
      </c>
      <c r="D32" s="26"/>
      <c r="E32" s="26"/>
      <c r="F32" s="26"/>
      <c r="G32" s="26"/>
      <c r="H32" s="26"/>
      <c r="I32" s="45">
        <v>112200</v>
      </c>
      <c r="J32" s="45">
        <v>112200</v>
      </c>
      <c r="K32" s="45">
        <v>112200</v>
      </c>
      <c r="L32" s="45"/>
      <c r="M32" s="45"/>
      <c r="N32" s="45"/>
      <c r="O32" s="45"/>
      <c r="P32" s="45"/>
      <c r="Q32" s="45"/>
      <c r="R32" s="45"/>
      <c r="S32" s="45"/>
      <c r="T32" s="45"/>
      <c r="U32" s="45"/>
      <c r="V32" s="45"/>
      <c r="W32" s="45"/>
    </row>
    <row r="33" ht="32.9" customHeight="1" spans="1:23">
      <c r="A33" s="26" t="s">
        <v>260</v>
      </c>
      <c r="B33" s="146" t="s">
        <v>301</v>
      </c>
      <c r="C33" s="26" t="s">
        <v>300</v>
      </c>
      <c r="D33" s="26" t="s">
        <v>66</v>
      </c>
      <c r="E33" s="26" t="s">
        <v>103</v>
      </c>
      <c r="F33" s="26" t="s">
        <v>281</v>
      </c>
      <c r="G33" s="26" t="s">
        <v>263</v>
      </c>
      <c r="H33" s="26" t="s">
        <v>264</v>
      </c>
      <c r="I33" s="45">
        <v>112200</v>
      </c>
      <c r="J33" s="45">
        <v>112200</v>
      </c>
      <c r="K33" s="45">
        <v>112200</v>
      </c>
      <c r="L33" s="45"/>
      <c r="M33" s="45"/>
      <c r="N33" s="45"/>
      <c r="O33" s="45"/>
      <c r="P33" s="45"/>
      <c r="Q33" s="45"/>
      <c r="R33" s="45"/>
      <c r="S33" s="45"/>
      <c r="T33" s="45"/>
      <c r="U33" s="45"/>
      <c r="V33" s="45"/>
      <c r="W33" s="45"/>
    </row>
    <row r="34" ht="32.9" customHeight="1" spans="1:23">
      <c r="A34" s="26"/>
      <c r="B34" s="26"/>
      <c r="C34" s="26" t="s">
        <v>302</v>
      </c>
      <c r="D34" s="26"/>
      <c r="E34" s="26"/>
      <c r="F34" s="26"/>
      <c r="G34" s="26"/>
      <c r="H34" s="26"/>
      <c r="I34" s="45">
        <v>22944</v>
      </c>
      <c r="J34" s="45">
        <v>22944</v>
      </c>
      <c r="K34" s="45">
        <v>22944</v>
      </c>
      <c r="L34" s="45"/>
      <c r="M34" s="45"/>
      <c r="N34" s="45"/>
      <c r="O34" s="45"/>
      <c r="P34" s="45"/>
      <c r="Q34" s="45"/>
      <c r="R34" s="45"/>
      <c r="S34" s="45"/>
      <c r="T34" s="45"/>
      <c r="U34" s="45"/>
      <c r="V34" s="45"/>
      <c r="W34" s="45"/>
    </row>
    <row r="35" ht="32.9" customHeight="1" spans="1:23">
      <c r="A35" s="26" t="s">
        <v>266</v>
      </c>
      <c r="B35" s="146" t="s">
        <v>303</v>
      </c>
      <c r="C35" s="26" t="s">
        <v>302</v>
      </c>
      <c r="D35" s="26" t="s">
        <v>66</v>
      </c>
      <c r="E35" s="26" t="s">
        <v>91</v>
      </c>
      <c r="F35" s="26" t="s">
        <v>304</v>
      </c>
      <c r="G35" s="26" t="s">
        <v>194</v>
      </c>
      <c r="H35" s="26" t="s">
        <v>195</v>
      </c>
      <c r="I35" s="45">
        <v>22944</v>
      </c>
      <c r="J35" s="45">
        <v>22944</v>
      </c>
      <c r="K35" s="45">
        <v>22944</v>
      </c>
      <c r="L35" s="45"/>
      <c r="M35" s="45"/>
      <c r="N35" s="45"/>
      <c r="O35" s="45"/>
      <c r="P35" s="45"/>
      <c r="Q35" s="45"/>
      <c r="R35" s="45"/>
      <c r="S35" s="45"/>
      <c r="T35" s="45"/>
      <c r="U35" s="45"/>
      <c r="V35" s="45"/>
      <c r="W35" s="45"/>
    </row>
    <row r="36" ht="32.9" customHeight="1" spans="1:23">
      <c r="A36" s="26"/>
      <c r="B36" s="26"/>
      <c r="C36" s="26" t="s">
        <v>305</v>
      </c>
      <c r="D36" s="26"/>
      <c r="E36" s="26"/>
      <c r="F36" s="26"/>
      <c r="G36" s="26"/>
      <c r="H36" s="26"/>
      <c r="I36" s="45">
        <v>11196000</v>
      </c>
      <c r="J36" s="45">
        <v>11196000</v>
      </c>
      <c r="K36" s="45">
        <v>11196000</v>
      </c>
      <c r="L36" s="45"/>
      <c r="M36" s="45"/>
      <c r="N36" s="45"/>
      <c r="O36" s="45"/>
      <c r="P36" s="45"/>
      <c r="Q36" s="45"/>
      <c r="R36" s="45"/>
      <c r="S36" s="45"/>
      <c r="T36" s="45"/>
      <c r="U36" s="45"/>
      <c r="V36" s="45"/>
      <c r="W36" s="45"/>
    </row>
    <row r="37" ht="32.9" customHeight="1" spans="1:23">
      <c r="A37" s="26" t="s">
        <v>266</v>
      </c>
      <c r="B37" s="146" t="s">
        <v>306</v>
      </c>
      <c r="C37" s="26" t="s">
        <v>305</v>
      </c>
      <c r="D37" s="26" t="s">
        <v>66</v>
      </c>
      <c r="E37" s="26" t="s">
        <v>118</v>
      </c>
      <c r="F37" s="26" t="s">
        <v>307</v>
      </c>
      <c r="G37" s="26" t="s">
        <v>269</v>
      </c>
      <c r="H37" s="26" t="s">
        <v>79</v>
      </c>
      <c r="I37" s="45">
        <v>11196000</v>
      </c>
      <c r="J37" s="45">
        <v>11196000</v>
      </c>
      <c r="K37" s="45">
        <v>11196000</v>
      </c>
      <c r="L37" s="45"/>
      <c r="M37" s="45"/>
      <c r="N37" s="45"/>
      <c r="O37" s="45"/>
      <c r="P37" s="45"/>
      <c r="Q37" s="45"/>
      <c r="R37" s="45"/>
      <c r="S37" s="45"/>
      <c r="T37" s="45"/>
      <c r="U37" s="45"/>
      <c r="V37" s="45"/>
      <c r="W37" s="45"/>
    </row>
    <row r="38" ht="18.75" customHeight="1" spans="1:23">
      <c r="A38" s="46" t="s">
        <v>308</v>
      </c>
      <c r="B38" s="47"/>
      <c r="C38" s="47"/>
      <c r="D38" s="47"/>
      <c r="E38" s="47"/>
      <c r="F38" s="47"/>
      <c r="G38" s="47"/>
      <c r="H38" s="48"/>
      <c r="I38" s="45">
        <v>94550544</v>
      </c>
      <c r="J38" s="45">
        <v>54550544</v>
      </c>
      <c r="K38" s="45">
        <v>54550544</v>
      </c>
      <c r="L38" s="45">
        <v>40000000</v>
      </c>
      <c r="M38" s="45"/>
      <c r="N38" s="45"/>
      <c r="O38" s="45"/>
      <c r="P38" s="45"/>
      <c r="Q38" s="45"/>
      <c r="R38" s="45"/>
      <c r="S38" s="45"/>
      <c r="T38" s="45"/>
      <c r="U38" s="45"/>
      <c r="V38" s="45"/>
      <c r="W38" s="45"/>
    </row>
  </sheetData>
  <mergeCells count="28">
    <mergeCell ref="A2:W2"/>
    <mergeCell ref="A3:I3"/>
    <mergeCell ref="J4:M4"/>
    <mergeCell ref="N4:P4"/>
    <mergeCell ref="R4:W4"/>
    <mergeCell ref="J5:K5"/>
    <mergeCell ref="A38:H38"/>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1388888888889" right="0.751388888888889" top="1" bottom="1" header="0.5" footer="0.5"/>
  <pageSetup paperSize="9" scale="54"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6"/>
  <sheetViews>
    <sheetView showZeros="0" tabSelected="1" topLeftCell="A12" workbookViewId="0">
      <selection activeCell="B12" sqref="B12:B17"/>
    </sheetView>
  </sheetViews>
  <sheetFormatPr defaultColWidth="9.14166666666667" defaultRowHeight="12" customHeight="1"/>
  <cols>
    <col min="1" max="1" width="29.125" customWidth="1"/>
    <col min="2" max="2" width="29" customWidth="1"/>
    <col min="3" max="4" width="13.25" customWidth="1"/>
    <col min="5" max="5" width="23.25" customWidth="1"/>
    <col min="6" max="6" width="5.625" customWidth="1"/>
    <col min="7" max="7" width="10.125" customWidth="1"/>
    <col min="8" max="8" width="6.625" customWidth="1"/>
    <col min="9" max="9" width="8.875" customWidth="1"/>
    <col min="10" max="10" width="27.45" customWidth="1"/>
  </cols>
  <sheetData>
    <row r="1" customHeight="1" spans="10:10">
      <c r="J1" s="142" t="s">
        <v>309</v>
      </c>
    </row>
    <row r="2" ht="28.5" customHeight="1" spans="1:10">
      <c r="A2" s="141" t="s">
        <v>310</v>
      </c>
      <c r="B2" s="32"/>
      <c r="C2" s="32"/>
      <c r="D2" s="32"/>
      <c r="E2" s="32"/>
      <c r="F2" s="101"/>
      <c r="G2" s="32"/>
      <c r="H2" s="101"/>
      <c r="I2" s="101"/>
      <c r="J2" s="32"/>
    </row>
    <row r="3" ht="15" customHeight="1" spans="1:1">
      <c r="A3" s="5" t="s">
        <v>29</v>
      </c>
    </row>
    <row r="4" ht="14.25" customHeight="1" spans="1:10">
      <c r="A4" s="68" t="s">
        <v>311</v>
      </c>
      <c r="B4" s="68" t="s">
        <v>312</v>
      </c>
      <c r="C4" s="68" t="s">
        <v>313</v>
      </c>
      <c r="D4" s="68" t="s">
        <v>314</v>
      </c>
      <c r="E4" s="68" t="s">
        <v>315</v>
      </c>
      <c r="F4" s="55" t="s">
        <v>316</v>
      </c>
      <c r="G4" s="68" t="s">
        <v>317</v>
      </c>
      <c r="H4" s="55" t="s">
        <v>318</v>
      </c>
      <c r="I4" s="55" t="s">
        <v>319</v>
      </c>
      <c r="J4" s="68" t="s">
        <v>320</v>
      </c>
    </row>
    <row r="5" ht="14.25" customHeight="1" spans="1:10">
      <c r="A5" s="68">
        <v>1</v>
      </c>
      <c r="B5" s="68">
        <v>2</v>
      </c>
      <c r="C5" s="68">
        <v>3</v>
      </c>
      <c r="D5" s="68">
        <v>4</v>
      </c>
      <c r="E5" s="68">
        <v>5</v>
      </c>
      <c r="F5" s="55">
        <v>6</v>
      </c>
      <c r="G5" s="68">
        <v>7</v>
      </c>
      <c r="H5" s="55">
        <v>8</v>
      </c>
      <c r="I5" s="55">
        <v>9</v>
      </c>
      <c r="J5" s="68">
        <v>10</v>
      </c>
    </row>
    <row r="6" ht="15" customHeight="1" spans="1:10">
      <c r="A6" s="26" t="s">
        <v>66</v>
      </c>
      <c r="B6" s="69"/>
      <c r="C6" s="69"/>
      <c r="D6" s="69"/>
      <c r="E6" s="70"/>
      <c r="F6" s="71"/>
      <c r="G6" s="70"/>
      <c r="H6" s="71"/>
      <c r="I6" s="71"/>
      <c r="J6" s="70"/>
    </row>
    <row r="7" ht="33.75" customHeight="1" spans="1:10">
      <c r="A7" s="26" t="s">
        <v>296</v>
      </c>
      <c r="B7" s="26" t="s">
        <v>321</v>
      </c>
      <c r="C7" s="26" t="s">
        <v>322</v>
      </c>
      <c r="D7" s="26" t="s">
        <v>323</v>
      </c>
      <c r="E7" s="26" t="s">
        <v>323</v>
      </c>
      <c r="F7" s="26" t="s">
        <v>324</v>
      </c>
      <c r="G7" s="43" t="s">
        <v>325</v>
      </c>
      <c r="H7" s="26" t="s">
        <v>326</v>
      </c>
      <c r="I7" s="26" t="s">
        <v>327</v>
      </c>
      <c r="J7" s="26" t="s">
        <v>328</v>
      </c>
    </row>
    <row r="8" ht="33.75" customHeight="1" spans="1:10">
      <c r="A8" s="26" t="s">
        <v>296</v>
      </c>
      <c r="B8" s="26" t="s">
        <v>321</v>
      </c>
      <c r="C8" s="26" t="s">
        <v>322</v>
      </c>
      <c r="D8" s="26" t="s">
        <v>329</v>
      </c>
      <c r="E8" s="26" t="s">
        <v>330</v>
      </c>
      <c r="F8" s="26" t="s">
        <v>331</v>
      </c>
      <c r="G8" s="43" t="s">
        <v>325</v>
      </c>
      <c r="H8" s="26" t="s">
        <v>326</v>
      </c>
      <c r="I8" s="26" t="s">
        <v>327</v>
      </c>
      <c r="J8" s="26" t="s">
        <v>328</v>
      </c>
    </row>
    <row r="9" ht="33.75" customHeight="1" spans="1:10">
      <c r="A9" s="26" t="s">
        <v>296</v>
      </c>
      <c r="B9" s="26" t="s">
        <v>321</v>
      </c>
      <c r="C9" s="26" t="s">
        <v>332</v>
      </c>
      <c r="D9" s="26" t="s">
        <v>333</v>
      </c>
      <c r="E9" s="26" t="s">
        <v>333</v>
      </c>
      <c r="F9" s="26" t="s">
        <v>324</v>
      </c>
      <c r="G9" s="43" t="s">
        <v>325</v>
      </c>
      <c r="H9" s="26" t="s">
        <v>326</v>
      </c>
      <c r="I9" s="26" t="s">
        <v>327</v>
      </c>
      <c r="J9" s="26" t="s">
        <v>328</v>
      </c>
    </row>
    <row r="10" ht="33.75" customHeight="1" spans="1:10">
      <c r="A10" s="26" t="s">
        <v>296</v>
      </c>
      <c r="B10" s="26" t="s">
        <v>321</v>
      </c>
      <c r="C10" s="26" t="s">
        <v>332</v>
      </c>
      <c r="D10" s="26" t="s">
        <v>334</v>
      </c>
      <c r="E10" s="26" t="s">
        <v>334</v>
      </c>
      <c r="F10" s="26" t="s">
        <v>324</v>
      </c>
      <c r="G10" s="43" t="s">
        <v>325</v>
      </c>
      <c r="H10" s="26" t="s">
        <v>326</v>
      </c>
      <c r="I10" s="26" t="s">
        <v>327</v>
      </c>
      <c r="J10" s="26" t="s">
        <v>328</v>
      </c>
    </row>
    <row r="11" ht="33.75" customHeight="1" spans="1:10">
      <c r="A11" s="26" t="s">
        <v>296</v>
      </c>
      <c r="B11" s="26" t="s">
        <v>321</v>
      </c>
      <c r="C11" s="26" t="s">
        <v>335</v>
      </c>
      <c r="D11" s="26" t="s">
        <v>336</v>
      </c>
      <c r="E11" s="26" t="s">
        <v>336</v>
      </c>
      <c r="F11" s="26" t="s">
        <v>324</v>
      </c>
      <c r="G11" s="43" t="s">
        <v>325</v>
      </c>
      <c r="H11" s="26" t="s">
        <v>326</v>
      </c>
      <c r="I11" s="26" t="s">
        <v>327</v>
      </c>
      <c r="J11" s="26" t="s">
        <v>328</v>
      </c>
    </row>
    <row r="12" ht="33.75" customHeight="1" spans="1:10">
      <c r="A12" s="26" t="s">
        <v>282</v>
      </c>
      <c r="B12" s="26" t="s">
        <v>337</v>
      </c>
      <c r="C12" s="26" t="s">
        <v>322</v>
      </c>
      <c r="D12" s="26" t="s">
        <v>338</v>
      </c>
      <c r="E12" s="26" t="s">
        <v>339</v>
      </c>
      <c r="F12" s="26" t="s">
        <v>340</v>
      </c>
      <c r="G12" s="43" t="s">
        <v>341</v>
      </c>
      <c r="H12" s="26" t="s">
        <v>342</v>
      </c>
      <c r="I12" s="26" t="s">
        <v>343</v>
      </c>
      <c r="J12" s="26" t="s">
        <v>344</v>
      </c>
    </row>
    <row r="13" ht="33.75" customHeight="1" spans="1:10">
      <c r="A13" s="26" t="s">
        <v>282</v>
      </c>
      <c r="B13" s="26" t="s">
        <v>345</v>
      </c>
      <c r="C13" s="26" t="s">
        <v>322</v>
      </c>
      <c r="D13" s="26" t="s">
        <v>323</v>
      </c>
      <c r="E13" s="26" t="s">
        <v>346</v>
      </c>
      <c r="F13" s="26" t="s">
        <v>340</v>
      </c>
      <c r="G13" s="43" t="s">
        <v>347</v>
      </c>
      <c r="H13" s="26" t="s">
        <v>326</v>
      </c>
      <c r="I13" s="26" t="s">
        <v>343</v>
      </c>
      <c r="J13" s="26" t="s">
        <v>348</v>
      </c>
    </row>
    <row r="14" ht="33.75" customHeight="1" spans="1:10">
      <c r="A14" s="26" t="s">
        <v>282</v>
      </c>
      <c r="B14" s="26" t="s">
        <v>345</v>
      </c>
      <c r="C14" s="26" t="s">
        <v>322</v>
      </c>
      <c r="D14" s="26" t="s">
        <v>349</v>
      </c>
      <c r="E14" s="26" t="s">
        <v>350</v>
      </c>
      <c r="F14" s="26" t="s">
        <v>351</v>
      </c>
      <c r="G14" s="43" t="s">
        <v>352</v>
      </c>
      <c r="H14" s="26" t="s">
        <v>326</v>
      </c>
      <c r="I14" s="26" t="s">
        <v>343</v>
      </c>
      <c r="J14" s="26" t="s">
        <v>353</v>
      </c>
    </row>
    <row r="15" ht="33.75" customHeight="1" spans="1:10">
      <c r="A15" s="26" t="s">
        <v>282</v>
      </c>
      <c r="B15" s="26" t="s">
        <v>345</v>
      </c>
      <c r="C15" s="26" t="s">
        <v>332</v>
      </c>
      <c r="D15" s="26" t="s">
        <v>334</v>
      </c>
      <c r="E15" s="26" t="s">
        <v>354</v>
      </c>
      <c r="F15" s="26" t="s">
        <v>355</v>
      </c>
      <c r="G15" s="43" t="s">
        <v>162</v>
      </c>
      <c r="H15" s="26" t="s">
        <v>326</v>
      </c>
      <c r="I15" s="26" t="s">
        <v>343</v>
      </c>
      <c r="J15" s="26" t="s">
        <v>354</v>
      </c>
    </row>
    <row r="16" ht="46" customHeight="1" spans="1:10">
      <c r="A16" s="26" t="s">
        <v>282</v>
      </c>
      <c r="B16" s="26" t="s">
        <v>345</v>
      </c>
      <c r="C16" s="26" t="s">
        <v>332</v>
      </c>
      <c r="D16" s="26" t="s">
        <v>334</v>
      </c>
      <c r="E16" s="26" t="s">
        <v>356</v>
      </c>
      <c r="F16" s="26" t="s">
        <v>355</v>
      </c>
      <c r="G16" s="43" t="s">
        <v>357</v>
      </c>
      <c r="H16" s="26" t="s">
        <v>326</v>
      </c>
      <c r="I16" s="26" t="s">
        <v>343</v>
      </c>
      <c r="J16" s="26" t="s">
        <v>358</v>
      </c>
    </row>
    <row r="17" ht="33.75" customHeight="1" spans="1:10">
      <c r="A17" s="26" t="s">
        <v>282</v>
      </c>
      <c r="B17" s="26" t="s">
        <v>345</v>
      </c>
      <c r="C17" s="26" t="s">
        <v>335</v>
      </c>
      <c r="D17" s="26" t="s">
        <v>336</v>
      </c>
      <c r="E17" s="26" t="s">
        <v>359</v>
      </c>
      <c r="F17" s="26" t="s">
        <v>355</v>
      </c>
      <c r="G17" s="43" t="s">
        <v>357</v>
      </c>
      <c r="H17" s="26" t="s">
        <v>326</v>
      </c>
      <c r="I17" s="26" t="s">
        <v>343</v>
      </c>
      <c r="J17" s="26" t="s">
        <v>360</v>
      </c>
    </row>
    <row r="18" ht="33.75" customHeight="1" spans="1:10">
      <c r="A18" s="26" t="s">
        <v>285</v>
      </c>
      <c r="B18" s="26" t="s">
        <v>361</v>
      </c>
      <c r="C18" s="26" t="s">
        <v>322</v>
      </c>
      <c r="D18" s="26" t="s">
        <v>338</v>
      </c>
      <c r="E18" s="26" t="s">
        <v>362</v>
      </c>
      <c r="F18" s="26" t="s">
        <v>355</v>
      </c>
      <c r="G18" s="43" t="s">
        <v>57</v>
      </c>
      <c r="H18" s="26" t="s">
        <v>363</v>
      </c>
      <c r="I18" s="26" t="s">
        <v>343</v>
      </c>
      <c r="J18" s="26" t="s">
        <v>364</v>
      </c>
    </row>
    <row r="19" ht="33.75" customHeight="1" spans="1:10">
      <c r="A19" s="26" t="s">
        <v>285</v>
      </c>
      <c r="B19" s="26" t="s">
        <v>361</v>
      </c>
      <c r="C19" s="26" t="s">
        <v>322</v>
      </c>
      <c r="D19" s="26" t="s">
        <v>323</v>
      </c>
      <c r="E19" s="26" t="s">
        <v>365</v>
      </c>
      <c r="F19" s="26" t="s">
        <v>340</v>
      </c>
      <c r="G19" s="43" t="s">
        <v>347</v>
      </c>
      <c r="H19" s="26" t="s">
        <v>326</v>
      </c>
      <c r="I19" s="26" t="s">
        <v>343</v>
      </c>
      <c r="J19" s="26" t="s">
        <v>366</v>
      </c>
    </row>
    <row r="20" ht="33.75" customHeight="1" spans="1:10">
      <c r="A20" s="26" t="s">
        <v>285</v>
      </c>
      <c r="B20" s="26" t="s">
        <v>361</v>
      </c>
      <c r="C20" s="26" t="s">
        <v>322</v>
      </c>
      <c r="D20" s="26" t="s">
        <v>349</v>
      </c>
      <c r="E20" s="26" t="s">
        <v>367</v>
      </c>
      <c r="F20" s="26" t="s">
        <v>355</v>
      </c>
      <c r="G20" s="43" t="s">
        <v>368</v>
      </c>
      <c r="H20" s="26" t="s">
        <v>369</v>
      </c>
      <c r="I20" s="26" t="s">
        <v>343</v>
      </c>
      <c r="J20" s="26" t="s">
        <v>370</v>
      </c>
    </row>
    <row r="21" ht="33.75" customHeight="1" spans="1:10">
      <c r="A21" s="26" t="s">
        <v>285</v>
      </c>
      <c r="B21" s="26" t="s">
        <v>361</v>
      </c>
      <c r="C21" s="26" t="s">
        <v>322</v>
      </c>
      <c r="D21" s="26" t="s">
        <v>329</v>
      </c>
      <c r="E21" s="26" t="s">
        <v>330</v>
      </c>
      <c r="F21" s="26" t="s">
        <v>331</v>
      </c>
      <c r="G21" s="43" t="s">
        <v>46</v>
      </c>
      <c r="H21" s="26" t="s">
        <v>363</v>
      </c>
      <c r="I21" s="26" t="s">
        <v>343</v>
      </c>
      <c r="J21" s="26" t="s">
        <v>371</v>
      </c>
    </row>
    <row r="22" ht="33.75" customHeight="1" spans="1:10">
      <c r="A22" s="26" t="s">
        <v>285</v>
      </c>
      <c r="B22" s="26" t="s">
        <v>361</v>
      </c>
      <c r="C22" s="26" t="s">
        <v>332</v>
      </c>
      <c r="D22" s="26" t="s">
        <v>334</v>
      </c>
      <c r="E22" s="26" t="s">
        <v>372</v>
      </c>
      <c r="F22" s="26" t="s">
        <v>355</v>
      </c>
      <c r="G22" s="43" t="s">
        <v>373</v>
      </c>
      <c r="H22" s="26" t="s">
        <v>374</v>
      </c>
      <c r="I22" s="26" t="s">
        <v>343</v>
      </c>
      <c r="J22" s="26" t="s">
        <v>375</v>
      </c>
    </row>
    <row r="23" ht="33.75" customHeight="1" spans="1:10">
      <c r="A23" s="26" t="s">
        <v>285</v>
      </c>
      <c r="B23" s="26" t="s">
        <v>361</v>
      </c>
      <c r="C23" s="26" t="s">
        <v>335</v>
      </c>
      <c r="D23" s="26" t="s">
        <v>336</v>
      </c>
      <c r="E23" s="26" t="s">
        <v>376</v>
      </c>
      <c r="F23" s="26" t="s">
        <v>355</v>
      </c>
      <c r="G23" s="43" t="s">
        <v>377</v>
      </c>
      <c r="H23" s="26" t="s">
        <v>326</v>
      </c>
      <c r="I23" s="26" t="s">
        <v>343</v>
      </c>
      <c r="J23" s="26" t="s">
        <v>378</v>
      </c>
    </row>
    <row r="24" ht="33.75" customHeight="1" spans="1:10">
      <c r="A24" s="26" t="s">
        <v>273</v>
      </c>
      <c r="B24" s="26" t="s">
        <v>379</v>
      </c>
      <c r="C24" s="26" t="s">
        <v>322</v>
      </c>
      <c r="D24" s="26" t="s">
        <v>338</v>
      </c>
      <c r="E24" s="26" t="s">
        <v>380</v>
      </c>
      <c r="F24" s="26" t="s">
        <v>355</v>
      </c>
      <c r="G24" s="43" t="s">
        <v>48</v>
      </c>
      <c r="H24" s="26" t="s">
        <v>381</v>
      </c>
      <c r="I24" s="26" t="s">
        <v>343</v>
      </c>
      <c r="J24" s="26" t="s">
        <v>382</v>
      </c>
    </row>
    <row r="25" ht="33.75" customHeight="1" spans="1:10">
      <c r="A25" s="26" t="s">
        <v>273</v>
      </c>
      <c r="B25" s="26" t="s">
        <v>383</v>
      </c>
      <c r="C25" s="26" t="s">
        <v>322</v>
      </c>
      <c r="D25" s="26" t="s">
        <v>338</v>
      </c>
      <c r="E25" s="26" t="s">
        <v>384</v>
      </c>
      <c r="F25" s="26" t="s">
        <v>355</v>
      </c>
      <c r="G25" s="43" t="s">
        <v>385</v>
      </c>
      <c r="H25" s="26" t="s">
        <v>386</v>
      </c>
      <c r="I25" s="26" t="s">
        <v>343</v>
      </c>
      <c r="J25" s="26" t="s">
        <v>387</v>
      </c>
    </row>
    <row r="26" ht="33.75" customHeight="1" spans="1:10">
      <c r="A26" s="26" t="s">
        <v>273</v>
      </c>
      <c r="B26" s="26" t="s">
        <v>383</v>
      </c>
      <c r="C26" s="26" t="s">
        <v>322</v>
      </c>
      <c r="D26" s="26" t="s">
        <v>338</v>
      </c>
      <c r="E26" s="26" t="s">
        <v>388</v>
      </c>
      <c r="F26" s="26" t="s">
        <v>355</v>
      </c>
      <c r="G26" s="43" t="s">
        <v>48</v>
      </c>
      <c r="H26" s="26" t="s">
        <v>369</v>
      </c>
      <c r="I26" s="26" t="s">
        <v>343</v>
      </c>
      <c r="J26" s="26" t="s">
        <v>389</v>
      </c>
    </row>
    <row r="27" ht="33.75" customHeight="1" spans="1:10">
      <c r="A27" s="26" t="s">
        <v>273</v>
      </c>
      <c r="B27" s="26" t="s">
        <v>383</v>
      </c>
      <c r="C27" s="26" t="s">
        <v>322</v>
      </c>
      <c r="D27" s="26" t="s">
        <v>323</v>
      </c>
      <c r="E27" s="26" t="s">
        <v>390</v>
      </c>
      <c r="F27" s="26" t="s">
        <v>355</v>
      </c>
      <c r="G27" s="43" t="s">
        <v>391</v>
      </c>
      <c r="H27" s="26" t="s">
        <v>326</v>
      </c>
      <c r="I27" s="26" t="s">
        <v>343</v>
      </c>
      <c r="J27" s="26" t="s">
        <v>392</v>
      </c>
    </row>
    <row r="28" ht="33.75" customHeight="1" spans="1:10">
      <c r="A28" s="26" t="s">
        <v>273</v>
      </c>
      <c r="B28" s="26" t="s">
        <v>383</v>
      </c>
      <c r="C28" s="26" t="s">
        <v>322</v>
      </c>
      <c r="D28" s="26" t="s">
        <v>323</v>
      </c>
      <c r="E28" s="26" t="s">
        <v>393</v>
      </c>
      <c r="F28" s="26" t="s">
        <v>340</v>
      </c>
      <c r="G28" s="43" t="s">
        <v>347</v>
      </c>
      <c r="H28" s="26" t="s">
        <v>326</v>
      </c>
      <c r="I28" s="26" t="s">
        <v>343</v>
      </c>
      <c r="J28" s="26" t="s">
        <v>394</v>
      </c>
    </row>
    <row r="29" ht="33.75" customHeight="1" spans="1:10">
      <c r="A29" s="26" t="s">
        <v>273</v>
      </c>
      <c r="B29" s="26" t="s">
        <v>383</v>
      </c>
      <c r="C29" s="26" t="s">
        <v>322</v>
      </c>
      <c r="D29" s="26" t="s">
        <v>349</v>
      </c>
      <c r="E29" s="26" t="s">
        <v>395</v>
      </c>
      <c r="F29" s="26" t="s">
        <v>351</v>
      </c>
      <c r="G29" s="43" t="s">
        <v>50</v>
      </c>
      <c r="H29" s="26" t="s">
        <v>396</v>
      </c>
      <c r="I29" s="26" t="s">
        <v>343</v>
      </c>
      <c r="J29" s="26" t="s">
        <v>397</v>
      </c>
    </row>
    <row r="30" ht="33.75" customHeight="1" spans="1:10">
      <c r="A30" s="26" t="s">
        <v>273</v>
      </c>
      <c r="B30" s="26" t="s">
        <v>383</v>
      </c>
      <c r="C30" s="26" t="s">
        <v>332</v>
      </c>
      <c r="D30" s="26" t="s">
        <v>333</v>
      </c>
      <c r="E30" s="26" t="s">
        <v>398</v>
      </c>
      <c r="F30" s="26" t="s">
        <v>355</v>
      </c>
      <c r="G30" s="43" t="s">
        <v>399</v>
      </c>
      <c r="H30" s="26" t="s">
        <v>400</v>
      </c>
      <c r="I30" s="26" t="s">
        <v>343</v>
      </c>
      <c r="J30" s="26" t="s">
        <v>401</v>
      </c>
    </row>
    <row r="31" ht="33.75" customHeight="1" spans="1:10">
      <c r="A31" s="26" t="s">
        <v>273</v>
      </c>
      <c r="B31" s="26" t="s">
        <v>383</v>
      </c>
      <c r="C31" s="26" t="s">
        <v>335</v>
      </c>
      <c r="D31" s="26" t="s">
        <v>336</v>
      </c>
      <c r="E31" s="26" t="s">
        <v>402</v>
      </c>
      <c r="F31" s="26" t="s">
        <v>340</v>
      </c>
      <c r="G31" s="43" t="s">
        <v>391</v>
      </c>
      <c r="H31" s="26" t="s">
        <v>326</v>
      </c>
      <c r="I31" s="26" t="s">
        <v>327</v>
      </c>
      <c r="J31" s="26" t="s">
        <v>403</v>
      </c>
    </row>
    <row r="32" ht="33.75" customHeight="1" spans="1:10">
      <c r="A32" s="26" t="s">
        <v>298</v>
      </c>
      <c r="B32" s="26" t="s">
        <v>404</v>
      </c>
      <c r="C32" s="26" t="s">
        <v>322</v>
      </c>
      <c r="D32" s="26" t="s">
        <v>323</v>
      </c>
      <c r="E32" s="26" t="s">
        <v>405</v>
      </c>
      <c r="F32" s="26" t="s">
        <v>340</v>
      </c>
      <c r="G32" s="43" t="s">
        <v>347</v>
      </c>
      <c r="H32" s="26" t="s">
        <v>326</v>
      </c>
      <c r="I32" s="26" t="s">
        <v>343</v>
      </c>
      <c r="J32" s="26" t="s">
        <v>406</v>
      </c>
    </row>
    <row r="33" ht="33.75" customHeight="1" spans="1:10">
      <c r="A33" s="26" t="s">
        <v>298</v>
      </c>
      <c r="B33" s="26" t="s">
        <v>404</v>
      </c>
      <c r="C33" s="26" t="s">
        <v>322</v>
      </c>
      <c r="D33" s="26" t="s">
        <v>323</v>
      </c>
      <c r="E33" s="26" t="s">
        <v>405</v>
      </c>
      <c r="F33" s="26" t="s">
        <v>355</v>
      </c>
      <c r="G33" s="43" t="s">
        <v>347</v>
      </c>
      <c r="H33" s="26" t="s">
        <v>326</v>
      </c>
      <c r="I33" s="26" t="s">
        <v>343</v>
      </c>
      <c r="J33" s="26" t="s">
        <v>407</v>
      </c>
    </row>
    <row r="34" ht="33.75" customHeight="1" spans="1:10">
      <c r="A34" s="26" t="s">
        <v>298</v>
      </c>
      <c r="B34" s="26" t="s">
        <v>404</v>
      </c>
      <c r="C34" s="26" t="s">
        <v>332</v>
      </c>
      <c r="D34" s="26" t="s">
        <v>334</v>
      </c>
      <c r="E34" s="26" t="s">
        <v>408</v>
      </c>
      <c r="F34" s="26" t="s">
        <v>355</v>
      </c>
      <c r="G34" s="43" t="s">
        <v>409</v>
      </c>
      <c r="H34" s="26" t="s">
        <v>410</v>
      </c>
      <c r="I34" s="26" t="s">
        <v>343</v>
      </c>
      <c r="J34" s="26" t="s">
        <v>411</v>
      </c>
    </row>
    <row r="35" ht="33.75" customHeight="1" spans="1:10">
      <c r="A35" s="26" t="s">
        <v>298</v>
      </c>
      <c r="B35" s="26" t="s">
        <v>404</v>
      </c>
      <c r="C35" s="26" t="s">
        <v>332</v>
      </c>
      <c r="D35" s="26" t="s">
        <v>412</v>
      </c>
      <c r="E35" s="26" t="s">
        <v>413</v>
      </c>
      <c r="F35" s="26" t="s">
        <v>355</v>
      </c>
      <c r="G35" s="43" t="s">
        <v>347</v>
      </c>
      <c r="H35" s="26" t="s">
        <v>326</v>
      </c>
      <c r="I35" s="26" t="s">
        <v>343</v>
      </c>
      <c r="J35" s="26" t="s">
        <v>414</v>
      </c>
    </row>
    <row r="36" ht="33.75" customHeight="1" spans="1:10">
      <c r="A36" s="26" t="s">
        <v>298</v>
      </c>
      <c r="B36" s="26" t="s">
        <v>404</v>
      </c>
      <c r="C36" s="26" t="s">
        <v>335</v>
      </c>
      <c r="D36" s="26" t="s">
        <v>336</v>
      </c>
      <c r="E36" s="26" t="s">
        <v>415</v>
      </c>
      <c r="F36" s="26" t="s">
        <v>355</v>
      </c>
      <c r="G36" s="43" t="s">
        <v>347</v>
      </c>
      <c r="H36" s="26" t="s">
        <v>326</v>
      </c>
      <c r="I36" s="26" t="s">
        <v>343</v>
      </c>
      <c r="J36" s="26" t="s">
        <v>416</v>
      </c>
    </row>
    <row r="37" ht="33.75" customHeight="1" spans="1:10">
      <c r="A37" s="26" t="s">
        <v>279</v>
      </c>
      <c r="B37" s="26" t="s">
        <v>417</v>
      </c>
      <c r="C37" s="26" t="s">
        <v>322</v>
      </c>
      <c r="D37" s="26" t="s">
        <v>338</v>
      </c>
      <c r="E37" s="26" t="s">
        <v>418</v>
      </c>
      <c r="F37" s="26" t="s">
        <v>340</v>
      </c>
      <c r="G37" s="43" t="s">
        <v>49</v>
      </c>
      <c r="H37" s="26" t="s">
        <v>419</v>
      </c>
      <c r="I37" s="26" t="s">
        <v>343</v>
      </c>
      <c r="J37" s="26" t="s">
        <v>420</v>
      </c>
    </row>
    <row r="38" ht="45" customHeight="1" spans="1:10">
      <c r="A38" s="26" t="s">
        <v>279</v>
      </c>
      <c r="B38" s="26" t="s">
        <v>417</v>
      </c>
      <c r="C38" s="26" t="s">
        <v>322</v>
      </c>
      <c r="D38" s="26" t="s">
        <v>323</v>
      </c>
      <c r="E38" s="26" t="s">
        <v>421</v>
      </c>
      <c r="F38" s="26" t="s">
        <v>340</v>
      </c>
      <c r="G38" s="43" t="s">
        <v>347</v>
      </c>
      <c r="H38" s="26" t="s">
        <v>326</v>
      </c>
      <c r="I38" s="26" t="s">
        <v>343</v>
      </c>
      <c r="J38" s="26" t="s">
        <v>422</v>
      </c>
    </row>
    <row r="39" ht="42" customHeight="1" spans="1:10">
      <c r="A39" s="26" t="s">
        <v>279</v>
      </c>
      <c r="B39" s="26" t="s">
        <v>417</v>
      </c>
      <c r="C39" s="26" t="s">
        <v>322</v>
      </c>
      <c r="D39" s="26" t="s">
        <v>349</v>
      </c>
      <c r="E39" s="26" t="s">
        <v>423</v>
      </c>
      <c r="F39" s="26" t="s">
        <v>351</v>
      </c>
      <c r="G39" s="43" t="s">
        <v>424</v>
      </c>
      <c r="H39" s="26" t="s">
        <v>425</v>
      </c>
      <c r="I39" s="26" t="s">
        <v>343</v>
      </c>
      <c r="J39" s="26" t="s">
        <v>426</v>
      </c>
    </row>
    <row r="40" ht="46" customHeight="1" spans="1:10">
      <c r="A40" s="26" t="s">
        <v>279</v>
      </c>
      <c r="B40" s="26" t="s">
        <v>417</v>
      </c>
      <c r="C40" s="26" t="s">
        <v>332</v>
      </c>
      <c r="D40" s="26" t="s">
        <v>334</v>
      </c>
      <c r="E40" s="26" t="s">
        <v>427</v>
      </c>
      <c r="F40" s="26" t="s">
        <v>340</v>
      </c>
      <c r="G40" s="43" t="s">
        <v>347</v>
      </c>
      <c r="H40" s="26" t="s">
        <v>326</v>
      </c>
      <c r="I40" s="26" t="s">
        <v>343</v>
      </c>
      <c r="J40" s="26" t="s">
        <v>428</v>
      </c>
    </row>
    <row r="41" ht="63" customHeight="1" spans="1:10">
      <c r="A41" s="26" t="s">
        <v>279</v>
      </c>
      <c r="B41" s="26" t="s">
        <v>417</v>
      </c>
      <c r="C41" s="26" t="s">
        <v>335</v>
      </c>
      <c r="D41" s="26" t="s">
        <v>336</v>
      </c>
      <c r="E41" s="26" t="s">
        <v>429</v>
      </c>
      <c r="F41" s="26" t="s">
        <v>355</v>
      </c>
      <c r="G41" s="43" t="s">
        <v>357</v>
      </c>
      <c r="H41" s="26" t="s">
        <v>326</v>
      </c>
      <c r="I41" s="26" t="s">
        <v>327</v>
      </c>
      <c r="J41" s="26" t="s">
        <v>430</v>
      </c>
    </row>
    <row r="42" ht="33.75" customHeight="1" spans="1:10">
      <c r="A42" s="26" t="s">
        <v>293</v>
      </c>
      <c r="B42" s="26" t="s">
        <v>431</v>
      </c>
      <c r="C42" s="26" t="s">
        <v>322</v>
      </c>
      <c r="D42" s="26" t="s">
        <v>338</v>
      </c>
      <c r="E42" s="26" t="s">
        <v>432</v>
      </c>
      <c r="F42" s="26" t="s">
        <v>340</v>
      </c>
      <c r="G42" s="43" t="s">
        <v>433</v>
      </c>
      <c r="H42" s="26" t="s">
        <v>434</v>
      </c>
      <c r="I42" s="26" t="s">
        <v>343</v>
      </c>
      <c r="J42" s="26" t="s">
        <v>435</v>
      </c>
    </row>
    <row r="43" ht="33.75" customHeight="1" spans="1:10">
      <c r="A43" s="26" t="s">
        <v>293</v>
      </c>
      <c r="B43" s="26" t="s">
        <v>431</v>
      </c>
      <c r="C43" s="26" t="s">
        <v>322</v>
      </c>
      <c r="D43" s="26" t="s">
        <v>323</v>
      </c>
      <c r="E43" s="26" t="s">
        <v>436</v>
      </c>
      <c r="F43" s="26" t="s">
        <v>340</v>
      </c>
      <c r="G43" s="43" t="s">
        <v>437</v>
      </c>
      <c r="H43" s="26" t="s">
        <v>326</v>
      </c>
      <c r="I43" s="26" t="s">
        <v>343</v>
      </c>
      <c r="J43" s="26" t="s">
        <v>438</v>
      </c>
    </row>
    <row r="44" ht="33.75" customHeight="1" spans="1:10">
      <c r="A44" s="26" t="s">
        <v>293</v>
      </c>
      <c r="B44" s="26" t="s">
        <v>431</v>
      </c>
      <c r="C44" s="26" t="s">
        <v>322</v>
      </c>
      <c r="D44" s="26" t="s">
        <v>349</v>
      </c>
      <c r="E44" s="26" t="s">
        <v>439</v>
      </c>
      <c r="F44" s="26" t="s">
        <v>340</v>
      </c>
      <c r="G44" s="43" t="s">
        <v>440</v>
      </c>
      <c r="H44" s="26" t="s">
        <v>425</v>
      </c>
      <c r="I44" s="26" t="s">
        <v>343</v>
      </c>
      <c r="J44" s="26" t="s">
        <v>441</v>
      </c>
    </row>
    <row r="45" ht="33.75" customHeight="1" spans="1:10">
      <c r="A45" s="26" t="s">
        <v>293</v>
      </c>
      <c r="B45" s="26" t="s">
        <v>431</v>
      </c>
      <c r="C45" s="26" t="s">
        <v>332</v>
      </c>
      <c r="D45" s="26" t="s">
        <v>334</v>
      </c>
      <c r="E45" s="26" t="s">
        <v>442</v>
      </c>
      <c r="F45" s="26" t="s">
        <v>355</v>
      </c>
      <c r="G45" s="43" t="s">
        <v>437</v>
      </c>
      <c r="H45" s="26" t="s">
        <v>326</v>
      </c>
      <c r="I45" s="26" t="s">
        <v>343</v>
      </c>
      <c r="J45" s="26" t="s">
        <v>443</v>
      </c>
    </row>
    <row r="46" ht="33.75" customHeight="1" spans="1:10">
      <c r="A46" s="26" t="s">
        <v>293</v>
      </c>
      <c r="B46" s="26" t="s">
        <v>431</v>
      </c>
      <c r="C46" s="26" t="s">
        <v>335</v>
      </c>
      <c r="D46" s="26" t="s">
        <v>336</v>
      </c>
      <c r="E46" s="26" t="s">
        <v>444</v>
      </c>
      <c r="F46" s="26" t="s">
        <v>355</v>
      </c>
      <c r="G46" s="43" t="s">
        <v>437</v>
      </c>
      <c r="H46" s="26" t="s">
        <v>326</v>
      </c>
      <c r="I46" s="26" t="s">
        <v>343</v>
      </c>
      <c r="J46" s="26" t="s">
        <v>445</v>
      </c>
    </row>
    <row r="47" ht="33.75" customHeight="1" spans="1:10">
      <c r="A47" s="26" t="s">
        <v>265</v>
      </c>
      <c r="B47" s="26" t="s">
        <v>446</v>
      </c>
      <c r="C47" s="26" t="s">
        <v>322</v>
      </c>
      <c r="D47" s="26" t="s">
        <v>338</v>
      </c>
      <c r="E47" s="26" t="s">
        <v>447</v>
      </c>
      <c r="F47" s="26" t="s">
        <v>340</v>
      </c>
      <c r="G47" s="43" t="s">
        <v>54</v>
      </c>
      <c r="H47" s="26" t="s">
        <v>419</v>
      </c>
      <c r="I47" s="26" t="s">
        <v>343</v>
      </c>
      <c r="J47" s="26" t="s">
        <v>448</v>
      </c>
    </row>
    <row r="48" ht="33.75" customHeight="1" spans="1:10">
      <c r="A48" s="26" t="s">
        <v>265</v>
      </c>
      <c r="B48" s="26" t="s">
        <v>446</v>
      </c>
      <c r="C48" s="26" t="s">
        <v>322</v>
      </c>
      <c r="D48" s="26" t="s">
        <v>338</v>
      </c>
      <c r="E48" s="26" t="s">
        <v>449</v>
      </c>
      <c r="F48" s="26" t="s">
        <v>340</v>
      </c>
      <c r="G48" s="43" t="s">
        <v>450</v>
      </c>
      <c r="H48" s="26" t="s">
        <v>451</v>
      </c>
      <c r="I48" s="26" t="s">
        <v>343</v>
      </c>
      <c r="J48" s="26" t="s">
        <v>452</v>
      </c>
    </row>
    <row r="49" ht="33.75" customHeight="1" spans="1:10">
      <c r="A49" s="26" t="s">
        <v>265</v>
      </c>
      <c r="B49" s="26" t="s">
        <v>446</v>
      </c>
      <c r="C49" s="26" t="s">
        <v>322</v>
      </c>
      <c r="D49" s="26" t="s">
        <v>323</v>
      </c>
      <c r="E49" s="26" t="s">
        <v>453</v>
      </c>
      <c r="F49" s="26" t="s">
        <v>340</v>
      </c>
      <c r="G49" s="43" t="s">
        <v>347</v>
      </c>
      <c r="H49" s="26" t="s">
        <v>326</v>
      </c>
      <c r="I49" s="26" t="s">
        <v>343</v>
      </c>
      <c r="J49" s="26" t="s">
        <v>454</v>
      </c>
    </row>
    <row r="50" ht="33.75" customHeight="1" spans="1:10">
      <c r="A50" s="26" t="s">
        <v>265</v>
      </c>
      <c r="B50" s="26" t="s">
        <v>446</v>
      </c>
      <c r="C50" s="26" t="s">
        <v>322</v>
      </c>
      <c r="D50" s="26" t="s">
        <v>323</v>
      </c>
      <c r="E50" s="26" t="s">
        <v>455</v>
      </c>
      <c r="F50" s="26" t="s">
        <v>340</v>
      </c>
      <c r="G50" s="43" t="s">
        <v>347</v>
      </c>
      <c r="H50" s="26" t="s">
        <v>326</v>
      </c>
      <c r="I50" s="26" t="s">
        <v>343</v>
      </c>
      <c r="J50" s="26" t="s">
        <v>456</v>
      </c>
    </row>
    <row r="51" ht="33.75" customHeight="1" spans="1:10">
      <c r="A51" s="26" t="s">
        <v>265</v>
      </c>
      <c r="B51" s="26" t="s">
        <v>446</v>
      </c>
      <c r="C51" s="26" t="s">
        <v>322</v>
      </c>
      <c r="D51" s="26" t="s">
        <v>349</v>
      </c>
      <c r="E51" s="26" t="s">
        <v>457</v>
      </c>
      <c r="F51" s="26" t="s">
        <v>340</v>
      </c>
      <c r="G51" s="43" t="s">
        <v>347</v>
      </c>
      <c r="H51" s="26" t="s">
        <v>326</v>
      </c>
      <c r="I51" s="26" t="s">
        <v>343</v>
      </c>
      <c r="J51" s="26" t="s">
        <v>454</v>
      </c>
    </row>
    <row r="52" ht="33.75" customHeight="1" spans="1:10">
      <c r="A52" s="26" t="s">
        <v>265</v>
      </c>
      <c r="B52" s="26" t="s">
        <v>446</v>
      </c>
      <c r="C52" s="26" t="s">
        <v>332</v>
      </c>
      <c r="D52" s="26" t="s">
        <v>334</v>
      </c>
      <c r="E52" s="26" t="s">
        <v>458</v>
      </c>
      <c r="F52" s="26" t="s">
        <v>340</v>
      </c>
      <c r="G52" s="43" t="s">
        <v>347</v>
      </c>
      <c r="H52" s="26" t="s">
        <v>326</v>
      </c>
      <c r="I52" s="26" t="s">
        <v>343</v>
      </c>
      <c r="J52" s="26" t="s">
        <v>459</v>
      </c>
    </row>
    <row r="53" ht="33.75" customHeight="1" spans="1:10">
      <c r="A53" s="26" t="s">
        <v>265</v>
      </c>
      <c r="B53" s="26" t="s">
        <v>446</v>
      </c>
      <c r="C53" s="26" t="s">
        <v>332</v>
      </c>
      <c r="D53" s="26" t="s">
        <v>334</v>
      </c>
      <c r="E53" s="26" t="s">
        <v>460</v>
      </c>
      <c r="F53" s="26" t="s">
        <v>340</v>
      </c>
      <c r="G53" s="43" t="s">
        <v>47</v>
      </c>
      <c r="H53" s="26" t="s">
        <v>419</v>
      </c>
      <c r="I53" s="26" t="s">
        <v>343</v>
      </c>
      <c r="J53" s="26" t="s">
        <v>461</v>
      </c>
    </row>
    <row r="54" ht="62" customHeight="1" spans="1:10">
      <c r="A54" s="26" t="s">
        <v>265</v>
      </c>
      <c r="B54" s="26" t="s">
        <v>446</v>
      </c>
      <c r="C54" s="26" t="s">
        <v>335</v>
      </c>
      <c r="D54" s="26" t="s">
        <v>336</v>
      </c>
      <c r="E54" s="26" t="s">
        <v>336</v>
      </c>
      <c r="F54" s="26" t="s">
        <v>355</v>
      </c>
      <c r="G54" s="43" t="s">
        <v>357</v>
      </c>
      <c r="H54" s="26" t="s">
        <v>326</v>
      </c>
      <c r="I54" s="26" t="s">
        <v>343</v>
      </c>
      <c r="J54" s="26" t="s">
        <v>462</v>
      </c>
    </row>
    <row r="55" ht="33.75" customHeight="1" spans="1:10">
      <c r="A55" s="26" t="s">
        <v>259</v>
      </c>
      <c r="B55" s="26" t="s">
        <v>463</v>
      </c>
      <c r="C55" s="26" t="s">
        <v>322</v>
      </c>
      <c r="D55" s="26" t="s">
        <v>338</v>
      </c>
      <c r="E55" s="26" t="s">
        <v>464</v>
      </c>
      <c r="F55" s="26" t="s">
        <v>355</v>
      </c>
      <c r="G55" s="43" t="s">
        <v>465</v>
      </c>
      <c r="H55" s="26" t="s">
        <v>466</v>
      </c>
      <c r="I55" s="26" t="s">
        <v>343</v>
      </c>
      <c r="J55" s="26" t="s">
        <v>467</v>
      </c>
    </row>
    <row r="56" ht="33.75" customHeight="1" spans="1:10">
      <c r="A56" s="26" t="s">
        <v>259</v>
      </c>
      <c r="B56" s="26" t="s">
        <v>463</v>
      </c>
      <c r="C56" s="26" t="s">
        <v>322</v>
      </c>
      <c r="D56" s="26" t="s">
        <v>338</v>
      </c>
      <c r="E56" s="26" t="s">
        <v>468</v>
      </c>
      <c r="F56" s="26" t="s">
        <v>355</v>
      </c>
      <c r="G56" s="43" t="s">
        <v>46</v>
      </c>
      <c r="H56" s="26" t="s">
        <v>469</v>
      </c>
      <c r="I56" s="26" t="s">
        <v>343</v>
      </c>
      <c r="J56" s="26" t="s">
        <v>470</v>
      </c>
    </row>
    <row r="57" ht="33.75" customHeight="1" spans="1:10">
      <c r="A57" s="26" t="s">
        <v>259</v>
      </c>
      <c r="B57" s="26" t="s">
        <v>463</v>
      </c>
      <c r="C57" s="26" t="s">
        <v>322</v>
      </c>
      <c r="D57" s="26" t="s">
        <v>323</v>
      </c>
      <c r="E57" s="26" t="s">
        <v>471</v>
      </c>
      <c r="F57" s="26" t="s">
        <v>355</v>
      </c>
      <c r="G57" s="43" t="s">
        <v>347</v>
      </c>
      <c r="H57" s="26" t="s">
        <v>326</v>
      </c>
      <c r="I57" s="26" t="s">
        <v>343</v>
      </c>
      <c r="J57" s="26" t="s">
        <v>472</v>
      </c>
    </row>
    <row r="58" ht="48" customHeight="1" spans="1:10">
      <c r="A58" s="26" t="s">
        <v>259</v>
      </c>
      <c r="B58" s="26" t="s">
        <v>463</v>
      </c>
      <c r="C58" s="26" t="s">
        <v>332</v>
      </c>
      <c r="D58" s="26" t="s">
        <v>334</v>
      </c>
      <c r="E58" s="26" t="s">
        <v>473</v>
      </c>
      <c r="F58" s="26" t="s">
        <v>355</v>
      </c>
      <c r="G58" s="43" t="s">
        <v>391</v>
      </c>
      <c r="H58" s="26" t="s">
        <v>326</v>
      </c>
      <c r="I58" s="26" t="s">
        <v>343</v>
      </c>
      <c r="J58" s="26" t="s">
        <v>474</v>
      </c>
    </row>
    <row r="59" ht="33.75" customHeight="1" spans="1:10">
      <c r="A59" s="26" t="s">
        <v>259</v>
      </c>
      <c r="B59" s="26" t="s">
        <v>463</v>
      </c>
      <c r="C59" s="26" t="s">
        <v>332</v>
      </c>
      <c r="D59" s="26" t="s">
        <v>475</v>
      </c>
      <c r="E59" s="26" t="s">
        <v>476</v>
      </c>
      <c r="F59" s="26" t="s">
        <v>355</v>
      </c>
      <c r="G59" s="43" t="s">
        <v>477</v>
      </c>
      <c r="H59" s="26" t="s">
        <v>466</v>
      </c>
      <c r="I59" s="26" t="s">
        <v>343</v>
      </c>
      <c r="J59" s="26" t="s">
        <v>478</v>
      </c>
    </row>
    <row r="60" ht="33.75" customHeight="1" spans="1:10">
      <c r="A60" s="26" t="s">
        <v>259</v>
      </c>
      <c r="B60" s="26" t="s">
        <v>463</v>
      </c>
      <c r="C60" s="26" t="s">
        <v>332</v>
      </c>
      <c r="D60" s="26" t="s">
        <v>475</v>
      </c>
      <c r="E60" s="26" t="s">
        <v>479</v>
      </c>
      <c r="F60" s="26" t="s">
        <v>355</v>
      </c>
      <c r="G60" s="43" t="s">
        <v>480</v>
      </c>
      <c r="H60" s="26" t="s">
        <v>466</v>
      </c>
      <c r="I60" s="26" t="s">
        <v>343</v>
      </c>
      <c r="J60" s="26" t="s">
        <v>481</v>
      </c>
    </row>
    <row r="61" ht="47" customHeight="1" spans="1:10">
      <c r="A61" s="26" t="s">
        <v>259</v>
      </c>
      <c r="B61" s="26" t="s">
        <v>463</v>
      </c>
      <c r="C61" s="26" t="s">
        <v>335</v>
      </c>
      <c r="D61" s="26" t="s">
        <v>336</v>
      </c>
      <c r="E61" s="26" t="s">
        <v>336</v>
      </c>
      <c r="F61" s="26" t="s">
        <v>355</v>
      </c>
      <c r="G61" s="43" t="s">
        <v>377</v>
      </c>
      <c r="H61" s="26" t="s">
        <v>326</v>
      </c>
      <c r="I61" s="26" t="s">
        <v>343</v>
      </c>
      <c r="J61" s="26" t="s">
        <v>482</v>
      </c>
    </row>
    <row r="62" ht="33.75" customHeight="1" spans="1:10">
      <c r="A62" s="26" t="s">
        <v>302</v>
      </c>
      <c r="B62" s="26" t="s">
        <v>302</v>
      </c>
      <c r="C62" s="26" t="s">
        <v>322</v>
      </c>
      <c r="D62" s="26" t="s">
        <v>338</v>
      </c>
      <c r="E62" s="26" t="s">
        <v>432</v>
      </c>
      <c r="F62" s="26" t="s">
        <v>340</v>
      </c>
      <c r="G62" s="43" t="s">
        <v>47</v>
      </c>
      <c r="H62" s="26" t="s">
        <v>483</v>
      </c>
      <c r="I62" s="26" t="s">
        <v>343</v>
      </c>
      <c r="J62" s="26" t="s">
        <v>484</v>
      </c>
    </row>
    <row r="63" ht="33.75" customHeight="1" spans="1:10">
      <c r="A63" s="26" t="s">
        <v>302</v>
      </c>
      <c r="B63" s="26" t="s">
        <v>302</v>
      </c>
      <c r="C63" s="26" t="s">
        <v>322</v>
      </c>
      <c r="D63" s="26" t="s">
        <v>323</v>
      </c>
      <c r="E63" s="26" t="s">
        <v>485</v>
      </c>
      <c r="F63" s="26" t="s">
        <v>340</v>
      </c>
      <c r="G63" s="43" t="s">
        <v>347</v>
      </c>
      <c r="H63" s="26" t="s">
        <v>326</v>
      </c>
      <c r="I63" s="26" t="s">
        <v>343</v>
      </c>
      <c r="J63" s="26" t="s">
        <v>486</v>
      </c>
    </row>
    <row r="64" ht="50" customHeight="1" spans="1:10">
      <c r="A64" s="26" t="s">
        <v>302</v>
      </c>
      <c r="B64" s="26" t="s">
        <v>302</v>
      </c>
      <c r="C64" s="26" t="s">
        <v>322</v>
      </c>
      <c r="D64" s="26" t="s">
        <v>349</v>
      </c>
      <c r="E64" s="26" t="s">
        <v>439</v>
      </c>
      <c r="F64" s="26" t="s">
        <v>340</v>
      </c>
      <c r="G64" s="43" t="s">
        <v>347</v>
      </c>
      <c r="H64" s="26" t="s">
        <v>326</v>
      </c>
      <c r="I64" s="26" t="s">
        <v>343</v>
      </c>
      <c r="J64" s="26" t="s">
        <v>487</v>
      </c>
    </row>
    <row r="65" ht="33.75" customHeight="1" spans="1:10">
      <c r="A65" s="26" t="s">
        <v>302</v>
      </c>
      <c r="B65" s="26" t="s">
        <v>302</v>
      </c>
      <c r="C65" s="26" t="s">
        <v>332</v>
      </c>
      <c r="D65" s="26" t="s">
        <v>334</v>
      </c>
      <c r="E65" s="26" t="s">
        <v>488</v>
      </c>
      <c r="F65" s="26" t="s">
        <v>340</v>
      </c>
      <c r="G65" s="43" t="s">
        <v>489</v>
      </c>
      <c r="H65" s="26"/>
      <c r="I65" s="26" t="s">
        <v>327</v>
      </c>
      <c r="J65" s="26" t="s">
        <v>490</v>
      </c>
    </row>
    <row r="66" ht="33.75" customHeight="1" spans="1:10">
      <c r="A66" s="26" t="s">
        <v>302</v>
      </c>
      <c r="B66" s="26" t="s">
        <v>302</v>
      </c>
      <c r="C66" s="26" t="s">
        <v>335</v>
      </c>
      <c r="D66" s="26" t="s">
        <v>336</v>
      </c>
      <c r="E66" s="26" t="s">
        <v>444</v>
      </c>
      <c r="F66" s="26" t="s">
        <v>355</v>
      </c>
      <c r="G66" s="43" t="s">
        <v>491</v>
      </c>
      <c r="H66" s="26" t="s">
        <v>326</v>
      </c>
      <c r="I66" s="26" t="s">
        <v>343</v>
      </c>
      <c r="J66" s="26" t="s">
        <v>445</v>
      </c>
    </row>
    <row r="67" ht="33.75" customHeight="1" spans="1:10">
      <c r="A67" s="26" t="s">
        <v>305</v>
      </c>
      <c r="B67" s="26" t="s">
        <v>492</v>
      </c>
      <c r="C67" s="26" t="s">
        <v>322</v>
      </c>
      <c r="D67" s="26" t="s">
        <v>338</v>
      </c>
      <c r="E67" s="26" t="s">
        <v>493</v>
      </c>
      <c r="F67" s="26" t="s">
        <v>355</v>
      </c>
      <c r="G67" s="43" t="s">
        <v>494</v>
      </c>
      <c r="H67" s="26" t="s">
        <v>451</v>
      </c>
      <c r="I67" s="26" t="s">
        <v>343</v>
      </c>
      <c r="J67" s="26" t="s">
        <v>495</v>
      </c>
    </row>
    <row r="68" ht="33.75" customHeight="1" spans="1:10">
      <c r="A68" s="26" t="s">
        <v>305</v>
      </c>
      <c r="B68" s="26" t="s">
        <v>492</v>
      </c>
      <c r="C68" s="26" t="s">
        <v>322</v>
      </c>
      <c r="D68" s="26" t="s">
        <v>338</v>
      </c>
      <c r="E68" s="26" t="s">
        <v>496</v>
      </c>
      <c r="F68" s="26" t="s">
        <v>355</v>
      </c>
      <c r="G68" s="43" t="s">
        <v>497</v>
      </c>
      <c r="H68" s="26" t="s">
        <v>451</v>
      </c>
      <c r="I68" s="26" t="s">
        <v>343</v>
      </c>
      <c r="J68" s="26" t="s">
        <v>498</v>
      </c>
    </row>
    <row r="69" ht="33.75" customHeight="1" spans="1:10">
      <c r="A69" s="26" t="s">
        <v>305</v>
      </c>
      <c r="B69" s="26" t="s">
        <v>492</v>
      </c>
      <c r="C69" s="26" t="s">
        <v>322</v>
      </c>
      <c r="D69" s="26" t="s">
        <v>323</v>
      </c>
      <c r="E69" s="26" t="s">
        <v>499</v>
      </c>
      <c r="F69" s="26" t="s">
        <v>340</v>
      </c>
      <c r="G69" s="43" t="s">
        <v>347</v>
      </c>
      <c r="H69" s="26" t="s">
        <v>326</v>
      </c>
      <c r="I69" s="26" t="s">
        <v>343</v>
      </c>
      <c r="J69" s="26" t="s">
        <v>500</v>
      </c>
    </row>
    <row r="70" ht="33.75" customHeight="1" spans="1:10">
      <c r="A70" s="26" t="s">
        <v>305</v>
      </c>
      <c r="B70" s="26" t="s">
        <v>492</v>
      </c>
      <c r="C70" s="26" t="s">
        <v>322</v>
      </c>
      <c r="D70" s="26" t="s">
        <v>323</v>
      </c>
      <c r="E70" s="26" t="s">
        <v>501</v>
      </c>
      <c r="F70" s="26" t="s">
        <v>355</v>
      </c>
      <c r="G70" s="43" t="s">
        <v>502</v>
      </c>
      <c r="H70" s="26" t="s">
        <v>451</v>
      </c>
      <c r="I70" s="26" t="s">
        <v>343</v>
      </c>
      <c r="J70" s="26" t="s">
        <v>502</v>
      </c>
    </row>
    <row r="71" ht="33.75" customHeight="1" spans="1:10">
      <c r="A71" s="26" t="s">
        <v>305</v>
      </c>
      <c r="B71" s="26" t="s">
        <v>492</v>
      </c>
      <c r="C71" s="26" t="s">
        <v>322</v>
      </c>
      <c r="D71" s="26" t="s">
        <v>323</v>
      </c>
      <c r="E71" s="26" t="s">
        <v>503</v>
      </c>
      <c r="F71" s="26" t="s">
        <v>340</v>
      </c>
      <c r="G71" s="43" t="s">
        <v>347</v>
      </c>
      <c r="H71" s="26" t="s">
        <v>326</v>
      </c>
      <c r="I71" s="26" t="s">
        <v>343</v>
      </c>
      <c r="J71" s="26" t="s">
        <v>503</v>
      </c>
    </row>
    <row r="72" ht="33.75" customHeight="1" spans="1:10">
      <c r="A72" s="26" t="s">
        <v>305</v>
      </c>
      <c r="B72" s="26" t="s">
        <v>492</v>
      </c>
      <c r="C72" s="26" t="s">
        <v>322</v>
      </c>
      <c r="D72" s="26" t="s">
        <v>349</v>
      </c>
      <c r="E72" s="26" t="s">
        <v>504</v>
      </c>
      <c r="F72" s="26" t="s">
        <v>340</v>
      </c>
      <c r="G72" s="43" t="s">
        <v>347</v>
      </c>
      <c r="H72" s="26" t="s">
        <v>326</v>
      </c>
      <c r="I72" s="26" t="s">
        <v>343</v>
      </c>
      <c r="J72" s="26" t="s">
        <v>504</v>
      </c>
    </row>
    <row r="73" ht="33.75" customHeight="1" spans="1:10">
      <c r="A73" s="26" t="s">
        <v>305</v>
      </c>
      <c r="B73" s="26" t="s">
        <v>492</v>
      </c>
      <c r="C73" s="26" t="s">
        <v>322</v>
      </c>
      <c r="D73" s="26" t="s">
        <v>349</v>
      </c>
      <c r="E73" s="26" t="s">
        <v>505</v>
      </c>
      <c r="F73" s="26" t="s">
        <v>355</v>
      </c>
      <c r="G73" s="43" t="s">
        <v>506</v>
      </c>
      <c r="H73" s="26" t="s">
        <v>326</v>
      </c>
      <c r="I73" s="26" t="s">
        <v>343</v>
      </c>
      <c r="J73" s="26" t="s">
        <v>505</v>
      </c>
    </row>
    <row r="74" ht="33.75" customHeight="1" spans="1:10">
      <c r="A74" s="26" t="s">
        <v>305</v>
      </c>
      <c r="B74" s="26" t="s">
        <v>492</v>
      </c>
      <c r="C74" s="26" t="s">
        <v>332</v>
      </c>
      <c r="D74" s="26" t="s">
        <v>334</v>
      </c>
      <c r="E74" s="26" t="s">
        <v>507</v>
      </c>
      <c r="F74" s="26" t="s">
        <v>355</v>
      </c>
      <c r="G74" s="43" t="s">
        <v>508</v>
      </c>
      <c r="H74" s="26" t="s">
        <v>451</v>
      </c>
      <c r="I74" s="26" t="s">
        <v>343</v>
      </c>
      <c r="J74" s="26" t="s">
        <v>507</v>
      </c>
    </row>
    <row r="75" ht="33.75" customHeight="1" spans="1:10">
      <c r="A75" s="26" t="s">
        <v>305</v>
      </c>
      <c r="B75" s="26" t="s">
        <v>492</v>
      </c>
      <c r="C75" s="26" t="s">
        <v>332</v>
      </c>
      <c r="D75" s="26" t="s">
        <v>334</v>
      </c>
      <c r="E75" s="26" t="s">
        <v>509</v>
      </c>
      <c r="F75" s="26" t="s">
        <v>355</v>
      </c>
      <c r="G75" s="43" t="s">
        <v>510</v>
      </c>
      <c r="H75" s="26" t="s">
        <v>451</v>
      </c>
      <c r="I75" s="26" t="s">
        <v>343</v>
      </c>
      <c r="J75" s="26" t="s">
        <v>509</v>
      </c>
    </row>
    <row r="76" ht="33.75" customHeight="1" spans="1:10">
      <c r="A76" s="26" t="s">
        <v>305</v>
      </c>
      <c r="B76" s="26" t="s">
        <v>492</v>
      </c>
      <c r="C76" s="26" t="s">
        <v>332</v>
      </c>
      <c r="D76" s="26" t="s">
        <v>334</v>
      </c>
      <c r="E76" s="26" t="s">
        <v>511</v>
      </c>
      <c r="F76" s="26" t="s">
        <v>355</v>
      </c>
      <c r="G76" s="43" t="s">
        <v>512</v>
      </c>
      <c r="H76" s="26" t="s">
        <v>451</v>
      </c>
      <c r="I76" s="26" t="s">
        <v>343</v>
      </c>
      <c r="J76" s="26" t="s">
        <v>511</v>
      </c>
    </row>
    <row r="77" ht="33.75" customHeight="1" spans="1:10">
      <c r="A77" s="26" t="s">
        <v>305</v>
      </c>
      <c r="B77" s="26" t="s">
        <v>492</v>
      </c>
      <c r="C77" s="26" t="s">
        <v>332</v>
      </c>
      <c r="D77" s="26" t="s">
        <v>334</v>
      </c>
      <c r="E77" s="26" t="s">
        <v>513</v>
      </c>
      <c r="F77" s="26" t="s">
        <v>355</v>
      </c>
      <c r="G77" s="43" t="s">
        <v>514</v>
      </c>
      <c r="H77" s="26" t="s">
        <v>451</v>
      </c>
      <c r="I77" s="26" t="s">
        <v>343</v>
      </c>
      <c r="J77" s="26" t="s">
        <v>513</v>
      </c>
    </row>
    <row r="78" ht="33.75" customHeight="1" spans="1:10">
      <c r="A78" s="26" t="s">
        <v>305</v>
      </c>
      <c r="B78" s="26" t="s">
        <v>492</v>
      </c>
      <c r="C78" s="26" t="s">
        <v>332</v>
      </c>
      <c r="D78" s="26" t="s">
        <v>412</v>
      </c>
      <c r="E78" s="26" t="s">
        <v>515</v>
      </c>
      <c r="F78" s="26" t="s">
        <v>355</v>
      </c>
      <c r="G78" s="43" t="s">
        <v>516</v>
      </c>
      <c r="H78" s="26" t="s">
        <v>451</v>
      </c>
      <c r="I78" s="26" t="s">
        <v>343</v>
      </c>
      <c r="J78" s="26" t="s">
        <v>517</v>
      </c>
    </row>
    <row r="79" ht="33.75" customHeight="1" spans="1:10">
      <c r="A79" s="26" t="s">
        <v>305</v>
      </c>
      <c r="B79" s="26" t="s">
        <v>492</v>
      </c>
      <c r="C79" s="26" t="s">
        <v>335</v>
      </c>
      <c r="D79" s="26" t="s">
        <v>336</v>
      </c>
      <c r="E79" s="26" t="s">
        <v>518</v>
      </c>
      <c r="F79" s="26" t="s">
        <v>355</v>
      </c>
      <c r="G79" s="43" t="s">
        <v>357</v>
      </c>
      <c r="H79" s="26" t="s">
        <v>326</v>
      </c>
      <c r="I79" s="26" t="s">
        <v>343</v>
      </c>
      <c r="J79" s="26" t="s">
        <v>518</v>
      </c>
    </row>
    <row r="80" ht="33.75" customHeight="1" spans="1:10">
      <c r="A80" s="26" t="s">
        <v>300</v>
      </c>
      <c r="B80" s="26" t="s">
        <v>519</v>
      </c>
      <c r="C80" s="26" t="s">
        <v>322</v>
      </c>
      <c r="D80" s="26" t="s">
        <v>338</v>
      </c>
      <c r="E80" s="26" t="s">
        <v>520</v>
      </c>
      <c r="F80" s="26" t="s">
        <v>340</v>
      </c>
      <c r="G80" s="43" t="s">
        <v>521</v>
      </c>
      <c r="H80" s="26" t="s">
        <v>419</v>
      </c>
      <c r="I80" s="26" t="s">
        <v>343</v>
      </c>
      <c r="J80" s="26" t="s">
        <v>520</v>
      </c>
    </row>
    <row r="81" ht="33.75" customHeight="1" spans="1:10">
      <c r="A81" s="26" t="s">
        <v>300</v>
      </c>
      <c r="B81" s="26" t="s">
        <v>519</v>
      </c>
      <c r="C81" s="26" t="s">
        <v>322</v>
      </c>
      <c r="D81" s="26" t="s">
        <v>349</v>
      </c>
      <c r="E81" s="26" t="s">
        <v>522</v>
      </c>
      <c r="F81" s="26" t="s">
        <v>351</v>
      </c>
      <c r="G81" s="43" t="s">
        <v>523</v>
      </c>
      <c r="H81" s="26" t="s">
        <v>425</v>
      </c>
      <c r="I81" s="26" t="s">
        <v>343</v>
      </c>
      <c r="J81" s="26" t="s">
        <v>522</v>
      </c>
    </row>
    <row r="82" ht="33.75" customHeight="1" spans="1:10">
      <c r="A82" s="26" t="s">
        <v>300</v>
      </c>
      <c r="B82" s="26" t="s">
        <v>519</v>
      </c>
      <c r="C82" s="26" t="s">
        <v>322</v>
      </c>
      <c r="D82" s="26" t="s">
        <v>329</v>
      </c>
      <c r="E82" s="26" t="s">
        <v>330</v>
      </c>
      <c r="F82" s="26" t="s">
        <v>340</v>
      </c>
      <c r="G82" s="43" t="s">
        <v>524</v>
      </c>
      <c r="H82" s="26" t="s">
        <v>525</v>
      </c>
      <c r="I82" s="26" t="s">
        <v>343</v>
      </c>
      <c r="J82" s="26" t="s">
        <v>526</v>
      </c>
    </row>
    <row r="83" ht="33.75" customHeight="1" spans="1:10">
      <c r="A83" s="26" t="s">
        <v>300</v>
      </c>
      <c r="B83" s="26" t="s">
        <v>519</v>
      </c>
      <c r="C83" s="26" t="s">
        <v>332</v>
      </c>
      <c r="D83" s="26" t="s">
        <v>334</v>
      </c>
      <c r="E83" s="26" t="s">
        <v>527</v>
      </c>
      <c r="F83" s="26" t="s">
        <v>340</v>
      </c>
      <c r="G83" s="43" t="s">
        <v>527</v>
      </c>
      <c r="H83" s="26" t="s">
        <v>528</v>
      </c>
      <c r="I83" s="26" t="s">
        <v>343</v>
      </c>
      <c r="J83" s="26" t="s">
        <v>527</v>
      </c>
    </row>
    <row r="84" ht="33.75" customHeight="1" spans="1:10">
      <c r="A84" s="26" t="s">
        <v>300</v>
      </c>
      <c r="B84" s="26" t="s">
        <v>519</v>
      </c>
      <c r="C84" s="26" t="s">
        <v>335</v>
      </c>
      <c r="D84" s="26" t="s">
        <v>336</v>
      </c>
      <c r="E84" s="26" t="s">
        <v>529</v>
      </c>
      <c r="F84" s="26" t="s">
        <v>355</v>
      </c>
      <c r="G84" s="43" t="s">
        <v>357</v>
      </c>
      <c r="H84" s="26" t="s">
        <v>326</v>
      </c>
      <c r="I84" s="26" t="s">
        <v>343</v>
      </c>
      <c r="J84" s="26" t="s">
        <v>529</v>
      </c>
    </row>
    <row r="85" ht="33.75" customHeight="1" spans="1:10">
      <c r="A85" s="26" t="s">
        <v>288</v>
      </c>
      <c r="B85" s="26" t="s">
        <v>530</v>
      </c>
      <c r="C85" s="26" t="s">
        <v>322</v>
      </c>
      <c r="D85" s="26" t="s">
        <v>338</v>
      </c>
      <c r="E85" s="26" t="s">
        <v>432</v>
      </c>
      <c r="F85" s="26" t="s">
        <v>340</v>
      </c>
      <c r="G85" s="43" t="s">
        <v>47</v>
      </c>
      <c r="H85" s="26" t="s">
        <v>381</v>
      </c>
      <c r="I85" s="26" t="s">
        <v>343</v>
      </c>
      <c r="J85" s="26" t="s">
        <v>531</v>
      </c>
    </row>
    <row r="86" ht="33.75" customHeight="1" spans="1:10">
      <c r="A86" s="26" t="s">
        <v>288</v>
      </c>
      <c r="B86" s="26" t="s">
        <v>530</v>
      </c>
      <c r="C86" s="26" t="s">
        <v>322</v>
      </c>
      <c r="D86" s="26" t="s">
        <v>338</v>
      </c>
      <c r="E86" s="26" t="s">
        <v>532</v>
      </c>
      <c r="F86" s="26" t="s">
        <v>355</v>
      </c>
      <c r="G86" s="43" t="s">
        <v>506</v>
      </c>
      <c r="H86" s="26" t="s">
        <v>533</v>
      </c>
      <c r="I86" s="26" t="s">
        <v>343</v>
      </c>
      <c r="J86" s="26" t="s">
        <v>534</v>
      </c>
    </row>
    <row r="87" ht="33.75" customHeight="1" spans="1:10">
      <c r="A87" s="26" t="s">
        <v>288</v>
      </c>
      <c r="B87" s="26" t="s">
        <v>530</v>
      </c>
      <c r="C87" s="26" t="s">
        <v>322</v>
      </c>
      <c r="D87" s="26" t="s">
        <v>323</v>
      </c>
      <c r="E87" s="26" t="s">
        <v>436</v>
      </c>
      <c r="F87" s="26" t="s">
        <v>340</v>
      </c>
      <c r="G87" s="43" t="s">
        <v>535</v>
      </c>
      <c r="H87" s="26" t="s">
        <v>536</v>
      </c>
      <c r="I87" s="26" t="s">
        <v>343</v>
      </c>
      <c r="J87" s="26" t="s">
        <v>537</v>
      </c>
    </row>
    <row r="88" ht="51" customHeight="1" spans="1:10">
      <c r="A88" s="26" t="s">
        <v>288</v>
      </c>
      <c r="B88" s="26" t="s">
        <v>530</v>
      </c>
      <c r="C88" s="26" t="s">
        <v>322</v>
      </c>
      <c r="D88" s="26" t="s">
        <v>349</v>
      </c>
      <c r="E88" s="26" t="s">
        <v>439</v>
      </c>
      <c r="F88" s="26" t="s">
        <v>340</v>
      </c>
      <c r="G88" s="43">
        <v>100</v>
      </c>
      <c r="H88" s="26" t="s">
        <v>326</v>
      </c>
      <c r="I88" s="26" t="s">
        <v>343</v>
      </c>
      <c r="J88" s="26" t="s">
        <v>487</v>
      </c>
    </row>
    <row r="89" ht="33.75" customHeight="1" spans="1:10">
      <c r="A89" s="26" t="s">
        <v>288</v>
      </c>
      <c r="B89" s="26" t="s">
        <v>530</v>
      </c>
      <c r="C89" s="26" t="s">
        <v>332</v>
      </c>
      <c r="D89" s="26" t="s">
        <v>334</v>
      </c>
      <c r="E89" s="26" t="s">
        <v>442</v>
      </c>
      <c r="F89" s="26" t="s">
        <v>355</v>
      </c>
      <c r="G89" s="43" t="s">
        <v>437</v>
      </c>
      <c r="H89" s="26" t="s">
        <v>326</v>
      </c>
      <c r="I89" s="26" t="s">
        <v>343</v>
      </c>
      <c r="J89" s="26" t="s">
        <v>538</v>
      </c>
    </row>
    <row r="90" ht="33.75" customHeight="1" spans="1:10">
      <c r="A90" s="26" t="s">
        <v>288</v>
      </c>
      <c r="B90" s="26" t="s">
        <v>530</v>
      </c>
      <c r="C90" s="26" t="s">
        <v>335</v>
      </c>
      <c r="D90" s="26" t="s">
        <v>336</v>
      </c>
      <c r="E90" s="26" t="s">
        <v>444</v>
      </c>
      <c r="F90" s="26" t="s">
        <v>355</v>
      </c>
      <c r="G90" s="43" t="s">
        <v>437</v>
      </c>
      <c r="H90" s="26" t="s">
        <v>326</v>
      </c>
      <c r="I90" s="26" t="s">
        <v>343</v>
      </c>
      <c r="J90" s="26" t="s">
        <v>445</v>
      </c>
    </row>
    <row r="91" ht="33.75" customHeight="1" spans="1:10">
      <c r="A91" s="26" t="s">
        <v>276</v>
      </c>
      <c r="B91" s="26" t="s">
        <v>539</v>
      </c>
      <c r="C91" s="26" t="s">
        <v>322</v>
      </c>
      <c r="D91" s="26" t="s">
        <v>338</v>
      </c>
      <c r="E91" s="26" t="s">
        <v>540</v>
      </c>
      <c r="F91" s="26" t="s">
        <v>340</v>
      </c>
      <c r="G91" s="43" t="s">
        <v>541</v>
      </c>
      <c r="H91" s="26" t="s">
        <v>451</v>
      </c>
      <c r="I91" s="26" t="s">
        <v>343</v>
      </c>
      <c r="J91" s="26" t="s">
        <v>542</v>
      </c>
    </row>
    <row r="92" ht="33.75" customHeight="1" spans="1:10">
      <c r="A92" s="26" t="s">
        <v>276</v>
      </c>
      <c r="B92" s="26" t="s">
        <v>539</v>
      </c>
      <c r="C92" s="26" t="s">
        <v>322</v>
      </c>
      <c r="D92" s="26" t="s">
        <v>338</v>
      </c>
      <c r="E92" s="26" t="s">
        <v>543</v>
      </c>
      <c r="F92" s="26" t="s">
        <v>340</v>
      </c>
      <c r="G92" s="43" t="s">
        <v>544</v>
      </c>
      <c r="H92" s="26" t="s">
        <v>451</v>
      </c>
      <c r="I92" s="26" t="s">
        <v>343</v>
      </c>
      <c r="J92" s="26" t="s">
        <v>545</v>
      </c>
    </row>
    <row r="93" ht="33.75" customHeight="1" spans="1:10">
      <c r="A93" s="26" t="s">
        <v>276</v>
      </c>
      <c r="B93" s="26" t="s">
        <v>539</v>
      </c>
      <c r="C93" s="26" t="s">
        <v>322</v>
      </c>
      <c r="D93" s="26" t="s">
        <v>323</v>
      </c>
      <c r="E93" s="26" t="s">
        <v>546</v>
      </c>
      <c r="F93" s="26" t="s">
        <v>340</v>
      </c>
      <c r="G93" s="43" t="s">
        <v>347</v>
      </c>
      <c r="H93" s="26" t="s">
        <v>326</v>
      </c>
      <c r="I93" s="26" t="s">
        <v>343</v>
      </c>
      <c r="J93" s="26" t="s">
        <v>547</v>
      </c>
    </row>
    <row r="94" ht="33.75" customHeight="1" spans="1:10">
      <c r="A94" s="26" t="s">
        <v>276</v>
      </c>
      <c r="B94" s="26" t="s">
        <v>539</v>
      </c>
      <c r="C94" s="26" t="s">
        <v>322</v>
      </c>
      <c r="D94" s="26" t="s">
        <v>349</v>
      </c>
      <c r="E94" s="26" t="s">
        <v>548</v>
      </c>
      <c r="F94" s="26" t="s">
        <v>340</v>
      </c>
      <c r="G94" s="43" t="s">
        <v>347</v>
      </c>
      <c r="H94" s="26" t="s">
        <v>326</v>
      </c>
      <c r="I94" s="26" t="s">
        <v>343</v>
      </c>
      <c r="J94" s="26" t="s">
        <v>549</v>
      </c>
    </row>
    <row r="95" ht="33.75" customHeight="1" spans="1:10">
      <c r="A95" s="26" t="s">
        <v>276</v>
      </c>
      <c r="B95" s="26" t="s">
        <v>539</v>
      </c>
      <c r="C95" s="26" t="s">
        <v>332</v>
      </c>
      <c r="D95" s="26" t="s">
        <v>334</v>
      </c>
      <c r="E95" s="26" t="s">
        <v>550</v>
      </c>
      <c r="F95" s="26" t="s">
        <v>340</v>
      </c>
      <c r="G95" s="43" t="s">
        <v>347</v>
      </c>
      <c r="H95" s="26" t="s">
        <v>326</v>
      </c>
      <c r="I95" s="26" t="s">
        <v>343</v>
      </c>
      <c r="J95" s="26" t="s">
        <v>551</v>
      </c>
    </row>
    <row r="96" ht="33.75" customHeight="1" spans="1:10">
      <c r="A96" s="26" t="s">
        <v>276</v>
      </c>
      <c r="B96" s="26" t="s">
        <v>539</v>
      </c>
      <c r="C96" s="26" t="s">
        <v>332</v>
      </c>
      <c r="D96" s="26" t="s">
        <v>334</v>
      </c>
      <c r="E96" s="26" t="s">
        <v>552</v>
      </c>
      <c r="F96" s="26" t="s">
        <v>340</v>
      </c>
      <c r="G96" s="43" t="s">
        <v>347</v>
      </c>
      <c r="H96" s="26" t="s">
        <v>326</v>
      </c>
      <c r="I96" s="26" t="s">
        <v>343</v>
      </c>
      <c r="J96" s="26" t="s">
        <v>553</v>
      </c>
    </row>
    <row r="97" ht="33.75" customHeight="1" spans="1:10">
      <c r="A97" s="26" t="s">
        <v>276</v>
      </c>
      <c r="B97" s="26" t="s">
        <v>539</v>
      </c>
      <c r="C97" s="26" t="s">
        <v>335</v>
      </c>
      <c r="D97" s="26" t="s">
        <v>336</v>
      </c>
      <c r="E97" s="26" t="s">
        <v>554</v>
      </c>
      <c r="F97" s="26" t="s">
        <v>324</v>
      </c>
      <c r="G97" s="43" t="s">
        <v>357</v>
      </c>
      <c r="H97" s="26" t="s">
        <v>326</v>
      </c>
      <c r="I97" s="26" t="s">
        <v>343</v>
      </c>
      <c r="J97" s="26" t="s">
        <v>555</v>
      </c>
    </row>
    <row r="98" ht="33.75" customHeight="1" spans="1:10">
      <c r="A98" s="26" t="s">
        <v>270</v>
      </c>
      <c r="B98" s="26" t="s">
        <v>556</v>
      </c>
      <c r="C98" s="26" t="s">
        <v>322</v>
      </c>
      <c r="D98" s="26" t="s">
        <v>338</v>
      </c>
      <c r="E98" s="26" t="s">
        <v>557</v>
      </c>
      <c r="F98" s="26" t="s">
        <v>340</v>
      </c>
      <c r="G98" s="43" t="s">
        <v>347</v>
      </c>
      <c r="H98" s="26" t="s">
        <v>326</v>
      </c>
      <c r="I98" s="26" t="s">
        <v>343</v>
      </c>
      <c r="J98" s="26" t="s">
        <v>558</v>
      </c>
    </row>
    <row r="99" ht="33.75" customHeight="1" spans="1:10">
      <c r="A99" s="26" t="s">
        <v>270</v>
      </c>
      <c r="B99" s="26" t="s">
        <v>556</v>
      </c>
      <c r="C99" s="26" t="s">
        <v>322</v>
      </c>
      <c r="D99" s="26" t="s">
        <v>338</v>
      </c>
      <c r="E99" s="26" t="s">
        <v>559</v>
      </c>
      <c r="F99" s="26" t="s">
        <v>340</v>
      </c>
      <c r="G99" s="43" t="s">
        <v>347</v>
      </c>
      <c r="H99" s="26" t="s">
        <v>326</v>
      </c>
      <c r="I99" s="26" t="s">
        <v>343</v>
      </c>
      <c r="J99" s="26" t="s">
        <v>560</v>
      </c>
    </row>
    <row r="100" ht="33.75" customHeight="1" spans="1:10">
      <c r="A100" s="26" t="s">
        <v>270</v>
      </c>
      <c r="B100" s="26" t="s">
        <v>556</v>
      </c>
      <c r="C100" s="26" t="s">
        <v>322</v>
      </c>
      <c r="D100" s="26" t="s">
        <v>338</v>
      </c>
      <c r="E100" s="26" t="s">
        <v>561</v>
      </c>
      <c r="F100" s="26" t="s">
        <v>340</v>
      </c>
      <c r="G100" s="43" t="s">
        <v>562</v>
      </c>
      <c r="H100" s="26" t="s">
        <v>419</v>
      </c>
      <c r="I100" s="26" t="s">
        <v>343</v>
      </c>
      <c r="J100" s="26" t="s">
        <v>563</v>
      </c>
    </row>
    <row r="101" ht="33.75" customHeight="1" spans="1:10">
      <c r="A101" s="26" t="s">
        <v>270</v>
      </c>
      <c r="B101" s="26" t="s">
        <v>556</v>
      </c>
      <c r="C101" s="26" t="s">
        <v>322</v>
      </c>
      <c r="D101" s="26" t="s">
        <v>323</v>
      </c>
      <c r="E101" s="26" t="s">
        <v>564</v>
      </c>
      <c r="F101" s="26" t="s">
        <v>340</v>
      </c>
      <c r="G101" s="43" t="s">
        <v>347</v>
      </c>
      <c r="H101" s="26" t="s">
        <v>326</v>
      </c>
      <c r="I101" s="26" t="s">
        <v>343</v>
      </c>
      <c r="J101" s="26" t="s">
        <v>565</v>
      </c>
    </row>
    <row r="102" ht="33.75" customHeight="1" spans="1:10">
      <c r="A102" s="26" t="s">
        <v>270</v>
      </c>
      <c r="B102" s="26" t="s">
        <v>556</v>
      </c>
      <c r="C102" s="26" t="s">
        <v>332</v>
      </c>
      <c r="D102" s="26" t="s">
        <v>334</v>
      </c>
      <c r="E102" s="26" t="s">
        <v>566</v>
      </c>
      <c r="F102" s="26" t="s">
        <v>340</v>
      </c>
      <c r="G102" s="43" t="s">
        <v>347</v>
      </c>
      <c r="H102" s="26" t="s">
        <v>326</v>
      </c>
      <c r="I102" s="26" t="s">
        <v>343</v>
      </c>
      <c r="J102" s="26" t="s">
        <v>567</v>
      </c>
    </row>
    <row r="103" ht="33.75" customHeight="1" spans="1:10">
      <c r="A103" s="26" t="s">
        <v>270</v>
      </c>
      <c r="B103" s="26" t="s">
        <v>556</v>
      </c>
      <c r="C103" s="26" t="s">
        <v>332</v>
      </c>
      <c r="D103" s="26" t="s">
        <v>475</v>
      </c>
      <c r="E103" s="26" t="s">
        <v>568</v>
      </c>
      <c r="F103" s="26" t="s">
        <v>340</v>
      </c>
      <c r="G103" s="43" t="s">
        <v>347</v>
      </c>
      <c r="H103" s="26" t="s">
        <v>326</v>
      </c>
      <c r="I103" s="26" t="s">
        <v>343</v>
      </c>
      <c r="J103" s="26" t="s">
        <v>569</v>
      </c>
    </row>
    <row r="104" ht="33.75" customHeight="1" spans="1:10">
      <c r="A104" s="26" t="s">
        <v>270</v>
      </c>
      <c r="B104" s="26" t="s">
        <v>556</v>
      </c>
      <c r="C104" s="26" t="s">
        <v>332</v>
      </c>
      <c r="D104" s="26" t="s">
        <v>475</v>
      </c>
      <c r="E104" s="26" t="s">
        <v>570</v>
      </c>
      <c r="F104" s="26" t="s">
        <v>340</v>
      </c>
      <c r="G104" s="43" t="s">
        <v>347</v>
      </c>
      <c r="H104" s="26" t="s">
        <v>326</v>
      </c>
      <c r="I104" s="26" t="s">
        <v>343</v>
      </c>
      <c r="J104" s="26" t="s">
        <v>571</v>
      </c>
    </row>
    <row r="105" ht="33.75" customHeight="1" spans="1:10">
      <c r="A105" s="26" t="s">
        <v>270</v>
      </c>
      <c r="B105" s="26" t="s">
        <v>556</v>
      </c>
      <c r="C105" s="26" t="s">
        <v>332</v>
      </c>
      <c r="D105" s="26" t="s">
        <v>475</v>
      </c>
      <c r="E105" s="26" t="s">
        <v>572</v>
      </c>
      <c r="F105" s="26" t="s">
        <v>340</v>
      </c>
      <c r="G105" s="43" t="s">
        <v>347</v>
      </c>
      <c r="H105" s="26" t="s">
        <v>326</v>
      </c>
      <c r="I105" s="26" t="s">
        <v>343</v>
      </c>
      <c r="J105" s="26" t="s">
        <v>573</v>
      </c>
    </row>
    <row r="106" ht="33.75" customHeight="1" spans="1:10">
      <c r="A106" s="26" t="s">
        <v>270</v>
      </c>
      <c r="B106" s="26" t="s">
        <v>556</v>
      </c>
      <c r="C106" s="26" t="s">
        <v>335</v>
      </c>
      <c r="D106" s="26" t="s">
        <v>336</v>
      </c>
      <c r="E106" s="26" t="s">
        <v>554</v>
      </c>
      <c r="F106" s="26" t="s">
        <v>324</v>
      </c>
      <c r="G106" s="43" t="s">
        <v>377</v>
      </c>
      <c r="H106" s="26" t="s">
        <v>326</v>
      </c>
      <c r="I106" s="26" t="s">
        <v>343</v>
      </c>
      <c r="J106" s="26" t="s">
        <v>574</v>
      </c>
    </row>
  </sheetData>
  <mergeCells count="32">
    <mergeCell ref="A2:J2"/>
    <mergeCell ref="A3:H3"/>
    <mergeCell ref="A7:A11"/>
    <mergeCell ref="A12:A17"/>
    <mergeCell ref="A18:A23"/>
    <mergeCell ref="A24:A31"/>
    <mergeCell ref="A32:A36"/>
    <mergeCell ref="A37:A41"/>
    <mergeCell ref="A42:A46"/>
    <mergeCell ref="A47:A54"/>
    <mergeCell ref="A55:A61"/>
    <mergeCell ref="A62:A66"/>
    <mergeCell ref="A67:A79"/>
    <mergeCell ref="A80:A84"/>
    <mergeCell ref="A85:A90"/>
    <mergeCell ref="A91:A97"/>
    <mergeCell ref="A98:A106"/>
    <mergeCell ref="B7:B11"/>
    <mergeCell ref="B12:B17"/>
    <mergeCell ref="B18:B23"/>
    <mergeCell ref="B24:B31"/>
    <mergeCell ref="B32:B36"/>
    <mergeCell ref="B37:B41"/>
    <mergeCell ref="B42:B46"/>
    <mergeCell ref="B47:B54"/>
    <mergeCell ref="B55:B61"/>
    <mergeCell ref="B62:B66"/>
    <mergeCell ref="B67:B79"/>
    <mergeCell ref="B80:B84"/>
    <mergeCell ref="B85:B90"/>
    <mergeCell ref="B91:B97"/>
    <mergeCell ref="B98:B106"/>
  </mergeCells>
  <pageMargins left="0.751388888888889" right="0.751388888888889" top="0.708333333333333" bottom="0.550694444444444" header="0.5" footer="0.5"/>
  <pageSetup paperSize="9" scale="7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2025-02-19T00:35:00Z</dcterms:created>
  <dcterms:modified xsi:type="dcterms:W3CDTF">2025-03-14T02:52:35Z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1A76AA42784346BDA87DE7C832AC6CE2_12</vt:lpwstr>
  </property>
  <property fmtid="{D5CDD505-2E9C-101B-9397-08002B2CF9AE}" pid="3" name="KSOProductBuildVer">
    <vt:lpwstr>2052-12.8.2.18205</vt:lpwstr>
  </property>
</Properties>
</file>