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3"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<sst xmlns="http://schemas.openxmlformats.org/spreadsheetml/2006/main" count="1369" uniqueCount="517">
  <si>
    <t>预算01-1表</t>
  </si>
  <si>
    <t>2025年财务收支预算总表部门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</si>
  <si>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</si>
  <si>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</si>
  <si>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</si>
  <si>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</si>
  <si>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</si>
  <si>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</si>
  <si>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</si>
  <si>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</si>
  <si>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</si>
  <si>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</si>
  <si>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</si>
  <si>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</si>
  <si>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</si>
  <si>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</si>
  <si>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</si>
  <si>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</si>
  <si>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</si>
  <si>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</si>
  <si>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</si>
  <si>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</si>
  <si>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</si>
  <si>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</si>
  <si>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</si>
  <si>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</si>
  <si>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</si>
  <si>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</si>
  <si>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</si>
  <si>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</si>
  <si>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</si>
  <si>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</si>
  <si>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</si>
  <si>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</si>
  <si>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</si>
  <si>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</si>
  <si>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</si>
  <si>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</si>
  <si>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</si>
  <si>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</si>
  <si>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</si>
  <si>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</si>
  <si>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</si>
  <si>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</si>
  <si>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</si>
  <si>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</si>
  <si>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</si>
  <si>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</si>
  <si>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</si>
  <si>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</si>
  <si>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</si>
  <si>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</si>
  <si>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</si>
  <si>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</si>
  <si>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</si>
  <si>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</si>
  <si>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</si>
  <si>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</si>
  <si>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</si>
  <si>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</si>
  <si>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</si>
  <si>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</si>
  <si>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</si>
  <si>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169006</t>
  </si>
  <si>
    <t>玉溪市红塔山自然保护区管护局</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</si>
  <si>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</si>
  <si>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</si>
  <si>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</si>
  <si>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</si>
  <si>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</si>
  <si>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</si>
  <si>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</si>
  <si>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</si>
  <si>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</si>
  <si>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</si>
  <si>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</si>
  <si>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</si>
  <si>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</si>
  <si>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208</t>
  </si>
  <si>
    <t>20805</t>
  </si>
  <si>
    <t>2080502</t>
  </si>
  <si>
    <t>2080505</t>
  </si>
  <si>
    <t>2080506</t>
  </si>
  <si>
    <t>20808</t>
  </si>
  <si>
    <t>2080801</t>
  </si>
  <si>
    <t>210</t>
  </si>
  <si>
    <t>21011</t>
  </si>
  <si>
    <t>2101101</t>
  </si>
  <si>
    <t>2101102</t>
  </si>
  <si>
    <t>2101103</t>
  </si>
  <si>
    <t>2101199</t>
  </si>
  <si>
    <t>211</t>
  </si>
  <si>
    <t>21104</t>
  </si>
  <si>
    <t>2110499</t>
  </si>
  <si>
    <t>213</t>
  </si>
  <si>
    <t>21302</t>
  </si>
  <si>
    <t>2130204</t>
  </si>
  <si>
    <t>2130205</t>
  </si>
  <si>
    <t>2130209</t>
  </si>
  <si>
    <t>2130234</t>
  </si>
  <si>
    <t>2130299</t>
  </si>
  <si>
    <t>221</t>
  </si>
  <si>
    <t>22102</t>
  </si>
  <si>
    <t>2210201</t>
  </si>
  <si>
    <t>2210203</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</si>
  <si>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</si>
  <si>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</si>
  <si>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</si>
  <si>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</si>
  <si>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</si>
  <si>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</si>
  <si>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</si>
  <si>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</si>
  <si>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</si>
  <si>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</si>
  <si>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</si>
  <si>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</si>
  <si>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</si>
  <si>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</si>
  <si>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</si>
  <si>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</si>
  <si>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</si>
  <si>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</si>
  <si>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</si>
  <si>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</si>
  <si>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公务用车购置</t>
  </si>
  <si>
    <t>公务用车运行费</t>
  </si>
  <si>
    <t>公务接待费</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</si>
  <si>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</si>
  <si>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</si>
  <si>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</si>
  <si>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</si>
  <si>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</si>
  <si>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</si>
  <si>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</si>
  <si>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</si>
  <si>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</si>
  <si>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</si>
  <si>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</si>
  <si>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</si>
  <si>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</si>
  <si>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</si>
  <si>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</si>
  <si>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</si>
  <si>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</si>
  <si>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</si>
  <si>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</si>
  <si>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</si>
  <si>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</si>
  <si>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</si>
  <si>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530400210000000627438</t>
  </si>
  <si>
    <t>事业人员工资支出</t>
  </si>
  <si>
    <t>事业机构</t>
  </si>
  <si>
    <t>30101</t>
  </si>
  <si>
    <t>基本工资</t>
  </si>
  <si>
    <t>30102</t>
  </si>
  <si>
    <t>津贴补贴</t>
  </si>
  <si>
    <t>30107</t>
  </si>
  <si>
    <t>绩效工资</t>
  </si>
  <si>
    <t>购房补贴</t>
  </si>
  <si>
    <t>530400210000000627439</t>
  </si>
  <si>
    <t>社会保障缴费</t>
  </si>
  <si>
    <t>机关事业单位基本养老保险缴费支出</t>
  </si>
  <si>
    <t>30108</t>
  </si>
  <si>
    <t>机关事业单位基本养老保险缴费</t>
  </si>
  <si>
    <t>事业单位医疗</t>
  </si>
  <si>
    <t>30110</t>
  </si>
  <si>
    <t>职工基本医疗保险缴费</t>
  </si>
  <si>
    <t>公务员医疗补助</t>
  </si>
  <si>
    <t>30111</t>
  </si>
  <si>
    <t>公务员医疗补助缴费</t>
  </si>
  <si>
    <t>其他行政事业单位医疗支出</t>
  </si>
  <si>
    <t>30112</t>
  </si>
  <si>
    <t>其他社会保障缴费</t>
  </si>
  <si>
    <t>530400210000000627440</t>
  </si>
  <si>
    <t>住房公积金</t>
  </si>
  <si>
    <t>30113</t>
  </si>
  <si>
    <t>530400210000000627441</t>
  </si>
  <si>
    <t>对个人和家庭的补助</t>
  </si>
  <si>
    <t>事业单位离退休</t>
  </si>
  <si>
    <t>30305</t>
  </si>
  <si>
    <t>生活补助</t>
  </si>
  <si>
    <t>530400210000000627444</t>
  </si>
  <si>
    <t>公车购置及运维费</t>
  </si>
  <si>
    <t>30231</t>
  </si>
  <si>
    <t>公务用车运行维护费</t>
  </si>
  <si>
    <t>530400210000000627445</t>
  </si>
  <si>
    <t>工会经费</t>
  </si>
  <si>
    <t>30228</t>
  </si>
  <si>
    <t>530400210000000627446</t>
  </si>
  <si>
    <t>一般公用经费</t>
  </si>
  <si>
    <t>30299</t>
  </si>
  <si>
    <t>其他商品和服务支出</t>
  </si>
  <si>
    <t>30201</t>
  </si>
  <si>
    <t>办公费</t>
  </si>
  <si>
    <t>30205</t>
  </si>
  <si>
    <t>水费</t>
  </si>
  <si>
    <t>30206</t>
  </si>
  <si>
    <t>电费</t>
  </si>
  <si>
    <t>30207</t>
  </si>
  <si>
    <t>邮电费</t>
  </si>
  <si>
    <t>30211</t>
  </si>
  <si>
    <t>差旅费</t>
  </si>
  <si>
    <t>30213</t>
  </si>
  <si>
    <t>维修（护）费</t>
  </si>
  <si>
    <t>30214</t>
  </si>
  <si>
    <t>租赁费</t>
  </si>
  <si>
    <t>30215</t>
  </si>
  <si>
    <t>会议费</t>
  </si>
  <si>
    <t>30216</t>
  </si>
  <si>
    <t>培训费</t>
  </si>
  <si>
    <t>30227</t>
  </si>
  <si>
    <t>委托业务费</t>
  </si>
  <si>
    <t>30229</t>
  </si>
  <si>
    <t>福利费</t>
  </si>
  <si>
    <t>530400221100000618699</t>
  </si>
  <si>
    <t>30217</t>
  </si>
  <si>
    <t>530400231100001251647</t>
  </si>
  <si>
    <t>残疾人就业保障金</t>
  </si>
  <si>
    <t>530400241100002092282</t>
  </si>
  <si>
    <t>编外临聘人员经费</t>
  </si>
  <si>
    <t>30199</t>
  </si>
  <si>
    <t>其他工资福利支出</t>
  </si>
  <si>
    <t>530400241100002092467</t>
  </si>
  <si>
    <t>职业年金经费</t>
  </si>
  <si>
    <t>机关事业单位职业年金缴费支出</t>
  </si>
  <si>
    <t>30109</t>
  </si>
  <si>
    <t>职业年金缴费</t>
  </si>
  <si>
    <t>530400241100002092502</t>
  </si>
  <si>
    <t>奖励性绩效工资（工资部分）经费</t>
  </si>
  <si>
    <t>530400241100002092742</t>
  </si>
  <si>
    <t>奖励性绩效工资（高于部分）经费</t>
  </si>
  <si>
    <t>530400241100003134382</t>
  </si>
  <si>
    <t>死亡一次性抚恤金及丧葬经费</t>
  </si>
  <si>
    <t>死亡抚恤</t>
  </si>
  <si>
    <t>530400251100003556430</t>
  </si>
  <si>
    <t>市直退休医疗照顾人员医疗费用补助资金</t>
  </si>
  <si>
    <t>30307</t>
  </si>
  <si>
    <t>医疗费补助</t>
  </si>
  <si>
    <t>预算05-1表</t>
  </si>
  <si>
    <t>2025年部门项目支出预算表</t>
  </si>
  <si>
    <t>项目分类</t>
  </si>
  <si>
    <t>项目单位</t>
  </si>
  <si>
    <t>本年拨款</t>
  </si>
  <si>
    <t>单位资金</t>
  </si>
  <si>
    <t>其中：本次下达</t>
  </si>
  <si>
    <t>市级公益林生态效益补偿专项经费</t>
  </si>
  <si>
    <t>民生类</t>
  </si>
  <si>
    <t>530400210000000625641</t>
  </si>
  <si>
    <t>森林生态效益补偿</t>
  </si>
  <si>
    <t>30226</t>
  </si>
  <si>
    <t>劳务费</t>
  </si>
  <si>
    <t>三.三制配套森林防火专项经费</t>
  </si>
  <si>
    <t>530400210000000625802</t>
  </si>
  <si>
    <t>林业草原防灾减灾</t>
  </si>
  <si>
    <t>30218</t>
  </si>
  <si>
    <t>专用材料费</t>
  </si>
  <si>
    <t>森林防火专项经费</t>
  </si>
  <si>
    <t>530400210000000625852</t>
  </si>
  <si>
    <t>其他林业和草原支出</t>
  </si>
  <si>
    <t>30225</t>
  </si>
  <si>
    <t>专用燃料费</t>
  </si>
  <si>
    <t>30239</t>
  </si>
  <si>
    <t>其他交通费用</t>
  </si>
  <si>
    <t>遗属补助资金</t>
  </si>
  <si>
    <t>530400231100001185929</t>
  </si>
  <si>
    <t>中央财政森林生态效益补偿补助经费</t>
  </si>
  <si>
    <t>530400231100001586249</t>
  </si>
  <si>
    <t>其他自然生态保护支出</t>
  </si>
  <si>
    <t>玉溪市北山国有林场中央财政林木良种培育补助资金</t>
  </si>
  <si>
    <t>事业发展类</t>
  </si>
  <si>
    <t>530400231100001961230</t>
  </si>
  <si>
    <t>森林资源培育</t>
  </si>
  <si>
    <t>玉溪市北山国有林场小水井、徐家山森林资源管护站维修改造专项经费</t>
  </si>
  <si>
    <t>530400231100002490767</t>
  </si>
  <si>
    <t>省级森林防火资金</t>
  </si>
  <si>
    <t>530400241100002467675</t>
  </si>
  <si>
    <t>红塔山自然保护区总体规划及综合考察报告技术服务专项经费</t>
  </si>
  <si>
    <t>530400251100003553296</t>
  </si>
  <si>
    <t>玉溪市红塔山自然保护区管护局森林防火视频监控系统服务采购资金</t>
  </si>
  <si>
    <t>530400251100003569751</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</si>
  <si>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</si>
  <si>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</si>
  <si>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</si>
  <si>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</si>
  <si>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</si>
  <si>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</si>
  <si>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</si>
  <si>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</si>
  <si>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</si>
  <si>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</si>
  <si>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</si>
  <si>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</si>
  <si>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</si>
  <si>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通过划分管护责任区，招聘专职护林员，签订管护合同，加强保护区46100亩国家级公益林的巡护、督查、保护管理，进行年终考核，建立、完善公益林管护体系，提高公益林质量，增强公益林生态服务功能，有效保护森林资源，确保生态安全。确保管护面积≥46100亩；管护任务完成率100%；管护时间1年；森林火灾受害率≦0.9‰；林业有害生物成灾率≦4‰；市级公益林管护人员满意度≥80%。</t>
  </si>
  <si>
    <t>产出指标</t>
  </si>
  <si>
    <t>数量指标</t>
  </si>
  <si>
    <t>补偿管护面积</t>
  </si>
  <si>
    <t>&gt;=</t>
  </si>
  <si>
    <t>46100</t>
  </si>
  <si>
    <t>亩</t>
  </si>
  <si>
    <t>定量指标</t>
  </si>
  <si>
    <t>反映国家级公益林管护面积多少</t>
  </si>
  <si>
    <t>质量指标</t>
  </si>
  <si>
    <t>管护任务完成率空</t>
  </si>
  <si>
    <t>=</t>
  </si>
  <si>
    <t>100</t>
  </si>
  <si>
    <t>%</t>
  </si>
  <si>
    <t>反映管护任务完成情况</t>
  </si>
  <si>
    <t>森林火灾受害率</t>
  </si>
  <si>
    <t>&lt;=</t>
  </si>
  <si>
    <t>0.9</t>
  </si>
  <si>
    <t>‰</t>
  </si>
  <si>
    <t>反映森林火灾受害情况</t>
  </si>
  <si>
    <t>时效指标</t>
  </si>
  <si>
    <t>管护时间</t>
  </si>
  <si>
    <t>年</t>
  </si>
  <si>
    <t>反映公益林管护年限</t>
  </si>
  <si>
    <t>效益指标</t>
  </si>
  <si>
    <t>生态效益</t>
  </si>
  <si>
    <t>林业有害生物成灾率</t>
  </si>
  <si>
    <t>反映护林员对公益林管护的质量情况</t>
  </si>
  <si>
    <t>满意度指标</t>
  </si>
  <si>
    <t>服务对象满意度</t>
  </si>
  <si>
    <t>对公益林管护人员满意度</t>
  </si>
  <si>
    <t>80</t>
  </si>
  <si>
    <t>反映市民对国家级公益林管护人员满意程度</t>
  </si>
  <si>
    <t>项目实施后预期达到林区管护区域视频监控覆盖率≥90%，通行道路卡口监控覆盖率≥95%，确保森林资源安全，保障森林覆盖率≥80%，森林火灾受害率≤0.9‰</t>
  </si>
  <si>
    <t>视频监控覆盖率达林区管护区域</t>
  </si>
  <si>
    <t>90</t>
  </si>
  <si>
    <t>定性指标</t>
  </si>
  <si>
    <t>视频监控覆盖率达林区管护区域90%以上</t>
  </si>
  <si>
    <t>全年视频监控在线率</t>
  </si>
  <si>
    <t>全年视频监控在线率90%以上</t>
  </si>
  <si>
    <t>资金支付完成率</t>
  </si>
  <si>
    <t>完成2025年资金支付100%</t>
  </si>
  <si>
    <t>经济效益</t>
  </si>
  <si>
    <t>持续推动林区8万亩林业产业和林业经济可持续健康发展</t>
  </si>
  <si>
    <t>万亩</t>
  </si>
  <si>
    <t>项目实施后将持续推动林区8万亩林业产业和林业经济可持续健康发展</t>
  </si>
  <si>
    <t>社会效益</t>
  </si>
  <si>
    <t>项目实施后将强化森林防火力量，使林场及保护区火灾预警监测能力得到提升，使森林火灾受害率≤0.9‰，林火当日扑灭率≥98%，保护人民群众生命安全</t>
  </si>
  <si>
    <t>林火当日扑灭率</t>
  </si>
  <si>
    <t>98</t>
  </si>
  <si>
    <t>森林覆盖率≥</t>
  </si>
  <si>
    <t>项目实施后将最大可能减少森林火灾的发生次数，有效地缓解林区内森林防火压力，确保森林资源安全，促进生态文明，保障森林覆盖率≥80%。长期未发生火灾能得到净化空气的效果，推动林业健康和谐发展。</t>
  </si>
  <si>
    <t>可持续影响</t>
  </si>
  <si>
    <t>森林环境得到有效改善</t>
  </si>
  <si>
    <t>改善</t>
  </si>
  <si>
    <t>项目实施后，能使森林环境得到有效改善，建立森林防火长效机制</t>
  </si>
  <si>
    <t>社会公众满意度</t>
  </si>
  <si>
    <t>社会公众对森林防火工作满意度≥80%</t>
  </si>
  <si>
    <t>按照云人社发【2010】127号文件精神，陈绍华遗属生活困难补助每月956元，杨寿元遗属生活困难补助每月693元，蒋春明遗属生活困难补助每月956元（补发24年12月）。2024年发放遗属生活补助共计32216元。</t>
  </si>
  <si>
    <t>发放遗属生活补助</t>
  </si>
  <si>
    <t>人</t>
  </si>
  <si>
    <t>反映遗属生活补助发放标准是否达标</t>
  </si>
  <si>
    <t>生活补助及时发放率</t>
  </si>
  <si>
    <t>反映遗属生活补助是否及时发放</t>
  </si>
  <si>
    <t>遗属生活质量</t>
  </si>
  <si>
    <t>持续变好</t>
  </si>
  <si>
    <t>是/否</t>
  </si>
  <si>
    <t>反映遗属生活质量</t>
  </si>
  <si>
    <t>单位运转</t>
  </si>
  <si>
    <t>正常运转</t>
  </si>
  <si>
    <t>反映单位运转情况</t>
  </si>
  <si>
    <t>遗属对生活补助发放满意度</t>
  </si>
  <si>
    <t>反映遗属对生活补助的满意度</t>
  </si>
  <si>
    <t>完成2025年度森林防火期各项防火任务，保障红塔山自然保护区森林防火工作正常开展，加强林区森林防火宣传工作，不让火源进入林区。制作宣传牌51块，制作宣传用贴标瓶装水800件，2025年年内完成资金100.00%支付，保障全年发生森林火灾次数不高于10次。全力推进森林防火治理体系和治理能力现代化，保障森林不受森林火灾威胁，提升扑火队应急处置能力，森林火灾受害率≦0.90‰，社会公众对森林防火工作满意度≧80.00%以上。林权权益人对森林防火工作满意度≧80.00%。确保不发生重特大森林火灾和重大人员伤亡。有效保护森林资源和人民群众生命财产安全。</t>
  </si>
  <si>
    <t>发放宣传无纺布袋</t>
  </si>
  <si>
    <t>51</t>
  </si>
  <si>
    <t>个</t>
  </si>
  <si>
    <t>反映制作宣传牌数量情况。</t>
  </si>
  <si>
    <t>采购贴标瓶装水</t>
  </si>
  <si>
    <t>800</t>
  </si>
  <si>
    <t>件</t>
  </si>
  <si>
    <t>反映制作宣传贴标瓶装水数量情况。</t>
  </si>
  <si>
    <t>年森林火灾受害率</t>
  </si>
  <si>
    <t>0.09</t>
  </si>
  <si>
    <t>反映森林火灾受害率</t>
  </si>
  <si>
    <t>宣传完成率</t>
  </si>
  <si>
    <t>计划完成率=在规定时间内宣传任务完成数/宣传任务计划数*100%</t>
  </si>
  <si>
    <t>森林覆盖率</t>
  </si>
  <si>
    <t>反映土地上森林覆盖的情况。</t>
  </si>
  <si>
    <t>反映社会公众对宣传的满意程度。</t>
  </si>
  <si>
    <t>项目实施后完成物资采购能有效提升专业队作训及后勤保障工作，保障林区护林员通信，保障红塔山自然保护区森林防火工作正常开展，加强防火期森林防火宣传，不让火源进入林区，采购对讲机电池30块个，专业队应急食品一批、等专业队作训及应急处置装备，验收合格率分达到90%以上，资金支付率达到100%，加强专业队员安全保障，全年发生森林火灾次数不高于10次。全力推进森林防火治理体系和治理能力现代化，保障森林不受森林火灾威胁，提升扑火队应及处置能力，全年发生森林火灾次数不高于10次，火灾扑灭率达到98%以上，确保不发生重特大森林火灾和重大人员伤亡，有效保护森林资源和人民群众生命财产安全，社会公众对森林防火工作满意度80%以上，同时，加强森林防火宣传及野外火源管控，圆满完成红塔山自然保护区森林草原防灭火任务。</t>
  </si>
  <si>
    <t>火灾预防专业队员装备</t>
  </si>
  <si>
    <t>1.00</t>
  </si>
  <si>
    <t>批</t>
  </si>
  <si>
    <t>反映采购数量情况</t>
  </si>
  <si>
    <t>对讲机电池</t>
  </si>
  <si>
    <t>110</t>
  </si>
  <si>
    <t>快</t>
  </si>
  <si>
    <t>防火卡口栏杆</t>
  </si>
  <si>
    <t>3000</t>
  </si>
  <si>
    <t>反映防火栏杆建设数量情况</t>
  </si>
  <si>
    <t>验收合格率</t>
  </si>
  <si>
    <t>95</t>
  </si>
  <si>
    <t>反映验收情况</t>
  </si>
  <si>
    <t>资金支付率</t>
  </si>
  <si>
    <t>反映资金支付情况</t>
  </si>
  <si>
    <t>成本指标</t>
  </si>
  <si>
    <t>经济成本指标</t>
  </si>
  <si>
    <t>80000</t>
  </si>
  <si>
    <t>元</t>
  </si>
  <si>
    <t>反映金额控制情况</t>
  </si>
  <si>
    <t>森林环境有效改善</t>
  </si>
  <si>
    <t>是</t>
  </si>
  <si>
    <t>反映该项目对森林环境可持续影响情况</t>
  </si>
  <si>
    <t>反映社会公众对森林防火工作的满意程度</t>
  </si>
  <si>
    <t>完成物资采购、防火期宣传及市级专业队后勤保障工作，保障红塔山自然保护区森林防火工作正常开展，加强防火期森林防火宣传，不让火源进入林区。保障防火车辆正常运行，采购应急物资一批，制作宣传五彩旗500套，制作宣传横幅50条，采购防火宣传扇子500把，宣传时间全年，森林防火宣传内容知晓率明显提高，全年发生森林火灾次数不高于10次。全力推进森林防火治理体系和治理能力现代化，保障森林不受森林火灾威胁，提升扑火队应急处置能力，森林火灾受害率控制在0.9‰以下，确保不发生重特大森林火灾和重大人员伤亡。有效保护森林资源和人民群众生命财产安全，社会公众对森林防火工作满意度80%以上。</t>
  </si>
  <si>
    <t>制作宣传五彩旗</t>
  </si>
  <si>
    <t>500</t>
  </si>
  <si>
    <t>套</t>
  </si>
  <si>
    <t>反映制作宣传五彩旗的数量情况。</t>
  </si>
  <si>
    <t>制作宣传横幅</t>
  </si>
  <si>
    <t>50</t>
  </si>
  <si>
    <t>条</t>
  </si>
  <si>
    <t>反映制作宣传横幅的数量情况。</t>
  </si>
  <si>
    <t>采购防火物资货架</t>
  </si>
  <si>
    <t>2500</t>
  </si>
  <si>
    <t>反映采购物资数量完成情况。</t>
  </si>
  <si>
    <t>全年发生森林火灾数</t>
  </si>
  <si>
    <t>次</t>
  </si>
  <si>
    <t>反映全年发生森林火灾次数情况</t>
  </si>
  <si>
    <t>反映产品质量合格率情况。</t>
  </si>
  <si>
    <t>宣传时间</t>
  </si>
  <si>
    <t>宣传时间一年</t>
  </si>
  <si>
    <t>开展防火宣传知晓率</t>
  </si>
  <si>
    <t>提高</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</si>
  <si>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</si>
  <si>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民众对防火工作满意度</t>
  </si>
  <si>
    <t>反映社会公众对森林防火工作的满意程度。</t>
  </si>
  <si>
    <t>通过划分管护责任区，招聘专职护林员，签订管护合同，加强保护区9193亩市级公益林的巡护、督查、保护管理，进行年终考核，建立、完善公益林管护体系，提高公益林质量，增强公益林生态服务功能，有效保护森林资源，确保生态安全。确保管护面积≥9193亩；管护任务完成率100%；管护时间1年；森林火灾受害率≦0.9‰；林业有害生物成灾率≦4‰；市级公益林管护员满意度≥80%。</t>
  </si>
  <si>
    <t>9193</t>
  </si>
  <si>
    <t>反映市级公益林管护面积多少</t>
  </si>
  <si>
    <t>管护任务完成率</t>
  </si>
  <si>
    <t>对公益林管护员满意度</t>
  </si>
  <si>
    <t>反映市民对市级公益林管护员满意程度</t>
  </si>
  <si>
    <t>依据《自然保护区总体规划技术规程》、《自然保护区功能区划技术规程》、《自然保护区生态旅游规划技术规程》、《自然保护区工程项目建设标准（试行）》、《自然保护区工程设计规范》、《自然保护区类型与级别划分原则》要求，开展保护区总体规划，编制《红塔山自然保护区总体规划》、《红塔山自然保护区综合考察报告》各≥15份；确保项目验收合格率100％；成果交付及时率100％；森林覆盖率≥80％；被服务单位满意度≥80％。明确保护区范围、性质、类型和主要保护对象。</t>
  </si>
  <si>
    <t>红塔山自然保护区总体规划及红塔山自然保护区综合考察报告</t>
  </si>
  <si>
    <t>份（部、个、幅、条）</t>
  </si>
  <si>
    <t>反映提交《红塔山自然保护区总体规划》及《红塔山自然保护区综合考察报告》数量的多少情况。</t>
  </si>
  <si>
    <t>项目验收合格率</t>
  </si>
  <si>
    <t>反映《红塔山自然保护区总体规划》及《红塔山自然保护区综合考察报告》验收是否合格。</t>
  </si>
  <si>
    <t>成果交付及时率</t>
  </si>
  <si>
    <t>反映该项目成果交付是否及时。</t>
  </si>
  <si>
    <t>反映土地上森林覆盖的多少情况。</t>
  </si>
  <si>
    <t>被服务单位满意度</t>
  </si>
  <si>
    <t>反映被服务单位对《红塔山自然保护区总体规划》及《红塔山自然保护区综合考察报告》成果的满意程度</t>
  </si>
  <si>
    <t>预算06表</t>
  </si>
  <si>
    <t>2025年部门政府性基金预算支出预算表</t>
  </si>
  <si>
    <t>单位:元</t>
  </si>
  <si>
    <t>政府性基金预算支出</t>
  </si>
  <si>
    <t>2025年无政府性基金预算，此表为空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</si>
  <si>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</si>
  <si>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</si>
  <si>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</si>
  <si>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</si>
  <si>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</si>
  <si>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</si>
  <si>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</si>
  <si>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</si>
  <si>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</si>
  <si>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</si>
  <si>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</si>
  <si>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</si>
  <si>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复印纸</t>
  </si>
  <si>
    <t>预算08表</t>
  </si>
  <si>
    <t>2025年部门政府购买服务预算表</t>
  </si>
  <si>
    <t>政府购买服务项目</t>
  </si>
  <si>
    <t>政府购买服务目录</t>
  </si>
  <si>
    <t>2025年无部门政府购买服务预算，此表为空。</t>
  </si>
  <si>
    <t>预算09-1表</t>
  </si>
  <si>
    <t>2025年市对下转移支付预算表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</si>
  <si>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</si>
  <si>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</si>
  <si>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</si>
  <si>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</si>
  <si>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</si>
  <si>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</si>
  <si>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</si>
  <si>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</si>
  <si>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</si>
  <si>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</si>
  <si>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</si>
  <si>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</si>
  <si>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</si>
  <si>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2025年无市对下转移支付预算，此表为空。</t>
  </si>
  <si>
    <t>预算09-2表</t>
  </si>
  <si>
    <t>2025年市对下转移支付绩效目标表</t>
  </si>
  <si>
    <t>2025年无市对下转移支付绩效目标，此表为空。</t>
  </si>
  <si>
    <t>预算10表</t>
  </si>
  <si>
    <t>2025年新增资产配置表</t>
  </si>
  <si>
    <t>资产类别</t>
  </si>
  <si>
    <t>资产分类代码.名称</t>
  </si>
  <si>
    <t>资产名称</t>
  </si>
  <si>
    <t>计量单位</t>
  </si>
  <si>
    <t>财政部门批复数（元）</t>
  </si>
  <si>
    <t>单价</t>
  </si>
  <si>
    <t>金额</t>
  </si>
  <si>
    <t>家具和用品</t>
  </si>
  <si>
    <t>A05010502 文件柜</t>
  </si>
  <si>
    <t>文件柜</t>
  </si>
  <si>
    <t>组</t>
  </si>
  <si>
    <t>预算11表</t>
  </si>
  <si>
    <t>2025年上级补助项目支出预算表</t>
  </si>
  <si>
    <t>上级补助</t>
  </si>
  <si>
    <t>预算12表</t>
  </si>
  <si>
    <t>2025年部门项目支出中期规划预算表</t>
  </si>
  <si>
    <t>项目级次</t>
  </si>
  <si>
    <t>2025年</t>
  </si>
  <si>
    <t>2026年</t>
  </si>
  <si>
    <t>2027年</t>
  </si>
  <si>
    <t>312 民生类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</si>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</sst>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4">
    <font>
      <sz val="11"/>
      <color rgb="FF000000"/>
      <name val="宋体"/>
      <charset val="134"/>
      <scheme val="minor"/>
    </font>
    <font>
      <sz val="11"/>
      <color theme="1"/>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10"/>
      <color rgb="FF000000"/>
      <name val="SimSun"/>
      <charset val="134"/>
    </font>
    <font>
      <sz val="9"/>
      <color rgb="FF000000"/>
      <name val="SimSun"/>
      <charset val="134"/>
    </font>
    <font>
      <sz val="9"/>
      <color theme="1"/>
      <name val="宋体"/>
      <charset val="134"/>
    </font>
    <font>
      <b/>
      <sz val="23"/>
      <color rgb="FF000000"/>
      <name val="宋体"/>
      <charset val="134"/>
    </font>
    <font>
      <sz val="9.75"/>
      <color rgb="FF000000"/>
      <name val="宋体"/>
      <charset val="134"/>
    </font>
    <font>
      <sz val="10"/>
      <color rgb="FF000000"/>
      <name val="宋体"/>
      <charset val="134"/>
    </font>
    <font>
      <sz val="11"/>
      <name val="宋体"/>
      <charset val="134"/>
      <scheme val="minor"/>
    </font>
    <font>
      <sz val="9"/>
      <name val="宋体"/>
      <charset val="134"/>
    </font>
    <font>
      <b/>
      <sz val="23.25"/>
      <name val="宋体"/>
      <charset val="134"/>
    </font>
    <font>
      <sz val="9.75"/>
      <name val="宋体"/>
      <charset val="134"/>
    </font>
    <font>
      <sz val="9.75"/>
      <name val="SimSun"/>
      <charset val="134"/>
    </font>
    <font>
      <b/>
      <sz val="23.25"/>
      <color rgb="FF000000"/>
      <name val="宋体"/>
      <charset val="134"/>
    </font>
    <font>
      <b/>
      <sz val="24"/>
      <color rgb="FF000000"/>
      <name val="宋体"/>
      <charset val="134"/>
    </font>
    <font>
      <sz val="10"/>
      <name val="宋体"/>
      <charset val="1"/>
    </font>
    <font>
      <b/>
      <sz val="22"/>
      <color rgb="FF000000"/>
      <name val="宋体"/>
      <charset val="134"/>
    </font>
    <font>
      <sz val="8.25"/>
      <color rgb="FF000000"/>
      <name val="宋体"/>
      <charset val="134"/>
    </font>
    <font>
      <sz val="9"/>
      <name val="SimSun"/>
      <charset val="134"/>
    </font>
    <font>
      <b/>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微软雅黑"/>
      <charset val="1"/>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style="thin">
        <color auto="1"/>
      </left>
      <right style="thin">
        <color auto="1"/>
      </right>
      <top style="thin">
        <color rgb="FF000000"/>
      </top>
      <bottom style="thin">
        <color rgb="FF000000"/>
      </bottom>
      <diagonal/>
    </border>
    <border>
      <left style="thin">
        <color rgb="FF000000"/>
      </left>
      <right style="thin">
        <color auto="1"/>
      </right>
      <top style="thin">
        <color auto="1"/>
      </top>
      <bottom style="thin">
        <color auto="1"/>
      </bottom>
      <diagonal/>
    </border>
    <border>
      <left style="thin">
        <color rgb="FF000000"/>
      </left>
      <right style="thin">
        <color auto="1"/>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 fillId="2" borderId="20"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1" applyNumberFormat="0" applyFill="0" applyAlignment="0" applyProtection="0">
      <alignment vertical="center"/>
    </xf>
    <xf numFmtId="0" fontId="30" fillId="0" borderId="21" applyNumberFormat="0" applyFill="0" applyAlignment="0" applyProtection="0">
      <alignment vertical="center"/>
    </xf>
    <xf numFmtId="0" fontId="31" fillId="0" borderId="22" applyNumberFormat="0" applyFill="0" applyAlignment="0" applyProtection="0">
      <alignment vertical="center"/>
    </xf>
    <xf numFmtId="0" fontId="31" fillId="0" borderId="0" applyNumberFormat="0" applyFill="0" applyBorder="0" applyAlignment="0" applyProtection="0">
      <alignment vertical="center"/>
    </xf>
    <xf numFmtId="0" fontId="32" fillId="3" borderId="23" applyNumberFormat="0" applyAlignment="0" applyProtection="0">
      <alignment vertical="center"/>
    </xf>
    <xf numFmtId="0" fontId="33" fillId="4" borderId="24" applyNumberFormat="0" applyAlignment="0" applyProtection="0">
      <alignment vertical="center"/>
    </xf>
    <xf numFmtId="0" fontId="34" fillId="4" borderId="23" applyNumberFormat="0" applyAlignment="0" applyProtection="0">
      <alignment vertical="center"/>
    </xf>
    <xf numFmtId="0" fontId="35" fillId="5" borderId="25" applyNumberFormat="0" applyAlignment="0" applyProtection="0">
      <alignment vertical="center"/>
    </xf>
    <xf numFmtId="0" fontId="36" fillId="0" borderId="26" applyNumberFormat="0" applyFill="0" applyAlignment="0" applyProtection="0">
      <alignment vertical="center"/>
    </xf>
    <xf numFmtId="0" fontId="37" fillId="0" borderId="27"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176" fontId="13" fillId="0" borderId="7">
      <alignment horizontal="right" vertical="center"/>
    </xf>
    <xf numFmtId="49" fontId="13" fillId="0" borderId="7">
      <alignment horizontal="left" vertical="center" wrapText="1"/>
    </xf>
    <xf numFmtId="176" fontId="13" fillId="0" borderId="7">
      <alignment horizontal="right" vertical="center"/>
    </xf>
    <xf numFmtId="177" fontId="13" fillId="0" borderId="7">
      <alignment horizontal="right" vertical="center"/>
    </xf>
    <xf numFmtId="178" fontId="13" fillId="0" borderId="7">
      <alignment horizontal="right" vertical="center"/>
    </xf>
    <xf numFmtId="179" fontId="13" fillId="0" borderId="7">
      <alignment horizontal="right" vertical="center"/>
    </xf>
    <xf numFmtId="10" fontId="13" fillId="0" borderId="7">
      <alignment horizontal="right" vertical="center"/>
    </xf>
    <xf numFmtId="180" fontId="13" fillId="0" borderId="7">
      <alignment horizontal="right" vertical="center"/>
    </xf>
    <xf numFmtId="0" fontId="43" fillId="0" borderId="0">
      <alignment vertical="top"/>
      <protection locked="0"/>
    </xf>
  </cellStyleXfs>
  <cellXfs count="189">
    <xf numFmtId="0" fontId="0" fillId="0" borderId="0" xfId="0" applyFont="1">
      <alignment vertical="top"/>
    </xf>
    <xf numFmtId="0" fontId="1" fillId="0" borderId="0" xfId="0" applyFont="1" applyBorder="1" applyAlignment="1">
      <alignment horizontal="center" vertical="center"/>
    </xf>
    <xf numFmtId="0" fontId="2" fillId="0" borderId="0" xfId="0" applyFont="1" applyBorder="1" applyAlignment="1">
      <alignment horizontal="right" vertical="center"/>
    </xf>
    <xf numFmtId="49" fontId="2" fillId="0" borderId="0" xfId="0" applyNumberFormat="1" applyFont="1" applyBorder="1" applyAlignment="1">
      <alignment horizontal="right" vertical="center"/>
    </xf>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4"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applyAlignment="1"/>
    <xf numFmtId="0" fontId="6" fillId="0" borderId="0" xfId="0" applyFont="1" applyBorder="1" applyAlignment="1" applyProtection="1">
      <alignment horizontal="right"/>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pplyProtection="1">
      <alignment horizontal="center" vertical="center" wrapText="1"/>
      <protection locked="0"/>
    </xf>
    <xf numFmtId="0" fontId="2" fillId="0" borderId="5" xfId="0" applyFont="1" applyBorder="1" applyAlignment="1">
      <alignment horizontal="center" vertical="center" wrapText="1"/>
    </xf>
    <xf numFmtId="0" fontId="2" fillId="0" borderId="1" xfId="0" applyFont="1" applyBorder="1" applyAlignment="1">
      <alignment horizontal="center" vertical="center"/>
    </xf>
    <xf numFmtId="0" fontId="2" fillId="0" borderId="6" xfId="0" applyFont="1" applyBorder="1" applyAlignment="1" applyProtection="1">
      <alignment horizontal="center" vertical="center" wrapText="1"/>
      <protection locked="0"/>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7" fillId="0" borderId="7" xfId="0" applyFont="1" applyBorder="1" applyAlignment="1" applyProtection="1">
      <alignment horizontal="left" vertical="center" wrapText="1"/>
      <protection locked="0"/>
    </xf>
    <xf numFmtId="0" fontId="7" fillId="0" borderId="7" xfId="0" applyFont="1" applyBorder="1" applyAlignment="1" applyProtection="1">
      <alignment horizontal="left" vertical="center"/>
      <protection locked="0"/>
    </xf>
    <xf numFmtId="49" fontId="7" fillId="0" borderId="7" xfId="50" applyNumberFormat="1" applyFont="1" applyBorder="1">
      <alignment horizontal="left" vertical="center" wrapText="1"/>
    </xf>
    <xf numFmtId="176" fontId="8" fillId="0" borderId="7" xfId="0" applyNumberFormat="1" applyFont="1" applyBorder="1" applyAlignment="1">
      <alignment horizontal="right" vertical="center"/>
    </xf>
    <xf numFmtId="49" fontId="7" fillId="0" borderId="7" xfId="0" applyNumberFormat="1" applyFont="1" applyBorder="1" applyAlignment="1">
      <alignment horizontal="center" vertical="center" wrapText="1"/>
    </xf>
    <xf numFmtId="49" fontId="8" fillId="0" borderId="7" xfId="50" applyNumberFormat="1" applyFont="1" applyBorder="1">
      <alignment horizontal="left" vertical="center" wrapText="1"/>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0" xfId="0" applyFont="1" applyBorder="1" applyAlignment="1">
      <alignment horizontal="right" vertical="center"/>
    </xf>
    <xf numFmtId="49" fontId="7" fillId="0" borderId="0" xfId="0" applyNumberFormat="1" applyFont="1" applyBorder="1" applyAlignment="1">
      <alignment horizontal="right" vertical="center"/>
    </xf>
    <xf numFmtId="0" fontId="9" fillId="0" borderId="0" xfId="0" applyFont="1" applyBorder="1" applyAlignment="1">
      <alignment horizontal="center" vertical="center"/>
    </xf>
    <xf numFmtId="0" fontId="10" fillId="0" borderId="1" xfId="0" applyFont="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5" xfId="0" applyFont="1" applyBorder="1" applyAlignment="1" applyProtection="1">
      <alignment horizontal="center" vertical="center" wrapText="1"/>
      <protection locked="0"/>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0" fontId="10" fillId="0" borderId="6" xfId="0" applyFont="1" applyBorder="1" applyAlignment="1" applyProtection="1">
      <alignment horizontal="center" vertical="center" wrapText="1"/>
      <protection locked="0"/>
    </xf>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4" fillId="0" borderId="7" xfId="0" applyFont="1" applyBorder="1" applyAlignment="1">
      <alignment horizontal="left" vertical="center" wrapText="1"/>
    </xf>
    <xf numFmtId="0" fontId="4" fillId="0" borderId="7" xfId="0" applyFont="1" applyBorder="1" applyAlignment="1" applyProtection="1">
      <alignment horizontal="left" vertical="center" wrapText="1"/>
      <protection locked="0"/>
    </xf>
    <xf numFmtId="176" fontId="8" fillId="0" borderId="7" xfId="0" applyNumberFormat="1" applyFont="1" applyBorder="1" applyAlignment="1">
      <alignment horizontal="right" vertical="center" wrapText="1"/>
    </xf>
    <xf numFmtId="0" fontId="11" fillId="0" borderId="2" xfId="0" applyFont="1" applyBorder="1" applyAlignment="1" applyProtection="1">
      <alignment horizontal="center" vertical="center" wrapText="1"/>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7" fillId="0" borderId="0" xfId="0" applyFont="1" applyBorder="1" applyAlignment="1" applyProtection="1">
      <alignment horizontal="right" vertical="center"/>
      <protection locked="0"/>
    </xf>
    <xf numFmtId="0" fontId="11" fillId="0" borderId="0" xfId="0" applyFont="1" applyBorder="1" applyAlignment="1" applyProtection="1">
      <alignment horizontal="right"/>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7" xfId="0" applyFont="1" applyBorder="1" applyAlignment="1" applyProtection="1">
      <alignment horizontal="center" vertical="center"/>
      <protection locked="0"/>
    </xf>
    <xf numFmtId="0" fontId="12" fillId="0" borderId="0" xfId="0" applyFont="1" applyAlignment="1">
      <alignment horizontal="center" vertical="center"/>
    </xf>
    <xf numFmtId="49" fontId="13" fillId="0" borderId="0" xfId="50" applyNumberFormat="1" applyFont="1" applyBorder="1" applyAlignment="1">
      <alignment horizontal="right" vertical="center" wrapText="1"/>
    </xf>
    <xf numFmtId="49" fontId="14" fillId="0" borderId="0" xfId="50" applyNumberFormat="1" applyFont="1" applyBorder="1" applyAlignment="1">
      <alignment horizontal="center" vertical="center" wrapText="1"/>
    </xf>
    <xf numFmtId="49" fontId="13" fillId="0" borderId="0" xfId="50" applyNumberFormat="1" applyFont="1" applyBorder="1">
      <alignment horizontal="left" vertical="center" wrapText="1"/>
    </xf>
    <xf numFmtId="49" fontId="15" fillId="0" borderId="7" xfId="0" applyNumberFormat="1" applyFont="1" applyBorder="1" applyAlignment="1">
      <alignment horizontal="center" vertical="center" wrapText="1"/>
    </xf>
    <xf numFmtId="49" fontId="16" fillId="0" borderId="7" xfId="0" applyNumberFormat="1" applyFont="1" applyBorder="1" applyAlignment="1">
      <alignment horizontal="center" vertical="center" wrapText="1"/>
    </xf>
    <xf numFmtId="49" fontId="13" fillId="0" borderId="7" xfId="0" applyNumberFormat="1" applyFont="1" applyBorder="1" applyAlignment="1">
      <alignment horizontal="left" vertical="center" wrapText="1"/>
    </xf>
    <xf numFmtId="49" fontId="13" fillId="0" borderId="7" xfId="0" applyNumberFormat="1" applyFont="1" applyBorder="1" applyAlignment="1">
      <alignment horizontal="center" vertical="center" wrapText="1"/>
    </xf>
    <xf numFmtId="180" fontId="13" fillId="0" borderId="7" xfId="0" applyNumberFormat="1" applyFont="1" applyBorder="1" applyAlignment="1">
      <alignment horizontal="right" vertical="center" wrapText="1"/>
    </xf>
    <xf numFmtId="176" fontId="13" fillId="0" borderId="7" xfId="0" applyNumberFormat="1" applyFont="1" applyBorder="1" applyAlignment="1">
      <alignment horizontal="right" vertical="center" wrapText="1"/>
    </xf>
    <xf numFmtId="0" fontId="17" fillId="0" borderId="0" xfId="0" applyFont="1" applyBorder="1" applyAlignment="1">
      <alignment horizontal="center" vertical="center"/>
    </xf>
    <xf numFmtId="0" fontId="18" fillId="0" borderId="0" xfId="0" applyFont="1" applyBorder="1" applyAlignment="1">
      <alignment horizontal="center" vertical="center"/>
    </xf>
    <xf numFmtId="0" fontId="18" fillId="0" borderId="0" xfId="0" applyFont="1" applyBorder="1" applyAlignment="1" applyProtection="1">
      <alignment horizontal="center" vertical="center"/>
      <protection locked="0"/>
    </xf>
    <xf numFmtId="0" fontId="10" fillId="0" borderId="7" xfId="0" applyFont="1" applyBorder="1" applyAlignment="1">
      <alignment horizontal="center" vertical="center" wrapText="1"/>
    </xf>
    <xf numFmtId="0" fontId="4" fillId="0" borderId="7" xfId="0" applyFont="1" applyBorder="1" applyAlignment="1">
      <alignment vertical="center" wrapText="1"/>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9" fillId="0" borderId="0" xfId="57" applyFont="1" applyFill="1" applyBorder="1" applyAlignment="1" applyProtection="1">
      <alignment vertical="center"/>
    </xf>
    <xf numFmtId="0" fontId="20" fillId="0" borderId="0" xfId="0" applyFont="1" applyBorder="1" applyAlignment="1">
      <alignment horizontal="center" vertical="center" wrapText="1"/>
    </xf>
    <xf numFmtId="0" fontId="4" fillId="0" borderId="0" xfId="0" applyFont="1" applyBorder="1" applyAlignment="1">
      <alignment horizontal="left" vertical="center" wrapText="1"/>
    </xf>
    <xf numFmtId="0" fontId="5" fillId="0" borderId="0" xfId="0" applyFont="1" applyBorder="1" applyAlignment="1">
      <alignment wrapText="1"/>
    </xf>
    <xf numFmtId="0" fontId="11" fillId="0" borderId="0" xfId="0" applyFont="1" applyBorder="1" applyAlignment="1">
      <alignment horizontal="right" wrapText="1"/>
    </xf>
    <xf numFmtId="0" fontId="11" fillId="0" borderId="0" xfId="0" applyFont="1" applyBorder="1" applyAlignment="1">
      <alignment wrapText="1"/>
    </xf>
    <xf numFmtId="0" fontId="10" fillId="0" borderId="8" xfId="0" applyFont="1" applyBorder="1" applyAlignment="1">
      <alignment horizontal="center" vertical="center" wrapText="1"/>
    </xf>
    <xf numFmtId="0" fontId="4" fillId="0" borderId="0" xfId="0" applyFont="1" applyBorder="1" applyAlignment="1" applyProtection="1">
      <alignment horizontal="right"/>
      <protection locked="0"/>
    </xf>
    <xf numFmtId="0" fontId="4" fillId="0" borderId="0" xfId="0" applyFont="1" applyBorder="1" applyAlignment="1">
      <alignment horizontal="right" vertical="center" wrapText="1"/>
    </xf>
    <xf numFmtId="0" fontId="21" fillId="0" borderId="0" xfId="0" applyFont="1" applyBorder="1" applyAlignment="1" applyProtection="1">
      <alignment horizontal="right" vertical="center" wrapText="1"/>
      <protection locked="0"/>
    </xf>
    <xf numFmtId="0" fontId="9" fillId="0" borderId="0" xfId="0" applyFont="1" applyBorder="1" applyAlignment="1">
      <alignment horizontal="center" vertical="center" wrapText="1"/>
    </xf>
    <xf numFmtId="0" fontId="9" fillId="0" borderId="0" xfId="0" applyFont="1" applyBorder="1" applyAlignment="1" applyProtection="1">
      <alignment horizontal="center" vertical="center" wrapText="1"/>
      <protection locked="0"/>
    </xf>
    <xf numFmtId="0" fontId="4" fillId="0" borderId="0" xfId="0" applyFont="1" applyBorder="1" applyAlignment="1" applyProtection="1">
      <alignment vertical="top" wrapText="1"/>
      <protection locked="0"/>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0"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1" xfId="0" applyFont="1" applyBorder="1" applyAlignment="1" applyProtection="1">
      <alignment horizontal="center" vertical="center" wrapText="1"/>
      <protection locked="0"/>
    </xf>
    <xf numFmtId="0" fontId="4" fillId="0" borderId="6"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left" vertical="center"/>
    </xf>
    <xf numFmtId="0" fontId="4" fillId="0" borderId="11" xfId="0" applyFont="1" applyBorder="1" applyAlignment="1">
      <alignment horizontal="left" vertical="center"/>
    </xf>
    <xf numFmtId="0" fontId="21" fillId="0" borderId="0" xfId="0" applyFont="1" applyBorder="1" applyAlignment="1" applyProtection="1">
      <alignment horizontal="right" vertical="center"/>
      <protection locked="0"/>
    </xf>
    <xf numFmtId="0" fontId="21" fillId="0" borderId="0" xfId="0" applyFont="1" applyBorder="1" applyAlignment="1">
      <alignment horizontal="right" vertical="center" wrapText="1"/>
    </xf>
    <xf numFmtId="0" fontId="9" fillId="0" borderId="0" xfId="0" applyFont="1" applyBorder="1" applyAlignment="1" applyProtection="1">
      <alignment horizontal="center" vertical="center"/>
      <protection locked="0"/>
    </xf>
    <xf numFmtId="0" fontId="4" fillId="0" borderId="0" xfId="0" applyFont="1" applyBorder="1" applyAlignment="1" applyProtection="1">
      <alignment horizontal="right" wrapText="1"/>
      <protection locked="0"/>
    </xf>
    <xf numFmtId="0" fontId="4" fillId="0" borderId="0" xfId="0" applyFont="1" applyBorder="1" applyAlignment="1">
      <alignment horizontal="right" wrapText="1"/>
    </xf>
    <xf numFmtId="0" fontId="5" fillId="0" borderId="3" xfId="0" applyFont="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3" xfId="0" applyFont="1" applyBorder="1" applyAlignment="1" applyProtection="1">
      <alignment horizontal="center" vertical="center"/>
      <protection locked="0"/>
    </xf>
    <xf numFmtId="0" fontId="5" fillId="0" borderId="13"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4" fillId="0" borderId="0" xfId="0" applyFont="1" applyBorder="1" applyAlignment="1">
      <alignment horizontal="left" vertical="center"/>
    </xf>
    <xf numFmtId="0" fontId="10" fillId="0" borderId="9"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1" xfId="0" applyFont="1" applyBorder="1" applyAlignment="1">
      <alignment horizontal="center" vertical="center"/>
    </xf>
    <xf numFmtId="0" fontId="10" fillId="0" borderId="11" xfId="0" applyFont="1" applyBorder="1" applyAlignment="1" applyProtection="1">
      <alignment horizontal="center" vertical="center"/>
      <protection locked="0"/>
    </xf>
    <xf numFmtId="0" fontId="4" fillId="0" borderId="11" xfId="0" applyFont="1" applyBorder="1" applyAlignment="1">
      <alignment horizontal="right" vertical="center"/>
    </xf>
    <xf numFmtId="176" fontId="4" fillId="0" borderId="7" xfId="0" applyNumberFormat="1" applyFont="1" applyBorder="1" applyAlignment="1">
      <alignment horizontal="right" vertical="center"/>
    </xf>
    <xf numFmtId="0" fontId="4" fillId="0" borderId="11" xfId="0" applyFont="1" applyBorder="1" applyAlignment="1">
      <alignment horizontal="center" vertical="center" wrapText="1"/>
    </xf>
    <xf numFmtId="180" fontId="8" fillId="0" borderId="7" xfId="56" applyNumberFormat="1"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protection locked="0"/>
    </xf>
    <xf numFmtId="0" fontId="10" fillId="0" borderId="10" xfId="0" applyFont="1" applyBorder="1" applyAlignment="1" applyProtection="1">
      <alignment horizontal="center" vertical="center" wrapText="1"/>
      <protection locked="0"/>
    </xf>
    <xf numFmtId="0" fontId="10" fillId="0" borderId="13" xfId="0" applyFont="1" applyBorder="1" applyAlignment="1">
      <alignment horizontal="center" vertical="center" wrapText="1"/>
    </xf>
    <xf numFmtId="0" fontId="10" fillId="0" borderId="13" xfId="0" applyFont="1" applyBorder="1" applyAlignment="1" applyProtection="1">
      <alignment horizontal="center" vertical="center"/>
      <protection locked="0"/>
    </xf>
    <xf numFmtId="0" fontId="10" fillId="0" borderId="13"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4" fillId="0" borderId="0" xfId="0" applyFont="1" applyBorder="1" applyAlignment="1">
      <alignment horizontal="right"/>
    </xf>
    <xf numFmtId="0" fontId="10" fillId="0" borderId="4" xfId="0" applyFont="1" applyBorder="1" applyAlignment="1">
      <alignment horizontal="center" vertical="center" wrapText="1"/>
    </xf>
    <xf numFmtId="0" fontId="1" fillId="0" borderId="0" xfId="0" applyFont="1" applyBorder="1" applyAlignment="1"/>
    <xf numFmtId="0" fontId="11" fillId="0" borderId="0" xfId="0" applyFont="1" applyBorder="1" applyAlignment="1">
      <alignment horizontal="right" vertical="center"/>
    </xf>
    <xf numFmtId="0" fontId="4" fillId="0" borderId="0" xfId="0" applyFont="1" applyBorder="1" applyAlignment="1" applyProtection="1">
      <alignment horizontal="left" vertical="center" wrapText="1"/>
      <protection locked="0"/>
    </xf>
    <xf numFmtId="0" fontId="5" fillId="0" borderId="0" xfId="0" applyFont="1" applyBorder="1" applyAlignment="1">
      <alignment horizontal="left" vertical="center" wrapText="1"/>
    </xf>
    <xf numFmtId="0" fontId="11" fillId="0" borderId="0" xfId="0" applyFont="1" applyBorder="1" applyAlignment="1">
      <alignment horizontal="right"/>
    </xf>
    <xf numFmtId="176" fontId="8" fillId="0" borderId="7" xfId="51" applyNumberFormat="1" applyFont="1" applyBorder="1">
      <alignment horizontal="right" vertical="center"/>
    </xf>
    <xf numFmtId="0" fontId="11" fillId="0" borderId="7" xfId="0" applyFont="1" applyBorder="1" applyAlignment="1" applyProtection="1">
      <alignment horizontal="center" vertical="center" wrapText="1"/>
      <protection locked="0"/>
    </xf>
    <xf numFmtId="0" fontId="11" fillId="0" borderId="7" xfId="0" applyFont="1" applyBorder="1" applyAlignment="1">
      <alignment horizontal="center" vertical="center" wrapText="1"/>
    </xf>
    <xf numFmtId="0" fontId="19" fillId="0" borderId="0" xfId="57" applyFont="1" applyFill="1" applyBorder="1" applyAlignment="1" applyProtection="1"/>
    <xf numFmtId="0" fontId="20" fillId="0" borderId="0" xfId="0" applyFont="1" applyBorder="1" applyAlignment="1">
      <alignment horizontal="center" vertical="center"/>
    </xf>
    <xf numFmtId="0" fontId="4" fillId="0" borderId="0" xfId="0" applyFont="1" applyBorder="1" applyAlignment="1" applyProtection="1">
      <alignment horizontal="right" vertical="center"/>
      <protection locked="0"/>
    </xf>
    <xf numFmtId="49" fontId="11" fillId="0" borderId="0" xfId="0" applyNumberFormat="1" applyFont="1" applyBorder="1" applyAlignment="1"/>
    <xf numFmtId="0" fontId="8" fillId="0" borderId="0" xfId="0" applyFont="1" applyBorder="1" applyAlignment="1">
      <alignment horizontal="left" vertical="center"/>
    </xf>
    <xf numFmtId="0" fontId="11" fillId="0" borderId="7" xfId="0" applyFont="1" applyBorder="1" applyAlignment="1">
      <alignment horizontal="center" vertical="center"/>
    </xf>
    <xf numFmtId="49" fontId="8" fillId="0" borderId="7" xfId="0" applyNumberFormat="1" applyFont="1" applyBorder="1" applyAlignment="1">
      <alignment horizontal="left" vertical="center" wrapText="1"/>
    </xf>
    <xf numFmtId="0" fontId="2" fillId="0" borderId="7" xfId="0" applyFont="1" applyBorder="1" applyAlignment="1">
      <alignment horizontal="center" vertical="center" wrapText="1"/>
    </xf>
    <xf numFmtId="0" fontId="11" fillId="0" borderId="0" xfId="0" applyFont="1" applyBorder="1">
      <alignment vertical="top"/>
    </xf>
    <xf numFmtId="49" fontId="12" fillId="0" borderId="0" xfId="50" applyNumberFormat="1" applyFont="1" applyBorder="1" applyAlignment="1">
      <alignment horizontal="center" vertical="center" wrapText="1"/>
    </xf>
    <xf numFmtId="49" fontId="13" fillId="0" borderId="0" xfId="50" applyNumberFormat="1" applyFont="1" applyBorder="1" applyAlignment="1">
      <alignment horizontal="right" vertical="center" wrapText="1"/>
    </xf>
    <xf numFmtId="49" fontId="14" fillId="0" borderId="0" xfId="50" applyNumberFormat="1" applyFont="1" applyBorder="1" applyAlignment="1">
      <alignment horizontal="center" vertical="center" wrapText="1"/>
    </xf>
    <xf numFmtId="49" fontId="13" fillId="0" borderId="0" xfId="50" applyNumberFormat="1" applyFont="1" applyBorder="1">
      <alignment horizontal="left" vertical="center" wrapText="1"/>
    </xf>
    <xf numFmtId="49" fontId="15" fillId="0" borderId="14" xfId="50" applyNumberFormat="1" applyFont="1" applyBorder="1" applyAlignment="1">
      <alignment horizontal="center" vertical="center" wrapText="1"/>
    </xf>
    <xf numFmtId="49" fontId="15" fillId="0" borderId="15" xfId="50" applyNumberFormat="1" applyFont="1" applyBorder="1" applyAlignment="1">
      <alignment horizontal="center" vertical="center" wrapText="1"/>
    </xf>
    <xf numFmtId="49" fontId="13" fillId="0" borderId="15" xfId="50" applyNumberFormat="1" applyFont="1" applyBorder="1" applyAlignment="1">
      <alignment horizontal="center" vertical="center" wrapText="1"/>
    </xf>
    <xf numFmtId="49" fontId="13" fillId="0" borderId="6" xfId="50" applyNumberFormat="1" applyFont="1" applyBorder="1">
      <alignment horizontal="left" vertical="center" wrapText="1"/>
    </xf>
    <xf numFmtId="176" fontId="13" fillId="0" borderId="6" xfId="50" applyNumberFormat="1" applyFont="1" applyBorder="1" applyAlignment="1">
      <alignment horizontal="right" vertical="center" wrapText="1"/>
    </xf>
    <xf numFmtId="49" fontId="13" fillId="0" borderId="7" xfId="50" applyNumberFormat="1" applyFont="1" applyBorder="1">
      <alignment horizontal="left" vertical="center" wrapText="1"/>
    </xf>
    <xf numFmtId="176" fontId="13" fillId="0" borderId="7" xfId="50" applyNumberFormat="1" applyFont="1" applyBorder="1" applyAlignment="1">
      <alignment horizontal="right" vertical="center" wrapText="1"/>
    </xf>
    <xf numFmtId="49" fontId="13" fillId="0" borderId="7" xfId="50" applyNumberFormat="1" applyFont="1" applyBorder="1" applyAlignment="1">
      <alignment horizontal="center" vertical="center" wrapText="1"/>
    </xf>
    <xf numFmtId="176" fontId="13" fillId="0" borderId="6" xfId="0" applyNumberFormat="1" applyFont="1" applyBorder="1" applyAlignment="1">
      <alignment horizontal="right" vertical="center" wrapText="1"/>
    </xf>
    <xf numFmtId="180" fontId="13" fillId="0" borderId="6" xfId="56" applyNumberFormat="1" applyFont="1" applyBorder="1" applyAlignment="1">
      <alignment horizontal="center" vertical="center" wrapText="1"/>
    </xf>
    <xf numFmtId="49" fontId="22" fillId="0" borderId="0" xfId="50" applyNumberFormat="1" applyFont="1" applyBorder="1" applyAlignment="1">
      <alignment horizontal="right" vertical="center" wrapText="1"/>
    </xf>
    <xf numFmtId="49" fontId="13" fillId="0" borderId="0" xfId="50" applyNumberFormat="1" applyFont="1" applyBorder="1">
      <alignment horizontal="left" vertical="center" wrapText="1"/>
    </xf>
    <xf numFmtId="49" fontId="13" fillId="0" borderId="0" xfId="50" applyNumberFormat="1" applyFont="1" applyBorder="1" applyAlignment="1">
      <alignment horizontal="right" vertical="center" wrapText="1"/>
    </xf>
    <xf numFmtId="49" fontId="15" fillId="0" borderId="16" xfId="50" applyNumberFormat="1" applyFont="1" applyBorder="1" applyAlignment="1">
      <alignment horizontal="center" vertical="center" wrapText="1"/>
    </xf>
    <xf numFmtId="180" fontId="13" fillId="0" borderId="7" xfId="56" applyNumberFormat="1" applyFont="1" applyBorder="1" applyAlignment="1">
      <alignment horizontal="center" vertical="center" wrapText="1"/>
    </xf>
    <xf numFmtId="49" fontId="13" fillId="0" borderId="7" xfId="50" applyNumberFormat="1" applyFont="1" applyBorder="1" applyAlignment="1">
      <alignment horizontal="left" vertical="center" wrapText="1" indent="2"/>
    </xf>
    <xf numFmtId="49" fontId="13" fillId="0" borderId="7" xfId="50" applyNumberFormat="1" applyFont="1" applyBorder="1" applyAlignment="1">
      <alignment horizontal="left" vertical="center" wrapText="1" indent="4"/>
    </xf>
    <xf numFmtId="49" fontId="23" fillId="0" borderId="0" xfId="0" applyNumberFormat="1" applyFont="1" applyBorder="1" applyAlignment="1">
      <alignment horizontal="right" vertical="center" wrapText="1"/>
    </xf>
    <xf numFmtId="49" fontId="14" fillId="0" borderId="0" xfId="0" applyNumberFormat="1" applyFont="1" applyBorder="1" applyAlignment="1">
      <alignment horizontal="center" vertical="center" wrapText="1"/>
    </xf>
    <xf numFmtId="49" fontId="13" fillId="0" borderId="0" xfId="50" applyNumberFormat="1" applyFont="1" applyBorder="1">
      <alignment horizontal="left" vertical="center" wrapText="1"/>
    </xf>
    <xf numFmtId="49" fontId="13" fillId="0" borderId="0" xfId="50" applyNumberFormat="1" applyFont="1" applyBorder="1" applyAlignment="1">
      <alignment horizontal="right" vertical="center" wrapText="1"/>
    </xf>
    <xf numFmtId="49" fontId="15" fillId="0" borderId="17" xfId="0" applyNumberFormat="1" applyFont="1" applyBorder="1" applyAlignment="1">
      <alignment horizontal="center" vertical="center" wrapText="1"/>
    </xf>
    <xf numFmtId="49" fontId="23" fillId="0" borderId="7" xfId="50" applyNumberFormat="1" applyFont="1" applyBorder="1">
      <alignment horizontal="left" vertical="center" wrapText="1"/>
    </xf>
    <xf numFmtId="176" fontId="13" fillId="0" borderId="7" xfId="0" applyNumberFormat="1" applyFont="1" applyBorder="1" applyAlignment="1">
      <alignment horizontal="right" vertical="center"/>
    </xf>
    <xf numFmtId="176" fontId="23" fillId="0" borderId="7" xfId="0" applyNumberFormat="1" applyFont="1" applyBorder="1" applyAlignment="1">
      <alignment horizontal="left" vertical="center"/>
    </xf>
    <xf numFmtId="176" fontId="13" fillId="0" borderId="7" xfId="51" applyNumberFormat="1" applyFont="1" applyBorder="1">
      <alignment horizontal="right" vertical="center"/>
    </xf>
    <xf numFmtId="176" fontId="13" fillId="0" borderId="7" xfId="0" applyNumberFormat="1" applyFont="1" applyBorder="1" applyAlignment="1">
      <alignment horizontal="left" vertical="center"/>
    </xf>
    <xf numFmtId="49" fontId="23" fillId="0" borderId="7" xfId="0" applyNumberFormat="1" applyFont="1" applyBorder="1" applyAlignment="1">
      <alignment horizontal="center" vertical="center" wrapText="1"/>
    </xf>
    <xf numFmtId="49" fontId="15" fillId="0" borderId="6" xfId="50" applyNumberFormat="1" applyFont="1" applyBorder="1" applyAlignment="1">
      <alignment horizontal="center" vertical="center" wrapText="1"/>
    </xf>
    <xf numFmtId="49" fontId="15" fillId="0" borderId="18" xfId="50" applyNumberFormat="1" applyFont="1" applyBorder="1" applyAlignment="1">
      <alignment horizontal="center" vertical="center" wrapText="1"/>
    </xf>
    <xf numFmtId="49" fontId="15" fillId="0" borderId="7" xfId="50" applyNumberFormat="1" applyFont="1" applyBorder="1" applyAlignment="1">
      <alignment horizontal="center" vertical="center" wrapText="1"/>
    </xf>
    <xf numFmtId="49" fontId="15" fillId="0" borderId="19" xfId="50" applyNumberFormat="1" applyFont="1" applyBorder="1" applyAlignment="1">
      <alignment horizontal="center" vertical="center" wrapText="1"/>
    </xf>
    <xf numFmtId="49" fontId="23" fillId="0" borderId="0" xfId="0" applyNumberFormat="1" applyFont="1" applyBorder="1" applyAlignment="1">
      <alignment horizontal="right" vertical="center" wrapText="1"/>
    </xf>
    <xf numFmtId="49" fontId="14" fillId="0" borderId="0" xfId="0" applyNumberFormat="1" applyFont="1" applyBorder="1" applyAlignment="1">
      <alignment horizontal="center" vertical="center" wrapText="1"/>
    </xf>
    <xf numFmtId="49" fontId="15" fillId="0" borderId="17" xfId="50" applyNumberFormat="1" applyFont="1" applyBorder="1" applyAlignment="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1"/>
  <sheetViews>
    <sheetView showZeros="0" workbookViewId="0">
      <pane ySplit="1" topLeftCell="A2" activePane="bottomLeft" state="frozen"/>
      <selection/>
      <selection pane="bottomLeft" activeCell="B11" sqref="B11"/>
    </sheetView>
  </sheetViews>
  <sheetFormatPr defaultColWidth="8.85" defaultRowHeight="15" customHeight="1" outlineLevelCol="3"/>
  <cols>
    <col min="1" max="2" width="28.575" customWidth="1"/>
    <col min="3" max="3" width="35.7" customWidth="1"/>
    <col min="4" max="4" width="28.575" customWidth="1"/>
  </cols>
  <sheetData>
    <row r="1" customHeight="1" spans="1:4">
      <c r="A1" s="56"/>
      <c r="B1" s="56"/>
      <c r="C1" s="56"/>
      <c r="D1" s="56"/>
    </row>
    <row r="2" ht="18.75" customHeight="1" spans="1:4">
      <c r="A2" s="151" t="s">
        <v>0</v>
      </c>
      <c r="B2" s="186"/>
      <c r="C2" s="186"/>
      <c r="D2" s="186"/>
    </row>
    <row r="3" ht="28.5" customHeight="1" spans="1:4">
      <c r="A3" s="187" t="s">
        <v>1</v>
      </c>
      <c r="B3" s="187"/>
      <c r="C3" s="187"/>
      <c r="D3" s="187"/>
    </row>
    <row r="4" ht="18.75" customHeight="1" spans="1:4">
      <c r="A4" s="153" t="str">
        <f>"单位名称："&amp;"玉溪市红塔山自然保护区管护局"</f>
        <v>单位名称：玉溪市红塔山自然保护区管护局</v>
      </c>
      <c r="B4" s="153"/>
      <c r="C4" s="153"/>
      <c r="D4" s="151" t="s">
        <v>2</v>
      </c>
    </row>
    <row r="5" ht="18.75" customHeight="1" spans="1:4">
      <c r="A5" s="188" t="s">
        <v>3</v>
      </c>
      <c r="B5" s="188"/>
      <c r="C5" s="188" t="s">
        <v>4</v>
      </c>
      <c r="D5" s="188"/>
    </row>
    <row r="6" ht="18.75" customHeight="1" spans="1:4">
      <c r="A6" s="184" t="s">
        <v>5</v>
      </c>
      <c r="B6" s="184" t="s">
        <v>6</v>
      </c>
      <c r="C6" s="184" t="s">
        <v>7</v>
      </c>
      <c r="D6" s="184" t="s">
        <v>6</v>
      </c>
    </row>
    <row r="7" ht="18.75" customHeight="1" spans="1:4">
      <c r="A7" s="159" t="s">
        <v>8</v>
      </c>
      <c r="B7" s="179">
        <v>9931172.73</v>
      </c>
      <c r="C7" s="180" t="str">
        <f>"一"&amp;"、"&amp;"社会保障和就业支出"</f>
        <v>一、社会保障和就业支出</v>
      </c>
      <c r="D7" s="179">
        <v>1239073.96</v>
      </c>
    </row>
    <row r="8" ht="18.75" customHeight="1" spans="1:4">
      <c r="A8" s="159" t="s">
        <v>9</v>
      </c>
      <c r="B8" s="179"/>
      <c r="C8" s="180" t="str">
        <f>"二"&amp;"、"&amp;"卫生健康支出"</f>
        <v>二、卫生健康支出</v>
      </c>
      <c r="D8" s="179">
        <v>379059.83</v>
      </c>
    </row>
    <row r="9" ht="18.75" customHeight="1" spans="1:4">
      <c r="A9" s="159" t="s">
        <v>10</v>
      </c>
      <c r="B9" s="179"/>
      <c r="C9" s="180" t="str">
        <f>"三"&amp;"、"&amp;"节能环保支出"</f>
        <v>三、节能环保支出</v>
      </c>
      <c r="D9" s="179">
        <v>546605.9</v>
      </c>
    </row>
    <row r="10" ht="18.75" customHeight="1" spans="1:4">
      <c r="A10" s="159" t="s">
        <v>11</v>
      </c>
      <c r="B10" s="179"/>
      <c r="C10" s="180" t="str">
        <f>"四"&amp;"、"&amp;"农林水支出"</f>
        <v>四、农林水支出</v>
      </c>
      <c r="D10" s="179">
        <v>8186574.94</v>
      </c>
    </row>
    <row r="11" ht="18.75" customHeight="1" spans="1:4">
      <c r="A11" s="159" t="s">
        <v>12</v>
      </c>
      <c r="B11" s="179"/>
      <c r="C11" s="180" t="str">
        <f>"五"&amp;"、"&amp;"住房保障支出"</f>
        <v>五、住房保障支出</v>
      </c>
      <c r="D11" s="179">
        <v>372864</v>
      </c>
    </row>
    <row r="12" ht="18.75" customHeight="1" spans="1:4">
      <c r="A12" s="159" t="s">
        <v>13</v>
      </c>
      <c r="B12" s="179"/>
      <c r="C12" s="159"/>
      <c r="D12" s="159"/>
    </row>
    <row r="13" ht="18.75" customHeight="1" spans="1:4">
      <c r="A13" s="159" t="s">
        <v>14</v>
      </c>
      <c r="B13" s="179"/>
      <c r="C13" s="159"/>
      <c r="D13" s="159"/>
    </row>
    <row r="14" ht="18.75" customHeight="1" spans="1:4">
      <c r="A14" s="159" t="s">
        <v>15</v>
      </c>
      <c r="B14" s="179"/>
      <c r="C14" s="159"/>
      <c r="D14" s="159"/>
    </row>
    <row r="15" ht="18.75" customHeight="1" spans="1:4">
      <c r="A15" s="159" t="s">
        <v>16</v>
      </c>
      <c r="B15" s="179"/>
      <c r="C15" s="159"/>
      <c r="D15" s="159"/>
    </row>
    <row r="16" ht="18.75" customHeight="1" spans="1:4">
      <c r="A16" s="159" t="s">
        <v>17</v>
      </c>
      <c r="B16" s="179"/>
      <c r="C16" s="159"/>
      <c r="D16" s="159"/>
    </row>
    <row r="17" ht="18.75" customHeight="1" spans="1:4">
      <c r="A17" s="181" t="s">
        <v>18</v>
      </c>
      <c r="B17" s="179">
        <v>9931172.73</v>
      </c>
      <c r="C17" s="181" t="s">
        <v>19</v>
      </c>
      <c r="D17" s="179">
        <v>10724178.63</v>
      </c>
    </row>
    <row r="18" ht="18.75" customHeight="1" spans="1:4">
      <c r="A18" s="176" t="s">
        <v>20</v>
      </c>
      <c r="B18" s="159"/>
      <c r="C18" s="176" t="s">
        <v>21</v>
      </c>
      <c r="D18" s="159"/>
    </row>
    <row r="19" ht="18.75" customHeight="1" spans="1:4">
      <c r="A19" s="62" t="s">
        <v>22</v>
      </c>
      <c r="B19" s="179">
        <v>793005.9</v>
      </c>
      <c r="C19" s="62" t="s">
        <v>22</v>
      </c>
      <c r="D19" s="179"/>
    </row>
    <row r="20" ht="18.75" customHeight="1" spans="1:4">
      <c r="A20" s="62" t="s">
        <v>23</v>
      </c>
      <c r="B20" s="179"/>
      <c r="C20" s="62" t="s">
        <v>23</v>
      </c>
      <c r="D20" s="179"/>
    </row>
    <row r="21" ht="18.75" customHeight="1" spans="1:4">
      <c r="A21" s="181" t="s">
        <v>24</v>
      </c>
      <c r="B21" s="179">
        <v>10724178.63</v>
      </c>
      <c r="C21" s="181" t="s">
        <v>25</v>
      </c>
      <c r="D21" s="179">
        <v>10724178.63</v>
      </c>
    </row>
  </sheetData>
  <mergeCells count="5">
    <mergeCell ref="A2:D2"/>
    <mergeCell ref="A3:D3"/>
    <mergeCell ref="A4:C4"/>
    <mergeCell ref="A5:B5"/>
    <mergeCell ref="C5:D5"/>
  </mergeCells>
  <pageMargins left="0.751388888888889" right="0.751388888888889" top="1" bottom="1" header="0.5" footer="0.5"/>
  <pageSetup paperSize="1" pageOrder="overThenDown"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topLeftCell="G1" workbookViewId="0">
      <pane ySplit="1" topLeftCell="A2" activePane="bottomLeft" state="frozen"/>
      <selection/>
      <selection pane="bottomLeft" activeCell="B5" sqref="B5:S7"/>
    </sheetView>
  </sheetViews>
  <sheetFormatPr defaultColWidth="8.85" defaultRowHeight="15" customHeight="1"/>
  <cols>
    <col min="1" max="1" width="17.8416666666667" customWidth="1"/>
    <col min="2" max="2" width="53.1333333333333" customWidth="1"/>
    <col min="3" max="3" width="16.2833333333333" customWidth="1"/>
    <col min="4" max="4" width="16.4166666666667" customWidth="1"/>
    <col min="5" max="6" width="16.2833333333333" customWidth="1"/>
    <col min="7" max="11" width="16.4166666666667" customWidth="1"/>
    <col min="12" max="18" width="16.2833333333333" customWidth="1"/>
    <col min="19" max="19" width="16.4166666666667" customWidth="1"/>
  </cols>
  <sheetData>
    <row r="1" customHeight="1" spans="1:19">
      <c r="A1" s="150"/>
      <c r="B1" s="150"/>
      <c r="C1" s="150"/>
      <c r="D1" s="150"/>
      <c r="E1" s="150"/>
      <c r="F1" s="150"/>
      <c r="G1" s="150"/>
      <c r="H1" s="150"/>
      <c r="I1" s="150"/>
      <c r="J1" s="150"/>
      <c r="K1" s="150"/>
      <c r="L1" s="150"/>
      <c r="M1" s="150"/>
      <c r="N1" s="150"/>
      <c r="O1" s="150"/>
      <c r="P1" s="150"/>
      <c r="Q1" s="150"/>
      <c r="R1" s="150"/>
      <c r="S1" s="150"/>
    </row>
    <row r="2" customHeight="1" spans="1:19">
      <c r="A2" s="164" t="s">
        <v>26</v>
      </c>
      <c r="B2" s="164"/>
      <c r="C2" s="164"/>
      <c r="D2" s="164"/>
      <c r="E2" s="164"/>
      <c r="F2" s="164"/>
      <c r="G2" s="164"/>
      <c r="H2" s="164"/>
      <c r="I2" s="164"/>
      <c r="J2" s="164"/>
      <c r="K2" s="164"/>
      <c r="L2" s="164"/>
      <c r="M2" s="164"/>
      <c r="N2" s="164"/>
      <c r="O2" s="164"/>
      <c r="P2" s="164"/>
      <c r="Q2" s="164"/>
      <c r="R2" s="164"/>
      <c r="S2" s="164"/>
    </row>
    <row r="3" ht="28.5" customHeight="1" spans="1:19">
      <c r="A3" s="152" t="s">
        <v>27</v>
      </c>
      <c r="B3" s="152"/>
      <c r="C3" s="152"/>
      <c r="D3" s="152"/>
      <c r="E3" s="152"/>
      <c r="F3" s="152"/>
      <c r="G3" s="152"/>
      <c r="H3" s="152"/>
      <c r="I3" s="152"/>
      <c r="J3" s="152"/>
      <c r="K3" s="152"/>
      <c r="L3" s="152"/>
      <c r="M3" s="152"/>
      <c r="N3" s="152"/>
      <c r="O3" s="152"/>
      <c r="P3" s="152"/>
      <c r="Q3" s="152"/>
      <c r="R3" s="152"/>
      <c r="S3" s="152"/>
    </row>
    <row r="4" ht="20.25" customHeight="1" spans="1:19">
      <c r="A4" s="153" t="str">
        <f>"单位名称："&amp;"玉溪市红塔山自然保护区管护局"</f>
        <v>单位名称：玉溪市红塔山自然保护区管护局</v>
      </c>
      <c r="B4" s="153"/>
      <c r="C4" s="153"/>
      <c r="D4" s="153"/>
      <c r="E4" s="153"/>
      <c r="F4" s="153"/>
      <c r="G4" s="153"/>
      <c r="H4" s="153"/>
      <c r="I4" s="153"/>
      <c r="J4" s="153"/>
      <c r="K4" s="153"/>
      <c r="L4" s="166"/>
      <c r="M4" s="166"/>
      <c r="N4" s="166"/>
      <c r="O4" s="166"/>
      <c r="P4" s="166"/>
      <c r="Q4" s="166"/>
      <c r="R4" s="166"/>
      <c r="S4" s="166" t="s">
        <v>2</v>
      </c>
    </row>
    <row r="5" ht="27" customHeight="1" spans="1:19">
      <c r="A5" s="182" t="s">
        <v>28</v>
      </c>
      <c r="B5" s="183" t="s">
        <v>29</v>
      </c>
      <c r="C5" s="155" t="s">
        <v>30</v>
      </c>
      <c r="D5" s="155" t="s">
        <v>31</v>
      </c>
      <c r="E5" s="155"/>
      <c r="F5" s="155"/>
      <c r="G5" s="155"/>
      <c r="H5" s="155"/>
      <c r="I5" s="155"/>
      <c r="J5" s="155"/>
      <c r="K5" s="155"/>
      <c r="L5" s="155"/>
      <c r="M5" s="155"/>
      <c r="N5" s="155"/>
      <c r="O5" s="155" t="s">
        <v>20</v>
      </c>
      <c r="P5" s="155"/>
      <c r="Q5" s="155"/>
      <c r="R5" s="155"/>
      <c r="S5" s="155"/>
    </row>
    <row r="6" ht="27" customHeight="1" spans="1:19">
      <c r="A6" s="184"/>
      <c r="B6" s="183"/>
      <c r="C6" s="155"/>
      <c r="D6" s="155" t="s">
        <v>32</v>
      </c>
      <c r="E6" s="155" t="s">
        <v>33</v>
      </c>
      <c r="F6" s="155" t="s">
        <v>34</v>
      </c>
      <c r="G6" s="155" t="s">
        <v>35</v>
      </c>
      <c r="H6" s="155" t="s">
        <v>36</v>
      </c>
      <c r="I6" s="155" t="s">
        <v>37</v>
      </c>
      <c r="J6" s="155"/>
      <c r="K6" s="155"/>
      <c r="L6" s="155"/>
      <c r="M6" s="155"/>
      <c r="N6" s="155"/>
      <c r="O6" s="155" t="s">
        <v>32</v>
      </c>
      <c r="P6" s="155" t="s">
        <v>33</v>
      </c>
      <c r="Q6" s="155" t="s">
        <v>34</v>
      </c>
      <c r="R6" s="155" t="s">
        <v>35</v>
      </c>
      <c r="S6" s="155" t="s">
        <v>38</v>
      </c>
    </row>
    <row r="7" ht="27" customHeight="1" spans="1:19">
      <c r="A7" s="184"/>
      <c r="B7" s="185"/>
      <c r="C7" s="167"/>
      <c r="D7" s="167"/>
      <c r="E7" s="167"/>
      <c r="F7" s="167"/>
      <c r="G7" s="167"/>
      <c r="H7" s="167"/>
      <c r="I7" s="167" t="s">
        <v>32</v>
      </c>
      <c r="J7" s="167" t="s">
        <v>39</v>
      </c>
      <c r="K7" s="167" t="s">
        <v>40</v>
      </c>
      <c r="L7" s="167" t="s">
        <v>41</v>
      </c>
      <c r="M7" s="167" t="s">
        <v>42</v>
      </c>
      <c r="N7" s="167" t="s">
        <v>43</v>
      </c>
      <c r="O7" s="167"/>
      <c r="P7" s="167"/>
      <c r="Q7" s="167"/>
      <c r="R7" s="167"/>
      <c r="S7" s="167"/>
    </row>
    <row r="8" ht="20.25" customHeight="1" spans="1:19">
      <c r="A8" s="168" t="s">
        <v>44</v>
      </c>
      <c r="B8" s="168" t="s">
        <v>45</v>
      </c>
      <c r="C8" s="168" t="s">
        <v>46</v>
      </c>
      <c r="D8" s="168" t="s">
        <v>47</v>
      </c>
      <c r="E8" s="168" t="s">
        <v>48</v>
      </c>
      <c r="F8" s="168" t="s">
        <v>49</v>
      </c>
      <c r="G8" s="168" t="s">
        <v>50</v>
      </c>
      <c r="H8" s="168" t="s">
        <v>51</v>
      </c>
      <c r="I8" s="168" t="s">
        <v>52</v>
      </c>
      <c r="J8" s="168" t="s">
        <v>53</v>
      </c>
      <c r="K8" s="168" t="s">
        <v>54</v>
      </c>
      <c r="L8" s="168" t="s">
        <v>55</v>
      </c>
      <c r="M8" s="168" t="s">
        <v>56</v>
      </c>
      <c r="N8" s="168" t="s">
        <v>57</v>
      </c>
      <c r="O8" s="168" t="s">
        <v>58</v>
      </c>
      <c r="P8" s="168" t="s">
        <v>59</v>
      </c>
      <c r="Q8" s="168" t="s">
        <v>60</v>
      </c>
      <c r="R8" s="168" t="s">
        <v>61</v>
      </c>
      <c r="S8" s="168" t="s">
        <v>62</v>
      </c>
    </row>
    <row r="9" ht="20.25" customHeight="1" spans="1:19">
      <c r="A9" s="159" t="s">
        <v>63</v>
      </c>
      <c r="B9" s="159" t="s">
        <v>64</v>
      </c>
      <c r="C9" s="160">
        <v>10724178.63</v>
      </c>
      <c r="D9" s="160">
        <v>9931172.73</v>
      </c>
      <c r="E9" s="65">
        <v>9931172.73</v>
      </c>
      <c r="F9" s="65"/>
      <c r="G9" s="65"/>
      <c r="H9" s="65"/>
      <c r="I9" s="65"/>
      <c r="J9" s="65"/>
      <c r="K9" s="65"/>
      <c r="L9" s="65"/>
      <c r="M9" s="65"/>
      <c r="N9" s="65"/>
      <c r="O9" s="160">
        <v>793005.9</v>
      </c>
      <c r="P9" s="160">
        <v>793005.9</v>
      </c>
      <c r="Q9" s="160"/>
      <c r="R9" s="160"/>
      <c r="S9" s="160"/>
    </row>
    <row r="10" ht="20.25" customHeight="1" spans="1:19">
      <c r="A10" s="161" t="s">
        <v>30</v>
      </c>
      <c r="B10" s="159"/>
      <c r="C10" s="160">
        <v>10724178.63</v>
      </c>
      <c r="D10" s="160">
        <v>9931172.73</v>
      </c>
      <c r="E10" s="160">
        <v>9931172.73</v>
      </c>
      <c r="F10" s="160"/>
      <c r="G10" s="160"/>
      <c r="H10" s="160"/>
      <c r="I10" s="160"/>
      <c r="J10" s="160"/>
      <c r="K10" s="160"/>
      <c r="L10" s="160"/>
      <c r="M10" s="160"/>
      <c r="N10" s="160"/>
      <c r="O10" s="160">
        <v>793005.9</v>
      </c>
      <c r="P10" s="160">
        <v>793005.9</v>
      </c>
      <c r="Q10" s="160"/>
      <c r="R10" s="160"/>
      <c r="S10" s="160"/>
    </row>
  </sheetData>
  <mergeCells count="20">
    <mergeCell ref="A2:S2"/>
    <mergeCell ref="A3:S3"/>
    <mergeCell ref="A4:R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ageMargins left="0.751388888888889" right="0.751388888888889" top="1" bottom="1" header="0.5" footer="0.5"/>
  <pageSetup paperSize="1" scale="35" pageOrder="overThenDown"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5"/>
  <sheetViews>
    <sheetView showZeros="0" topLeftCell="C1" workbookViewId="0">
      <pane ySplit="1" topLeftCell="A2" activePane="bottomLeft" state="frozen"/>
      <selection/>
      <selection pane="bottomLeft" activeCell="B5" sqref="B5:O6"/>
    </sheetView>
  </sheetViews>
  <sheetFormatPr defaultColWidth="8.85" defaultRowHeight="15" customHeight="1"/>
  <cols>
    <col min="1" max="1" width="17.8416666666667" customWidth="1"/>
    <col min="2" max="2" width="53.1333333333333" customWidth="1"/>
    <col min="3" max="15" width="15.1333333333333" customWidth="1"/>
  </cols>
  <sheetData>
    <row r="1" customHeight="1" spans="1:15">
      <c r="A1" s="150"/>
      <c r="B1" s="150"/>
      <c r="C1" s="150"/>
      <c r="D1" s="150"/>
      <c r="E1" s="150"/>
      <c r="F1" s="150"/>
      <c r="G1" s="150"/>
      <c r="H1" s="150"/>
      <c r="I1" s="150"/>
      <c r="J1" s="150"/>
      <c r="K1" s="150"/>
      <c r="L1" s="150"/>
      <c r="M1" s="150"/>
      <c r="N1" s="150"/>
      <c r="O1" s="150"/>
    </row>
    <row r="2" customHeight="1" spans="1:15">
      <c r="A2" s="164" t="s">
        <v>65</v>
      </c>
      <c r="B2" s="164"/>
      <c r="C2" s="164"/>
      <c r="D2" s="164"/>
      <c r="E2" s="164"/>
      <c r="F2" s="164"/>
      <c r="G2" s="164"/>
      <c r="H2" s="164"/>
      <c r="I2" s="164"/>
      <c r="J2" s="164"/>
      <c r="K2" s="164"/>
      <c r="L2" s="164"/>
      <c r="M2" s="164"/>
      <c r="N2" s="164"/>
      <c r="O2" s="164"/>
    </row>
    <row r="3" ht="28.5" customHeight="1" spans="1:15">
      <c r="A3" s="152" t="s">
        <v>66</v>
      </c>
      <c r="B3" s="152"/>
      <c r="C3" s="152"/>
      <c r="D3" s="152"/>
      <c r="E3" s="152"/>
      <c r="F3" s="152"/>
      <c r="G3" s="152"/>
      <c r="H3" s="152"/>
      <c r="I3" s="152"/>
      <c r="J3" s="152"/>
      <c r="K3" s="152"/>
      <c r="L3" s="152"/>
      <c r="M3" s="152"/>
      <c r="N3" s="152"/>
      <c r="O3" s="152"/>
    </row>
    <row r="4" ht="20.25" customHeight="1" spans="1:15">
      <c r="A4" s="153" t="str">
        <f>"单位名称："&amp;"玉溪市红塔山自然保护区管护局"</f>
        <v>单位名称：玉溪市红塔山自然保护区管护局</v>
      </c>
      <c r="B4" s="153"/>
      <c r="C4" s="153"/>
      <c r="D4" s="153"/>
      <c r="E4" s="153"/>
      <c r="F4" s="153"/>
      <c r="G4" s="153"/>
      <c r="H4" s="153"/>
      <c r="I4" s="153"/>
      <c r="J4" s="166"/>
      <c r="K4" s="166"/>
      <c r="L4" s="166"/>
      <c r="M4" s="166"/>
      <c r="N4" s="166"/>
      <c r="O4" s="166" t="s">
        <v>2</v>
      </c>
    </row>
    <row r="5" ht="27" customHeight="1" spans="1:15">
      <c r="A5" s="182" t="s">
        <v>67</v>
      </c>
      <c r="B5" s="183" t="s">
        <v>68</v>
      </c>
      <c r="C5" s="155" t="s">
        <v>30</v>
      </c>
      <c r="D5" s="155" t="s">
        <v>33</v>
      </c>
      <c r="E5" s="155"/>
      <c r="F5" s="155"/>
      <c r="G5" s="155" t="s">
        <v>34</v>
      </c>
      <c r="H5" s="155" t="s">
        <v>35</v>
      </c>
      <c r="I5" s="155" t="s">
        <v>69</v>
      </c>
      <c r="J5" s="155" t="s">
        <v>70</v>
      </c>
      <c r="K5" s="155"/>
      <c r="L5" s="155"/>
      <c r="M5" s="155"/>
      <c r="N5" s="155"/>
      <c r="O5" s="155"/>
    </row>
    <row r="6" ht="27" customHeight="1" spans="1:15">
      <c r="A6" s="184"/>
      <c r="B6" s="185"/>
      <c r="C6" s="167"/>
      <c r="D6" s="167" t="s">
        <v>32</v>
      </c>
      <c r="E6" s="167" t="s">
        <v>71</v>
      </c>
      <c r="F6" s="167" t="s">
        <v>72</v>
      </c>
      <c r="G6" s="167"/>
      <c r="H6" s="167"/>
      <c r="I6" s="167"/>
      <c r="J6" s="167" t="s">
        <v>32</v>
      </c>
      <c r="K6" s="167" t="s">
        <v>73</v>
      </c>
      <c r="L6" s="167" t="s">
        <v>74</v>
      </c>
      <c r="M6" s="167" t="s">
        <v>75</v>
      </c>
      <c r="N6" s="167" t="s">
        <v>76</v>
      </c>
      <c r="O6" s="167" t="s">
        <v>77</v>
      </c>
    </row>
    <row r="7" ht="20.25" customHeight="1" spans="1:15">
      <c r="A7" s="168" t="s">
        <v>44</v>
      </c>
      <c r="B7" s="168" t="s">
        <v>45</v>
      </c>
      <c r="C7" s="168" t="s">
        <v>46</v>
      </c>
      <c r="D7" s="168" t="s">
        <v>47</v>
      </c>
      <c r="E7" s="168" t="s">
        <v>48</v>
      </c>
      <c r="F7" s="168" t="s">
        <v>49</v>
      </c>
      <c r="G7" s="168" t="s">
        <v>50</v>
      </c>
      <c r="H7" s="168" t="s">
        <v>51</v>
      </c>
      <c r="I7" s="168" t="s">
        <v>52</v>
      </c>
      <c r="J7" s="168" t="s">
        <v>53</v>
      </c>
      <c r="K7" s="168" t="s">
        <v>54</v>
      </c>
      <c r="L7" s="168" t="s">
        <v>55</v>
      </c>
      <c r="M7" s="168" t="s">
        <v>56</v>
      </c>
      <c r="N7" s="168" t="s">
        <v>57</v>
      </c>
      <c r="O7" s="168" t="s">
        <v>58</v>
      </c>
    </row>
    <row r="8" ht="20.25" customHeight="1" spans="1:15">
      <c r="A8" s="159" t="s">
        <v>78</v>
      </c>
      <c r="B8" s="159" t="str">
        <f>"        "&amp;"社会保障和就业支出"</f>
        <v>        社会保障和就业支出</v>
      </c>
      <c r="C8" s="65">
        <v>1239073.96</v>
      </c>
      <c r="D8" s="65">
        <v>1239073.96</v>
      </c>
      <c r="E8" s="65">
        <v>1206857.96</v>
      </c>
      <c r="F8" s="65">
        <v>32216</v>
      </c>
      <c r="G8" s="65"/>
      <c r="H8" s="65"/>
      <c r="I8" s="65"/>
      <c r="J8" s="65"/>
      <c r="K8" s="65"/>
      <c r="L8" s="65"/>
      <c r="M8" s="65"/>
      <c r="N8" s="65"/>
      <c r="O8" s="65"/>
    </row>
    <row r="9" ht="20.25" customHeight="1" spans="1:15">
      <c r="A9" s="169" t="s">
        <v>79</v>
      </c>
      <c r="B9" s="169" t="str">
        <f>"        "&amp;"行政事业单位养老支出"</f>
        <v>        行政事业单位养老支出</v>
      </c>
      <c r="C9" s="65">
        <v>1138149.76</v>
      </c>
      <c r="D9" s="65">
        <v>1138149.76</v>
      </c>
      <c r="E9" s="65">
        <v>1138149.76</v>
      </c>
      <c r="F9" s="65"/>
      <c r="G9" s="65"/>
      <c r="H9" s="65"/>
      <c r="I9" s="65"/>
      <c r="J9" s="65"/>
      <c r="K9" s="65"/>
      <c r="L9" s="65"/>
      <c r="M9" s="65"/>
      <c r="N9" s="65"/>
      <c r="O9" s="65"/>
    </row>
    <row r="10" ht="20.25" customHeight="1" spans="1:15">
      <c r="A10" s="170" t="s">
        <v>80</v>
      </c>
      <c r="B10" s="170" t="str">
        <f>"        "&amp;"事业单位离退休"</f>
        <v>        事业单位离退休</v>
      </c>
      <c r="C10" s="65">
        <v>594000</v>
      </c>
      <c r="D10" s="65">
        <v>594000</v>
      </c>
      <c r="E10" s="65">
        <v>594000</v>
      </c>
      <c r="F10" s="65"/>
      <c r="G10" s="65"/>
      <c r="H10" s="65"/>
      <c r="I10" s="65"/>
      <c r="J10" s="65"/>
      <c r="K10" s="65"/>
      <c r="L10" s="65"/>
      <c r="M10" s="65"/>
      <c r="N10" s="65"/>
      <c r="O10" s="65"/>
    </row>
    <row r="11" ht="20.25" customHeight="1" spans="1:15">
      <c r="A11" s="170" t="s">
        <v>81</v>
      </c>
      <c r="B11" s="170" t="str">
        <f>"        "&amp;"机关事业单位基本养老保险缴费支出"</f>
        <v>        机关事业单位基本养老保险缴费支出</v>
      </c>
      <c r="C11" s="65">
        <v>324149.76</v>
      </c>
      <c r="D11" s="65">
        <v>324149.76</v>
      </c>
      <c r="E11" s="65">
        <v>324149.76</v>
      </c>
      <c r="F11" s="65"/>
      <c r="G11" s="65"/>
      <c r="H11" s="65"/>
      <c r="I11" s="65"/>
      <c r="J11" s="65"/>
      <c r="K11" s="65"/>
      <c r="L11" s="65"/>
      <c r="M11" s="65"/>
      <c r="N11" s="65"/>
      <c r="O11" s="65"/>
    </row>
    <row r="12" ht="20.25" customHeight="1" spans="1:15">
      <c r="A12" s="170" t="s">
        <v>82</v>
      </c>
      <c r="B12" s="170" t="str">
        <f>"        "&amp;"机关事业单位职业年金缴费支出"</f>
        <v>        机关事业单位职业年金缴费支出</v>
      </c>
      <c r="C12" s="65">
        <v>220000</v>
      </c>
      <c r="D12" s="65">
        <v>220000</v>
      </c>
      <c r="E12" s="65">
        <v>220000</v>
      </c>
      <c r="F12" s="65"/>
      <c r="G12" s="65"/>
      <c r="H12" s="65"/>
      <c r="I12" s="65"/>
      <c r="J12" s="65"/>
      <c r="K12" s="65"/>
      <c r="L12" s="65"/>
      <c r="M12" s="65"/>
      <c r="N12" s="65"/>
      <c r="O12" s="65"/>
    </row>
    <row r="13" ht="20.25" customHeight="1" spans="1:15">
      <c r="A13" s="169" t="s">
        <v>83</v>
      </c>
      <c r="B13" s="169" t="str">
        <f>"        "&amp;"抚恤"</f>
        <v>        抚恤</v>
      </c>
      <c r="C13" s="65">
        <v>100924.2</v>
      </c>
      <c r="D13" s="65">
        <v>100924.2</v>
      </c>
      <c r="E13" s="65">
        <v>68708.2</v>
      </c>
      <c r="F13" s="65">
        <v>32216</v>
      </c>
      <c r="G13" s="65"/>
      <c r="H13" s="65"/>
      <c r="I13" s="65"/>
      <c r="J13" s="65"/>
      <c r="K13" s="65"/>
      <c r="L13" s="65"/>
      <c r="M13" s="65"/>
      <c r="N13" s="65"/>
      <c r="O13" s="65"/>
    </row>
    <row r="14" ht="20.25" customHeight="1" spans="1:15">
      <c r="A14" s="170" t="s">
        <v>84</v>
      </c>
      <c r="B14" s="170" t="str">
        <f>"        "&amp;"死亡抚恤"</f>
        <v>        死亡抚恤</v>
      </c>
      <c r="C14" s="65">
        <v>100924.2</v>
      </c>
      <c r="D14" s="65">
        <v>100924.2</v>
      </c>
      <c r="E14" s="65">
        <v>68708.2</v>
      </c>
      <c r="F14" s="65">
        <v>32216</v>
      </c>
      <c r="G14" s="65"/>
      <c r="H14" s="65"/>
      <c r="I14" s="65"/>
      <c r="J14" s="65"/>
      <c r="K14" s="65"/>
      <c r="L14" s="65"/>
      <c r="M14" s="65"/>
      <c r="N14" s="65"/>
      <c r="O14" s="65"/>
    </row>
    <row r="15" ht="20.25" customHeight="1" spans="1:15">
      <c r="A15" s="159" t="s">
        <v>85</v>
      </c>
      <c r="B15" s="159" t="str">
        <f>"        "&amp;"卫生健康支出"</f>
        <v>        卫生健康支出</v>
      </c>
      <c r="C15" s="65">
        <v>379059.83</v>
      </c>
      <c r="D15" s="65">
        <v>379059.83</v>
      </c>
      <c r="E15" s="65">
        <v>379059.83</v>
      </c>
      <c r="F15" s="65"/>
      <c r="G15" s="65"/>
      <c r="H15" s="65"/>
      <c r="I15" s="65"/>
      <c r="J15" s="65"/>
      <c r="K15" s="65"/>
      <c r="L15" s="65"/>
      <c r="M15" s="65"/>
      <c r="N15" s="65"/>
      <c r="O15" s="65"/>
    </row>
    <row r="16" ht="20.25" customHeight="1" spans="1:15">
      <c r="A16" s="169" t="s">
        <v>86</v>
      </c>
      <c r="B16" s="169" t="str">
        <f>"        "&amp;"行政事业单位医疗"</f>
        <v>        行政事业单位医疗</v>
      </c>
      <c r="C16" s="65">
        <v>379059.83</v>
      </c>
      <c r="D16" s="65">
        <v>379059.83</v>
      </c>
      <c r="E16" s="65">
        <v>379059.83</v>
      </c>
      <c r="F16" s="65"/>
      <c r="G16" s="65"/>
      <c r="H16" s="65"/>
      <c r="I16" s="65"/>
      <c r="J16" s="65"/>
      <c r="K16" s="65"/>
      <c r="L16" s="65"/>
      <c r="M16" s="65"/>
      <c r="N16" s="65"/>
      <c r="O16" s="65"/>
    </row>
    <row r="17" ht="20.25" customHeight="1" spans="1:15">
      <c r="A17" s="170" t="s">
        <v>87</v>
      </c>
      <c r="B17" s="170" t="str">
        <f>"        "&amp;"行政单位医疗"</f>
        <v>        行政单位医疗</v>
      </c>
      <c r="C17" s="65"/>
      <c r="D17" s="65"/>
      <c r="E17" s="65"/>
      <c r="F17" s="65"/>
      <c r="G17" s="65"/>
      <c r="H17" s="65"/>
      <c r="I17" s="65"/>
      <c r="J17" s="65"/>
      <c r="K17" s="65"/>
      <c r="L17" s="65"/>
      <c r="M17" s="65"/>
      <c r="N17" s="65"/>
      <c r="O17" s="65"/>
    </row>
    <row r="18" ht="20.25" customHeight="1" spans="1:15">
      <c r="A18" s="170" t="s">
        <v>88</v>
      </c>
      <c r="B18" s="170" t="str">
        <f>"        "&amp;"事业单位医疗"</f>
        <v>        事业单位医疗</v>
      </c>
      <c r="C18" s="65">
        <v>176152.69</v>
      </c>
      <c r="D18" s="65">
        <v>176152.69</v>
      </c>
      <c r="E18" s="65">
        <v>176152.69</v>
      </c>
      <c r="F18" s="65"/>
      <c r="G18" s="65"/>
      <c r="H18" s="65"/>
      <c r="I18" s="65"/>
      <c r="J18" s="65"/>
      <c r="K18" s="65"/>
      <c r="L18" s="65"/>
      <c r="M18" s="65"/>
      <c r="N18" s="65"/>
      <c r="O18" s="65"/>
    </row>
    <row r="19" ht="20.25" customHeight="1" spans="1:15">
      <c r="A19" s="170" t="s">
        <v>89</v>
      </c>
      <c r="B19" s="170" t="str">
        <f>"        "&amp;"公务员医疗补助"</f>
        <v>        公务员医疗补助</v>
      </c>
      <c r="C19" s="65">
        <v>180496.8</v>
      </c>
      <c r="D19" s="65">
        <v>180496.8</v>
      </c>
      <c r="E19" s="65">
        <v>180496.8</v>
      </c>
      <c r="F19" s="65"/>
      <c r="G19" s="65"/>
      <c r="H19" s="65"/>
      <c r="I19" s="65"/>
      <c r="J19" s="65"/>
      <c r="K19" s="65"/>
      <c r="L19" s="65"/>
      <c r="M19" s="65"/>
      <c r="N19" s="65"/>
      <c r="O19" s="65"/>
    </row>
    <row r="20" ht="20.25" customHeight="1" spans="1:15">
      <c r="A20" s="170" t="s">
        <v>90</v>
      </c>
      <c r="B20" s="170" t="str">
        <f>"        "&amp;"其他行政事业单位医疗支出"</f>
        <v>        其他行政事业单位医疗支出</v>
      </c>
      <c r="C20" s="65">
        <v>22410.34</v>
      </c>
      <c r="D20" s="65">
        <v>22410.34</v>
      </c>
      <c r="E20" s="65">
        <v>22410.34</v>
      </c>
      <c r="F20" s="65"/>
      <c r="G20" s="65"/>
      <c r="H20" s="65"/>
      <c r="I20" s="65"/>
      <c r="J20" s="65"/>
      <c r="K20" s="65"/>
      <c r="L20" s="65"/>
      <c r="M20" s="65"/>
      <c r="N20" s="65"/>
      <c r="O20" s="65"/>
    </row>
    <row r="21" ht="20.25" customHeight="1" spans="1:15">
      <c r="A21" s="159" t="s">
        <v>91</v>
      </c>
      <c r="B21" s="159" t="str">
        <f>"        "&amp;"节能环保支出"</f>
        <v>        节能环保支出</v>
      </c>
      <c r="C21" s="65">
        <v>546605.9</v>
      </c>
      <c r="D21" s="65">
        <v>546605.9</v>
      </c>
      <c r="E21" s="65"/>
      <c r="F21" s="65">
        <v>546605.9</v>
      </c>
      <c r="G21" s="65"/>
      <c r="H21" s="65"/>
      <c r="I21" s="65"/>
      <c r="J21" s="65"/>
      <c r="K21" s="65"/>
      <c r="L21" s="65"/>
      <c r="M21" s="65"/>
      <c r="N21" s="65"/>
      <c r="O21" s="65"/>
    </row>
    <row r="22" ht="20.25" customHeight="1" spans="1:15">
      <c r="A22" s="169" t="s">
        <v>92</v>
      </c>
      <c r="B22" s="169" t="str">
        <f>"        "&amp;"自然生态保护"</f>
        <v>        自然生态保护</v>
      </c>
      <c r="C22" s="65">
        <v>546605.9</v>
      </c>
      <c r="D22" s="65">
        <v>546605.9</v>
      </c>
      <c r="E22" s="65"/>
      <c r="F22" s="65">
        <v>546605.9</v>
      </c>
      <c r="G22" s="65"/>
      <c r="H22" s="65"/>
      <c r="I22" s="65"/>
      <c r="J22" s="65"/>
      <c r="K22" s="65"/>
      <c r="L22" s="65"/>
      <c r="M22" s="65"/>
      <c r="N22" s="65"/>
      <c r="O22" s="65"/>
    </row>
    <row r="23" ht="20.25" customHeight="1" spans="1:15">
      <c r="A23" s="170" t="s">
        <v>93</v>
      </c>
      <c r="B23" s="170" t="str">
        <f>"        "&amp;"其他自然生态保护支出"</f>
        <v>        其他自然生态保护支出</v>
      </c>
      <c r="C23" s="65">
        <v>546605.9</v>
      </c>
      <c r="D23" s="65">
        <v>546605.9</v>
      </c>
      <c r="E23" s="65"/>
      <c r="F23" s="65">
        <v>546605.9</v>
      </c>
      <c r="G23" s="65"/>
      <c r="H23" s="65"/>
      <c r="I23" s="65"/>
      <c r="J23" s="65"/>
      <c r="K23" s="65"/>
      <c r="L23" s="65"/>
      <c r="M23" s="65"/>
      <c r="N23" s="65"/>
      <c r="O23" s="65"/>
    </row>
    <row r="24" ht="20.25" customHeight="1" spans="1:15">
      <c r="A24" s="159" t="s">
        <v>94</v>
      </c>
      <c r="B24" s="159" t="str">
        <f>"        "&amp;"农林水支出"</f>
        <v>        农林水支出</v>
      </c>
      <c r="C24" s="65">
        <v>8186574.94</v>
      </c>
      <c r="D24" s="65">
        <v>8186574.94</v>
      </c>
      <c r="E24" s="65">
        <v>6664168.94</v>
      </c>
      <c r="F24" s="65">
        <v>1522406</v>
      </c>
      <c r="G24" s="65"/>
      <c r="H24" s="65"/>
      <c r="I24" s="65"/>
      <c r="J24" s="65"/>
      <c r="K24" s="65"/>
      <c r="L24" s="65"/>
      <c r="M24" s="65"/>
      <c r="N24" s="65"/>
      <c r="O24" s="65"/>
    </row>
    <row r="25" ht="20.25" customHeight="1" spans="1:15">
      <c r="A25" s="169" t="s">
        <v>95</v>
      </c>
      <c r="B25" s="169" t="str">
        <f>"        "&amp;"林业和草原"</f>
        <v>        林业和草原</v>
      </c>
      <c r="C25" s="65">
        <v>8186574.94</v>
      </c>
      <c r="D25" s="65">
        <v>8186574.94</v>
      </c>
      <c r="E25" s="65">
        <v>6664168.94</v>
      </c>
      <c r="F25" s="65">
        <v>1522406</v>
      </c>
      <c r="G25" s="65"/>
      <c r="H25" s="65"/>
      <c r="I25" s="65"/>
      <c r="J25" s="65"/>
      <c r="K25" s="65"/>
      <c r="L25" s="65"/>
      <c r="M25" s="65"/>
      <c r="N25" s="65"/>
      <c r="O25" s="65"/>
    </row>
    <row r="26" ht="20.25" customHeight="1" spans="1:15">
      <c r="A26" s="170" t="s">
        <v>96</v>
      </c>
      <c r="B26" s="170" t="str">
        <f>"        "&amp;"事业机构"</f>
        <v>        事业机构</v>
      </c>
      <c r="C26" s="65">
        <v>6664168.94</v>
      </c>
      <c r="D26" s="65">
        <v>6664168.94</v>
      </c>
      <c r="E26" s="65">
        <v>6664168.94</v>
      </c>
      <c r="F26" s="65"/>
      <c r="G26" s="65"/>
      <c r="H26" s="65"/>
      <c r="I26" s="65"/>
      <c r="J26" s="65"/>
      <c r="K26" s="65"/>
      <c r="L26" s="65"/>
      <c r="M26" s="65"/>
      <c r="N26" s="65"/>
      <c r="O26" s="65"/>
    </row>
    <row r="27" ht="20.25" customHeight="1" spans="1:15">
      <c r="A27" s="170" t="s">
        <v>97</v>
      </c>
      <c r="B27" s="170" t="str">
        <f>"        "&amp;"森林资源培育"</f>
        <v>        森林资源培育</v>
      </c>
      <c r="C27" s="65">
        <v>500000</v>
      </c>
      <c r="D27" s="65">
        <v>500000</v>
      </c>
      <c r="E27" s="65"/>
      <c r="F27" s="65">
        <v>500000</v>
      </c>
      <c r="G27" s="65"/>
      <c r="H27" s="65"/>
      <c r="I27" s="65"/>
      <c r="J27" s="65"/>
      <c r="K27" s="65"/>
      <c r="L27" s="65"/>
      <c r="M27" s="65"/>
      <c r="N27" s="65"/>
      <c r="O27" s="65"/>
    </row>
    <row r="28" ht="20.25" customHeight="1" spans="1:15">
      <c r="A28" s="170" t="s">
        <v>98</v>
      </c>
      <c r="B28" s="170" t="str">
        <f>"        "&amp;"森林生态效益补偿"</f>
        <v>        森林生态效益补偿</v>
      </c>
      <c r="C28" s="65">
        <v>91930</v>
      </c>
      <c r="D28" s="65">
        <v>91930</v>
      </c>
      <c r="E28" s="65"/>
      <c r="F28" s="65">
        <v>91930</v>
      </c>
      <c r="G28" s="65"/>
      <c r="H28" s="65"/>
      <c r="I28" s="65"/>
      <c r="J28" s="65"/>
      <c r="K28" s="65"/>
      <c r="L28" s="65"/>
      <c r="M28" s="65"/>
      <c r="N28" s="65"/>
      <c r="O28" s="65"/>
    </row>
    <row r="29" ht="20.25" customHeight="1" spans="1:15">
      <c r="A29" s="170" t="s">
        <v>99</v>
      </c>
      <c r="B29" s="170" t="str">
        <f>"        "&amp;"林业草原防灾减灾"</f>
        <v>        林业草原防灾减灾</v>
      </c>
      <c r="C29" s="65">
        <v>97100</v>
      </c>
      <c r="D29" s="65">
        <v>97100</v>
      </c>
      <c r="E29" s="65"/>
      <c r="F29" s="65">
        <v>97100</v>
      </c>
      <c r="G29" s="65"/>
      <c r="H29" s="65"/>
      <c r="I29" s="65"/>
      <c r="J29" s="65"/>
      <c r="K29" s="65"/>
      <c r="L29" s="65"/>
      <c r="M29" s="65"/>
      <c r="N29" s="65"/>
      <c r="O29" s="65"/>
    </row>
    <row r="30" ht="20.25" customHeight="1" spans="1:15">
      <c r="A30" s="170" t="s">
        <v>100</v>
      </c>
      <c r="B30" s="170" t="str">
        <f>"        "&amp;"其他林业和草原支出"</f>
        <v>        其他林业和草原支出</v>
      </c>
      <c r="C30" s="65">
        <v>833376</v>
      </c>
      <c r="D30" s="65">
        <v>833376</v>
      </c>
      <c r="E30" s="65"/>
      <c r="F30" s="65">
        <v>833376</v>
      </c>
      <c r="G30" s="65"/>
      <c r="H30" s="65"/>
      <c r="I30" s="65"/>
      <c r="J30" s="65"/>
      <c r="K30" s="65"/>
      <c r="L30" s="65"/>
      <c r="M30" s="65"/>
      <c r="N30" s="65"/>
      <c r="O30" s="65"/>
    </row>
    <row r="31" ht="20.25" customHeight="1" spans="1:15">
      <c r="A31" s="159" t="s">
        <v>101</v>
      </c>
      <c r="B31" s="159" t="str">
        <f>"        "&amp;"住房保障支出"</f>
        <v>        住房保障支出</v>
      </c>
      <c r="C31" s="65">
        <v>372864</v>
      </c>
      <c r="D31" s="65">
        <v>372864</v>
      </c>
      <c r="E31" s="65">
        <v>372864</v>
      </c>
      <c r="F31" s="65"/>
      <c r="G31" s="65"/>
      <c r="H31" s="65"/>
      <c r="I31" s="65"/>
      <c r="J31" s="65"/>
      <c r="K31" s="65"/>
      <c r="L31" s="65"/>
      <c r="M31" s="65"/>
      <c r="N31" s="65"/>
      <c r="O31" s="65"/>
    </row>
    <row r="32" ht="20.25" customHeight="1" spans="1:15">
      <c r="A32" s="169" t="s">
        <v>102</v>
      </c>
      <c r="B32" s="169" t="str">
        <f>"        "&amp;"住房改革支出"</f>
        <v>        住房改革支出</v>
      </c>
      <c r="C32" s="65">
        <v>372864</v>
      </c>
      <c r="D32" s="65">
        <v>372864</v>
      </c>
      <c r="E32" s="65">
        <v>372864</v>
      </c>
      <c r="F32" s="65"/>
      <c r="G32" s="65"/>
      <c r="H32" s="65"/>
      <c r="I32" s="65"/>
      <c r="J32" s="65"/>
      <c r="K32" s="65"/>
      <c r="L32" s="65"/>
      <c r="M32" s="65"/>
      <c r="N32" s="65"/>
      <c r="O32" s="65"/>
    </row>
    <row r="33" ht="20.25" customHeight="1" spans="1:15">
      <c r="A33" s="170" t="s">
        <v>103</v>
      </c>
      <c r="B33" s="170" t="str">
        <f>"        "&amp;"住房公积金"</f>
        <v>        住房公积金</v>
      </c>
      <c r="C33" s="65">
        <v>364368</v>
      </c>
      <c r="D33" s="65">
        <v>364368</v>
      </c>
      <c r="E33" s="65">
        <v>364368</v>
      </c>
      <c r="F33" s="65"/>
      <c r="G33" s="65"/>
      <c r="H33" s="65"/>
      <c r="I33" s="65"/>
      <c r="J33" s="65"/>
      <c r="K33" s="65"/>
      <c r="L33" s="65"/>
      <c r="M33" s="65"/>
      <c r="N33" s="65"/>
      <c r="O33" s="65"/>
    </row>
    <row r="34" ht="20.25" customHeight="1" spans="1:15">
      <c r="A34" s="170" t="s">
        <v>104</v>
      </c>
      <c r="B34" s="170" t="str">
        <f>"        "&amp;"购房补贴"</f>
        <v>        购房补贴</v>
      </c>
      <c r="C34" s="65">
        <v>8496</v>
      </c>
      <c r="D34" s="65">
        <v>8496</v>
      </c>
      <c r="E34" s="65">
        <v>8496</v>
      </c>
      <c r="F34" s="65"/>
      <c r="G34" s="65"/>
      <c r="H34" s="65"/>
      <c r="I34" s="65"/>
      <c r="J34" s="65"/>
      <c r="K34" s="65"/>
      <c r="L34" s="65"/>
      <c r="M34" s="65"/>
      <c r="N34" s="65"/>
      <c r="O34" s="65"/>
    </row>
    <row r="35" ht="20.25" customHeight="1" spans="1:15">
      <c r="A35" s="161" t="s">
        <v>30</v>
      </c>
      <c r="B35" s="159"/>
      <c r="C35" s="160">
        <v>10724178.63</v>
      </c>
      <c r="D35" s="160">
        <v>10724178.63</v>
      </c>
      <c r="E35" s="160">
        <v>8622950.73</v>
      </c>
      <c r="F35" s="160">
        <v>2101227.9</v>
      </c>
      <c r="G35" s="160"/>
      <c r="H35" s="160"/>
      <c r="I35" s="160"/>
      <c r="J35" s="160"/>
      <c r="K35" s="160"/>
      <c r="L35" s="160"/>
      <c r="M35" s="160"/>
      <c r="N35" s="160"/>
      <c r="O35" s="160"/>
    </row>
  </sheetData>
  <mergeCells count="12">
    <mergeCell ref="A2:O2"/>
    <mergeCell ref="A3:O3"/>
    <mergeCell ref="A4:N4"/>
    <mergeCell ref="D5:F5"/>
    <mergeCell ref="J5:O5"/>
    <mergeCell ref="A35:B35"/>
    <mergeCell ref="A5:A6"/>
    <mergeCell ref="B5:B6"/>
    <mergeCell ref="C5:C6"/>
    <mergeCell ref="G5:G6"/>
    <mergeCell ref="H5:H6"/>
    <mergeCell ref="I5:I6"/>
  </mergeCells>
  <pageMargins left="0.751388888888889" right="0.751388888888889" top="1" bottom="1" header="0.5" footer="0.5"/>
  <pageSetup paperSize="1" scale="46" pageOrder="overThenDown"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workbookViewId="0">
      <pane ySplit="1" topLeftCell="A2" activePane="bottomLeft" state="frozen"/>
      <selection/>
      <selection pane="bottomLeft" activeCell="A11" sqref="A11"/>
    </sheetView>
  </sheetViews>
  <sheetFormatPr defaultColWidth="8.85" defaultRowHeight="15" customHeight="1" outlineLevelCol="3"/>
  <cols>
    <col min="1" max="2" width="28.575" customWidth="1"/>
    <col min="3" max="3" width="35.7" customWidth="1"/>
    <col min="4" max="4" width="28.575" customWidth="1"/>
  </cols>
  <sheetData>
    <row r="1" customHeight="1" spans="1:4">
      <c r="A1" s="56"/>
      <c r="B1" s="56"/>
      <c r="C1" s="56"/>
      <c r="D1" s="56"/>
    </row>
    <row r="2" ht="18.75" customHeight="1" spans="1:4">
      <c r="A2" s="57" t="s">
        <v>105</v>
      </c>
      <c r="B2" s="171"/>
      <c r="C2" s="171"/>
      <c r="D2" s="171"/>
    </row>
    <row r="3" ht="28.5" customHeight="1" spans="1:4">
      <c r="A3" s="172" t="s">
        <v>106</v>
      </c>
      <c r="B3" s="172"/>
      <c r="C3" s="172"/>
      <c r="D3" s="172"/>
    </row>
    <row r="4" ht="18.75" customHeight="1" spans="1:4">
      <c r="A4" s="173" t="str">
        <f>"单位名称："&amp;"玉溪市红塔山自然保护区管护局"</f>
        <v>单位名称：玉溪市红塔山自然保护区管护局</v>
      </c>
      <c r="B4" s="173"/>
      <c r="C4" s="173"/>
      <c r="D4" s="174" t="s">
        <v>2</v>
      </c>
    </row>
    <row r="5" ht="18.75" customHeight="1" spans="1:4">
      <c r="A5" s="175" t="s">
        <v>3</v>
      </c>
      <c r="B5" s="175"/>
      <c r="C5" s="175" t="s">
        <v>4</v>
      </c>
      <c r="D5" s="175"/>
    </row>
    <row r="6" ht="18.75" customHeight="1" spans="1:4">
      <c r="A6" s="60" t="s">
        <v>5</v>
      </c>
      <c r="B6" s="60" t="s">
        <v>6</v>
      </c>
      <c r="C6" s="60" t="s">
        <v>107</v>
      </c>
      <c r="D6" s="60" t="s">
        <v>6</v>
      </c>
    </row>
    <row r="7" ht="18.75" customHeight="1" spans="1:4">
      <c r="A7" s="176" t="s">
        <v>108</v>
      </c>
      <c r="B7" s="177"/>
      <c r="C7" s="178" t="s">
        <v>109</v>
      </c>
      <c r="D7" s="177"/>
    </row>
    <row r="8" ht="18.75" customHeight="1" spans="1:4">
      <c r="A8" s="159" t="s">
        <v>110</v>
      </c>
      <c r="B8" s="179">
        <v>9931172.73</v>
      </c>
      <c r="C8" s="180" t="str">
        <f>"（一）"&amp;"社会保障和就业支出"</f>
        <v>（一）社会保障和就业支出</v>
      </c>
      <c r="D8" s="179">
        <v>1239073.96</v>
      </c>
    </row>
    <row r="9" ht="18.75" customHeight="1" spans="1:4">
      <c r="A9" s="159" t="s">
        <v>111</v>
      </c>
      <c r="B9" s="179"/>
      <c r="C9" s="180" t="str">
        <f>"（二）"&amp;"卫生健康支出"</f>
        <v>（二）卫生健康支出</v>
      </c>
      <c r="D9" s="179">
        <v>379059.83</v>
      </c>
    </row>
    <row r="10" ht="18.75" customHeight="1" spans="1:4">
      <c r="A10" s="159" t="s">
        <v>112</v>
      </c>
      <c r="B10" s="179"/>
      <c r="C10" s="180" t="str">
        <f>"（三）"&amp;"节能环保支出"</f>
        <v>（三）节能环保支出</v>
      </c>
      <c r="D10" s="179">
        <v>546605.9</v>
      </c>
    </row>
    <row r="11" ht="18.75" customHeight="1" spans="1:4">
      <c r="A11" s="159" t="s">
        <v>113</v>
      </c>
      <c r="B11" s="179"/>
      <c r="C11" s="180" t="str">
        <f>"（四）"&amp;"农林水支出"</f>
        <v>（四）农林水支出</v>
      </c>
      <c r="D11" s="179">
        <v>8186574.94</v>
      </c>
    </row>
    <row r="12" ht="18.75" customHeight="1" spans="1:4">
      <c r="A12" s="62" t="s">
        <v>110</v>
      </c>
      <c r="B12" s="179">
        <v>793005.9</v>
      </c>
      <c r="C12" s="180" t="str">
        <f>"（五）"&amp;"住房保障支出"</f>
        <v>（五）住房保障支出</v>
      </c>
      <c r="D12" s="179">
        <v>372864</v>
      </c>
    </row>
    <row r="13" ht="18.75" customHeight="1" spans="1:4">
      <c r="A13" s="62" t="s">
        <v>111</v>
      </c>
      <c r="B13" s="179"/>
      <c r="C13" s="159"/>
      <c r="D13" s="159"/>
    </row>
    <row r="14" ht="18.75" customHeight="1" spans="1:4">
      <c r="A14" s="62" t="s">
        <v>112</v>
      </c>
      <c r="B14" s="179"/>
      <c r="C14" s="159"/>
      <c r="D14" s="159"/>
    </row>
    <row r="15" ht="18.75" customHeight="1" spans="1:4">
      <c r="A15" s="159"/>
      <c r="B15" s="159"/>
      <c r="C15" s="159" t="s">
        <v>114</v>
      </c>
      <c r="D15" s="159"/>
    </row>
    <row r="16" ht="18.75" customHeight="1" spans="1:4">
      <c r="A16" s="181" t="s">
        <v>24</v>
      </c>
      <c r="B16" s="179">
        <v>10724178.63</v>
      </c>
      <c r="C16" s="181" t="s">
        <v>25</v>
      </c>
      <c r="D16" s="179">
        <v>10724178.63</v>
      </c>
    </row>
  </sheetData>
  <mergeCells count="5">
    <mergeCell ref="A2:D2"/>
    <mergeCell ref="A3:D3"/>
    <mergeCell ref="A4:C4"/>
    <mergeCell ref="A5:B5"/>
    <mergeCell ref="C5:D5"/>
  </mergeCells>
  <pageMargins left="0.751388888888889" right="0.751388888888889" top="1" bottom="1" header="0.5" footer="0.5"/>
  <pageSetup paperSize="1" pageOrder="overThenDown"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4"/>
  <sheetViews>
    <sheetView showZeros="0" workbookViewId="0">
      <pane ySplit="1" topLeftCell="A2" activePane="bottomLeft" state="frozen"/>
      <selection/>
      <selection pane="bottomLeft" activeCell="B11" sqref="B11"/>
    </sheetView>
  </sheetViews>
  <sheetFormatPr defaultColWidth="8.85" defaultRowHeight="15" customHeight="1" outlineLevelCol="6"/>
  <cols>
    <col min="1" max="1" width="17.8416666666667" customWidth="1"/>
    <col min="2" max="2" width="53.1333333333333" customWidth="1"/>
    <col min="3" max="7" width="15.1333333333333" customWidth="1"/>
  </cols>
  <sheetData>
    <row r="1" customHeight="1" spans="1:7">
      <c r="A1" s="150"/>
      <c r="B1" s="150"/>
      <c r="C1" s="150"/>
      <c r="D1" s="150"/>
      <c r="E1" s="150"/>
      <c r="F1" s="150"/>
      <c r="G1" s="150"/>
    </row>
    <row r="2" customHeight="1" spans="1:7">
      <c r="A2" s="164" t="s">
        <v>115</v>
      </c>
      <c r="B2" s="164"/>
      <c r="C2" s="164"/>
      <c r="D2" s="164"/>
      <c r="E2" s="164"/>
      <c r="F2" s="164"/>
      <c r="G2" s="164"/>
    </row>
    <row r="3" ht="28.5" customHeight="1" spans="1:7">
      <c r="A3" s="152" t="s">
        <v>116</v>
      </c>
      <c r="B3" s="152"/>
      <c r="C3" s="152"/>
      <c r="D3" s="152"/>
      <c r="E3" s="152"/>
      <c r="F3" s="152"/>
      <c r="G3" s="152"/>
    </row>
    <row r="4" ht="20.25" customHeight="1" spans="1:7">
      <c r="A4" s="165" t="str">
        <f>"单位名称："&amp;"玉溪市红塔山自然保护区管护局"</f>
        <v>单位名称：玉溪市红塔山自然保护区管护局</v>
      </c>
      <c r="B4" s="165"/>
      <c r="C4" s="165"/>
      <c r="D4" s="165"/>
      <c r="E4" s="165"/>
      <c r="F4" s="165"/>
      <c r="G4" s="166" t="s">
        <v>2</v>
      </c>
    </row>
    <row r="5" ht="27" customHeight="1" spans="1:7">
      <c r="A5" s="155" t="s">
        <v>117</v>
      </c>
      <c r="B5" s="155"/>
      <c r="C5" s="155" t="s">
        <v>30</v>
      </c>
      <c r="D5" s="155" t="s">
        <v>33</v>
      </c>
      <c r="E5" s="155"/>
      <c r="F5" s="155"/>
      <c r="G5" s="155" t="s">
        <v>72</v>
      </c>
    </row>
    <row r="6" ht="27" customHeight="1" spans="1:7">
      <c r="A6" s="167" t="s">
        <v>67</v>
      </c>
      <c r="B6" s="167" t="s">
        <v>68</v>
      </c>
      <c r="C6" s="167"/>
      <c r="D6" s="167" t="s">
        <v>32</v>
      </c>
      <c r="E6" s="167" t="s">
        <v>118</v>
      </c>
      <c r="F6" s="167" t="s">
        <v>119</v>
      </c>
      <c r="G6" s="167"/>
    </row>
    <row r="7" ht="20.25" customHeight="1" spans="1:7">
      <c r="A7" s="168" t="s">
        <v>44</v>
      </c>
      <c r="B7" s="168" t="s">
        <v>45</v>
      </c>
      <c r="C7" s="168" t="s">
        <v>46</v>
      </c>
      <c r="D7" s="168" t="s">
        <v>47</v>
      </c>
      <c r="E7" s="168" t="s">
        <v>48</v>
      </c>
      <c r="F7" s="168" t="s">
        <v>49</v>
      </c>
      <c r="G7" s="168">
        <v>7</v>
      </c>
    </row>
    <row r="8" ht="20.25" customHeight="1" spans="1:7">
      <c r="A8" s="159" t="s">
        <v>78</v>
      </c>
      <c r="B8" s="159" t="str">
        <f>"        "&amp;"社会保障和就业支出"</f>
        <v>        社会保障和就业支出</v>
      </c>
      <c r="C8" s="65">
        <v>1239073.96</v>
      </c>
      <c r="D8" s="160">
        <v>1206857.96</v>
      </c>
      <c r="E8" s="65">
        <v>1193657.96</v>
      </c>
      <c r="F8" s="65">
        <v>13200</v>
      </c>
      <c r="G8" s="65">
        <v>32216</v>
      </c>
    </row>
    <row r="9" ht="20.25" customHeight="1" spans="1:7">
      <c r="A9" s="169" t="s">
        <v>79</v>
      </c>
      <c r="B9" s="169" t="str">
        <f>"        "&amp;"行政事业单位养老支出"</f>
        <v>        行政事业单位养老支出</v>
      </c>
      <c r="C9" s="65">
        <v>1138149.76</v>
      </c>
      <c r="D9" s="160">
        <v>1138149.76</v>
      </c>
      <c r="E9" s="65">
        <v>1124949.76</v>
      </c>
      <c r="F9" s="65">
        <v>13200</v>
      </c>
      <c r="G9" s="65"/>
    </row>
    <row r="10" ht="20.25" customHeight="1" spans="1:7">
      <c r="A10" s="170" t="s">
        <v>80</v>
      </c>
      <c r="B10" s="170" t="str">
        <f>"        "&amp;"事业单位离退休"</f>
        <v>        事业单位离退休</v>
      </c>
      <c r="C10" s="65">
        <v>594000</v>
      </c>
      <c r="D10" s="160">
        <v>594000</v>
      </c>
      <c r="E10" s="65">
        <v>580800</v>
      </c>
      <c r="F10" s="65">
        <v>13200</v>
      </c>
      <c r="G10" s="65"/>
    </row>
    <row r="11" ht="20.25" customHeight="1" spans="1:7">
      <c r="A11" s="170" t="s">
        <v>81</v>
      </c>
      <c r="B11" s="170" t="str">
        <f>"        "&amp;"机关事业单位基本养老保险缴费支出"</f>
        <v>        机关事业单位基本养老保险缴费支出</v>
      </c>
      <c r="C11" s="65">
        <v>324149.76</v>
      </c>
      <c r="D11" s="160">
        <v>324149.76</v>
      </c>
      <c r="E11" s="65">
        <v>324149.76</v>
      </c>
      <c r="F11" s="65"/>
      <c r="G11" s="65"/>
    </row>
    <row r="12" ht="20.25" customHeight="1" spans="1:7">
      <c r="A12" s="170" t="s">
        <v>82</v>
      </c>
      <c r="B12" s="170" t="str">
        <f>"        "&amp;"机关事业单位职业年金缴费支出"</f>
        <v>        机关事业单位职业年金缴费支出</v>
      </c>
      <c r="C12" s="65">
        <v>220000</v>
      </c>
      <c r="D12" s="160">
        <v>220000</v>
      </c>
      <c r="E12" s="65">
        <v>220000</v>
      </c>
      <c r="F12" s="65"/>
      <c r="G12" s="65"/>
    </row>
    <row r="13" ht="20.25" customHeight="1" spans="1:7">
      <c r="A13" s="169" t="s">
        <v>83</v>
      </c>
      <c r="B13" s="169" t="str">
        <f>"        "&amp;"抚恤"</f>
        <v>        抚恤</v>
      </c>
      <c r="C13" s="65">
        <v>100924.2</v>
      </c>
      <c r="D13" s="160">
        <v>68708.2</v>
      </c>
      <c r="E13" s="65">
        <v>68708.2</v>
      </c>
      <c r="F13" s="65"/>
      <c r="G13" s="65">
        <v>32216</v>
      </c>
    </row>
    <row r="14" ht="20.25" customHeight="1" spans="1:7">
      <c r="A14" s="170" t="s">
        <v>84</v>
      </c>
      <c r="B14" s="170" t="str">
        <f>"        "&amp;"死亡抚恤"</f>
        <v>        死亡抚恤</v>
      </c>
      <c r="C14" s="65">
        <v>100924.2</v>
      </c>
      <c r="D14" s="160">
        <v>68708.2</v>
      </c>
      <c r="E14" s="65">
        <v>68708.2</v>
      </c>
      <c r="F14" s="65"/>
      <c r="G14" s="65">
        <v>32216</v>
      </c>
    </row>
    <row r="15" ht="20.25" customHeight="1" spans="1:7">
      <c r="A15" s="159" t="s">
        <v>85</v>
      </c>
      <c r="B15" s="159" t="str">
        <f>"        "&amp;"卫生健康支出"</f>
        <v>        卫生健康支出</v>
      </c>
      <c r="C15" s="65">
        <v>379059.83</v>
      </c>
      <c r="D15" s="160">
        <v>379059.83</v>
      </c>
      <c r="E15" s="65">
        <v>379059.83</v>
      </c>
      <c r="F15" s="65"/>
      <c r="G15" s="65"/>
    </row>
    <row r="16" ht="20.25" customHeight="1" spans="1:7">
      <c r="A16" s="169" t="s">
        <v>86</v>
      </c>
      <c r="B16" s="169" t="str">
        <f>"        "&amp;"行政事业单位医疗"</f>
        <v>        行政事业单位医疗</v>
      </c>
      <c r="C16" s="65">
        <v>379059.83</v>
      </c>
      <c r="D16" s="160">
        <v>379059.83</v>
      </c>
      <c r="E16" s="65">
        <v>379059.83</v>
      </c>
      <c r="F16" s="65"/>
      <c r="G16" s="65"/>
    </row>
    <row r="17" ht="20.25" customHeight="1" spans="1:7">
      <c r="A17" s="170" t="s">
        <v>88</v>
      </c>
      <c r="B17" s="170" t="str">
        <f>"        "&amp;"事业单位医疗"</f>
        <v>        事业单位医疗</v>
      </c>
      <c r="C17" s="65">
        <v>176152.69</v>
      </c>
      <c r="D17" s="160">
        <v>176152.69</v>
      </c>
      <c r="E17" s="65">
        <v>176152.69</v>
      </c>
      <c r="F17" s="65"/>
      <c r="G17" s="65"/>
    </row>
    <row r="18" ht="20.25" customHeight="1" spans="1:7">
      <c r="A18" s="170" t="s">
        <v>89</v>
      </c>
      <c r="B18" s="170" t="str">
        <f>"        "&amp;"公务员医疗补助"</f>
        <v>        公务员医疗补助</v>
      </c>
      <c r="C18" s="65">
        <v>180496.8</v>
      </c>
      <c r="D18" s="160">
        <v>180496.8</v>
      </c>
      <c r="E18" s="65">
        <v>180496.8</v>
      </c>
      <c r="F18" s="65"/>
      <c r="G18" s="65"/>
    </row>
    <row r="19" ht="20.25" customHeight="1" spans="1:7">
      <c r="A19" s="170" t="s">
        <v>90</v>
      </c>
      <c r="B19" s="170" t="str">
        <f>"        "&amp;"其他行政事业单位医疗支出"</f>
        <v>        其他行政事业单位医疗支出</v>
      </c>
      <c r="C19" s="65">
        <v>22410.34</v>
      </c>
      <c r="D19" s="160">
        <v>22410.34</v>
      </c>
      <c r="E19" s="65">
        <v>22410.34</v>
      </c>
      <c r="F19" s="65"/>
      <c r="G19" s="65"/>
    </row>
    <row r="20" ht="20.25" customHeight="1" spans="1:7">
      <c r="A20" s="159" t="s">
        <v>91</v>
      </c>
      <c r="B20" s="159" t="str">
        <f>"        "&amp;"节能环保支出"</f>
        <v>        节能环保支出</v>
      </c>
      <c r="C20" s="65">
        <v>546605.9</v>
      </c>
      <c r="D20" s="160"/>
      <c r="E20" s="65"/>
      <c r="F20" s="65"/>
      <c r="G20" s="65">
        <v>546605.9</v>
      </c>
    </row>
    <row r="21" ht="20.25" customHeight="1" spans="1:7">
      <c r="A21" s="169" t="s">
        <v>92</v>
      </c>
      <c r="B21" s="169" t="str">
        <f>"        "&amp;"自然生态保护"</f>
        <v>        自然生态保护</v>
      </c>
      <c r="C21" s="65">
        <v>546605.9</v>
      </c>
      <c r="D21" s="160"/>
      <c r="E21" s="65"/>
      <c r="F21" s="65"/>
      <c r="G21" s="65">
        <v>546605.9</v>
      </c>
    </row>
    <row r="22" ht="20.25" customHeight="1" spans="1:7">
      <c r="A22" s="170" t="s">
        <v>93</v>
      </c>
      <c r="B22" s="170" t="str">
        <f>"        "&amp;"其他自然生态保护支出"</f>
        <v>        其他自然生态保护支出</v>
      </c>
      <c r="C22" s="65">
        <v>546605.9</v>
      </c>
      <c r="D22" s="160"/>
      <c r="E22" s="65"/>
      <c r="F22" s="65"/>
      <c r="G22" s="65">
        <v>546605.9</v>
      </c>
    </row>
    <row r="23" ht="20.25" customHeight="1" spans="1:7">
      <c r="A23" s="159" t="s">
        <v>94</v>
      </c>
      <c r="B23" s="159" t="str">
        <f>"        "&amp;"农林水支出"</f>
        <v>        农林水支出</v>
      </c>
      <c r="C23" s="65">
        <v>8186574.94</v>
      </c>
      <c r="D23" s="160">
        <v>6664168.94</v>
      </c>
      <c r="E23" s="65">
        <v>6276399.98</v>
      </c>
      <c r="F23" s="65">
        <v>387768.96</v>
      </c>
      <c r="G23" s="65">
        <v>1522406</v>
      </c>
    </row>
    <row r="24" ht="20.25" customHeight="1" spans="1:7">
      <c r="A24" s="169" t="s">
        <v>95</v>
      </c>
      <c r="B24" s="169" t="str">
        <f>"        "&amp;"林业和草原"</f>
        <v>        林业和草原</v>
      </c>
      <c r="C24" s="65">
        <v>8186574.94</v>
      </c>
      <c r="D24" s="160">
        <v>6664168.94</v>
      </c>
      <c r="E24" s="65">
        <v>6276399.98</v>
      </c>
      <c r="F24" s="65">
        <v>387768.96</v>
      </c>
      <c r="G24" s="65">
        <v>1522406</v>
      </c>
    </row>
    <row r="25" ht="20.25" customHeight="1" spans="1:7">
      <c r="A25" s="170" t="s">
        <v>96</v>
      </c>
      <c r="B25" s="170" t="str">
        <f>"        "&amp;"事业机构"</f>
        <v>        事业机构</v>
      </c>
      <c r="C25" s="65">
        <v>6664168.94</v>
      </c>
      <c r="D25" s="160">
        <v>6664168.94</v>
      </c>
      <c r="E25" s="65">
        <v>6276399.98</v>
      </c>
      <c r="F25" s="65">
        <v>387768.96</v>
      </c>
      <c r="G25" s="65"/>
    </row>
    <row r="26" ht="20.25" customHeight="1" spans="1:7">
      <c r="A26" s="170" t="s">
        <v>97</v>
      </c>
      <c r="B26" s="170" t="str">
        <f>"        "&amp;"森林资源培育"</f>
        <v>        森林资源培育</v>
      </c>
      <c r="C26" s="65">
        <v>500000</v>
      </c>
      <c r="D26" s="160"/>
      <c r="E26" s="65"/>
      <c r="F26" s="65"/>
      <c r="G26" s="65">
        <v>500000</v>
      </c>
    </row>
    <row r="27" ht="20.25" customHeight="1" spans="1:7">
      <c r="A27" s="170" t="s">
        <v>98</v>
      </c>
      <c r="B27" s="170" t="str">
        <f>"        "&amp;"森林生态效益补偿"</f>
        <v>        森林生态效益补偿</v>
      </c>
      <c r="C27" s="65">
        <v>91930</v>
      </c>
      <c r="D27" s="160"/>
      <c r="E27" s="65"/>
      <c r="F27" s="65"/>
      <c r="G27" s="65">
        <v>91930</v>
      </c>
    </row>
    <row r="28" ht="20.25" customHeight="1" spans="1:7">
      <c r="A28" s="170" t="s">
        <v>99</v>
      </c>
      <c r="B28" s="170" t="str">
        <f>"        "&amp;"林业草原防灾减灾"</f>
        <v>        林业草原防灾减灾</v>
      </c>
      <c r="C28" s="65">
        <v>97100</v>
      </c>
      <c r="D28" s="160"/>
      <c r="E28" s="65"/>
      <c r="F28" s="65"/>
      <c r="G28" s="65">
        <v>97100</v>
      </c>
    </row>
    <row r="29" ht="20.25" customHeight="1" spans="1:7">
      <c r="A29" s="170" t="s">
        <v>100</v>
      </c>
      <c r="B29" s="170" t="str">
        <f>"        "&amp;"其他林业和草原支出"</f>
        <v>        其他林业和草原支出</v>
      </c>
      <c r="C29" s="65">
        <v>833376</v>
      </c>
      <c r="D29" s="160"/>
      <c r="E29" s="65"/>
      <c r="F29" s="65"/>
      <c r="G29" s="65">
        <v>833376</v>
      </c>
    </row>
    <row r="30" ht="20.25" customHeight="1" spans="1:7">
      <c r="A30" s="159" t="s">
        <v>101</v>
      </c>
      <c r="B30" s="159" t="str">
        <f>"        "&amp;"住房保障支出"</f>
        <v>        住房保障支出</v>
      </c>
      <c r="C30" s="65">
        <v>372864</v>
      </c>
      <c r="D30" s="160">
        <v>372864</v>
      </c>
      <c r="E30" s="65">
        <v>372864</v>
      </c>
      <c r="F30" s="65"/>
      <c r="G30" s="65"/>
    </row>
    <row r="31" ht="20.25" customHeight="1" spans="1:7">
      <c r="A31" s="169" t="s">
        <v>102</v>
      </c>
      <c r="B31" s="169" t="str">
        <f>"        "&amp;"住房改革支出"</f>
        <v>        住房改革支出</v>
      </c>
      <c r="C31" s="65">
        <v>372864</v>
      </c>
      <c r="D31" s="160">
        <v>372864</v>
      </c>
      <c r="E31" s="65">
        <v>372864</v>
      </c>
      <c r="F31" s="65"/>
      <c r="G31" s="65"/>
    </row>
    <row r="32" ht="20.25" customHeight="1" spans="1:7">
      <c r="A32" s="170" t="s">
        <v>103</v>
      </c>
      <c r="B32" s="170" t="str">
        <f>"        "&amp;"住房公积金"</f>
        <v>        住房公积金</v>
      </c>
      <c r="C32" s="65">
        <v>364368</v>
      </c>
      <c r="D32" s="160">
        <v>364368</v>
      </c>
      <c r="E32" s="65">
        <v>364368</v>
      </c>
      <c r="F32" s="65"/>
      <c r="G32" s="65"/>
    </row>
    <row r="33" ht="20.25" customHeight="1" spans="1:7">
      <c r="A33" s="170" t="s">
        <v>104</v>
      </c>
      <c r="B33" s="170" t="str">
        <f>"        "&amp;"购房补贴"</f>
        <v>        购房补贴</v>
      </c>
      <c r="C33" s="65">
        <v>8496</v>
      </c>
      <c r="D33" s="160">
        <v>8496</v>
      </c>
      <c r="E33" s="65">
        <v>8496</v>
      </c>
      <c r="F33" s="65"/>
      <c r="G33" s="65"/>
    </row>
    <row r="34" ht="20.25" customHeight="1" spans="1:7">
      <c r="A34" s="161" t="s">
        <v>30</v>
      </c>
      <c r="B34" s="159"/>
      <c r="C34" s="160">
        <v>10724178.63</v>
      </c>
      <c r="D34" s="160">
        <v>8622950.73</v>
      </c>
      <c r="E34" s="160">
        <v>8221981.77</v>
      </c>
      <c r="F34" s="160">
        <v>400968.96</v>
      </c>
      <c r="G34" s="160">
        <v>2101227.9</v>
      </c>
    </row>
  </sheetData>
  <mergeCells count="8">
    <mergeCell ref="A2:G2"/>
    <mergeCell ref="A3:G3"/>
    <mergeCell ref="A4:F4"/>
    <mergeCell ref="A5:B5"/>
    <mergeCell ref="D5:F5"/>
    <mergeCell ref="A34:B34"/>
    <mergeCell ref="C5:C6"/>
    <mergeCell ref="G5:G6"/>
  </mergeCells>
  <pageMargins left="0.751388888888889" right="0.751388888888889" top="1" bottom="1" header="0.5" footer="0.5"/>
  <pageSetup paperSize="1" scale="66" pageOrder="overThenDown"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B11" sqref="B11"/>
    </sheetView>
  </sheetViews>
  <sheetFormatPr defaultColWidth="8.85" defaultRowHeight="15" customHeight="1" outlineLevelRow="7" outlineLevelCol="5"/>
  <cols>
    <col min="1" max="6" width="25.1333333333333" customWidth="1"/>
  </cols>
  <sheetData>
    <row r="1" customHeight="1" spans="1:6">
      <c r="A1" s="150"/>
      <c r="B1" s="150"/>
      <c r="C1" s="150"/>
      <c r="D1" s="150"/>
      <c r="E1" s="150"/>
      <c r="F1" s="150"/>
    </row>
    <row r="2" customHeight="1" spans="1:6">
      <c r="A2" s="151" t="s">
        <v>120</v>
      </c>
      <c r="B2" s="151"/>
      <c r="C2" s="151"/>
      <c r="D2" s="151"/>
      <c r="E2" s="151"/>
      <c r="F2" s="151"/>
    </row>
    <row r="3" ht="28.5" customHeight="1" spans="1:6">
      <c r="A3" s="152" t="s">
        <v>121</v>
      </c>
      <c r="B3" s="152"/>
      <c r="C3" s="152"/>
      <c r="D3" s="152"/>
      <c r="E3" s="152"/>
      <c r="F3" s="152"/>
    </row>
    <row r="4" ht="20.25" customHeight="1" spans="1:6">
      <c r="A4" s="153" t="str">
        <f>"单位名称："&amp;"玉溪市红塔山自然保护区管护局"</f>
        <v>单位名称：玉溪市红塔山自然保护区管护局</v>
      </c>
      <c r="B4" s="153"/>
      <c r="C4" s="153"/>
      <c r="D4" s="153"/>
      <c r="E4" s="153"/>
      <c r="F4" s="151" t="s">
        <v>2</v>
      </c>
    </row>
    <row r="5" ht="20.25" customHeight="1" spans="1:6">
      <c r="A5" s="154" t="s">
        <v>122</v>
      </c>
      <c r="B5" s="154" t="s">
        <v>123</v>
      </c>
      <c r="C5" s="154" t="s">
        <v>124</v>
      </c>
      <c r="D5" s="154"/>
      <c r="E5" s="154"/>
      <c r="F5" s="154"/>
    </row>
    <row r="6" ht="35.25" customHeight="1" spans="1:6">
      <c r="A6" s="155"/>
      <c r="B6" s="155"/>
      <c r="C6" s="155" t="s">
        <v>32</v>
      </c>
      <c r="D6" s="155" t="s">
        <v>125</v>
      </c>
      <c r="E6" s="155" t="s">
        <v>126</v>
      </c>
      <c r="F6" s="155" t="s">
        <v>127</v>
      </c>
    </row>
    <row r="7" ht="20.25" customHeight="1" spans="1:6">
      <c r="A7" s="163" t="s">
        <v>44</v>
      </c>
      <c r="B7" s="163">
        <v>2</v>
      </c>
      <c r="C7" s="163">
        <v>3</v>
      </c>
      <c r="D7" s="163">
        <v>4</v>
      </c>
      <c r="E7" s="163">
        <v>5</v>
      </c>
      <c r="F7" s="163">
        <v>6</v>
      </c>
    </row>
    <row r="8" ht="20.25" customHeight="1" spans="1:6">
      <c r="A8" s="65">
        <v>146600</v>
      </c>
      <c r="B8" s="65"/>
      <c r="C8" s="65">
        <v>144100</v>
      </c>
      <c r="D8" s="65"/>
      <c r="E8" s="160">
        <v>144100</v>
      </c>
      <c r="F8" s="65">
        <v>2500</v>
      </c>
    </row>
  </sheetData>
  <mergeCells count="6">
    <mergeCell ref="A2:F2"/>
    <mergeCell ref="A3:F3"/>
    <mergeCell ref="A4:E4"/>
    <mergeCell ref="C5:E5"/>
    <mergeCell ref="A5:A6"/>
    <mergeCell ref="B5:B6"/>
  </mergeCells>
  <pageMargins left="0.751388888888889" right="0.751388888888889" top="1" bottom="1" header="0.5" footer="0.5"/>
  <pageSetup paperSize="1" scale="82" pageOrder="overThenDown"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4"/>
  <sheetViews>
    <sheetView showZeros="0" workbookViewId="0">
      <pane ySplit="1" topLeftCell="A2" activePane="bottomLeft" state="frozen"/>
      <selection/>
      <selection pane="bottomLeft" activeCell="P16" sqref="P16"/>
    </sheetView>
  </sheetViews>
  <sheetFormatPr defaultColWidth="8.85" defaultRowHeight="15" customHeight="1"/>
  <cols>
    <col min="1" max="1" width="27.275" customWidth="1"/>
    <col min="2" max="2" width="20.8416666666667" customWidth="1"/>
    <col min="3" max="3" width="22.7" customWidth="1"/>
    <col min="4" max="4" width="11.1333333333333" customWidth="1"/>
    <col min="5" max="5" width="22.7" customWidth="1"/>
    <col min="6" max="6" width="11.1333333333333" customWidth="1"/>
    <col min="7" max="7" width="22.7" customWidth="1"/>
    <col min="8" max="8" width="16.2833333333333" customWidth="1"/>
    <col min="9" max="9" width="16.4166666666667" customWidth="1"/>
    <col min="10" max="13" width="16.2833333333333" customWidth="1"/>
    <col min="14" max="16" width="16.4166666666667" customWidth="1"/>
    <col min="17" max="22" width="16.2833333333333" customWidth="1"/>
    <col min="23" max="23" width="16.4166666666667" customWidth="1"/>
  </cols>
  <sheetData>
    <row r="1" customHeight="1" spans="1:23">
      <c r="A1" s="150"/>
      <c r="B1" s="150"/>
      <c r="C1" s="150"/>
      <c r="D1" s="150"/>
      <c r="E1" s="150"/>
      <c r="F1" s="150"/>
      <c r="G1" s="150"/>
      <c r="H1" s="150"/>
      <c r="I1" s="150"/>
      <c r="J1" s="150"/>
      <c r="K1" s="150"/>
      <c r="L1" s="150"/>
      <c r="M1" s="150"/>
      <c r="N1" s="150"/>
      <c r="O1" s="150"/>
      <c r="P1" s="150"/>
      <c r="Q1" s="150"/>
      <c r="R1" s="150"/>
      <c r="S1" s="150"/>
      <c r="T1" s="150"/>
      <c r="U1" s="150"/>
      <c r="V1" s="150"/>
      <c r="W1" s="150"/>
    </row>
    <row r="2" customHeight="1" spans="1:23">
      <c r="A2" s="151" t="s">
        <v>128</v>
      </c>
      <c r="B2" s="151"/>
      <c r="C2" s="151"/>
      <c r="D2" s="151"/>
      <c r="E2" s="151"/>
      <c r="F2" s="151"/>
      <c r="G2" s="151"/>
      <c r="H2" s="151"/>
      <c r="I2" s="151"/>
      <c r="J2" s="151"/>
      <c r="K2" s="151"/>
      <c r="L2" s="151"/>
      <c r="M2" s="151"/>
      <c r="N2" s="151"/>
      <c r="O2" s="151"/>
      <c r="P2" s="151"/>
      <c r="Q2" s="151"/>
      <c r="R2" s="151"/>
      <c r="S2" s="151"/>
      <c r="T2" s="151"/>
      <c r="U2" s="151"/>
      <c r="V2" s="151"/>
      <c r="W2" s="151"/>
    </row>
    <row r="3" ht="28.5" customHeight="1" spans="1:23">
      <c r="A3" s="152" t="s">
        <v>129</v>
      </c>
      <c r="B3" s="152"/>
      <c r="C3" s="152" t="s">
        <v>130</v>
      </c>
      <c r="D3" s="152"/>
      <c r="E3" s="152"/>
      <c r="F3" s="152"/>
      <c r="G3" s="152"/>
      <c r="H3" s="152"/>
      <c r="I3" s="152"/>
      <c r="J3" s="152"/>
      <c r="K3" s="152"/>
      <c r="L3" s="152"/>
      <c r="M3" s="152"/>
      <c r="N3" s="152"/>
      <c r="O3" s="152"/>
      <c r="P3" s="152"/>
      <c r="Q3" s="152"/>
      <c r="R3" s="152"/>
      <c r="S3" s="152"/>
      <c r="T3" s="152"/>
      <c r="U3" s="152"/>
      <c r="V3" s="152"/>
      <c r="W3" s="152"/>
    </row>
    <row r="4" ht="19.5" customHeight="1" spans="1:23">
      <c r="A4" s="153" t="str">
        <f>"单位名称："&amp;"玉溪市红塔山自然保护区管护局"</f>
        <v>单位名称：玉溪市红塔山自然保护区管护局</v>
      </c>
      <c r="B4" s="153"/>
      <c r="C4" s="153"/>
      <c r="D4" s="153"/>
      <c r="E4" s="153"/>
      <c r="F4" s="153"/>
      <c r="G4" s="153"/>
      <c r="H4" s="153"/>
      <c r="I4" s="153"/>
      <c r="J4" s="153"/>
      <c r="K4" s="153"/>
      <c r="L4" s="153"/>
      <c r="M4" s="153"/>
      <c r="N4" s="153"/>
      <c r="O4" s="153"/>
      <c r="P4" s="153"/>
      <c r="Q4" s="153"/>
      <c r="R4" s="151"/>
      <c r="S4" s="151"/>
      <c r="T4" s="151"/>
      <c r="U4" s="151"/>
      <c r="V4" s="151"/>
      <c r="W4" s="151" t="s">
        <v>2</v>
      </c>
    </row>
    <row r="5" ht="19.5" customHeight="1" spans="1:23">
      <c r="A5" s="154" t="s">
        <v>131</v>
      </c>
      <c r="B5" s="154" t="s">
        <v>132</v>
      </c>
      <c r="C5" s="154" t="s">
        <v>133</v>
      </c>
      <c r="D5" s="154" t="s">
        <v>134</v>
      </c>
      <c r="E5" s="154" t="s">
        <v>135</v>
      </c>
      <c r="F5" s="154" t="s">
        <v>136</v>
      </c>
      <c r="G5" s="154" t="s">
        <v>137</v>
      </c>
      <c r="H5" s="154" t="s">
        <v>138</v>
      </c>
      <c r="I5" s="154"/>
      <c r="J5" s="154"/>
      <c r="K5" s="154"/>
      <c r="L5" s="154"/>
      <c r="M5" s="154"/>
      <c r="N5" s="154"/>
      <c r="O5" s="154"/>
      <c r="P5" s="154"/>
      <c r="Q5" s="154"/>
      <c r="R5" s="154"/>
      <c r="S5" s="154"/>
      <c r="T5" s="154"/>
      <c r="U5" s="154"/>
      <c r="V5" s="154"/>
      <c r="W5" s="154"/>
    </row>
    <row r="6" ht="19.5" customHeight="1" spans="1:23">
      <c r="A6" s="155"/>
      <c r="B6" s="155"/>
      <c r="C6" s="155"/>
      <c r="D6" s="155"/>
      <c r="E6" s="155"/>
      <c r="F6" s="155"/>
      <c r="G6" s="155"/>
      <c r="H6" s="155" t="s">
        <v>30</v>
      </c>
      <c r="I6" s="155" t="s">
        <v>33</v>
      </c>
      <c r="J6" s="155"/>
      <c r="K6" s="155"/>
      <c r="L6" s="155"/>
      <c r="M6" s="155"/>
      <c r="N6" s="155" t="s">
        <v>139</v>
      </c>
      <c r="O6" s="155"/>
      <c r="P6" s="155"/>
      <c r="Q6" s="155" t="s">
        <v>36</v>
      </c>
      <c r="R6" s="155" t="s">
        <v>70</v>
      </c>
      <c r="S6" s="155"/>
      <c r="T6" s="155"/>
      <c r="U6" s="155"/>
      <c r="V6" s="155"/>
      <c r="W6" s="155"/>
    </row>
    <row r="7" ht="41.25" customHeight="1" spans="1:23">
      <c r="A7" s="155"/>
      <c r="B7" s="155"/>
      <c r="C7" s="155"/>
      <c r="D7" s="155"/>
      <c r="E7" s="155"/>
      <c r="F7" s="155"/>
      <c r="G7" s="155"/>
      <c r="H7" s="155"/>
      <c r="I7" s="155" t="s">
        <v>140</v>
      </c>
      <c r="J7" s="155" t="s">
        <v>141</v>
      </c>
      <c r="K7" s="155" t="s">
        <v>142</v>
      </c>
      <c r="L7" s="155" t="s">
        <v>143</v>
      </c>
      <c r="M7" s="155" t="s">
        <v>144</v>
      </c>
      <c r="N7" s="155" t="s">
        <v>33</v>
      </c>
      <c r="O7" s="155" t="s">
        <v>34</v>
      </c>
      <c r="P7" s="155" t="s">
        <v>35</v>
      </c>
      <c r="Q7" s="155"/>
      <c r="R7" s="155" t="s">
        <v>32</v>
      </c>
      <c r="S7" s="155" t="s">
        <v>39</v>
      </c>
      <c r="T7" s="155" t="s">
        <v>145</v>
      </c>
      <c r="U7" s="155" t="s">
        <v>41</v>
      </c>
      <c r="V7" s="155" t="s">
        <v>42</v>
      </c>
      <c r="W7" s="155" t="s">
        <v>43</v>
      </c>
    </row>
    <row r="8" ht="20.25" customHeight="1" spans="1:23">
      <c r="A8" s="156" t="s">
        <v>44</v>
      </c>
      <c r="B8" s="156" t="s">
        <v>45</v>
      </c>
      <c r="C8" s="156" t="s">
        <v>46</v>
      </c>
      <c r="D8" s="156" t="s">
        <v>47</v>
      </c>
      <c r="E8" s="156" t="s">
        <v>48</v>
      </c>
      <c r="F8" s="156" t="s">
        <v>49</v>
      </c>
      <c r="G8" s="156" t="s">
        <v>50</v>
      </c>
      <c r="H8" s="156" t="s">
        <v>51</v>
      </c>
      <c r="I8" s="156" t="s">
        <v>52</v>
      </c>
      <c r="J8" s="156" t="s">
        <v>53</v>
      </c>
      <c r="K8" s="156" t="s">
        <v>54</v>
      </c>
      <c r="L8" s="156" t="s">
        <v>55</v>
      </c>
      <c r="M8" s="156" t="s">
        <v>56</v>
      </c>
      <c r="N8" s="156" t="s">
        <v>57</v>
      </c>
      <c r="O8" s="156" t="s">
        <v>58</v>
      </c>
      <c r="P8" s="156" t="s">
        <v>59</v>
      </c>
      <c r="Q8" s="156" t="s">
        <v>60</v>
      </c>
      <c r="R8" s="156" t="s">
        <v>61</v>
      </c>
      <c r="S8" s="156" t="s">
        <v>62</v>
      </c>
      <c r="T8" s="156" t="s">
        <v>146</v>
      </c>
      <c r="U8" s="156" t="s">
        <v>147</v>
      </c>
      <c r="V8" s="156" t="s">
        <v>148</v>
      </c>
      <c r="W8" s="156" t="s">
        <v>149</v>
      </c>
    </row>
    <row r="9" ht="20.25" customHeight="1" spans="1:23">
      <c r="A9" t="s">
        <v>64</v>
      </c>
      <c r="C9" s="157"/>
      <c r="D9" s="157"/>
      <c r="E9" s="157"/>
      <c r="G9" s="157"/>
      <c r="H9" s="158">
        <v>8622950.73</v>
      </c>
      <c r="I9" s="162">
        <v>8622950.73</v>
      </c>
      <c r="J9" s="162">
        <v>3346611.4</v>
      </c>
      <c r="K9" s="162"/>
      <c r="L9" s="162">
        <v>5276339.33</v>
      </c>
      <c r="M9" s="162"/>
      <c r="N9" s="162"/>
      <c r="O9" s="162"/>
      <c r="P9" s="162"/>
      <c r="Q9" s="162"/>
      <c r="R9" s="162"/>
      <c r="S9" s="162"/>
      <c r="T9" s="162"/>
      <c r="U9" s="162"/>
      <c r="V9" s="162"/>
      <c r="W9" s="162"/>
    </row>
    <row r="10" ht="20.25" customHeight="1" spans="1:23">
      <c r="A10" t="str">
        <f t="shared" ref="A10:A43" si="0">"       "&amp;"玉溪市红塔山自然保护区管护局"</f>
        <v>       玉溪市红塔山自然保护区管护局</v>
      </c>
      <c r="B10" s="159" t="s">
        <v>150</v>
      </c>
      <c r="C10" s="159" t="s">
        <v>151</v>
      </c>
      <c r="D10" s="159" t="s">
        <v>96</v>
      </c>
      <c r="E10" s="159" t="s">
        <v>152</v>
      </c>
      <c r="F10" s="159" t="s">
        <v>153</v>
      </c>
      <c r="G10" s="159" t="s">
        <v>154</v>
      </c>
      <c r="H10" s="160">
        <v>1101300</v>
      </c>
      <c r="I10" s="65">
        <v>1101300</v>
      </c>
      <c r="J10" s="65">
        <v>481818.75</v>
      </c>
      <c r="K10" s="65"/>
      <c r="L10" s="65">
        <v>619481.25</v>
      </c>
      <c r="M10" s="65"/>
      <c r="N10" s="65"/>
      <c r="O10" s="65"/>
      <c r="P10" s="65"/>
      <c r="Q10" s="65"/>
      <c r="R10" s="65"/>
      <c r="S10" s="65"/>
      <c r="T10" s="65"/>
      <c r="U10" s="65"/>
      <c r="V10" s="65"/>
      <c r="W10" s="65"/>
    </row>
    <row r="11" ht="20.25" customHeight="1" spans="1:23">
      <c r="A11" s="159" t="str">
        <f t="shared" si="0"/>
        <v>       玉溪市红塔山自然保护区管护局</v>
      </c>
      <c r="B11" s="159" t="s">
        <v>150</v>
      </c>
      <c r="C11" s="159" t="s">
        <v>151</v>
      </c>
      <c r="D11" s="159" t="s">
        <v>96</v>
      </c>
      <c r="E11" s="159" t="s">
        <v>152</v>
      </c>
      <c r="F11" s="159" t="s">
        <v>155</v>
      </c>
      <c r="G11" s="159" t="s">
        <v>156</v>
      </c>
      <c r="H11" s="160">
        <v>74016</v>
      </c>
      <c r="I11" s="65">
        <v>74016</v>
      </c>
      <c r="J11" s="65">
        <v>32382</v>
      </c>
      <c r="K11" s="159"/>
      <c r="L11" s="65">
        <v>41634</v>
      </c>
      <c r="M11" s="159"/>
      <c r="N11" s="65"/>
      <c r="O11" s="65"/>
      <c r="P11" s="159"/>
      <c r="Q11" s="65"/>
      <c r="R11" s="65"/>
      <c r="S11" s="65"/>
      <c r="T11" s="65"/>
      <c r="U11" s="65"/>
      <c r="V11" s="65"/>
      <c r="W11" s="65"/>
    </row>
    <row r="12" ht="20.25" customHeight="1" spans="1:23">
      <c r="A12" s="159" t="str">
        <f t="shared" si="0"/>
        <v>       玉溪市红塔山自然保护区管护局</v>
      </c>
      <c r="B12" s="159" t="s">
        <v>150</v>
      </c>
      <c r="C12" s="159" t="s">
        <v>151</v>
      </c>
      <c r="D12" s="159" t="s">
        <v>96</v>
      </c>
      <c r="E12" s="159" t="s">
        <v>152</v>
      </c>
      <c r="F12" s="159" t="s">
        <v>157</v>
      </c>
      <c r="G12" s="159" t="s">
        <v>158</v>
      </c>
      <c r="H12" s="160">
        <v>327960</v>
      </c>
      <c r="I12" s="65">
        <v>327960</v>
      </c>
      <c r="J12" s="65">
        <v>143482.5</v>
      </c>
      <c r="K12" s="159"/>
      <c r="L12" s="65">
        <v>184477.5</v>
      </c>
      <c r="M12" s="159"/>
      <c r="N12" s="65"/>
      <c r="O12" s="65"/>
      <c r="P12" s="159"/>
      <c r="Q12" s="65"/>
      <c r="R12" s="65"/>
      <c r="S12" s="65"/>
      <c r="T12" s="65"/>
      <c r="U12" s="65"/>
      <c r="V12" s="65"/>
      <c r="W12" s="65"/>
    </row>
    <row r="13" ht="20.25" customHeight="1" spans="1:23">
      <c r="A13" s="159" t="str">
        <f t="shared" si="0"/>
        <v>       玉溪市红塔山自然保护区管护局</v>
      </c>
      <c r="B13" s="159" t="s">
        <v>150</v>
      </c>
      <c r="C13" s="159" t="s">
        <v>151</v>
      </c>
      <c r="D13" s="159" t="s">
        <v>104</v>
      </c>
      <c r="E13" s="159" t="s">
        <v>159</v>
      </c>
      <c r="F13" s="159" t="s">
        <v>155</v>
      </c>
      <c r="G13" s="159" t="s">
        <v>156</v>
      </c>
      <c r="H13" s="160">
        <v>8496</v>
      </c>
      <c r="I13" s="65">
        <v>8496</v>
      </c>
      <c r="J13" s="65"/>
      <c r="K13" s="159"/>
      <c r="L13" s="65">
        <v>8496</v>
      </c>
      <c r="M13" s="159"/>
      <c r="N13" s="65"/>
      <c r="O13" s="65"/>
      <c r="P13" s="159"/>
      <c r="Q13" s="65"/>
      <c r="R13" s="65"/>
      <c r="S13" s="65"/>
      <c r="T13" s="65"/>
      <c r="U13" s="65"/>
      <c r="V13" s="65"/>
      <c r="W13" s="65"/>
    </row>
    <row r="14" ht="20.25" customHeight="1" spans="1:23">
      <c r="A14" s="159" t="str">
        <f t="shared" si="0"/>
        <v>       玉溪市红塔山自然保护区管护局</v>
      </c>
      <c r="B14" s="159" t="s">
        <v>160</v>
      </c>
      <c r="C14" s="159" t="s">
        <v>161</v>
      </c>
      <c r="D14" s="159" t="s">
        <v>81</v>
      </c>
      <c r="E14" s="159" t="s">
        <v>162</v>
      </c>
      <c r="F14" s="159" t="s">
        <v>163</v>
      </c>
      <c r="G14" s="159" t="s">
        <v>164</v>
      </c>
      <c r="H14" s="160">
        <v>324149.76</v>
      </c>
      <c r="I14" s="65">
        <v>324149.76</v>
      </c>
      <c r="J14" s="65">
        <v>81037.44</v>
      </c>
      <c r="K14" s="159"/>
      <c r="L14" s="65">
        <v>243112.32</v>
      </c>
      <c r="M14" s="159"/>
      <c r="N14" s="65"/>
      <c r="O14" s="65"/>
      <c r="P14" s="159"/>
      <c r="Q14" s="65"/>
      <c r="R14" s="65"/>
      <c r="S14" s="65"/>
      <c r="T14" s="65"/>
      <c r="U14" s="65"/>
      <c r="V14" s="65"/>
      <c r="W14" s="65"/>
    </row>
    <row r="15" ht="20.25" customHeight="1" spans="1:23">
      <c r="A15" s="159" t="str">
        <f t="shared" si="0"/>
        <v>       玉溪市红塔山自然保护区管护局</v>
      </c>
      <c r="B15" s="159" t="s">
        <v>160</v>
      </c>
      <c r="C15" s="159" t="s">
        <v>161</v>
      </c>
      <c r="D15" s="159" t="s">
        <v>88</v>
      </c>
      <c r="E15" s="159" t="s">
        <v>165</v>
      </c>
      <c r="F15" s="159" t="s">
        <v>166</v>
      </c>
      <c r="G15" s="159" t="s">
        <v>167</v>
      </c>
      <c r="H15" s="160">
        <v>168152.69</v>
      </c>
      <c r="I15" s="65">
        <v>168152.69</v>
      </c>
      <c r="J15" s="65">
        <v>42038.17</v>
      </c>
      <c r="K15" s="159"/>
      <c r="L15" s="65">
        <v>126114.52</v>
      </c>
      <c r="M15" s="159"/>
      <c r="N15" s="65"/>
      <c r="O15" s="65"/>
      <c r="P15" s="159"/>
      <c r="Q15" s="65"/>
      <c r="R15" s="65"/>
      <c r="S15" s="65"/>
      <c r="T15" s="65"/>
      <c r="U15" s="65"/>
      <c r="V15" s="65"/>
      <c r="W15" s="65"/>
    </row>
    <row r="16" ht="20.25" customHeight="1" spans="1:23">
      <c r="A16" s="159" t="str">
        <f t="shared" si="0"/>
        <v>       玉溪市红塔山自然保护区管护局</v>
      </c>
      <c r="B16" s="159" t="s">
        <v>160</v>
      </c>
      <c r="C16" s="159" t="s">
        <v>161</v>
      </c>
      <c r="D16" s="159" t="s">
        <v>89</v>
      </c>
      <c r="E16" s="159" t="s">
        <v>168</v>
      </c>
      <c r="F16" s="159" t="s">
        <v>169</v>
      </c>
      <c r="G16" s="159" t="s">
        <v>170</v>
      </c>
      <c r="H16" s="160">
        <v>180496.8</v>
      </c>
      <c r="I16" s="65">
        <v>180496.8</v>
      </c>
      <c r="J16" s="65">
        <v>45124.2</v>
      </c>
      <c r="K16" s="159"/>
      <c r="L16" s="65">
        <v>135372.6</v>
      </c>
      <c r="M16" s="159"/>
      <c r="N16" s="65"/>
      <c r="O16" s="65"/>
      <c r="P16" s="159"/>
      <c r="Q16" s="65"/>
      <c r="R16" s="65"/>
      <c r="S16" s="65"/>
      <c r="T16" s="65"/>
      <c r="U16" s="65"/>
      <c r="V16" s="65"/>
      <c r="W16" s="65"/>
    </row>
    <row r="17" ht="20.25" customHeight="1" spans="1:23">
      <c r="A17" s="159" t="str">
        <f t="shared" si="0"/>
        <v>       玉溪市红塔山自然保护区管护局</v>
      </c>
      <c r="B17" s="159" t="s">
        <v>160</v>
      </c>
      <c r="C17" s="159" t="s">
        <v>161</v>
      </c>
      <c r="D17" s="159" t="s">
        <v>90</v>
      </c>
      <c r="E17" s="159" t="s">
        <v>171</v>
      </c>
      <c r="F17" s="159" t="s">
        <v>172</v>
      </c>
      <c r="G17" s="159" t="s">
        <v>173</v>
      </c>
      <c r="H17" s="160">
        <v>22410.34</v>
      </c>
      <c r="I17" s="65">
        <v>22410.34</v>
      </c>
      <c r="J17" s="65">
        <v>16180.59</v>
      </c>
      <c r="K17" s="159"/>
      <c r="L17" s="65">
        <v>6229.75</v>
      </c>
      <c r="M17" s="159"/>
      <c r="N17" s="65"/>
      <c r="O17" s="65"/>
      <c r="P17" s="159"/>
      <c r="Q17" s="65"/>
      <c r="R17" s="65"/>
      <c r="S17" s="65"/>
      <c r="T17" s="65"/>
      <c r="U17" s="65"/>
      <c r="V17" s="65"/>
      <c r="W17" s="65"/>
    </row>
    <row r="18" ht="20.25" customHeight="1" spans="1:23">
      <c r="A18" s="159" t="str">
        <f t="shared" si="0"/>
        <v>       玉溪市红塔山自然保护区管护局</v>
      </c>
      <c r="B18" s="159" t="s">
        <v>160</v>
      </c>
      <c r="C18" s="159" t="s">
        <v>161</v>
      </c>
      <c r="D18" s="159" t="s">
        <v>96</v>
      </c>
      <c r="E18" s="159" t="s">
        <v>152</v>
      </c>
      <c r="F18" s="159" t="s">
        <v>172</v>
      </c>
      <c r="G18" s="159" t="s">
        <v>173</v>
      </c>
      <c r="H18" s="160">
        <v>14823.98</v>
      </c>
      <c r="I18" s="65">
        <v>14823.98</v>
      </c>
      <c r="J18" s="65">
        <v>3706</v>
      </c>
      <c r="K18" s="159"/>
      <c r="L18" s="65">
        <v>11117.98</v>
      </c>
      <c r="M18" s="159"/>
      <c r="N18" s="65"/>
      <c r="O18" s="65"/>
      <c r="P18" s="159"/>
      <c r="Q18" s="65"/>
      <c r="R18" s="65"/>
      <c r="S18" s="65"/>
      <c r="T18" s="65"/>
      <c r="U18" s="65"/>
      <c r="V18" s="65"/>
      <c r="W18" s="65"/>
    </row>
    <row r="19" ht="20.25" customHeight="1" spans="1:23">
      <c r="A19" s="159" t="str">
        <f t="shared" si="0"/>
        <v>       玉溪市红塔山自然保护区管护局</v>
      </c>
      <c r="B19" s="159" t="s">
        <v>174</v>
      </c>
      <c r="C19" s="159" t="s">
        <v>175</v>
      </c>
      <c r="D19" s="159" t="s">
        <v>103</v>
      </c>
      <c r="E19" s="159" t="s">
        <v>175</v>
      </c>
      <c r="F19" s="159" t="s">
        <v>176</v>
      </c>
      <c r="G19" s="159" t="s">
        <v>175</v>
      </c>
      <c r="H19" s="160">
        <v>364368</v>
      </c>
      <c r="I19" s="65">
        <v>364368</v>
      </c>
      <c r="J19" s="65">
        <v>91092</v>
      </c>
      <c r="K19" s="159"/>
      <c r="L19" s="65">
        <v>273276</v>
      </c>
      <c r="M19" s="159"/>
      <c r="N19" s="65"/>
      <c r="O19" s="65"/>
      <c r="P19" s="159"/>
      <c r="Q19" s="65"/>
      <c r="R19" s="65"/>
      <c r="S19" s="65"/>
      <c r="T19" s="65"/>
      <c r="U19" s="65"/>
      <c r="V19" s="65"/>
      <c r="W19" s="65"/>
    </row>
    <row r="20" ht="20.25" customHeight="1" spans="1:23">
      <c r="A20" s="159" t="str">
        <f t="shared" si="0"/>
        <v>       玉溪市红塔山自然保护区管护局</v>
      </c>
      <c r="B20" s="159" t="s">
        <v>177</v>
      </c>
      <c r="C20" s="159" t="s">
        <v>178</v>
      </c>
      <c r="D20" s="159" t="s">
        <v>80</v>
      </c>
      <c r="E20" s="159" t="s">
        <v>179</v>
      </c>
      <c r="F20" s="159" t="s">
        <v>180</v>
      </c>
      <c r="G20" s="159" t="s">
        <v>181</v>
      </c>
      <c r="H20" s="160">
        <v>580800</v>
      </c>
      <c r="I20" s="65">
        <v>580800</v>
      </c>
      <c r="J20" s="65">
        <v>580800</v>
      </c>
      <c r="K20" s="159"/>
      <c r="L20" s="65"/>
      <c r="M20" s="159"/>
      <c r="N20" s="65"/>
      <c r="O20" s="65"/>
      <c r="P20" s="159"/>
      <c r="Q20" s="65"/>
      <c r="R20" s="65"/>
      <c r="S20" s="65"/>
      <c r="T20" s="65"/>
      <c r="U20" s="65"/>
      <c r="V20" s="65"/>
      <c r="W20" s="65"/>
    </row>
    <row r="21" ht="20.25" customHeight="1" spans="1:23">
      <c r="A21" s="159" t="str">
        <f t="shared" si="0"/>
        <v>       玉溪市红塔山自然保护区管护局</v>
      </c>
      <c r="B21" s="159" t="s">
        <v>182</v>
      </c>
      <c r="C21" s="159" t="s">
        <v>183</v>
      </c>
      <c r="D21" s="159" t="s">
        <v>96</v>
      </c>
      <c r="E21" s="159" t="s">
        <v>152</v>
      </c>
      <c r="F21" s="159" t="s">
        <v>184</v>
      </c>
      <c r="G21" s="159" t="s">
        <v>185</v>
      </c>
      <c r="H21" s="160">
        <v>144100</v>
      </c>
      <c r="I21" s="65">
        <v>144100</v>
      </c>
      <c r="J21" s="65"/>
      <c r="K21" s="159"/>
      <c r="L21" s="65">
        <v>144100</v>
      </c>
      <c r="M21" s="159"/>
      <c r="N21" s="65"/>
      <c r="O21" s="65"/>
      <c r="P21" s="159"/>
      <c r="Q21" s="65"/>
      <c r="R21" s="65"/>
      <c r="S21" s="65"/>
      <c r="T21" s="65"/>
      <c r="U21" s="65"/>
      <c r="V21" s="65"/>
      <c r="W21" s="65"/>
    </row>
    <row r="22" ht="20.25" customHeight="1" spans="1:23">
      <c r="A22" s="159" t="str">
        <f t="shared" si="0"/>
        <v>       玉溪市红塔山自然保护区管护局</v>
      </c>
      <c r="B22" s="159" t="s">
        <v>186</v>
      </c>
      <c r="C22" s="159" t="s">
        <v>187</v>
      </c>
      <c r="D22" s="159" t="s">
        <v>96</v>
      </c>
      <c r="E22" s="159" t="s">
        <v>152</v>
      </c>
      <c r="F22" s="159" t="s">
        <v>188</v>
      </c>
      <c r="G22" s="159" t="s">
        <v>187</v>
      </c>
      <c r="H22" s="160">
        <v>42168.96</v>
      </c>
      <c r="I22" s="65">
        <v>42168.96</v>
      </c>
      <c r="J22" s="65"/>
      <c r="K22" s="159"/>
      <c r="L22" s="65">
        <v>42168.96</v>
      </c>
      <c r="M22" s="159"/>
      <c r="N22" s="65"/>
      <c r="O22" s="65"/>
      <c r="P22" s="159"/>
      <c r="Q22" s="65"/>
      <c r="R22" s="65"/>
      <c r="S22" s="65"/>
      <c r="T22" s="65"/>
      <c r="U22" s="65"/>
      <c r="V22" s="65"/>
      <c r="W22" s="65"/>
    </row>
    <row r="23" ht="20.25" customHeight="1" spans="1:23">
      <c r="A23" s="159" t="str">
        <f t="shared" si="0"/>
        <v>       玉溪市红塔山自然保护区管护局</v>
      </c>
      <c r="B23" s="159" t="s">
        <v>189</v>
      </c>
      <c r="C23" s="159" t="s">
        <v>190</v>
      </c>
      <c r="D23" s="159" t="s">
        <v>80</v>
      </c>
      <c r="E23" s="159" t="s">
        <v>179</v>
      </c>
      <c r="F23" s="159" t="s">
        <v>191</v>
      </c>
      <c r="G23" s="159" t="s">
        <v>192</v>
      </c>
      <c r="H23" s="160">
        <v>13200</v>
      </c>
      <c r="I23" s="65">
        <v>13200</v>
      </c>
      <c r="J23" s="65">
        <v>13200</v>
      </c>
      <c r="K23" s="159"/>
      <c r="L23" s="65"/>
      <c r="M23" s="159"/>
      <c r="N23" s="65"/>
      <c r="O23" s="65"/>
      <c r="P23" s="159"/>
      <c r="Q23" s="65"/>
      <c r="R23" s="65"/>
      <c r="S23" s="65"/>
      <c r="T23" s="65"/>
      <c r="U23" s="65"/>
      <c r="V23" s="65"/>
      <c r="W23" s="65"/>
    </row>
    <row r="24" ht="20.25" customHeight="1" spans="1:23">
      <c r="A24" s="159" t="str">
        <f t="shared" si="0"/>
        <v>       玉溪市红塔山自然保护区管护局</v>
      </c>
      <c r="B24" s="159" t="s">
        <v>189</v>
      </c>
      <c r="C24" s="159" t="s">
        <v>190</v>
      </c>
      <c r="D24" s="159" t="s">
        <v>96</v>
      </c>
      <c r="E24" s="159" t="s">
        <v>152</v>
      </c>
      <c r="F24" s="159" t="s">
        <v>193</v>
      </c>
      <c r="G24" s="159" t="s">
        <v>194</v>
      </c>
      <c r="H24" s="160">
        <v>68701</v>
      </c>
      <c r="I24" s="65">
        <v>68701</v>
      </c>
      <c r="J24" s="65">
        <v>12650</v>
      </c>
      <c r="K24" s="159"/>
      <c r="L24" s="65">
        <v>56051</v>
      </c>
      <c r="M24" s="159"/>
      <c r="N24" s="65"/>
      <c r="O24" s="65"/>
      <c r="P24" s="159"/>
      <c r="Q24" s="65"/>
      <c r="R24" s="65"/>
      <c r="S24" s="65"/>
      <c r="T24" s="65"/>
      <c r="U24" s="65"/>
      <c r="V24" s="65"/>
      <c r="W24" s="65"/>
    </row>
    <row r="25" ht="20.25" customHeight="1" spans="1:23">
      <c r="A25" s="159" t="str">
        <f t="shared" si="0"/>
        <v>       玉溪市红塔山自然保护区管护局</v>
      </c>
      <c r="B25" s="159" t="s">
        <v>189</v>
      </c>
      <c r="C25" s="159" t="s">
        <v>190</v>
      </c>
      <c r="D25" s="159" t="s">
        <v>96</v>
      </c>
      <c r="E25" s="159" t="s">
        <v>152</v>
      </c>
      <c r="F25" s="159" t="s">
        <v>195</v>
      </c>
      <c r="G25" s="159" t="s">
        <v>196</v>
      </c>
      <c r="H25" s="160">
        <v>20000</v>
      </c>
      <c r="I25" s="65">
        <v>20000</v>
      </c>
      <c r="J25" s="65">
        <v>5000</v>
      </c>
      <c r="K25" s="159"/>
      <c r="L25" s="65">
        <v>15000</v>
      </c>
      <c r="M25" s="159"/>
      <c r="N25" s="65"/>
      <c r="O25" s="65"/>
      <c r="P25" s="159"/>
      <c r="Q25" s="65"/>
      <c r="R25" s="65"/>
      <c r="S25" s="65"/>
      <c r="T25" s="65"/>
      <c r="U25" s="65"/>
      <c r="V25" s="65"/>
      <c r="W25" s="65"/>
    </row>
    <row r="26" ht="20.25" customHeight="1" spans="1:23">
      <c r="A26" s="159" t="str">
        <f t="shared" si="0"/>
        <v>       玉溪市红塔山自然保护区管护局</v>
      </c>
      <c r="B26" s="159" t="s">
        <v>189</v>
      </c>
      <c r="C26" s="159" t="s">
        <v>190</v>
      </c>
      <c r="D26" s="159" t="s">
        <v>96</v>
      </c>
      <c r="E26" s="159" t="s">
        <v>152</v>
      </c>
      <c r="F26" s="159" t="s">
        <v>197</v>
      </c>
      <c r="G26" s="159" t="s">
        <v>198</v>
      </c>
      <c r="H26" s="160">
        <v>30000</v>
      </c>
      <c r="I26" s="65">
        <v>30000</v>
      </c>
      <c r="J26" s="65">
        <v>7500</v>
      </c>
      <c r="K26" s="159"/>
      <c r="L26" s="65">
        <v>22500</v>
      </c>
      <c r="M26" s="159"/>
      <c r="N26" s="65"/>
      <c r="O26" s="65"/>
      <c r="P26" s="159"/>
      <c r="Q26" s="65"/>
      <c r="R26" s="65"/>
      <c r="S26" s="65"/>
      <c r="T26" s="65"/>
      <c r="U26" s="65"/>
      <c r="V26" s="65"/>
      <c r="W26" s="65"/>
    </row>
    <row r="27" ht="20.25" customHeight="1" spans="1:23">
      <c r="A27" s="159" t="str">
        <f t="shared" si="0"/>
        <v>       玉溪市红塔山自然保护区管护局</v>
      </c>
      <c r="B27" s="159" t="s">
        <v>189</v>
      </c>
      <c r="C27" s="159" t="s">
        <v>190</v>
      </c>
      <c r="D27" s="159" t="s">
        <v>96</v>
      </c>
      <c r="E27" s="159" t="s">
        <v>152</v>
      </c>
      <c r="F27" s="159" t="s">
        <v>199</v>
      </c>
      <c r="G27" s="159" t="s">
        <v>200</v>
      </c>
      <c r="H27" s="160">
        <v>6000</v>
      </c>
      <c r="I27" s="65">
        <v>6000</v>
      </c>
      <c r="J27" s="65">
        <v>1500</v>
      </c>
      <c r="K27" s="159"/>
      <c r="L27" s="65">
        <v>4500</v>
      </c>
      <c r="M27" s="159"/>
      <c r="N27" s="65"/>
      <c r="O27" s="65"/>
      <c r="P27" s="159"/>
      <c r="Q27" s="65"/>
      <c r="R27" s="65"/>
      <c r="S27" s="65"/>
      <c r="T27" s="65"/>
      <c r="U27" s="65"/>
      <c r="V27" s="65"/>
      <c r="W27" s="65"/>
    </row>
    <row r="28" ht="20.25" customHeight="1" spans="1:23">
      <c r="A28" s="159" t="str">
        <f t="shared" si="0"/>
        <v>       玉溪市红塔山自然保护区管护局</v>
      </c>
      <c r="B28" s="159" t="s">
        <v>189</v>
      </c>
      <c r="C28" s="159" t="s">
        <v>190</v>
      </c>
      <c r="D28" s="159" t="s">
        <v>96</v>
      </c>
      <c r="E28" s="159" t="s">
        <v>152</v>
      </c>
      <c r="F28" s="159" t="s">
        <v>201</v>
      </c>
      <c r="G28" s="159" t="s">
        <v>202</v>
      </c>
      <c r="H28" s="160">
        <v>10000</v>
      </c>
      <c r="I28" s="65">
        <v>10000</v>
      </c>
      <c r="J28" s="65">
        <v>2500</v>
      </c>
      <c r="K28" s="159"/>
      <c r="L28" s="65">
        <v>7500</v>
      </c>
      <c r="M28" s="159"/>
      <c r="N28" s="65"/>
      <c r="O28" s="65"/>
      <c r="P28" s="159"/>
      <c r="Q28" s="65"/>
      <c r="R28" s="65"/>
      <c r="S28" s="65"/>
      <c r="T28" s="65"/>
      <c r="U28" s="65"/>
      <c r="V28" s="65"/>
      <c r="W28" s="65"/>
    </row>
    <row r="29" ht="20.25" customHeight="1" spans="1:23">
      <c r="A29" s="159" t="str">
        <f t="shared" si="0"/>
        <v>       玉溪市红塔山自然保护区管护局</v>
      </c>
      <c r="B29" s="159" t="s">
        <v>189</v>
      </c>
      <c r="C29" s="159" t="s">
        <v>190</v>
      </c>
      <c r="D29" s="159" t="s">
        <v>96</v>
      </c>
      <c r="E29" s="159" t="s">
        <v>152</v>
      </c>
      <c r="F29" s="159" t="s">
        <v>203</v>
      </c>
      <c r="G29" s="159" t="s">
        <v>204</v>
      </c>
      <c r="H29" s="160">
        <v>20000</v>
      </c>
      <c r="I29" s="65">
        <v>20000</v>
      </c>
      <c r="J29" s="65">
        <v>5000</v>
      </c>
      <c r="K29" s="159"/>
      <c r="L29" s="65">
        <v>15000</v>
      </c>
      <c r="M29" s="159"/>
      <c r="N29" s="65"/>
      <c r="O29" s="65"/>
      <c r="P29" s="159"/>
      <c r="Q29" s="65"/>
      <c r="R29" s="65"/>
      <c r="S29" s="65"/>
      <c r="T29" s="65"/>
      <c r="U29" s="65"/>
      <c r="V29" s="65"/>
      <c r="W29" s="65"/>
    </row>
    <row r="30" ht="20.25" customHeight="1" spans="1:23">
      <c r="A30" s="159" t="str">
        <f t="shared" si="0"/>
        <v>       玉溪市红塔山自然保护区管护局</v>
      </c>
      <c r="B30" s="159" t="s">
        <v>189</v>
      </c>
      <c r="C30" s="159" t="s">
        <v>190</v>
      </c>
      <c r="D30" s="159" t="s">
        <v>96</v>
      </c>
      <c r="E30" s="159" t="s">
        <v>152</v>
      </c>
      <c r="F30" s="159" t="s">
        <v>205</v>
      </c>
      <c r="G30" s="159" t="s">
        <v>206</v>
      </c>
      <c r="H30" s="160">
        <v>2000</v>
      </c>
      <c r="I30" s="65">
        <v>2000</v>
      </c>
      <c r="J30" s="65">
        <v>500</v>
      </c>
      <c r="K30" s="159"/>
      <c r="L30" s="65">
        <v>1500</v>
      </c>
      <c r="M30" s="159"/>
      <c r="N30" s="65"/>
      <c r="O30" s="65"/>
      <c r="P30" s="159"/>
      <c r="Q30" s="65"/>
      <c r="R30" s="65"/>
      <c r="S30" s="65"/>
      <c r="T30" s="65"/>
      <c r="U30" s="65"/>
      <c r="V30" s="65"/>
      <c r="W30" s="65"/>
    </row>
    <row r="31" ht="20.25" customHeight="1" spans="1:23">
      <c r="A31" s="159" t="str">
        <f t="shared" si="0"/>
        <v>       玉溪市红塔山自然保护区管护局</v>
      </c>
      <c r="B31" s="159" t="s">
        <v>189</v>
      </c>
      <c r="C31" s="159" t="s">
        <v>190</v>
      </c>
      <c r="D31" s="159" t="s">
        <v>96</v>
      </c>
      <c r="E31" s="159" t="s">
        <v>152</v>
      </c>
      <c r="F31" s="159" t="s">
        <v>207</v>
      </c>
      <c r="G31" s="159" t="s">
        <v>208</v>
      </c>
      <c r="H31" s="160">
        <v>4000</v>
      </c>
      <c r="I31" s="65">
        <v>4000</v>
      </c>
      <c r="J31" s="65">
        <v>1000</v>
      </c>
      <c r="K31" s="159"/>
      <c r="L31" s="65">
        <v>3000</v>
      </c>
      <c r="M31" s="159"/>
      <c r="N31" s="65"/>
      <c r="O31" s="65"/>
      <c r="P31" s="159"/>
      <c r="Q31" s="65"/>
      <c r="R31" s="65"/>
      <c r="S31" s="65"/>
      <c r="T31" s="65"/>
      <c r="U31" s="65"/>
      <c r="V31" s="65"/>
      <c r="W31" s="65"/>
    </row>
    <row r="32" ht="20.25" customHeight="1" spans="1:23">
      <c r="A32" s="159" t="str">
        <f t="shared" si="0"/>
        <v>       玉溪市红塔山自然保护区管护局</v>
      </c>
      <c r="B32" s="159" t="s">
        <v>189</v>
      </c>
      <c r="C32" s="159" t="s">
        <v>190</v>
      </c>
      <c r="D32" s="159" t="s">
        <v>96</v>
      </c>
      <c r="E32" s="159" t="s">
        <v>152</v>
      </c>
      <c r="F32" s="159" t="s">
        <v>209</v>
      </c>
      <c r="G32" s="159" t="s">
        <v>210</v>
      </c>
      <c r="H32" s="160">
        <v>4000</v>
      </c>
      <c r="I32" s="65">
        <v>4000</v>
      </c>
      <c r="J32" s="65">
        <v>1000</v>
      </c>
      <c r="K32" s="159"/>
      <c r="L32" s="65">
        <v>3000</v>
      </c>
      <c r="M32" s="159"/>
      <c r="N32" s="65"/>
      <c r="O32" s="65"/>
      <c r="P32" s="159"/>
      <c r="Q32" s="65"/>
      <c r="R32" s="65"/>
      <c r="S32" s="65"/>
      <c r="T32" s="65"/>
      <c r="U32" s="65"/>
      <c r="V32" s="65"/>
      <c r="W32" s="65"/>
    </row>
    <row r="33" ht="20.25" customHeight="1" spans="1:23">
      <c r="A33" s="159" t="str">
        <f t="shared" si="0"/>
        <v>       玉溪市红塔山自然保护区管护局</v>
      </c>
      <c r="B33" s="159" t="s">
        <v>189</v>
      </c>
      <c r="C33" s="159" t="s">
        <v>190</v>
      </c>
      <c r="D33" s="159" t="s">
        <v>96</v>
      </c>
      <c r="E33" s="159" t="s">
        <v>152</v>
      </c>
      <c r="F33" s="159" t="s">
        <v>211</v>
      </c>
      <c r="G33" s="159" t="s">
        <v>212</v>
      </c>
      <c r="H33" s="160">
        <v>10000</v>
      </c>
      <c r="I33" s="65">
        <v>10000</v>
      </c>
      <c r="J33" s="65">
        <v>2500</v>
      </c>
      <c r="K33" s="159"/>
      <c r="L33" s="65">
        <v>7500</v>
      </c>
      <c r="M33" s="159"/>
      <c r="N33" s="65"/>
      <c r="O33" s="65"/>
      <c r="P33" s="159"/>
      <c r="Q33" s="65"/>
      <c r="R33" s="65"/>
      <c r="S33" s="65"/>
      <c r="T33" s="65"/>
      <c r="U33" s="65"/>
      <c r="V33" s="65"/>
      <c r="W33" s="65"/>
    </row>
    <row r="34" ht="20.25" customHeight="1" spans="1:23">
      <c r="A34" s="159" t="str">
        <f t="shared" si="0"/>
        <v>       玉溪市红塔山自然保护区管护局</v>
      </c>
      <c r="B34" s="159" t="s">
        <v>189</v>
      </c>
      <c r="C34" s="159" t="s">
        <v>190</v>
      </c>
      <c r="D34" s="159" t="s">
        <v>96</v>
      </c>
      <c r="E34" s="159" t="s">
        <v>152</v>
      </c>
      <c r="F34" s="159" t="s">
        <v>213</v>
      </c>
      <c r="G34" s="159" t="s">
        <v>214</v>
      </c>
      <c r="H34" s="160">
        <v>19000</v>
      </c>
      <c r="I34" s="65">
        <v>19000</v>
      </c>
      <c r="J34" s="65">
        <v>4750</v>
      </c>
      <c r="K34" s="159"/>
      <c r="L34" s="65">
        <v>14250</v>
      </c>
      <c r="M34" s="159"/>
      <c r="N34" s="65"/>
      <c r="O34" s="65"/>
      <c r="P34" s="159"/>
      <c r="Q34" s="65"/>
      <c r="R34" s="65"/>
      <c r="S34" s="65"/>
      <c r="T34" s="65"/>
      <c r="U34" s="65"/>
      <c r="V34" s="65"/>
      <c r="W34" s="65"/>
    </row>
    <row r="35" ht="20.25" customHeight="1" spans="1:23">
      <c r="A35" s="159" t="str">
        <f t="shared" si="0"/>
        <v>       玉溪市红塔山自然保护区管护局</v>
      </c>
      <c r="B35" s="159" t="s">
        <v>189</v>
      </c>
      <c r="C35" s="159" t="s">
        <v>190</v>
      </c>
      <c r="D35" s="159" t="s">
        <v>96</v>
      </c>
      <c r="E35" s="159" t="s">
        <v>152</v>
      </c>
      <c r="F35" s="159" t="s">
        <v>191</v>
      </c>
      <c r="G35" s="159" t="s">
        <v>192</v>
      </c>
      <c r="H35" s="160">
        <v>5299</v>
      </c>
      <c r="I35" s="65">
        <v>5299</v>
      </c>
      <c r="J35" s="65">
        <v>1324.75</v>
      </c>
      <c r="K35" s="159"/>
      <c r="L35" s="65">
        <v>3974.25</v>
      </c>
      <c r="M35" s="159"/>
      <c r="N35" s="65"/>
      <c r="O35" s="65"/>
      <c r="P35" s="159"/>
      <c r="Q35" s="65"/>
      <c r="R35" s="65"/>
      <c r="S35" s="65"/>
      <c r="T35" s="65"/>
      <c r="U35" s="65"/>
      <c r="V35" s="65"/>
      <c r="W35" s="65"/>
    </row>
    <row r="36" ht="20.25" customHeight="1" spans="1:23">
      <c r="A36" s="159" t="str">
        <f t="shared" si="0"/>
        <v>       玉溪市红塔山自然保护区管护局</v>
      </c>
      <c r="B36" s="159" t="s">
        <v>215</v>
      </c>
      <c r="C36" s="159" t="s">
        <v>127</v>
      </c>
      <c r="D36" s="159" t="s">
        <v>96</v>
      </c>
      <c r="E36" s="159" t="s">
        <v>152</v>
      </c>
      <c r="F36" s="159" t="s">
        <v>216</v>
      </c>
      <c r="G36" s="159" t="s">
        <v>127</v>
      </c>
      <c r="H36" s="160">
        <v>2500</v>
      </c>
      <c r="I36" s="65">
        <v>2500</v>
      </c>
      <c r="J36" s="65"/>
      <c r="K36" s="159"/>
      <c r="L36" s="65">
        <v>2500</v>
      </c>
      <c r="M36" s="159"/>
      <c r="N36" s="65"/>
      <c r="O36" s="65"/>
      <c r="P36" s="159"/>
      <c r="Q36" s="65"/>
      <c r="R36" s="65"/>
      <c r="S36" s="65"/>
      <c r="T36" s="65"/>
      <c r="U36" s="65"/>
      <c r="V36" s="65"/>
      <c r="W36" s="65"/>
    </row>
    <row r="37" ht="20.25" customHeight="1" spans="1:23">
      <c r="A37" s="159" t="str">
        <f t="shared" si="0"/>
        <v>       玉溪市红塔山自然保护区管护局</v>
      </c>
      <c r="B37" s="159" t="s">
        <v>217</v>
      </c>
      <c r="C37" s="159" t="s">
        <v>218</v>
      </c>
      <c r="D37" s="159" t="s">
        <v>96</v>
      </c>
      <c r="E37" s="159" t="s">
        <v>152</v>
      </c>
      <c r="F37" s="159" t="s">
        <v>172</v>
      </c>
      <c r="G37" s="159" t="s">
        <v>173</v>
      </c>
      <c r="H37" s="160">
        <v>17000</v>
      </c>
      <c r="I37" s="65">
        <v>17000</v>
      </c>
      <c r="J37" s="65"/>
      <c r="K37" s="159"/>
      <c r="L37" s="65">
        <v>17000</v>
      </c>
      <c r="M37" s="159"/>
      <c r="N37" s="65"/>
      <c r="O37" s="65"/>
      <c r="P37" s="159"/>
      <c r="Q37" s="65"/>
      <c r="R37" s="65"/>
      <c r="S37" s="65"/>
      <c r="T37" s="65"/>
      <c r="U37" s="65"/>
      <c r="V37" s="65"/>
      <c r="W37" s="65"/>
    </row>
    <row r="38" ht="20.25" customHeight="1" spans="1:23">
      <c r="A38" s="159" t="str">
        <f t="shared" si="0"/>
        <v>       玉溪市红塔山自然保护区管护局</v>
      </c>
      <c r="B38" s="159" t="s">
        <v>219</v>
      </c>
      <c r="C38" s="159" t="s">
        <v>220</v>
      </c>
      <c r="D38" s="159" t="s">
        <v>96</v>
      </c>
      <c r="E38" s="159" t="s">
        <v>152</v>
      </c>
      <c r="F38" s="159" t="s">
        <v>221</v>
      </c>
      <c r="G38" s="159" t="s">
        <v>222</v>
      </c>
      <c r="H38" s="160">
        <v>3327700</v>
      </c>
      <c r="I38" s="65">
        <v>3327700</v>
      </c>
      <c r="J38" s="65">
        <v>831925</v>
      </c>
      <c r="K38" s="159"/>
      <c r="L38" s="65">
        <v>2495775</v>
      </c>
      <c r="M38" s="159"/>
      <c r="N38" s="65"/>
      <c r="O38" s="65"/>
      <c r="P38" s="159"/>
      <c r="Q38" s="65"/>
      <c r="R38" s="65"/>
      <c r="S38" s="65"/>
      <c r="T38" s="65"/>
      <c r="U38" s="65"/>
      <c r="V38" s="65"/>
      <c r="W38" s="65"/>
    </row>
    <row r="39" ht="20.25" customHeight="1" spans="1:23">
      <c r="A39" s="159" t="str">
        <f t="shared" si="0"/>
        <v>       玉溪市红塔山自然保护区管护局</v>
      </c>
      <c r="B39" s="159" t="s">
        <v>223</v>
      </c>
      <c r="C39" s="159" t="s">
        <v>224</v>
      </c>
      <c r="D39" s="159" t="s">
        <v>82</v>
      </c>
      <c r="E39" s="159" t="s">
        <v>225</v>
      </c>
      <c r="F39" s="159" t="s">
        <v>226</v>
      </c>
      <c r="G39" s="159" t="s">
        <v>227</v>
      </c>
      <c r="H39" s="160">
        <v>220000</v>
      </c>
      <c r="I39" s="65">
        <v>220000</v>
      </c>
      <c r="J39" s="65"/>
      <c r="K39" s="159"/>
      <c r="L39" s="65">
        <v>220000</v>
      </c>
      <c r="M39" s="159"/>
      <c r="N39" s="65"/>
      <c r="O39" s="65"/>
      <c r="P39" s="159"/>
      <c r="Q39" s="65"/>
      <c r="R39" s="65"/>
      <c r="S39" s="65"/>
      <c r="T39" s="65"/>
      <c r="U39" s="65"/>
      <c r="V39" s="65"/>
      <c r="W39" s="65"/>
    </row>
    <row r="40" ht="20.25" customHeight="1" spans="1:23">
      <c r="A40" s="159" t="str">
        <f t="shared" si="0"/>
        <v>       玉溪市红塔山自然保护区管护局</v>
      </c>
      <c r="B40" s="159" t="s">
        <v>228</v>
      </c>
      <c r="C40" s="159" t="s">
        <v>229</v>
      </c>
      <c r="D40" s="159" t="s">
        <v>96</v>
      </c>
      <c r="E40" s="159" t="s">
        <v>152</v>
      </c>
      <c r="F40" s="159" t="s">
        <v>157</v>
      </c>
      <c r="G40" s="159" t="s">
        <v>158</v>
      </c>
      <c r="H40" s="160">
        <v>938600</v>
      </c>
      <c r="I40" s="65">
        <v>938600</v>
      </c>
      <c r="J40" s="65">
        <v>938600</v>
      </c>
      <c r="K40" s="159"/>
      <c r="L40" s="65"/>
      <c r="M40" s="159"/>
      <c r="N40" s="65"/>
      <c r="O40" s="65"/>
      <c r="P40" s="159"/>
      <c r="Q40" s="65"/>
      <c r="R40" s="65"/>
      <c r="S40" s="65"/>
      <c r="T40" s="65"/>
      <c r="U40" s="65"/>
      <c r="V40" s="65"/>
      <c r="W40" s="65"/>
    </row>
    <row r="41" ht="20.25" customHeight="1" spans="1:23">
      <c r="A41" s="159" t="str">
        <f t="shared" si="0"/>
        <v>       玉溪市红塔山自然保护区管护局</v>
      </c>
      <c r="B41" s="159" t="s">
        <v>230</v>
      </c>
      <c r="C41" s="159" t="s">
        <v>231</v>
      </c>
      <c r="D41" s="159" t="s">
        <v>96</v>
      </c>
      <c r="E41" s="159" t="s">
        <v>152</v>
      </c>
      <c r="F41" s="159" t="s">
        <v>157</v>
      </c>
      <c r="G41" s="159" t="s">
        <v>158</v>
      </c>
      <c r="H41" s="160">
        <v>475000</v>
      </c>
      <c r="I41" s="65">
        <v>475000</v>
      </c>
      <c r="J41" s="65"/>
      <c r="K41" s="159"/>
      <c r="L41" s="65">
        <v>475000</v>
      </c>
      <c r="M41" s="159"/>
      <c r="N41" s="65"/>
      <c r="O41" s="65"/>
      <c r="P41" s="159"/>
      <c r="Q41" s="65"/>
      <c r="R41" s="65"/>
      <c r="S41" s="65"/>
      <c r="T41" s="65"/>
      <c r="U41" s="65"/>
      <c r="V41" s="65"/>
      <c r="W41" s="65"/>
    </row>
    <row r="42" ht="20.25" customHeight="1" spans="1:23">
      <c r="A42" s="159" t="str">
        <f t="shared" si="0"/>
        <v>       玉溪市红塔山自然保护区管护局</v>
      </c>
      <c r="B42" s="159" t="s">
        <v>232</v>
      </c>
      <c r="C42" s="159" t="s">
        <v>233</v>
      </c>
      <c r="D42" s="159" t="s">
        <v>84</v>
      </c>
      <c r="E42" s="159" t="s">
        <v>234</v>
      </c>
      <c r="F42" s="159" t="s">
        <v>180</v>
      </c>
      <c r="G42" s="159" t="s">
        <v>181</v>
      </c>
      <c r="H42" s="160">
        <v>68708.2</v>
      </c>
      <c r="I42" s="65">
        <v>68708.2</v>
      </c>
      <c r="J42" s="65"/>
      <c r="K42" s="159"/>
      <c r="L42" s="65">
        <v>68708.2</v>
      </c>
      <c r="M42" s="159"/>
      <c r="N42" s="65"/>
      <c r="O42" s="65"/>
      <c r="P42" s="159"/>
      <c r="Q42" s="65"/>
      <c r="R42" s="65"/>
      <c r="S42" s="65"/>
      <c r="T42" s="65"/>
      <c r="U42" s="65"/>
      <c r="V42" s="65"/>
      <c r="W42" s="65"/>
    </row>
    <row r="43" ht="20.25" customHeight="1" spans="1:23">
      <c r="A43" s="159" t="str">
        <f t="shared" si="0"/>
        <v>       玉溪市红塔山自然保护区管护局</v>
      </c>
      <c r="B43" s="159" t="s">
        <v>235</v>
      </c>
      <c r="C43" s="159" t="s">
        <v>236</v>
      </c>
      <c r="D43" s="159" t="s">
        <v>88</v>
      </c>
      <c r="E43" s="159" t="s">
        <v>165</v>
      </c>
      <c r="F43" s="159" t="s">
        <v>237</v>
      </c>
      <c r="G43" s="159" t="s">
        <v>238</v>
      </c>
      <c r="H43" s="160">
        <v>8000</v>
      </c>
      <c r="I43" s="65">
        <v>8000</v>
      </c>
      <c r="J43" s="65"/>
      <c r="K43" s="159"/>
      <c r="L43" s="65">
        <v>8000</v>
      </c>
      <c r="M43" s="159"/>
      <c r="N43" s="65"/>
      <c r="O43" s="65"/>
      <c r="P43" s="159"/>
      <c r="Q43" s="65"/>
      <c r="R43" s="65"/>
      <c r="S43" s="65"/>
      <c r="T43" s="65"/>
      <c r="U43" s="65"/>
      <c r="V43" s="65"/>
      <c r="W43" s="65"/>
    </row>
    <row r="44" ht="20.25" customHeight="1" spans="1:23">
      <c r="A44" s="161" t="s">
        <v>30</v>
      </c>
      <c r="B44" s="161"/>
      <c r="C44" s="161"/>
      <c r="D44" s="161"/>
      <c r="E44" s="161"/>
      <c r="F44" s="161"/>
      <c r="G44" s="161"/>
      <c r="H44" s="65">
        <v>8622950.73</v>
      </c>
      <c r="I44" s="65">
        <v>8622950.73</v>
      </c>
      <c r="J44" s="65">
        <v>3346611.4</v>
      </c>
      <c r="K44" s="65"/>
      <c r="L44" s="65">
        <v>5276339.33</v>
      </c>
      <c r="M44" s="65"/>
      <c r="N44" s="65"/>
      <c r="O44" s="65"/>
      <c r="P44" s="65"/>
      <c r="Q44" s="65"/>
      <c r="R44" s="65"/>
      <c r="S44" s="65"/>
      <c r="T44" s="65"/>
      <c r="U44" s="65"/>
      <c r="V44" s="65"/>
      <c r="W44" s="65"/>
    </row>
  </sheetData>
  <mergeCells count="17">
    <mergeCell ref="A2:W2"/>
    <mergeCell ref="A3:W3"/>
    <mergeCell ref="A4:V4"/>
    <mergeCell ref="H5:W5"/>
    <mergeCell ref="I6:M6"/>
    <mergeCell ref="N6:P6"/>
    <mergeCell ref="R6:W6"/>
    <mergeCell ref="A44:G44"/>
    <mergeCell ref="A5:A7"/>
    <mergeCell ref="B5:B7"/>
    <mergeCell ref="C5:C7"/>
    <mergeCell ref="D5:D7"/>
    <mergeCell ref="E5:E7"/>
    <mergeCell ref="F5:F7"/>
    <mergeCell ref="G5:G7"/>
    <mergeCell ref="H6:H7"/>
    <mergeCell ref="Q6:Q7"/>
  </mergeCells>
  <pageMargins left="0.751388888888889" right="0.751388888888889" top="1" bottom="1" header="0.5" footer="0.5"/>
  <pageSetup paperSize="1" scale="31" pageOrder="overThenDown"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3"/>
  <sheetViews>
    <sheetView showZeros="0" topLeftCell="F1" workbookViewId="0">
      <pane ySplit="1" topLeftCell="A2" activePane="bottomLeft" state="frozen"/>
      <selection/>
      <selection pane="bottomLeft" activeCell="A1" sqref="A1"/>
    </sheetView>
  </sheetViews>
  <sheetFormatPr defaultColWidth="9.14166666666667" defaultRowHeight="14.25" customHeight="1"/>
  <cols>
    <col min="1" max="1" width="14.575" customWidth="1"/>
    <col min="2" max="2" width="21.0333333333333"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3"/>
      <c r="E2" s="144"/>
      <c r="F2" s="144"/>
      <c r="G2" s="144"/>
      <c r="H2" s="144"/>
      <c r="K2" s="133"/>
      <c r="N2" s="133"/>
      <c r="O2" s="133"/>
      <c r="P2" s="133"/>
      <c r="U2" s="149"/>
      <c r="W2" s="134" t="s">
        <v>239</v>
      </c>
    </row>
    <row r="3" ht="27.75" customHeight="1" spans="1:23">
      <c r="A3" s="33" t="s">
        <v>240</v>
      </c>
      <c r="B3" s="33"/>
      <c r="C3" s="33"/>
      <c r="D3" s="33"/>
      <c r="E3" s="33"/>
      <c r="F3" s="33"/>
      <c r="G3" s="33"/>
      <c r="H3" s="33"/>
      <c r="I3" s="33"/>
      <c r="J3" s="33"/>
      <c r="K3" s="33"/>
      <c r="L3" s="33"/>
      <c r="M3" s="33"/>
      <c r="N3" s="33"/>
      <c r="O3" s="33"/>
      <c r="P3" s="33"/>
      <c r="Q3" s="33"/>
      <c r="R3" s="33"/>
      <c r="S3" s="33"/>
      <c r="T3" s="33"/>
      <c r="U3" s="33"/>
      <c r="V3" s="33"/>
      <c r="W3" s="33"/>
    </row>
    <row r="4" ht="13.5" customHeight="1" spans="1:23">
      <c r="A4" s="6" t="str">
        <f t="shared" ref="A4:B4" si="0">"单位名称："&amp;"玉溪市红塔山自然保护区管护局"</f>
        <v>单位名称：玉溪市红塔山自然保护区管护局</v>
      </c>
      <c r="B4" s="145" t="str">
        <f t="shared" si="0"/>
        <v>单位名称：玉溪市红塔山自然保护区管护局</v>
      </c>
      <c r="C4" s="145"/>
      <c r="D4" s="145"/>
      <c r="E4" s="145"/>
      <c r="F4" s="145"/>
      <c r="G4" s="145"/>
      <c r="H4" s="145"/>
      <c r="I4" s="145"/>
      <c r="J4" s="8"/>
      <c r="K4" s="8"/>
      <c r="L4" s="8"/>
      <c r="M4" s="8"/>
      <c r="N4" s="8"/>
      <c r="O4" s="8"/>
      <c r="P4" s="8"/>
      <c r="Q4" s="8"/>
      <c r="U4" s="149"/>
      <c r="W4" s="137" t="s">
        <v>2</v>
      </c>
    </row>
    <row r="5" ht="21.75" customHeight="1" spans="1:23">
      <c r="A5" s="10" t="s">
        <v>241</v>
      </c>
      <c r="B5" s="10" t="s">
        <v>132</v>
      </c>
      <c r="C5" s="10" t="s">
        <v>133</v>
      </c>
      <c r="D5" s="10" t="s">
        <v>242</v>
      </c>
      <c r="E5" s="11" t="s">
        <v>134</v>
      </c>
      <c r="F5" s="11" t="s">
        <v>135</v>
      </c>
      <c r="G5" s="11" t="s">
        <v>136</v>
      </c>
      <c r="H5" s="11" t="s">
        <v>137</v>
      </c>
      <c r="I5" s="21" t="s">
        <v>30</v>
      </c>
      <c r="J5" s="21" t="s">
        <v>243</v>
      </c>
      <c r="K5" s="21"/>
      <c r="L5" s="21"/>
      <c r="M5" s="21"/>
      <c r="N5" s="21" t="s">
        <v>139</v>
      </c>
      <c r="O5" s="21"/>
      <c r="P5" s="21"/>
      <c r="Q5" s="11" t="s">
        <v>36</v>
      </c>
      <c r="R5" s="12" t="s">
        <v>244</v>
      </c>
      <c r="S5" s="13"/>
      <c r="T5" s="13"/>
      <c r="U5" s="13"/>
      <c r="V5" s="13"/>
      <c r="W5" s="14"/>
    </row>
    <row r="6" ht="21.75" customHeight="1" spans="1:23">
      <c r="A6" s="15"/>
      <c r="B6" s="15"/>
      <c r="C6" s="15"/>
      <c r="D6" s="15"/>
      <c r="E6" s="16"/>
      <c r="F6" s="16"/>
      <c r="G6" s="16"/>
      <c r="H6" s="16"/>
      <c r="I6" s="21"/>
      <c r="J6" s="148" t="s">
        <v>33</v>
      </c>
      <c r="K6" s="148"/>
      <c r="L6" s="148" t="s">
        <v>34</v>
      </c>
      <c r="M6" s="148" t="s">
        <v>35</v>
      </c>
      <c r="N6" s="11" t="s">
        <v>33</v>
      </c>
      <c r="O6" s="11" t="s">
        <v>34</v>
      </c>
      <c r="P6" s="11" t="s">
        <v>35</v>
      </c>
      <c r="Q6" s="16"/>
      <c r="R6" s="11" t="s">
        <v>32</v>
      </c>
      <c r="S6" s="11" t="s">
        <v>39</v>
      </c>
      <c r="T6" s="11" t="s">
        <v>145</v>
      </c>
      <c r="U6" s="11" t="s">
        <v>41</v>
      </c>
      <c r="V6" s="11" t="s">
        <v>42</v>
      </c>
      <c r="W6" s="11" t="s">
        <v>43</v>
      </c>
    </row>
    <row r="7" ht="40.5" customHeight="1" spans="1:23">
      <c r="A7" s="18"/>
      <c r="B7" s="18"/>
      <c r="C7" s="18"/>
      <c r="D7" s="18"/>
      <c r="E7" s="19"/>
      <c r="F7" s="19"/>
      <c r="G7" s="19"/>
      <c r="H7" s="19"/>
      <c r="I7" s="21"/>
      <c r="J7" s="148" t="s">
        <v>32</v>
      </c>
      <c r="K7" s="148" t="s">
        <v>245</v>
      </c>
      <c r="L7" s="148"/>
      <c r="M7" s="148"/>
      <c r="N7" s="19"/>
      <c r="O7" s="19"/>
      <c r="P7" s="19"/>
      <c r="Q7" s="19"/>
      <c r="R7" s="19"/>
      <c r="S7" s="19"/>
      <c r="T7" s="19"/>
      <c r="U7" s="20"/>
      <c r="V7" s="19"/>
      <c r="W7" s="19"/>
    </row>
    <row r="8" ht="15" customHeight="1" spans="1:23">
      <c r="A8" s="146">
        <v>1</v>
      </c>
      <c r="B8" s="146">
        <v>2</v>
      </c>
      <c r="C8" s="146">
        <v>3</v>
      </c>
      <c r="D8" s="146">
        <v>4</v>
      </c>
      <c r="E8" s="146">
        <v>5</v>
      </c>
      <c r="F8" s="146">
        <v>6</v>
      </c>
      <c r="G8" s="146">
        <v>7</v>
      </c>
      <c r="H8" s="146">
        <v>8</v>
      </c>
      <c r="I8" s="146">
        <v>9</v>
      </c>
      <c r="J8" s="146">
        <v>10</v>
      </c>
      <c r="K8" s="146">
        <v>11</v>
      </c>
      <c r="L8" s="146">
        <v>12</v>
      </c>
      <c r="M8" s="146">
        <v>13</v>
      </c>
      <c r="N8" s="146">
        <v>14</v>
      </c>
      <c r="O8" s="146">
        <v>15</v>
      </c>
      <c r="P8" s="146">
        <v>16</v>
      </c>
      <c r="Q8" s="146">
        <v>17</v>
      </c>
      <c r="R8" s="146">
        <v>18</v>
      </c>
      <c r="S8" s="146">
        <v>19</v>
      </c>
      <c r="T8" s="146">
        <v>20</v>
      </c>
      <c r="U8" s="146">
        <v>21</v>
      </c>
      <c r="V8" s="146">
        <v>22</v>
      </c>
      <c r="W8" s="146">
        <v>23</v>
      </c>
    </row>
    <row r="9" ht="32.9" customHeight="1" spans="1:23">
      <c r="A9" s="27"/>
      <c r="B9" s="147"/>
      <c r="C9" s="27" t="s">
        <v>246</v>
      </c>
      <c r="D9" s="27"/>
      <c r="E9" s="27"/>
      <c r="F9" s="27"/>
      <c r="G9" s="27"/>
      <c r="H9" s="27"/>
      <c r="I9" s="46">
        <v>91930</v>
      </c>
      <c r="J9" s="46">
        <v>91930</v>
      </c>
      <c r="K9" s="46">
        <v>91930</v>
      </c>
      <c r="L9" s="46"/>
      <c r="M9" s="46"/>
      <c r="N9" s="46"/>
      <c r="O9" s="46"/>
      <c r="P9" s="46"/>
      <c r="Q9" s="46"/>
      <c r="R9" s="46"/>
      <c r="S9" s="46"/>
      <c r="T9" s="46"/>
      <c r="U9" s="46"/>
      <c r="V9" s="46"/>
      <c r="W9" s="46"/>
    </row>
    <row r="10" ht="32.9" customHeight="1" spans="1:23">
      <c r="A10" s="27" t="s">
        <v>247</v>
      </c>
      <c r="B10" s="147" t="s">
        <v>248</v>
      </c>
      <c r="C10" s="27" t="s">
        <v>246</v>
      </c>
      <c r="D10" s="27" t="s">
        <v>64</v>
      </c>
      <c r="E10" s="27" t="s">
        <v>98</v>
      </c>
      <c r="F10" s="27" t="s">
        <v>249</v>
      </c>
      <c r="G10" s="27" t="s">
        <v>250</v>
      </c>
      <c r="H10" s="27" t="s">
        <v>251</v>
      </c>
      <c r="I10" s="46">
        <v>91930</v>
      </c>
      <c r="J10" s="46">
        <v>91930</v>
      </c>
      <c r="K10" s="46">
        <v>91930</v>
      </c>
      <c r="L10" s="46"/>
      <c r="M10" s="46"/>
      <c r="N10" s="46"/>
      <c r="O10" s="46"/>
      <c r="P10" s="46"/>
      <c r="Q10" s="46"/>
      <c r="R10" s="46"/>
      <c r="S10" s="46"/>
      <c r="T10" s="46"/>
      <c r="U10" s="46"/>
      <c r="V10" s="46"/>
      <c r="W10" s="46"/>
    </row>
    <row r="11" ht="32.9" customHeight="1" spans="1:23">
      <c r="A11" s="27"/>
      <c r="B11" s="27"/>
      <c r="C11" s="27" t="s">
        <v>252</v>
      </c>
      <c r="D11" s="27"/>
      <c r="E11" s="27"/>
      <c r="F11" s="27"/>
      <c r="G11" s="27"/>
      <c r="H11" s="27"/>
      <c r="I11" s="46">
        <v>17100</v>
      </c>
      <c r="J11" s="46">
        <v>17100</v>
      </c>
      <c r="K11" s="46">
        <v>17100</v>
      </c>
      <c r="L11" s="46"/>
      <c r="M11" s="46"/>
      <c r="N11" s="46"/>
      <c r="O11" s="46"/>
      <c r="P11" s="46"/>
      <c r="Q11" s="46"/>
      <c r="R11" s="46"/>
      <c r="S11" s="46"/>
      <c r="T11" s="46"/>
      <c r="U11" s="46"/>
      <c r="V11" s="46"/>
      <c r="W11" s="46"/>
    </row>
    <row r="12" ht="32.9" customHeight="1" spans="1:23">
      <c r="A12" s="27" t="s">
        <v>247</v>
      </c>
      <c r="B12" s="147" t="s">
        <v>253</v>
      </c>
      <c r="C12" s="27" t="s">
        <v>252</v>
      </c>
      <c r="D12" s="27" t="s">
        <v>64</v>
      </c>
      <c r="E12" s="27" t="s">
        <v>99</v>
      </c>
      <c r="F12" s="27" t="s">
        <v>254</v>
      </c>
      <c r="G12" s="27" t="s">
        <v>255</v>
      </c>
      <c r="H12" s="27" t="s">
        <v>256</v>
      </c>
      <c r="I12" s="46">
        <v>17100</v>
      </c>
      <c r="J12" s="46">
        <v>17100</v>
      </c>
      <c r="K12" s="46">
        <v>17100</v>
      </c>
      <c r="L12" s="46"/>
      <c r="M12" s="46"/>
      <c r="N12" s="46"/>
      <c r="O12" s="46"/>
      <c r="P12" s="46"/>
      <c r="Q12" s="46"/>
      <c r="R12" s="46"/>
      <c r="S12" s="46"/>
      <c r="T12" s="46"/>
      <c r="U12" s="46"/>
      <c r="V12" s="46"/>
      <c r="W12" s="46"/>
    </row>
    <row r="13" ht="32.9" customHeight="1" spans="1:23">
      <c r="A13" s="27"/>
      <c r="B13" s="27"/>
      <c r="C13" s="27" t="s">
        <v>257</v>
      </c>
      <c r="D13" s="27"/>
      <c r="E13" s="27"/>
      <c r="F13" s="27"/>
      <c r="G13" s="27"/>
      <c r="H13" s="27"/>
      <c r="I13" s="46">
        <v>300000</v>
      </c>
      <c r="J13" s="46">
        <v>300000</v>
      </c>
      <c r="K13" s="46">
        <v>300000</v>
      </c>
      <c r="L13" s="46"/>
      <c r="M13" s="46"/>
      <c r="N13" s="46"/>
      <c r="O13" s="46"/>
      <c r="P13" s="46"/>
      <c r="Q13" s="46"/>
      <c r="R13" s="46"/>
      <c r="S13" s="46"/>
      <c r="T13" s="46"/>
      <c r="U13" s="46"/>
      <c r="V13" s="46"/>
      <c r="W13" s="46"/>
    </row>
    <row r="14" ht="32.9" customHeight="1" spans="1:23">
      <c r="A14" s="27" t="s">
        <v>247</v>
      </c>
      <c r="B14" s="147" t="s">
        <v>258</v>
      </c>
      <c r="C14" s="27" t="s">
        <v>257</v>
      </c>
      <c r="D14" s="27" t="s">
        <v>64</v>
      </c>
      <c r="E14" s="27" t="s">
        <v>100</v>
      </c>
      <c r="F14" s="27" t="s">
        <v>259</v>
      </c>
      <c r="G14" s="27" t="s">
        <v>255</v>
      </c>
      <c r="H14" s="27" t="s">
        <v>256</v>
      </c>
      <c r="I14" s="46">
        <v>140000</v>
      </c>
      <c r="J14" s="46">
        <v>140000</v>
      </c>
      <c r="K14" s="46">
        <v>140000</v>
      </c>
      <c r="L14" s="46"/>
      <c r="M14" s="46"/>
      <c r="N14" s="46"/>
      <c r="O14" s="46"/>
      <c r="P14" s="46"/>
      <c r="Q14" s="46"/>
      <c r="R14" s="46"/>
      <c r="S14" s="46"/>
      <c r="T14" s="46"/>
      <c r="U14" s="46"/>
      <c r="V14" s="46"/>
      <c r="W14" s="46"/>
    </row>
    <row r="15" ht="32.9" customHeight="1" spans="1:23">
      <c r="A15" s="27" t="s">
        <v>247</v>
      </c>
      <c r="B15" s="147" t="s">
        <v>258</v>
      </c>
      <c r="C15" s="27" t="s">
        <v>257</v>
      </c>
      <c r="D15" s="27" t="s">
        <v>64</v>
      </c>
      <c r="E15" s="27" t="s">
        <v>100</v>
      </c>
      <c r="F15" s="27" t="s">
        <v>259</v>
      </c>
      <c r="G15" s="27" t="s">
        <v>260</v>
      </c>
      <c r="H15" s="27" t="s">
        <v>261</v>
      </c>
      <c r="I15" s="46">
        <v>70000</v>
      </c>
      <c r="J15" s="46">
        <v>70000</v>
      </c>
      <c r="K15" s="46">
        <v>70000</v>
      </c>
      <c r="L15" s="46"/>
      <c r="M15" s="46"/>
      <c r="N15" s="46"/>
      <c r="O15" s="46"/>
      <c r="P15" s="46"/>
      <c r="Q15" s="46"/>
      <c r="R15" s="46"/>
      <c r="S15" s="46"/>
      <c r="T15" s="46"/>
      <c r="U15" s="46"/>
      <c r="V15" s="46"/>
      <c r="W15" s="46"/>
    </row>
    <row r="16" ht="32.9" customHeight="1" spans="1:23">
      <c r="A16" s="27" t="s">
        <v>247</v>
      </c>
      <c r="B16" s="147" t="s">
        <v>258</v>
      </c>
      <c r="C16" s="27" t="s">
        <v>257</v>
      </c>
      <c r="D16" s="27" t="s">
        <v>64</v>
      </c>
      <c r="E16" s="27" t="s">
        <v>100</v>
      </c>
      <c r="F16" s="27" t="s">
        <v>259</v>
      </c>
      <c r="G16" s="27" t="s">
        <v>262</v>
      </c>
      <c r="H16" s="27" t="s">
        <v>263</v>
      </c>
      <c r="I16" s="46">
        <v>60000</v>
      </c>
      <c r="J16" s="46">
        <v>60000</v>
      </c>
      <c r="K16" s="46">
        <v>60000</v>
      </c>
      <c r="L16" s="46"/>
      <c r="M16" s="46"/>
      <c r="N16" s="46"/>
      <c r="O16" s="46"/>
      <c r="P16" s="46"/>
      <c r="Q16" s="46"/>
      <c r="R16" s="46"/>
      <c r="S16" s="46"/>
      <c r="T16" s="46"/>
      <c r="U16" s="46"/>
      <c r="V16" s="46"/>
      <c r="W16" s="46"/>
    </row>
    <row r="17" ht="32.9" customHeight="1" spans="1:23">
      <c r="A17" s="27" t="s">
        <v>247</v>
      </c>
      <c r="B17" s="147" t="s">
        <v>258</v>
      </c>
      <c r="C17" s="27" t="s">
        <v>257</v>
      </c>
      <c r="D17" s="27" t="s">
        <v>64</v>
      </c>
      <c r="E17" s="27" t="s">
        <v>100</v>
      </c>
      <c r="F17" s="27" t="s">
        <v>259</v>
      </c>
      <c r="G17" s="27" t="s">
        <v>191</v>
      </c>
      <c r="H17" s="27" t="s">
        <v>192</v>
      </c>
      <c r="I17" s="46">
        <v>30000</v>
      </c>
      <c r="J17" s="46">
        <v>30000</v>
      </c>
      <c r="K17" s="46">
        <v>30000</v>
      </c>
      <c r="L17" s="46"/>
      <c r="M17" s="46"/>
      <c r="N17" s="46"/>
      <c r="O17" s="46"/>
      <c r="P17" s="46"/>
      <c r="Q17" s="46"/>
      <c r="R17" s="46"/>
      <c r="S17" s="46"/>
      <c r="T17" s="46"/>
      <c r="U17" s="46"/>
      <c r="V17" s="46"/>
      <c r="W17" s="46"/>
    </row>
    <row r="18" ht="32.9" customHeight="1" spans="1:23">
      <c r="A18" s="27"/>
      <c r="B18" s="27"/>
      <c r="C18" s="27" t="s">
        <v>264</v>
      </c>
      <c r="D18" s="27"/>
      <c r="E18" s="27"/>
      <c r="F18" s="27"/>
      <c r="G18" s="27"/>
      <c r="H18" s="27"/>
      <c r="I18" s="46">
        <v>32216</v>
      </c>
      <c r="J18" s="46">
        <v>32216</v>
      </c>
      <c r="K18" s="46">
        <v>32216</v>
      </c>
      <c r="L18" s="46"/>
      <c r="M18" s="46"/>
      <c r="N18" s="46"/>
      <c r="O18" s="46"/>
      <c r="P18" s="46"/>
      <c r="Q18" s="46"/>
      <c r="R18" s="46"/>
      <c r="S18" s="46"/>
      <c r="T18" s="46"/>
      <c r="U18" s="46"/>
      <c r="V18" s="46"/>
      <c r="W18" s="46"/>
    </row>
    <row r="19" ht="32.9" customHeight="1" spans="1:23">
      <c r="A19" s="27" t="s">
        <v>247</v>
      </c>
      <c r="B19" s="147" t="s">
        <v>265</v>
      </c>
      <c r="C19" s="27" t="s">
        <v>264</v>
      </c>
      <c r="D19" s="27" t="s">
        <v>64</v>
      </c>
      <c r="E19" s="27" t="s">
        <v>84</v>
      </c>
      <c r="F19" s="27" t="s">
        <v>234</v>
      </c>
      <c r="G19" s="27" t="s">
        <v>180</v>
      </c>
      <c r="H19" s="27" t="s">
        <v>181</v>
      </c>
      <c r="I19" s="46">
        <v>32216</v>
      </c>
      <c r="J19" s="46">
        <v>32216</v>
      </c>
      <c r="K19" s="46">
        <v>32216</v>
      </c>
      <c r="L19" s="46"/>
      <c r="M19" s="46"/>
      <c r="N19" s="46"/>
      <c r="O19" s="46"/>
      <c r="P19" s="46"/>
      <c r="Q19" s="46"/>
      <c r="R19" s="46"/>
      <c r="S19" s="46"/>
      <c r="T19" s="46"/>
      <c r="U19" s="46"/>
      <c r="V19" s="46"/>
      <c r="W19" s="46"/>
    </row>
    <row r="20" ht="32.9" customHeight="1" spans="1:23">
      <c r="A20" s="27"/>
      <c r="B20" s="27"/>
      <c r="C20" s="27" t="s">
        <v>266</v>
      </c>
      <c r="D20" s="27"/>
      <c r="E20" s="27"/>
      <c r="F20" s="27"/>
      <c r="G20" s="27"/>
      <c r="H20" s="27"/>
      <c r="I20" s="46">
        <v>253600</v>
      </c>
      <c r="J20" s="46">
        <v>253600</v>
      </c>
      <c r="K20" s="46">
        <v>253600</v>
      </c>
      <c r="L20" s="46"/>
      <c r="M20" s="46"/>
      <c r="N20" s="46"/>
      <c r="O20" s="46"/>
      <c r="P20" s="46"/>
      <c r="Q20" s="46"/>
      <c r="R20" s="46"/>
      <c r="S20" s="46"/>
      <c r="T20" s="46"/>
      <c r="U20" s="46"/>
      <c r="V20" s="46"/>
      <c r="W20" s="46"/>
    </row>
    <row r="21" ht="32.9" customHeight="1" spans="1:23">
      <c r="A21" s="27" t="s">
        <v>247</v>
      </c>
      <c r="B21" s="147" t="s">
        <v>267</v>
      </c>
      <c r="C21" s="27" t="s">
        <v>266</v>
      </c>
      <c r="D21" s="27" t="s">
        <v>64</v>
      </c>
      <c r="E21" s="27" t="s">
        <v>93</v>
      </c>
      <c r="F21" s="27" t="s">
        <v>268</v>
      </c>
      <c r="G21" s="27" t="s">
        <v>250</v>
      </c>
      <c r="H21" s="27" t="s">
        <v>251</v>
      </c>
      <c r="I21" s="46">
        <v>253600</v>
      </c>
      <c r="J21" s="46">
        <v>253600</v>
      </c>
      <c r="K21" s="46">
        <v>253600</v>
      </c>
      <c r="L21" s="46"/>
      <c r="M21" s="46"/>
      <c r="N21" s="46"/>
      <c r="O21" s="46"/>
      <c r="P21" s="46"/>
      <c r="Q21" s="46"/>
      <c r="R21" s="46"/>
      <c r="S21" s="46"/>
      <c r="T21" s="46"/>
      <c r="U21" s="46"/>
      <c r="V21" s="46"/>
      <c r="W21" s="46"/>
    </row>
    <row r="22" ht="32.9" customHeight="1" spans="1:23">
      <c r="A22" s="27"/>
      <c r="B22" s="27"/>
      <c r="C22" s="27" t="s">
        <v>269</v>
      </c>
      <c r="D22" s="27"/>
      <c r="E22" s="27"/>
      <c r="F22" s="27"/>
      <c r="G22" s="27"/>
      <c r="H22" s="27"/>
      <c r="I22" s="46">
        <v>500000</v>
      </c>
      <c r="J22" s="46"/>
      <c r="K22" s="46"/>
      <c r="L22" s="46"/>
      <c r="M22" s="46"/>
      <c r="N22" s="46">
        <v>500000</v>
      </c>
      <c r="O22" s="46"/>
      <c r="P22" s="46"/>
      <c r="Q22" s="46"/>
      <c r="R22" s="46"/>
      <c r="S22" s="46"/>
      <c r="T22" s="46"/>
      <c r="U22" s="46"/>
      <c r="V22" s="46"/>
      <c r="W22" s="46"/>
    </row>
    <row r="23" ht="32.9" customHeight="1" spans="1:23">
      <c r="A23" s="27" t="s">
        <v>270</v>
      </c>
      <c r="B23" s="147" t="s">
        <v>271</v>
      </c>
      <c r="C23" s="27" t="s">
        <v>269</v>
      </c>
      <c r="D23" s="27" t="s">
        <v>64</v>
      </c>
      <c r="E23" s="27" t="s">
        <v>97</v>
      </c>
      <c r="F23" s="27" t="s">
        <v>272</v>
      </c>
      <c r="G23" s="27" t="s">
        <v>211</v>
      </c>
      <c r="H23" s="27" t="s">
        <v>212</v>
      </c>
      <c r="I23" s="46">
        <v>500000</v>
      </c>
      <c r="J23" s="46"/>
      <c r="K23" s="46"/>
      <c r="L23" s="46"/>
      <c r="M23" s="46"/>
      <c r="N23" s="46">
        <v>500000</v>
      </c>
      <c r="O23" s="46"/>
      <c r="P23" s="46"/>
      <c r="Q23" s="46"/>
      <c r="R23" s="46"/>
      <c r="S23" s="46"/>
      <c r="T23" s="46"/>
      <c r="U23" s="46"/>
      <c r="V23" s="46"/>
      <c r="W23" s="46"/>
    </row>
    <row r="24" ht="32.9" customHeight="1" spans="1:23">
      <c r="A24" s="27"/>
      <c r="B24" s="27"/>
      <c r="C24" s="27" t="s">
        <v>273</v>
      </c>
      <c r="D24" s="27"/>
      <c r="E24" s="27"/>
      <c r="F24" s="27"/>
      <c r="G24" s="27"/>
      <c r="H24" s="27"/>
      <c r="I24" s="46">
        <v>293005.9</v>
      </c>
      <c r="J24" s="46"/>
      <c r="K24" s="46"/>
      <c r="L24" s="46"/>
      <c r="M24" s="46"/>
      <c r="N24" s="46">
        <v>293005.9</v>
      </c>
      <c r="O24" s="46"/>
      <c r="P24" s="46"/>
      <c r="Q24" s="46"/>
      <c r="R24" s="46"/>
      <c r="S24" s="46"/>
      <c r="T24" s="46"/>
      <c r="U24" s="46"/>
      <c r="V24" s="46"/>
      <c r="W24" s="46"/>
    </row>
    <row r="25" ht="32.9" customHeight="1" spans="1:23">
      <c r="A25" s="27" t="s">
        <v>270</v>
      </c>
      <c r="B25" s="147" t="s">
        <v>274</v>
      </c>
      <c r="C25" s="27" t="s">
        <v>273</v>
      </c>
      <c r="D25" s="27" t="s">
        <v>64</v>
      </c>
      <c r="E25" s="27" t="s">
        <v>93</v>
      </c>
      <c r="F25" s="27" t="s">
        <v>268</v>
      </c>
      <c r="G25" s="27" t="s">
        <v>211</v>
      </c>
      <c r="H25" s="27" t="s">
        <v>212</v>
      </c>
      <c r="I25" s="46">
        <v>293005.9</v>
      </c>
      <c r="J25" s="46"/>
      <c r="K25" s="46"/>
      <c r="L25" s="46"/>
      <c r="M25" s="46"/>
      <c r="N25" s="46">
        <v>293005.9</v>
      </c>
      <c r="O25" s="46"/>
      <c r="P25" s="46"/>
      <c r="Q25" s="46"/>
      <c r="R25" s="46"/>
      <c r="S25" s="46"/>
      <c r="T25" s="46"/>
      <c r="U25" s="46"/>
      <c r="V25" s="46"/>
      <c r="W25" s="46"/>
    </row>
    <row r="26" ht="32.9" customHeight="1" spans="1:23">
      <c r="A26" s="27"/>
      <c r="B26" s="27"/>
      <c r="C26" s="27" t="s">
        <v>275</v>
      </c>
      <c r="D26" s="27"/>
      <c r="E26" s="27"/>
      <c r="F26" s="27"/>
      <c r="G26" s="27"/>
      <c r="H26" s="27"/>
      <c r="I26" s="46">
        <v>80000</v>
      </c>
      <c r="J26" s="46">
        <v>80000</v>
      </c>
      <c r="K26" s="46">
        <v>80000</v>
      </c>
      <c r="L26" s="46"/>
      <c r="M26" s="46"/>
      <c r="N26" s="46"/>
      <c r="O26" s="46"/>
      <c r="P26" s="46"/>
      <c r="Q26" s="46"/>
      <c r="R26" s="46"/>
      <c r="S26" s="46"/>
      <c r="T26" s="46"/>
      <c r="U26" s="46"/>
      <c r="V26" s="46"/>
      <c r="W26" s="46"/>
    </row>
    <row r="27" ht="32.9" customHeight="1" spans="1:23">
      <c r="A27" s="27" t="s">
        <v>270</v>
      </c>
      <c r="B27" s="147" t="s">
        <v>276</v>
      </c>
      <c r="C27" s="27" t="s">
        <v>275</v>
      </c>
      <c r="D27" s="27" t="s">
        <v>64</v>
      </c>
      <c r="E27" s="27" t="s">
        <v>99</v>
      </c>
      <c r="F27" s="27" t="s">
        <v>254</v>
      </c>
      <c r="G27" s="27" t="s">
        <v>255</v>
      </c>
      <c r="H27" s="27" t="s">
        <v>256</v>
      </c>
      <c r="I27" s="46">
        <v>48000</v>
      </c>
      <c r="J27" s="46">
        <v>48000</v>
      </c>
      <c r="K27" s="46">
        <v>48000</v>
      </c>
      <c r="L27" s="46"/>
      <c r="M27" s="46"/>
      <c r="N27" s="46"/>
      <c r="O27" s="46"/>
      <c r="P27" s="46"/>
      <c r="Q27" s="46"/>
      <c r="R27" s="46"/>
      <c r="S27" s="46"/>
      <c r="T27" s="46"/>
      <c r="U27" s="46"/>
      <c r="V27" s="46"/>
      <c r="W27" s="46"/>
    </row>
    <row r="28" ht="32.9" customHeight="1" spans="1:23">
      <c r="A28" s="27" t="s">
        <v>270</v>
      </c>
      <c r="B28" s="147" t="s">
        <v>276</v>
      </c>
      <c r="C28" s="27" t="s">
        <v>275</v>
      </c>
      <c r="D28" s="27" t="s">
        <v>64</v>
      </c>
      <c r="E28" s="27" t="s">
        <v>99</v>
      </c>
      <c r="F28" s="27" t="s">
        <v>254</v>
      </c>
      <c r="G28" s="27" t="s">
        <v>211</v>
      </c>
      <c r="H28" s="27" t="s">
        <v>212</v>
      </c>
      <c r="I28" s="46">
        <v>32000</v>
      </c>
      <c r="J28" s="46">
        <v>32000</v>
      </c>
      <c r="K28" s="46">
        <v>32000</v>
      </c>
      <c r="L28" s="46"/>
      <c r="M28" s="46"/>
      <c r="N28" s="46"/>
      <c r="O28" s="46"/>
      <c r="P28" s="46"/>
      <c r="Q28" s="46"/>
      <c r="R28" s="46"/>
      <c r="S28" s="46"/>
      <c r="T28" s="46"/>
      <c r="U28" s="46"/>
      <c r="V28" s="46"/>
      <c r="W28" s="46"/>
    </row>
    <row r="29" ht="32.9" customHeight="1" spans="1:23">
      <c r="A29" s="27"/>
      <c r="B29" s="27"/>
      <c r="C29" s="27" t="s">
        <v>277</v>
      </c>
      <c r="D29" s="27"/>
      <c r="E29" s="27"/>
      <c r="F29" s="27"/>
      <c r="G29" s="27"/>
      <c r="H29" s="27"/>
      <c r="I29" s="46">
        <v>260000</v>
      </c>
      <c r="J29" s="46">
        <v>260000</v>
      </c>
      <c r="K29" s="46">
        <v>260000</v>
      </c>
      <c r="L29" s="46"/>
      <c r="M29" s="46"/>
      <c r="N29" s="46"/>
      <c r="O29" s="46"/>
      <c r="P29" s="46"/>
      <c r="Q29" s="46"/>
      <c r="R29" s="46"/>
      <c r="S29" s="46"/>
      <c r="T29" s="46"/>
      <c r="U29" s="46"/>
      <c r="V29" s="46"/>
      <c r="W29" s="46"/>
    </row>
    <row r="30" ht="32.9" customHeight="1" spans="1:23">
      <c r="A30" s="27" t="s">
        <v>270</v>
      </c>
      <c r="B30" s="147" t="s">
        <v>278</v>
      </c>
      <c r="C30" s="27" t="s">
        <v>277</v>
      </c>
      <c r="D30" s="27" t="s">
        <v>64</v>
      </c>
      <c r="E30" s="27" t="s">
        <v>100</v>
      </c>
      <c r="F30" s="27" t="s">
        <v>259</v>
      </c>
      <c r="G30" s="27" t="s">
        <v>211</v>
      </c>
      <c r="H30" s="27" t="s">
        <v>212</v>
      </c>
      <c r="I30" s="46">
        <v>260000</v>
      </c>
      <c r="J30" s="46">
        <v>260000</v>
      </c>
      <c r="K30" s="46">
        <v>260000</v>
      </c>
      <c r="L30" s="46"/>
      <c r="M30" s="46"/>
      <c r="N30" s="46"/>
      <c r="O30" s="46"/>
      <c r="P30" s="46"/>
      <c r="Q30" s="46"/>
      <c r="R30" s="46"/>
      <c r="S30" s="46"/>
      <c r="T30" s="46"/>
      <c r="U30" s="46"/>
      <c r="V30" s="46"/>
      <c r="W30" s="46"/>
    </row>
    <row r="31" ht="32.9" customHeight="1" spans="1:23">
      <c r="A31" s="27"/>
      <c r="B31" s="27"/>
      <c r="C31" s="27" t="s">
        <v>279</v>
      </c>
      <c r="D31" s="27"/>
      <c r="E31" s="27"/>
      <c r="F31" s="27"/>
      <c r="G31" s="27"/>
      <c r="H31" s="27"/>
      <c r="I31" s="46">
        <v>273376</v>
      </c>
      <c r="J31" s="46">
        <v>273376</v>
      </c>
      <c r="K31" s="46">
        <v>273376</v>
      </c>
      <c r="L31" s="46"/>
      <c r="M31" s="46"/>
      <c r="N31" s="46"/>
      <c r="O31" s="46"/>
      <c r="P31" s="46"/>
      <c r="Q31" s="46"/>
      <c r="R31" s="46"/>
      <c r="S31" s="46"/>
      <c r="T31" s="46"/>
      <c r="U31" s="46"/>
      <c r="V31" s="46"/>
      <c r="W31" s="46"/>
    </row>
    <row r="32" ht="32.9" customHeight="1" spans="1:23">
      <c r="A32" s="27" t="s">
        <v>247</v>
      </c>
      <c r="B32" s="147" t="s">
        <v>280</v>
      </c>
      <c r="C32" s="27" t="s">
        <v>279</v>
      </c>
      <c r="D32" s="27" t="s">
        <v>64</v>
      </c>
      <c r="E32" s="27" t="s">
        <v>100</v>
      </c>
      <c r="F32" s="27" t="s">
        <v>259</v>
      </c>
      <c r="G32" s="27" t="s">
        <v>205</v>
      </c>
      <c r="H32" s="27" t="s">
        <v>206</v>
      </c>
      <c r="I32" s="46">
        <v>273376</v>
      </c>
      <c r="J32" s="46">
        <v>273376</v>
      </c>
      <c r="K32" s="46">
        <v>273376</v>
      </c>
      <c r="L32" s="46"/>
      <c r="M32" s="46"/>
      <c r="N32" s="46"/>
      <c r="O32" s="46"/>
      <c r="P32" s="46"/>
      <c r="Q32" s="46"/>
      <c r="R32" s="46"/>
      <c r="S32" s="46"/>
      <c r="T32" s="46"/>
      <c r="U32" s="46"/>
      <c r="V32" s="46"/>
      <c r="W32" s="46"/>
    </row>
    <row r="33" ht="18.75" customHeight="1" spans="1:23">
      <c r="A33" s="47" t="s">
        <v>281</v>
      </c>
      <c r="B33" s="48"/>
      <c r="C33" s="48"/>
      <c r="D33" s="48"/>
      <c r="E33" s="48"/>
      <c r="F33" s="48"/>
      <c r="G33" s="48"/>
      <c r="H33" s="49"/>
      <c r="I33" s="46">
        <v>2101227.9</v>
      </c>
      <c r="J33" s="46">
        <v>1308222</v>
      </c>
      <c r="K33" s="46">
        <v>1308222</v>
      </c>
      <c r="L33" s="46"/>
      <c r="M33" s="46"/>
      <c r="N33" s="46">
        <v>793005.9</v>
      </c>
      <c r="O33" s="46"/>
      <c r="P33" s="46"/>
      <c r="Q33" s="46"/>
      <c r="R33" s="46"/>
      <c r="S33" s="46"/>
      <c r="T33" s="46"/>
      <c r="U33" s="46"/>
      <c r="V33" s="46"/>
      <c r="W33" s="46"/>
    </row>
  </sheetData>
  <mergeCells count="28">
    <mergeCell ref="A3:W3"/>
    <mergeCell ref="A4:I4"/>
    <mergeCell ref="J5:M5"/>
    <mergeCell ref="N5:P5"/>
    <mergeCell ref="R5:W5"/>
    <mergeCell ref="J6:K6"/>
    <mergeCell ref="A33:H33"/>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1388888888889" right="0.751388888888889" top="1" bottom="1" header="0.5" footer="0.5"/>
  <pageSetup paperSize="9" scale="35"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62"/>
  <sheetViews>
    <sheetView showZeros="0" workbookViewId="0">
      <pane ySplit="1" topLeftCell="A21" activePane="bottomLeft" state="frozen"/>
      <selection/>
      <selection pane="bottomLeft" activeCell="A1" sqref="A1"/>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10">
      <c r="A1" s="1"/>
      <c r="B1" s="1"/>
      <c r="C1" s="1"/>
      <c r="D1" s="1"/>
      <c r="E1" s="1"/>
      <c r="F1" s="1"/>
      <c r="G1" s="1"/>
      <c r="H1" s="1"/>
      <c r="I1" s="1"/>
      <c r="J1" s="1"/>
    </row>
    <row r="2" customHeight="1" spans="10:10">
      <c r="J2" s="143" t="s">
        <v>282</v>
      </c>
    </row>
    <row r="3" ht="28.5" customHeight="1" spans="1:10">
      <c r="A3" s="142" t="s">
        <v>283</v>
      </c>
      <c r="B3" s="33"/>
      <c r="C3" s="33"/>
      <c r="D3" s="33"/>
      <c r="E3" s="33"/>
      <c r="F3" s="103"/>
      <c r="G3" s="33"/>
      <c r="H3" s="103"/>
      <c r="I3" s="103"/>
      <c r="J3" s="33"/>
    </row>
    <row r="4" ht="15" customHeight="1" spans="1:1">
      <c r="A4" s="6" t="str">
        <f>"单位名称："&amp;"玉溪市红塔山自然保护区管护局"</f>
        <v>单位名称：玉溪市红塔山自然保护区管护局</v>
      </c>
    </row>
    <row r="5" ht="14.25" customHeight="1" spans="1:10">
      <c r="A5" s="69" t="s">
        <v>284</v>
      </c>
      <c r="B5" s="69" t="s">
        <v>285</v>
      </c>
      <c r="C5" s="69" t="s">
        <v>286</v>
      </c>
      <c r="D5" s="69" t="s">
        <v>287</v>
      </c>
      <c r="E5" s="69" t="s">
        <v>288</v>
      </c>
      <c r="F5" s="55" t="s">
        <v>289</v>
      </c>
      <c r="G5" s="69" t="s">
        <v>290</v>
      </c>
      <c r="H5" s="55" t="s">
        <v>291</v>
      </c>
      <c r="I5" s="55" t="s">
        <v>292</v>
      </c>
      <c r="J5" s="69" t="s">
        <v>293</v>
      </c>
    </row>
    <row r="6" ht="14.25" customHeight="1" spans="1:10">
      <c r="A6" s="69">
        <v>1</v>
      </c>
      <c r="B6" s="69">
        <v>2</v>
      </c>
      <c r="C6" s="69">
        <v>3</v>
      </c>
      <c r="D6" s="69">
        <v>4</v>
      </c>
      <c r="E6" s="69">
        <v>5</v>
      </c>
      <c r="F6" s="55">
        <v>6</v>
      </c>
      <c r="G6" s="69">
        <v>7</v>
      </c>
      <c r="H6" s="55">
        <v>8</v>
      </c>
      <c r="I6" s="55">
        <v>9</v>
      </c>
      <c r="J6" s="69">
        <v>10</v>
      </c>
    </row>
    <row r="7" ht="15" customHeight="1" spans="1:10">
      <c r="A7" s="27" t="s">
        <v>64</v>
      </c>
      <c r="B7" s="70"/>
      <c r="C7" s="70"/>
      <c r="D7" s="70"/>
      <c r="E7" s="71"/>
      <c r="F7" s="72"/>
      <c r="G7" s="71"/>
      <c r="H7" s="72"/>
      <c r="I7" s="72"/>
      <c r="J7" s="71"/>
    </row>
    <row r="8" ht="33.75" customHeight="1" spans="1:10">
      <c r="A8" s="27" t="s">
        <v>266</v>
      </c>
      <c r="B8" s="27" t="s">
        <v>294</v>
      </c>
      <c r="C8" s="27" t="s">
        <v>295</v>
      </c>
      <c r="D8" s="27" t="s">
        <v>296</v>
      </c>
      <c r="E8" s="27" t="s">
        <v>297</v>
      </c>
      <c r="F8" s="27" t="s">
        <v>298</v>
      </c>
      <c r="G8" s="44" t="s">
        <v>299</v>
      </c>
      <c r="H8" s="27" t="s">
        <v>300</v>
      </c>
      <c r="I8" s="27" t="s">
        <v>301</v>
      </c>
      <c r="J8" s="27" t="s">
        <v>302</v>
      </c>
    </row>
    <row r="9" ht="33.75" customHeight="1" spans="1:10">
      <c r="A9" s="27" t="s">
        <v>266</v>
      </c>
      <c r="B9" s="27" t="s">
        <v>294</v>
      </c>
      <c r="C9" s="27" t="s">
        <v>295</v>
      </c>
      <c r="D9" s="27" t="s">
        <v>303</v>
      </c>
      <c r="E9" s="27" t="s">
        <v>304</v>
      </c>
      <c r="F9" s="27" t="s">
        <v>305</v>
      </c>
      <c r="G9" s="44" t="s">
        <v>306</v>
      </c>
      <c r="H9" s="27" t="s">
        <v>307</v>
      </c>
      <c r="I9" s="27" t="s">
        <v>301</v>
      </c>
      <c r="J9" s="27" t="s">
        <v>308</v>
      </c>
    </row>
    <row r="10" ht="33.75" customHeight="1" spans="1:10">
      <c r="A10" s="27" t="s">
        <v>266</v>
      </c>
      <c r="B10" s="27" t="s">
        <v>294</v>
      </c>
      <c r="C10" s="27" t="s">
        <v>295</v>
      </c>
      <c r="D10" s="27" t="s">
        <v>303</v>
      </c>
      <c r="E10" s="27" t="s">
        <v>309</v>
      </c>
      <c r="F10" s="27" t="s">
        <v>310</v>
      </c>
      <c r="G10" s="44" t="s">
        <v>311</v>
      </c>
      <c r="H10" s="27" t="s">
        <v>312</v>
      </c>
      <c r="I10" s="27" t="s">
        <v>301</v>
      </c>
      <c r="J10" s="27" t="s">
        <v>313</v>
      </c>
    </row>
    <row r="11" ht="33.75" customHeight="1" spans="1:10">
      <c r="A11" s="27" t="s">
        <v>266</v>
      </c>
      <c r="B11" s="27" t="s">
        <v>294</v>
      </c>
      <c r="C11" s="27" t="s">
        <v>295</v>
      </c>
      <c r="D11" s="27" t="s">
        <v>314</v>
      </c>
      <c r="E11" s="27" t="s">
        <v>315</v>
      </c>
      <c r="F11" s="27" t="s">
        <v>305</v>
      </c>
      <c r="G11" s="44" t="s">
        <v>44</v>
      </c>
      <c r="H11" s="27" t="s">
        <v>316</v>
      </c>
      <c r="I11" s="27" t="s">
        <v>301</v>
      </c>
      <c r="J11" s="27" t="s">
        <v>317</v>
      </c>
    </row>
    <row r="12" ht="33.75" customHeight="1" spans="1:10">
      <c r="A12" s="27" t="s">
        <v>266</v>
      </c>
      <c r="B12" s="27" t="s">
        <v>294</v>
      </c>
      <c r="C12" s="27" t="s">
        <v>318</v>
      </c>
      <c r="D12" s="27" t="s">
        <v>319</v>
      </c>
      <c r="E12" s="27" t="s">
        <v>320</v>
      </c>
      <c r="F12" s="27" t="s">
        <v>310</v>
      </c>
      <c r="G12" s="44" t="s">
        <v>47</v>
      </c>
      <c r="H12" s="27" t="s">
        <v>312</v>
      </c>
      <c r="I12" s="27" t="s">
        <v>301</v>
      </c>
      <c r="J12" s="27" t="s">
        <v>321</v>
      </c>
    </row>
    <row r="13" ht="33.75" customHeight="1" spans="1:10">
      <c r="A13" s="27" t="s">
        <v>266</v>
      </c>
      <c r="B13" s="27" t="s">
        <v>294</v>
      </c>
      <c r="C13" s="27" t="s">
        <v>322</v>
      </c>
      <c r="D13" s="27" t="s">
        <v>323</v>
      </c>
      <c r="E13" s="27" t="s">
        <v>324</v>
      </c>
      <c r="F13" s="27" t="s">
        <v>298</v>
      </c>
      <c r="G13" s="44" t="s">
        <v>325</v>
      </c>
      <c r="H13" s="27" t="s">
        <v>307</v>
      </c>
      <c r="I13" s="27" t="s">
        <v>301</v>
      </c>
      <c r="J13" s="27" t="s">
        <v>326</v>
      </c>
    </row>
    <row r="14" ht="33.75" customHeight="1" spans="1:10">
      <c r="A14" s="27" t="s">
        <v>279</v>
      </c>
      <c r="B14" s="27" t="s">
        <v>327</v>
      </c>
      <c r="C14" s="27" t="s">
        <v>295</v>
      </c>
      <c r="D14" s="27" t="s">
        <v>296</v>
      </c>
      <c r="E14" s="27" t="s">
        <v>328</v>
      </c>
      <c r="F14" s="27" t="s">
        <v>298</v>
      </c>
      <c r="G14" s="44" t="s">
        <v>329</v>
      </c>
      <c r="H14" s="27" t="s">
        <v>307</v>
      </c>
      <c r="I14" s="27" t="s">
        <v>330</v>
      </c>
      <c r="J14" s="27" t="s">
        <v>331</v>
      </c>
    </row>
    <row r="15" ht="33.75" customHeight="1" spans="1:10">
      <c r="A15" s="27" t="s">
        <v>279</v>
      </c>
      <c r="B15" s="27" t="s">
        <v>327</v>
      </c>
      <c r="C15" s="27" t="s">
        <v>295</v>
      </c>
      <c r="D15" s="27" t="s">
        <v>296</v>
      </c>
      <c r="E15" s="27" t="s">
        <v>332</v>
      </c>
      <c r="F15" s="27" t="s">
        <v>298</v>
      </c>
      <c r="G15" s="44" t="s">
        <v>329</v>
      </c>
      <c r="H15" s="27" t="s">
        <v>307</v>
      </c>
      <c r="I15" s="27" t="s">
        <v>330</v>
      </c>
      <c r="J15" s="27" t="s">
        <v>333</v>
      </c>
    </row>
    <row r="16" ht="33.75" customHeight="1" spans="1:10">
      <c r="A16" s="27" t="s">
        <v>279</v>
      </c>
      <c r="B16" s="27" t="s">
        <v>327</v>
      </c>
      <c r="C16" s="27" t="s">
        <v>295</v>
      </c>
      <c r="D16" s="27" t="s">
        <v>314</v>
      </c>
      <c r="E16" s="27" t="s">
        <v>334</v>
      </c>
      <c r="F16" s="27" t="s">
        <v>305</v>
      </c>
      <c r="G16" s="44" t="s">
        <v>306</v>
      </c>
      <c r="H16" s="27" t="s">
        <v>307</v>
      </c>
      <c r="I16" s="27" t="s">
        <v>330</v>
      </c>
      <c r="J16" s="27" t="s">
        <v>335</v>
      </c>
    </row>
    <row r="17" ht="33.75" customHeight="1" spans="1:10">
      <c r="A17" s="27" t="s">
        <v>279</v>
      </c>
      <c r="B17" s="27" t="s">
        <v>327</v>
      </c>
      <c r="C17" s="27" t="s">
        <v>318</v>
      </c>
      <c r="D17" s="27" t="s">
        <v>336</v>
      </c>
      <c r="E17" s="27" t="s">
        <v>337</v>
      </c>
      <c r="F17" s="27" t="s">
        <v>305</v>
      </c>
      <c r="G17" s="44" t="s">
        <v>51</v>
      </c>
      <c r="H17" s="27" t="s">
        <v>338</v>
      </c>
      <c r="I17" s="27" t="s">
        <v>301</v>
      </c>
      <c r="J17" s="27" t="s">
        <v>339</v>
      </c>
    </row>
    <row r="18" ht="33.75" customHeight="1" spans="1:10">
      <c r="A18" s="27" t="s">
        <v>279</v>
      </c>
      <c r="B18" s="27" t="s">
        <v>327</v>
      </c>
      <c r="C18" s="27" t="s">
        <v>318</v>
      </c>
      <c r="D18" s="27" t="s">
        <v>340</v>
      </c>
      <c r="E18" s="27" t="s">
        <v>309</v>
      </c>
      <c r="F18" s="27" t="s">
        <v>310</v>
      </c>
      <c r="G18" s="44" t="s">
        <v>311</v>
      </c>
      <c r="H18" s="27" t="s">
        <v>307</v>
      </c>
      <c r="I18" s="27" t="s">
        <v>301</v>
      </c>
      <c r="J18" s="27" t="s">
        <v>341</v>
      </c>
    </row>
    <row r="19" ht="33.75" customHeight="1" spans="1:10">
      <c r="A19" s="27" t="s">
        <v>279</v>
      </c>
      <c r="B19" s="27" t="s">
        <v>327</v>
      </c>
      <c r="C19" s="27" t="s">
        <v>318</v>
      </c>
      <c r="D19" s="27" t="s">
        <v>340</v>
      </c>
      <c r="E19" s="27" t="s">
        <v>342</v>
      </c>
      <c r="F19" s="27" t="s">
        <v>298</v>
      </c>
      <c r="G19" s="44" t="s">
        <v>343</v>
      </c>
      <c r="H19" s="27" t="s">
        <v>307</v>
      </c>
      <c r="I19" s="27" t="s">
        <v>301</v>
      </c>
      <c r="J19" s="27" t="s">
        <v>341</v>
      </c>
    </row>
    <row r="20" ht="33.75" customHeight="1" spans="1:10">
      <c r="A20" s="27" t="s">
        <v>279</v>
      </c>
      <c r="B20" s="27" t="s">
        <v>327</v>
      </c>
      <c r="C20" s="27" t="s">
        <v>318</v>
      </c>
      <c r="D20" s="27" t="s">
        <v>319</v>
      </c>
      <c r="E20" s="27" t="s">
        <v>344</v>
      </c>
      <c r="F20" s="27" t="s">
        <v>298</v>
      </c>
      <c r="G20" s="44" t="s">
        <v>325</v>
      </c>
      <c r="H20" s="27" t="s">
        <v>307</v>
      </c>
      <c r="I20" s="27" t="s">
        <v>301</v>
      </c>
      <c r="J20" s="27" t="s">
        <v>345</v>
      </c>
    </row>
    <row r="21" ht="33.75" customHeight="1" spans="1:10">
      <c r="A21" s="27" t="s">
        <v>279</v>
      </c>
      <c r="B21" s="27" t="s">
        <v>327</v>
      </c>
      <c r="C21" s="27" t="s">
        <v>318</v>
      </c>
      <c r="D21" s="27" t="s">
        <v>346</v>
      </c>
      <c r="E21" s="27" t="s">
        <v>347</v>
      </c>
      <c r="F21" s="27" t="s">
        <v>305</v>
      </c>
      <c r="G21" s="44" t="s">
        <v>348</v>
      </c>
      <c r="H21" s="27"/>
      <c r="I21" s="27" t="s">
        <v>330</v>
      </c>
      <c r="J21" s="27" t="s">
        <v>349</v>
      </c>
    </row>
    <row r="22" ht="33.75" customHeight="1" spans="1:10">
      <c r="A22" s="27" t="s">
        <v>279</v>
      </c>
      <c r="B22" s="27" t="s">
        <v>327</v>
      </c>
      <c r="C22" s="27" t="s">
        <v>322</v>
      </c>
      <c r="D22" s="27" t="s">
        <v>323</v>
      </c>
      <c r="E22" s="27" t="s">
        <v>350</v>
      </c>
      <c r="F22" s="27" t="s">
        <v>298</v>
      </c>
      <c r="G22" s="44" t="s">
        <v>325</v>
      </c>
      <c r="H22" s="27" t="s">
        <v>307</v>
      </c>
      <c r="I22" s="27" t="s">
        <v>301</v>
      </c>
      <c r="J22" s="27" t="s">
        <v>351</v>
      </c>
    </row>
    <row r="23" ht="33.75" customHeight="1" spans="1:10">
      <c r="A23" s="27" t="s">
        <v>264</v>
      </c>
      <c r="B23" s="27" t="s">
        <v>352</v>
      </c>
      <c r="C23" s="27" t="s">
        <v>295</v>
      </c>
      <c r="D23" s="27" t="s">
        <v>296</v>
      </c>
      <c r="E23" s="27" t="s">
        <v>353</v>
      </c>
      <c r="F23" s="27" t="s">
        <v>305</v>
      </c>
      <c r="G23" s="44" t="s">
        <v>46</v>
      </c>
      <c r="H23" s="27" t="s">
        <v>354</v>
      </c>
      <c r="I23" s="27" t="s">
        <v>301</v>
      </c>
      <c r="J23" s="27" t="s">
        <v>355</v>
      </c>
    </row>
    <row r="24" ht="33.75" customHeight="1" spans="1:10">
      <c r="A24" s="27" t="s">
        <v>264</v>
      </c>
      <c r="B24" s="27" t="s">
        <v>352</v>
      </c>
      <c r="C24" s="27" t="s">
        <v>295</v>
      </c>
      <c r="D24" s="27" t="s">
        <v>314</v>
      </c>
      <c r="E24" s="27" t="s">
        <v>356</v>
      </c>
      <c r="F24" s="27" t="s">
        <v>298</v>
      </c>
      <c r="G24" s="44" t="s">
        <v>329</v>
      </c>
      <c r="H24" s="27" t="s">
        <v>307</v>
      </c>
      <c r="I24" s="27" t="s">
        <v>301</v>
      </c>
      <c r="J24" s="27" t="s">
        <v>357</v>
      </c>
    </row>
    <row r="25" ht="33.75" customHeight="1" spans="1:10">
      <c r="A25" s="27" t="s">
        <v>264</v>
      </c>
      <c r="B25" s="27" t="s">
        <v>352</v>
      </c>
      <c r="C25" s="27" t="s">
        <v>318</v>
      </c>
      <c r="D25" s="27" t="s">
        <v>340</v>
      </c>
      <c r="E25" s="27" t="s">
        <v>358</v>
      </c>
      <c r="F25" s="27" t="s">
        <v>305</v>
      </c>
      <c r="G25" s="44" t="s">
        <v>359</v>
      </c>
      <c r="H25" s="27" t="s">
        <v>360</v>
      </c>
      <c r="I25" s="27" t="s">
        <v>330</v>
      </c>
      <c r="J25" s="27" t="s">
        <v>361</v>
      </c>
    </row>
    <row r="26" ht="33.75" customHeight="1" spans="1:10">
      <c r="A26" s="27" t="s">
        <v>264</v>
      </c>
      <c r="B26" s="27" t="s">
        <v>352</v>
      </c>
      <c r="C26" s="27" t="s">
        <v>318</v>
      </c>
      <c r="D26" s="27" t="s">
        <v>340</v>
      </c>
      <c r="E26" s="27" t="s">
        <v>362</v>
      </c>
      <c r="F26" s="27" t="s">
        <v>305</v>
      </c>
      <c r="G26" s="44" t="s">
        <v>363</v>
      </c>
      <c r="H26" s="27" t="s">
        <v>360</v>
      </c>
      <c r="I26" s="27" t="s">
        <v>330</v>
      </c>
      <c r="J26" s="27" t="s">
        <v>364</v>
      </c>
    </row>
    <row r="27" ht="33.75" customHeight="1" spans="1:10">
      <c r="A27" s="27" t="s">
        <v>264</v>
      </c>
      <c r="B27" s="27" t="s">
        <v>352</v>
      </c>
      <c r="C27" s="27" t="s">
        <v>322</v>
      </c>
      <c r="D27" s="27" t="s">
        <v>323</v>
      </c>
      <c r="E27" s="27" t="s">
        <v>365</v>
      </c>
      <c r="F27" s="27" t="s">
        <v>298</v>
      </c>
      <c r="G27" s="44" t="s">
        <v>329</v>
      </c>
      <c r="H27" s="27" t="s">
        <v>307</v>
      </c>
      <c r="I27" s="27" t="s">
        <v>301</v>
      </c>
      <c r="J27" s="27" t="s">
        <v>366</v>
      </c>
    </row>
    <row r="28" ht="33.75" customHeight="1" spans="1:10">
      <c r="A28" s="27" t="s">
        <v>252</v>
      </c>
      <c r="B28" s="27" t="s">
        <v>367</v>
      </c>
      <c r="C28" s="27" t="s">
        <v>295</v>
      </c>
      <c r="D28" s="27" t="s">
        <v>296</v>
      </c>
      <c r="E28" s="27" t="s">
        <v>368</v>
      </c>
      <c r="F28" s="27" t="s">
        <v>298</v>
      </c>
      <c r="G28" s="44" t="s">
        <v>369</v>
      </c>
      <c r="H28" s="27" t="s">
        <v>370</v>
      </c>
      <c r="I28" s="27" t="s">
        <v>301</v>
      </c>
      <c r="J28" s="27" t="s">
        <v>371</v>
      </c>
    </row>
    <row r="29" ht="33.75" customHeight="1" spans="1:10">
      <c r="A29" s="27" t="s">
        <v>252</v>
      </c>
      <c r="B29" s="27" t="s">
        <v>367</v>
      </c>
      <c r="C29" s="27" t="s">
        <v>295</v>
      </c>
      <c r="D29" s="27" t="s">
        <v>296</v>
      </c>
      <c r="E29" s="27" t="s">
        <v>372</v>
      </c>
      <c r="F29" s="27" t="s">
        <v>298</v>
      </c>
      <c r="G29" s="44" t="s">
        <v>373</v>
      </c>
      <c r="H29" s="27" t="s">
        <v>374</v>
      </c>
      <c r="I29" s="27" t="s">
        <v>301</v>
      </c>
      <c r="J29" s="27" t="s">
        <v>375</v>
      </c>
    </row>
    <row r="30" ht="33.75" customHeight="1" spans="1:10">
      <c r="A30" s="27" t="s">
        <v>252</v>
      </c>
      <c r="B30" s="27" t="s">
        <v>367</v>
      </c>
      <c r="C30" s="27" t="s">
        <v>295</v>
      </c>
      <c r="D30" s="27" t="s">
        <v>303</v>
      </c>
      <c r="E30" s="27" t="s">
        <v>376</v>
      </c>
      <c r="F30" s="27" t="s">
        <v>310</v>
      </c>
      <c r="G30" s="44" t="s">
        <v>377</v>
      </c>
      <c r="H30" s="27" t="s">
        <v>307</v>
      </c>
      <c r="I30" s="27" t="s">
        <v>301</v>
      </c>
      <c r="J30" s="27" t="s">
        <v>378</v>
      </c>
    </row>
    <row r="31" ht="33.75" customHeight="1" spans="1:10">
      <c r="A31" s="27" t="s">
        <v>252</v>
      </c>
      <c r="B31" s="27" t="s">
        <v>367</v>
      </c>
      <c r="C31" s="27" t="s">
        <v>295</v>
      </c>
      <c r="D31" s="27" t="s">
        <v>314</v>
      </c>
      <c r="E31" s="27" t="s">
        <v>379</v>
      </c>
      <c r="F31" s="27" t="s">
        <v>305</v>
      </c>
      <c r="G31" s="44" t="s">
        <v>306</v>
      </c>
      <c r="H31" s="27" t="s">
        <v>307</v>
      </c>
      <c r="I31" s="27" t="s">
        <v>301</v>
      </c>
      <c r="J31" s="27" t="s">
        <v>380</v>
      </c>
    </row>
    <row r="32" ht="33.75" customHeight="1" spans="1:10">
      <c r="A32" s="27" t="s">
        <v>252</v>
      </c>
      <c r="B32" s="27" t="s">
        <v>367</v>
      </c>
      <c r="C32" s="27" t="s">
        <v>318</v>
      </c>
      <c r="D32" s="27" t="s">
        <v>319</v>
      </c>
      <c r="E32" s="27" t="s">
        <v>381</v>
      </c>
      <c r="F32" s="27" t="s">
        <v>298</v>
      </c>
      <c r="G32" s="44" t="s">
        <v>325</v>
      </c>
      <c r="H32" s="27" t="s">
        <v>307</v>
      </c>
      <c r="I32" s="27" t="s">
        <v>301</v>
      </c>
      <c r="J32" s="27" t="s">
        <v>382</v>
      </c>
    </row>
    <row r="33" ht="33.75" customHeight="1" spans="1:10">
      <c r="A33" s="27" t="s">
        <v>252</v>
      </c>
      <c r="B33" s="27" t="s">
        <v>367</v>
      </c>
      <c r="C33" s="27" t="s">
        <v>322</v>
      </c>
      <c r="D33" s="27" t="s">
        <v>323</v>
      </c>
      <c r="E33" s="27" t="s">
        <v>350</v>
      </c>
      <c r="F33" s="27" t="s">
        <v>298</v>
      </c>
      <c r="G33" s="44" t="s">
        <v>325</v>
      </c>
      <c r="H33" s="27" t="s">
        <v>307</v>
      </c>
      <c r="I33" s="27" t="s">
        <v>301</v>
      </c>
      <c r="J33" s="27" t="s">
        <v>383</v>
      </c>
    </row>
    <row r="34" ht="33.75" customHeight="1" spans="1:10">
      <c r="A34" s="27" t="s">
        <v>275</v>
      </c>
      <c r="B34" s="27" t="s">
        <v>384</v>
      </c>
      <c r="C34" s="27" t="s">
        <v>295</v>
      </c>
      <c r="D34" s="27" t="s">
        <v>296</v>
      </c>
      <c r="E34" s="27" t="s">
        <v>385</v>
      </c>
      <c r="F34" s="27" t="s">
        <v>298</v>
      </c>
      <c r="G34" s="44" t="s">
        <v>386</v>
      </c>
      <c r="H34" s="27" t="s">
        <v>387</v>
      </c>
      <c r="I34" s="27" t="s">
        <v>301</v>
      </c>
      <c r="J34" s="27" t="s">
        <v>388</v>
      </c>
    </row>
    <row r="35" ht="33.75" customHeight="1" spans="1:10">
      <c r="A35" s="27" t="s">
        <v>275</v>
      </c>
      <c r="B35" s="27" t="s">
        <v>384</v>
      </c>
      <c r="C35" s="27" t="s">
        <v>295</v>
      </c>
      <c r="D35" s="27" t="s">
        <v>296</v>
      </c>
      <c r="E35" s="27" t="s">
        <v>389</v>
      </c>
      <c r="F35" s="27" t="s">
        <v>298</v>
      </c>
      <c r="G35" s="44" t="s">
        <v>390</v>
      </c>
      <c r="H35" s="27" t="s">
        <v>391</v>
      </c>
      <c r="I35" s="27" t="s">
        <v>301</v>
      </c>
      <c r="J35" s="27" t="s">
        <v>388</v>
      </c>
    </row>
    <row r="36" ht="33.75" customHeight="1" spans="1:10">
      <c r="A36" s="27" t="s">
        <v>275</v>
      </c>
      <c r="B36" s="27" t="s">
        <v>384</v>
      </c>
      <c r="C36" s="27" t="s">
        <v>295</v>
      </c>
      <c r="D36" s="27" t="s">
        <v>296</v>
      </c>
      <c r="E36" s="27" t="s">
        <v>392</v>
      </c>
      <c r="F36" s="27" t="s">
        <v>298</v>
      </c>
      <c r="G36" s="44" t="s">
        <v>393</v>
      </c>
      <c r="H36" s="27" t="s">
        <v>370</v>
      </c>
      <c r="I36" s="27" t="s">
        <v>301</v>
      </c>
      <c r="J36" s="27" t="s">
        <v>394</v>
      </c>
    </row>
    <row r="37" ht="33.75" customHeight="1" spans="1:10">
      <c r="A37" s="27" t="s">
        <v>275</v>
      </c>
      <c r="B37" s="27" t="s">
        <v>384</v>
      </c>
      <c r="C37" s="27" t="s">
        <v>295</v>
      </c>
      <c r="D37" s="27" t="s">
        <v>303</v>
      </c>
      <c r="E37" s="27" t="s">
        <v>395</v>
      </c>
      <c r="F37" s="27" t="s">
        <v>305</v>
      </c>
      <c r="G37" s="44" t="s">
        <v>396</v>
      </c>
      <c r="H37" s="27" t="s">
        <v>307</v>
      </c>
      <c r="I37" s="27" t="s">
        <v>330</v>
      </c>
      <c r="J37" s="27" t="s">
        <v>397</v>
      </c>
    </row>
    <row r="38" ht="33.75" customHeight="1" spans="1:10">
      <c r="A38" s="27" t="s">
        <v>275</v>
      </c>
      <c r="B38" s="27" t="s">
        <v>384</v>
      </c>
      <c r="C38" s="27" t="s">
        <v>295</v>
      </c>
      <c r="D38" s="27" t="s">
        <v>314</v>
      </c>
      <c r="E38" s="27" t="s">
        <v>398</v>
      </c>
      <c r="F38" s="27" t="s">
        <v>305</v>
      </c>
      <c r="G38" s="44" t="s">
        <v>306</v>
      </c>
      <c r="H38" s="27" t="s">
        <v>307</v>
      </c>
      <c r="I38" s="27" t="s">
        <v>330</v>
      </c>
      <c r="J38" s="27" t="s">
        <v>399</v>
      </c>
    </row>
    <row r="39" ht="33.75" customHeight="1" spans="1:10">
      <c r="A39" s="27" t="s">
        <v>275</v>
      </c>
      <c r="B39" s="27" t="s">
        <v>384</v>
      </c>
      <c r="C39" s="27" t="s">
        <v>295</v>
      </c>
      <c r="D39" s="27" t="s">
        <v>400</v>
      </c>
      <c r="E39" s="27" t="s">
        <v>401</v>
      </c>
      <c r="F39" s="27" t="s">
        <v>310</v>
      </c>
      <c r="G39" s="44" t="s">
        <v>402</v>
      </c>
      <c r="H39" s="27" t="s">
        <v>403</v>
      </c>
      <c r="I39" s="27" t="s">
        <v>301</v>
      </c>
      <c r="J39" s="27" t="s">
        <v>404</v>
      </c>
    </row>
    <row r="40" ht="33.75" customHeight="1" spans="1:10">
      <c r="A40" s="27" t="s">
        <v>275</v>
      </c>
      <c r="B40" s="27" t="s">
        <v>384</v>
      </c>
      <c r="C40" s="27" t="s">
        <v>318</v>
      </c>
      <c r="D40" s="27" t="s">
        <v>346</v>
      </c>
      <c r="E40" s="27" t="s">
        <v>405</v>
      </c>
      <c r="F40" s="27" t="s">
        <v>305</v>
      </c>
      <c r="G40" s="44" t="s">
        <v>406</v>
      </c>
      <c r="H40" s="27"/>
      <c r="I40" s="27" t="s">
        <v>330</v>
      </c>
      <c r="J40" s="27" t="s">
        <v>407</v>
      </c>
    </row>
    <row r="41" ht="33.75" customHeight="1" spans="1:10">
      <c r="A41" s="27" t="s">
        <v>275</v>
      </c>
      <c r="B41" s="27" t="s">
        <v>384</v>
      </c>
      <c r="C41" s="27" t="s">
        <v>322</v>
      </c>
      <c r="D41" s="27" t="s">
        <v>323</v>
      </c>
      <c r="E41" s="27" t="s">
        <v>350</v>
      </c>
      <c r="F41" s="27" t="s">
        <v>305</v>
      </c>
      <c r="G41" s="44" t="s">
        <v>325</v>
      </c>
      <c r="H41" s="27" t="s">
        <v>307</v>
      </c>
      <c r="I41" s="27" t="s">
        <v>330</v>
      </c>
      <c r="J41" s="27" t="s">
        <v>408</v>
      </c>
    </row>
    <row r="42" ht="33.75" customHeight="1" spans="1:10">
      <c r="A42" s="27" t="s">
        <v>257</v>
      </c>
      <c r="B42" s="27" t="s">
        <v>409</v>
      </c>
      <c r="C42" s="27" t="s">
        <v>295</v>
      </c>
      <c r="D42" s="27" t="s">
        <v>296</v>
      </c>
      <c r="E42" s="27" t="s">
        <v>410</v>
      </c>
      <c r="F42" s="27" t="s">
        <v>298</v>
      </c>
      <c r="G42" s="44" t="s">
        <v>411</v>
      </c>
      <c r="H42" s="27" t="s">
        <v>412</v>
      </c>
      <c r="I42" s="27" t="s">
        <v>301</v>
      </c>
      <c r="J42" s="27" t="s">
        <v>413</v>
      </c>
    </row>
    <row r="43" ht="33.75" customHeight="1" spans="1:10">
      <c r="A43" s="27" t="s">
        <v>257</v>
      </c>
      <c r="B43" s="27" t="s">
        <v>409</v>
      </c>
      <c r="C43" s="27" t="s">
        <v>295</v>
      </c>
      <c r="D43" s="27" t="s">
        <v>296</v>
      </c>
      <c r="E43" s="27" t="s">
        <v>414</v>
      </c>
      <c r="F43" s="27" t="s">
        <v>298</v>
      </c>
      <c r="G43" s="44" t="s">
        <v>415</v>
      </c>
      <c r="H43" s="27" t="s">
        <v>416</v>
      </c>
      <c r="I43" s="27" t="s">
        <v>301</v>
      </c>
      <c r="J43" s="27" t="s">
        <v>417</v>
      </c>
    </row>
    <row r="44" ht="33.75" customHeight="1" spans="1:10">
      <c r="A44" s="27" t="s">
        <v>257</v>
      </c>
      <c r="B44" s="27" t="s">
        <v>409</v>
      </c>
      <c r="C44" s="27" t="s">
        <v>295</v>
      </c>
      <c r="D44" s="27" t="s">
        <v>296</v>
      </c>
      <c r="E44" s="27" t="s">
        <v>418</v>
      </c>
      <c r="F44" s="27" t="s">
        <v>298</v>
      </c>
      <c r="G44" s="44" t="s">
        <v>419</v>
      </c>
      <c r="H44" s="27" t="s">
        <v>370</v>
      </c>
      <c r="I44" s="27" t="s">
        <v>301</v>
      </c>
      <c r="J44" s="27" t="s">
        <v>420</v>
      </c>
    </row>
    <row r="45" ht="33.75" customHeight="1" spans="1:10">
      <c r="A45" s="27" t="s">
        <v>257</v>
      </c>
      <c r="B45" s="27" t="s">
        <v>409</v>
      </c>
      <c r="C45" s="27" t="s">
        <v>295</v>
      </c>
      <c r="D45" s="27" t="s">
        <v>296</v>
      </c>
      <c r="E45" s="27" t="s">
        <v>421</v>
      </c>
      <c r="F45" s="27" t="s">
        <v>310</v>
      </c>
      <c r="G45" s="44" t="s">
        <v>53</v>
      </c>
      <c r="H45" s="27" t="s">
        <v>422</v>
      </c>
      <c r="I45" s="27" t="s">
        <v>301</v>
      </c>
      <c r="J45" s="27" t="s">
        <v>423</v>
      </c>
    </row>
    <row r="46" ht="33.75" customHeight="1" spans="1:10">
      <c r="A46" s="27" t="s">
        <v>257</v>
      </c>
      <c r="B46" s="27" t="s">
        <v>409</v>
      </c>
      <c r="C46" s="27" t="s">
        <v>295</v>
      </c>
      <c r="D46" s="27" t="s">
        <v>303</v>
      </c>
      <c r="E46" s="27" t="s">
        <v>395</v>
      </c>
      <c r="F46" s="27" t="s">
        <v>305</v>
      </c>
      <c r="G46" s="44" t="s">
        <v>306</v>
      </c>
      <c r="H46" s="27" t="s">
        <v>307</v>
      </c>
      <c r="I46" s="27" t="s">
        <v>301</v>
      </c>
      <c r="J46" s="27" t="s">
        <v>424</v>
      </c>
    </row>
    <row r="47" ht="33.75" customHeight="1" spans="1:10">
      <c r="A47" s="27" t="s">
        <v>257</v>
      </c>
      <c r="B47" s="27" t="s">
        <v>409</v>
      </c>
      <c r="C47" s="27" t="s">
        <v>295</v>
      </c>
      <c r="D47" s="27" t="s">
        <v>303</v>
      </c>
      <c r="E47" s="27" t="s">
        <v>309</v>
      </c>
      <c r="F47" s="27" t="s">
        <v>310</v>
      </c>
      <c r="G47" s="44" t="s">
        <v>377</v>
      </c>
      <c r="H47" s="27" t="s">
        <v>307</v>
      </c>
      <c r="I47" s="27" t="s">
        <v>301</v>
      </c>
      <c r="J47" s="27" t="s">
        <v>378</v>
      </c>
    </row>
    <row r="48" ht="33.75" customHeight="1" spans="1:10">
      <c r="A48" s="27" t="s">
        <v>257</v>
      </c>
      <c r="B48" s="27" t="s">
        <v>409</v>
      </c>
      <c r="C48" s="27" t="s">
        <v>295</v>
      </c>
      <c r="D48" s="27" t="s">
        <v>314</v>
      </c>
      <c r="E48" s="27" t="s">
        <v>425</v>
      </c>
      <c r="F48" s="27" t="s">
        <v>298</v>
      </c>
      <c r="G48" s="44" t="s">
        <v>44</v>
      </c>
      <c r="H48" s="27" t="s">
        <v>316</v>
      </c>
      <c r="I48" s="27" t="s">
        <v>301</v>
      </c>
      <c r="J48" s="27" t="s">
        <v>426</v>
      </c>
    </row>
    <row r="49" ht="33.75" customHeight="1" spans="1:10">
      <c r="A49" s="27" t="s">
        <v>257</v>
      </c>
      <c r="B49" s="27" t="s">
        <v>409</v>
      </c>
      <c r="C49" s="27" t="s">
        <v>318</v>
      </c>
      <c r="D49" s="27" t="s">
        <v>340</v>
      </c>
      <c r="E49" s="27" t="s">
        <v>427</v>
      </c>
      <c r="F49" s="27" t="s">
        <v>305</v>
      </c>
      <c r="G49" s="44" t="s">
        <v>428</v>
      </c>
      <c r="H49" s="27" t="s">
        <v>307</v>
      </c>
      <c r="I49" s="27" t="s">
        <v>330</v>
      </c>
      <c r="J49" s="27" t="s">
        <v>429</v>
      </c>
    </row>
    <row r="50" ht="33.75" customHeight="1" spans="1:10">
      <c r="A50" s="27" t="s">
        <v>257</v>
      </c>
      <c r="B50" s="27" t="s">
        <v>409</v>
      </c>
      <c r="C50" s="27" t="s">
        <v>318</v>
      </c>
      <c r="D50" s="27" t="s">
        <v>319</v>
      </c>
      <c r="E50" s="27" t="s">
        <v>381</v>
      </c>
      <c r="F50" s="27" t="s">
        <v>298</v>
      </c>
      <c r="G50" s="44" t="s">
        <v>325</v>
      </c>
      <c r="H50" s="27" t="s">
        <v>307</v>
      </c>
      <c r="I50" s="27" t="s">
        <v>301</v>
      </c>
      <c r="J50" s="27" t="s">
        <v>382</v>
      </c>
    </row>
    <row r="51" ht="33.75" customHeight="1" spans="1:10">
      <c r="A51" s="27" t="s">
        <v>257</v>
      </c>
      <c r="B51" s="27" t="s">
        <v>409</v>
      </c>
      <c r="C51" s="27" t="s">
        <v>322</v>
      </c>
      <c r="D51" s="27" t="s">
        <v>323</v>
      </c>
      <c r="E51" s="27" t="s">
        <v>430</v>
      </c>
      <c r="F51" s="27" t="s">
        <v>298</v>
      </c>
      <c r="G51" s="44" t="s">
        <v>325</v>
      </c>
      <c r="H51" s="27" t="s">
        <v>307</v>
      </c>
      <c r="I51" s="27" t="s">
        <v>301</v>
      </c>
      <c r="J51" s="27" t="s">
        <v>431</v>
      </c>
    </row>
    <row r="52" ht="33.75" customHeight="1" spans="1:10">
      <c r="A52" s="27" t="s">
        <v>246</v>
      </c>
      <c r="B52" s="27" t="s">
        <v>432</v>
      </c>
      <c r="C52" s="27" t="s">
        <v>295</v>
      </c>
      <c r="D52" s="27" t="s">
        <v>296</v>
      </c>
      <c r="E52" s="27" t="s">
        <v>297</v>
      </c>
      <c r="F52" s="27" t="s">
        <v>298</v>
      </c>
      <c r="G52" s="44" t="s">
        <v>433</v>
      </c>
      <c r="H52" s="27" t="s">
        <v>300</v>
      </c>
      <c r="I52" s="27" t="s">
        <v>301</v>
      </c>
      <c r="J52" s="27" t="s">
        <v>434</v>
      </c>
    </row>
    <row r="53" ht="33.75" customHeight="1" spans="1:10">
      <c r="A53" s="27" t="s">
        <v>246</v>
      </c>
      <c r="B53" s="27" t="s">
        <v>432</v>
      </c>
      <c r="C53" s="27" t="s">
        <v>295</v>
      </c>
      <c r="D53" s="27" t="s">
        <v>303</v>
      </c>
      <c r="E53" s="27" t="s">
        <v>435</v>
      </c>
      <c r="F53" s="27" t="s">
        <v>305</v>
      </c>
      <c r="G53" s="44" t="s">
        <v>306</v>
      </c>
      <c r="H53" s="27" t="s">
        <v>307</v>
      </c>
      <c r="I53" s="27" t="s">
        <v>301</v>
      </c>
      <c r="J53" s="27" t="s">
        <v>308</v>
      </c>
    </row>
    <row r="54" ht="33.75" customHeight="1" spans="1:10">
      <c r="A54" s="27" t="s">
        <v>246</v>
      </c>
      <c r="B54" s="27" t="s">
        <v>432</v>
      </c>
      <c r="C54" s="27" t="s">
        <v>295</v>
      </c>
      <c r="D54" s="27" t="s">
        <v>303</v>
      </c>
      <c r="E54" s="27" t="s">
        <v>309</v>
      </c>
      <c r="F54" s="27" t="s">
        <v>310</v>
      </c>
      <c r="G54" s="44" t="s">
        <v>311</v>
      </c>
      <c r="H54" s="27" t="s">
        <v>312</v>
      </c>
      <c r="I54" s="27" t="s">
        <v>301</v>
      </c>
      <c r="J54" s="27" t="s">
        <v>313</v>
      </c>
    </row>
    <row r="55" ht="33.75" customHeight="1" spans="1:10">
      <c r="A55" s="27" t="s">
        <v>246</v>
      </c>
      <c r="B55" s="27" t="s">
        <v>432</v>
      </c>
      <c r="C55" s="27" t="s">
        <v>295</v>
      </c>
      <c r="D55" s="27" t="s">
        <v>314</v>
      </c>
      <c r="E55" s="27" t="s">
        <v>315</v>
      </c>
      <c r="F55" s="27" t="s">
        <v>305</v>
      </c>
      <c r="G55" s="44" t="s">
        <v>44</v>
      </c>
      <c r="H55" s="27" t="s">
        <v>316</v>
      </c>
      <c r="I55" s="27" t="s">
        <v>301</v>
      </c>
      <c r="J55" s="27" t="s">
        <v>317</v>
      </c>
    </row>
    <row r="56" ht="33.75" customHeight="1" spans="1:10">
      <c r="A56" s="27" t="s">
        <v>246</v>
      </c>
      <c r="B56" s="27" t="s">
        <v>432</v>
      </c>
      <c r="C56" s="27" t="s">
        <v>318</v>
      </c>
      <c r="D56" s="27" t="s">
        <v>319</v>
      </c>
      <c r="E56" s="27" t="s">
        <v>320</v>
      </c>
      <c r="F56" s="27" t="s">
        <v>310</v>
      </c>
      <c r="G56" s="44" t="s">
        <v>47</v>
      </c>
      <c r="H56" s="27" t="s">
        <v>312</v>
      </c>
      <c r="I56" s="27" t="s">
        <v>301</v>
      </c>
      <c r="J56" s="27" t="s">
        <v>321</v>
      </c>
    </row>
    <row r="57" ht="33.75" customHeight="1" spans="1:10">
      <c r="A57" s="27" t="s">
        <v>246</v>
      </c>
      <c r="B57" s="27" t="s">
        <v>432</v>
      </c>
      <c r="C57" s="27" t="s">
        <v>322</v>
      </c>
      <c r="D57" s="27" t="s">
        <v>323</v>
      </c>
      <c r="E57" s="27" t="s">
        <v>436</v>
      </c>
      <c r="F57" s="27" t="s">
        <v>298</v>
      </c>
      <c r="G57" s="44" t="s">
        <v>325</v>
      </c>
      <c r="H57" s="27" t="s">
        <v>307</v>
      </c>
      <c r="I57" s="27" t="s">
        <v>301</v>
      </c>
      <c r="J57" s="27" t="s">
        <v>437</v>
      </c>
    </row>
    <row r="58" ht="33.75" customHeight="1" spans="1:10">
      <c r="A58" s="27" t="s">
        <v>277</v>
      </c>
      <c r="B58" s="27" t="s">
        <v>438</v>
      </c>
      <c r="C58" s="27" t="s">
        <v>295</v>
      </c>
      <c r="D58" s="27" t="s">
        <v>296</v>
      </c>
      <c r="E58" s="27" t="s">
        <v>439</v>
      </c>
      <c r="F58" s="27" t="s">
        <v>298</v>
      </c>
      <c r="G58" s="44" t="s">
        <v>58</v>
      </c>
      <c r="H58" s="27" t="s">
        <v>440</v>
      </c>
      <c r="I58" s="27" t="s">
        <v>301</v>
      </c>
      <c r="J58" s="27" t="s">
        <v>441</v>
      </c>
    </row>
    <row r="59" ht="33.75" customHeight="1" spans="1:10">
      <c r="A59" s="27" t="s">
        <v>277</v>
      </c>
      <c r="B59" s="27" t="s">
        <v>438</v>
      </c>
      <c r="C59" s="27" t="s">
        <v>295</v>
      </c>
      <c r="D59" s="27" t="s">
        <v>303</v>
      </c>
      <c r="E59" s="27" t="s">
        <v>442</v>
      </c>
      <c r="F59" s="27" t="s">
        <v>305</v>
      </c>
      <c r="G59" s="44" t="s">
        <v>306</v>
      </c>
      <c r="H59" s="27" t="s">
        <v>307</v>
      </c>
      <c r="I59" s="27" t="s">
        <v>301</v>
      </c>
      <c r="J59" s="27" t="s">
        <v>443</v>
      </c>
    </row>
    <row r="60" ht="33.75" customHeight="1" spans="1:10">
      <c r="A60" s="27" t="s">
        <v>277</v>
      </c>
      <c r="B60" s="27" t="s">
        <v>438</v>
      </c>
      <c r="C60" s="27" t="s">
        <v>295</v>
      </c>
      <c r="D60" s="27" t="s">
        <v>314</v>
      </c>
      <c r="E60" s="27" t="s">
        <v>444</v>
      </c>
      <c r="F60" s="27" t="s">
        <v>305</v>
      </c>
      <c r="G60" s="44" t="s">
        <v>306</v>
      </c>
      <c r="H60" s="27" t="s">
        <v>307</v>
      </c>
      <c r="I60" s="27" t="s">
        <v>301</v>
      </c>
      <c r="J60" s="27" t="s">
        <v>445</v>
      </c>
    </row>
    <row r="61" ht="33.75" customHeight="1" spans="1:10">
      <c r="A61" s="27" t="s">
        <v>277</v>
      </c>
      <c r="B61" s="27" t="s">
        <v>438</v>
      </c>
      <c r="C61" s="27" t="s">
        <v>318</v>
      </c>
      <c r="D61" s="27" t="s">
        <v>336</v>
      </c>
      <c r="E61" s="27" t="s">
        <v>381</v>
      </c>
      <c r="F61" s="27" t="s">
        <v>298</v>
      </c>
      <c r="G61" s="44" t="s">
        <v>325</v>
      </c>
      <c r="H61" s="27" t="s">
        <v>307</v>
      </c>
      <c r="I61" s="27" t="s">
        <v>301</v>
      </c>
      <c r="J61" s="27" t="s">
        <v>446</v>
      </c>
    </row>
    <row r="62" ht="33.75" customHeight="1" spans="1:10">
      <c r="A62" s="27" t="s">
        <v>277</v>
      </c>
      <c r="B62" s="27" t="s">
        <v>438</v>
      </c>
      <c r="C62" s="27" t="s">
        <v>322</v>
      </c>
      <c r="D62" s="27" t="s">
        <v>323</v>
      </c>
      <c r="E62" s="27" t="s">
        <v>447</v>
      </c>
      <c r="F62" s="27" t="s">
        <v>298</v>
      </c>
      <c r="G62" s="44" t="s">
        <v>325</v>
      </c>
      <c r="H62" s="27" t="s">
        <v>307</v>
      </c>
      <c r="I62" s="27" t="s">
        <v>301</v>
      </c>
      <c r="J62" s="27" t="s">
        <v>448</v>
      </c>
    </row>
  </sheetData>
  <mergeCells count="18">
    <mergeCell ref="A3:J3"/>
    <mergeCell ref="A4:H4"/>
    <mergeCell ref="A8:A13"/>
    <mergeCell ref="A14:A22"/>
    <mergeCell ref="A23:A27"/>
    <mergeCell ref="A28:A33"/>
    <mergeCell ref="A34:A41"/>
    <mergeCell ref="A42:A51"/>
    <mergeCell ref="A52:A57"/>
    <mergeCell ref="A58:A62"/>
    <mergeCell ref="B8:B13"/>
    <mergeCell ref="B14:B22"/>
    <mergeCell ref="B23:B27"/>
    <mergeCell ref="B28:B33"/>
    <mergeCell ref="B34:B41"/>
    <mergeCell ref="B42:B51"/>
    <mergeCell ref="B52:B57"/>
    <mergeCell ref="B58:B62"/>
  </mergeCells>
  <pageMargins left="0.751388888888889" right="0.751388888888889" top="1" bottom="1" header="0.5" footer="0.5"/>
  <pageSetup paperSize="9" scale="22"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3"/>
  <sheetViews>
    <sheetView showZeros="0" topLeftCell="B1" workbookViewId="0">
      <pane ySplit="1" topLeftCell="A2" activePane="bottomLeft" state="frozen"/>
      <selection/>
      <selection pane="bottomLeft" activeCell="D17" sqref="D17"/>
    </sheetView>
  </sheetViews>
  <sheetFormatPr defaultColWidth="9.14166666666667" defaultRowHeight="14.25" customHeight="1" outlineLevelCol="5"/>
  <cols>
    <col min="1" max="1" width="29.0333333333333" customWidth="1"/>
    <col min="2" max="2" width="28.6" customWidth="1"/>
    <col min="3" max="3" width="31.6" customWidth="1"/>
    <col min="4" max="6" width="33.45" customWidth="1"/>
  </cols>
  <sheetData>
    <row r="1" customHeight="1" spans="1:6">
      <c r="A1" s="1"/>
      <c r="B1" s="1"/>
      <c r="C1" s="1"/>
      <c r="D1" s="1"/>
      <c r="E1" s="1"/>
      <c r="F1" s="1"/>
    </row>
    <row r="2" ht="15.75" customHeight="1" spans="2:6">
      <c r="B2" s="133"/>
      <c r="F2" s="134" t="s">
        <v>449</v>
      </c>
    </row>
    <row r="3" ht="28.5" customHeight="1" spans="1:6">
      <c r="A3" s="33" t="s">
        <v>450</v>
      </c>
      <c r="B3" s="33"/>
      <c r="C3" s="33"/>
      <c r="D3" s="33"/>
      <c r="E3" s="33"/>
      <c r="F3" s="33"/>
    </row>
    <row r="4" ht="15" customHeight="1" spans="1:6">
      <c r="A4" s="135" t="str">
        <f>"单位名称："&amp;"玉溪市红塔山自然保护区管护局"</f>
        <v>单位名称：玉溪市红塔山自然保护区管护局</v>
      </c>
      <c r="B4" s="136"/>
      <c r="C4" s="136"/>
      <c r="D4" s="76"/>
      <c r="E4" s="76"/>
      <c r="F4" s="137" t="s">
        <v>451</v>
      </c>
    </row>
    <row r="5" ht="18.75" customHeight="1" spans="1:6">
      <c r="A5" s="35" t="s">
        <v>131</v>
      </c>
      <c r="B5" s="35" t="s">
        <v>67</v>
      </c>
      <c r="C5" s="35" t="s">
        <v>68</v>
      </c>
      <c r="D5" s="36" t="s">
        <v>452</v>
      </c>
      <c r="E5" s="43"/>
      <c r="F5" s="43"/>
    </row>
    <row r="6" ht="30" customHeight="1" spans="1:6">
      <c r="A6" s="42"/>
      <c r="B6" s="42"/>
      <c r="C6" s="42"/>
      <c r="D6" s="36" t="s">
        <v>30</v>
      </c>
      <c r="E6" s="43" t="s">
        <v>71</v>
      </c>
      <c r="F6" s="43" t="s">
        <v>72</v>
      </c>
    </row>
    <row r="7" ht="16.5" customHeight="1" spans="1:6">
      <c r="A7" s="43">
        <v>1</v>
      </c>
      <c r="B7" s="43">
        <v>2</v>
      </c>
      <c r="C7" s="43">
        <v>3</v>
      </c>
      <c r="D7" s="43">
        <v>4</v>
      </c>
      <c r="E7" s="43">
        <v>5</v>
      </c>
      <c r="F7" s="43">
        <v>6</v>
      </c>
    </row>
    <row r="8" ht="20.25" customHeight="1" spans="1:6">
      <c r="A8" s="44"/>
      <c r="B8" s="44"/>
      <c r="C8" s="44"/>
      <c r="D8" s="25"/>
      <c r="E8" s="138"/>
      <c r="F8" s="138"/>
    </row>
    <row r="9" ht="17.25" customHeight="1" spans="1:6">
      <c r="A9" s="139" t="s">
        <v>281</v>
      </c>
      <c r="B9" s="140"/>
      <c r="C9" s="140" t="s">
        <v>281</v>
      </c>
      <c r="D9" s="138"/>
      <c r="E9" s="138"/>
      <c r="F9" s="138"/>
    </row>
    <row r="13" customHeight="1" spans="4:4">
      <c r="D13" s="141" t="s">
        <v>453</v>
      </c>
    </row>
  </sheetData>
  <mergeCells count="7">
    <mergeCell ref="A3:F3"/>
    <mergeCell ref="A4:E4"/>
    <mergeCell ref="D5:F5"/>
    <mergeCell ref="A9:C9"/>
    <mergeCell ref="A5:A6"/>
    <mergeCell ref="B5:B6"/>
    <mergeCell ref="C5:C6"/>
  </mergeCells>
  <pageMargins left="0.751388888888889" right="0.751388888888889" top="1" bottom="1" header="0.5" footer="0.5"/>
  <pageSetup paperSize="9" scale="6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1"/>
  <sheetViews>
    <sheetView showZeros="0" topLeftCell="D1" workbookViewId="0">
      <pane ySplit="1" topLeftCell="A2" activePane="bottomLeft" state="frozen"/>
      <selection/>
      <selection pane="bottomLeft" activeCell="A1" sqref="A1"/>
    </sheetView>
  </sheetViews>
  <sheetFormatPr defaultColWidth="9.14166666666667" defaultRowHeight="14.25" customHeight="1"/>
  <cols>
    <col min="1" max="1" width="29.575" customWidth="1"/>
    <col min="2" max="2" width="21.7083333333333" customWidth="1"/>
    <col min="3" max="3" width="35.2833333333333" customWidth="1"/>
    <col min="4" max="4" width="7.70833333333333" customWidth="1"/>
    <col min="5" max="5" width="10.2833333333333" customWidth="1"/>
    <col min="6" max="6" width="14.8416666666667" customWidth="1"/>
    <col min="7" max="7" width="14.1333333333333" customWidth="1"/>
    <col min="8" max="11" width="14.7416666666667" customWidth="1"/>
    <col min="12" max="16" width="12.575" customWidth="1"/>
    <col min="17" max="17" width="10.425" customWidth="1"/>
  </cols>
  <sheetData>
    <row r="1" customHeight="1" spans="1:17">
      <c r="A1" s="1"/>
      <c r="B1" s="1"/>
      <c r="C1" s="1"/>
      <c r="D1" s="1"/>
      <c r="E1" s="1"/>
      <c r="F1" s="1"/>
      <c r="G1" s="1"/>
      <c r="H1" s="1"/>
      <c r="I1" s="1"/>
      <c r="J1" s="1"/>
      <c r="K1" s="1"/>
      <c r="L1" s="1"/>
      <c r="M1" s="1"/>
      <c r="N1" s="1"/>
      <c r="O1" s="1"/>
      <c r="P1" s="1"/>
      <c r="Q1" s="1"/>
    </row>
    <row r="2" ht="13.5" customHeight="1" spans="1:17">
      <c r="A2" s="31" t="s">
        <v>454</v>
      </c>
      <c r="B2" s="31"/>
      <c r="C2" s="31"/>
      <c r="D2" s="31"/>
      <c r="E2" s="31"/>
      <c r="F2" s="31"/>
      <c r="G2" s="31"/>
      <c r="H2" s="31"/>
      <c r="I2" s="31"/>
      <c r="J2" s="31"/>
      <c r="K2" s="31"/>
      <c r="L2" s="31"/>
      <c r="M2" s="31"/>
      <c r="N2" s="31"/>
      <c r="O2" s="50"/>
      <c r="P2" s="50"/>
      <c r="Q2" s="31"/>
    </row>
    <row r="3" ht="27.75" customHeight="1" spans="1:17">
      <c r="A3" s="74" t="s">
        <v>455</v>
      </c>
      <c r="B3" s="33"/>
      <c r="C3" s="33"/>
      <c r="D3" s="33"/>
      <c r="E3" s="33"/>
      <c r="F3" s="33"/>
      <c r="G3" s="33"/>
      <c r="H3" s="33"/>
      <c r="I3" s="33"/>
      <c r="J3" s="33"/>
      <c r="K3" s="103"/>
      <c r="L3" s="33"/>
      <c r="M3" s="33"/>
      <c r="N3" s="33"/>
      <c r="O3" s="103"/>
      <c r="P3" s="103"/>
      <c r="Q3" s="33"/>
    </row>
    <row r="4" ht="18.75" customHeight="1" spans="1:17">
      <c r="A4" s="112" t="str">
        <f>"单位名称："&amp;"玉溪市红塔山自然保护区管护局"</f>
        <v>单位名称：玉溪市红塔山自然保护区管护局</v>
      </c>
      <c r="B4" s="8"/>
      <c r="C4" s="8"/>
      <c r="D4" s="8"/>
      <c r="E4" s="8"/>
      <c r="F4" s="8"/>
      <c r="G4" s="8"/>
      <c r="H4" s="8"/>
      <c r="I4" s="8"/>
      <c r="J4" s="8"/>
      <c r="O4" s="80"/>
      <c r="P4" s="80"/>
      <c r="Q4" s="131" t="s">
        <v>2</v>
      </c>
    </row>
    <row r="5" ht="15.75" customHeight="1" spans="1:17">
      <c r="A5" s="35" t="s">
        <v>456</v>
      </c>
      <c r="B5" s="113" t="s">
        <v>457</v>
      </c>
      <c r="C5" s="113" t="s">
        <v>458</v>
      </c>
      <c r="D5" s="113" t="s">
        <v>459</v>
      </c>
      <c r="E5" s="113" t="s">
        <v>460</v>
      </c>
      <c r="F5" s="113" t="s">
        <v>461</v>
      </c>
      <c r="G5" s="114" t="s">
        <v>138</v>
      </c>
      <c r="H5" s="114"/>
      <c r="I5" s="114"/>
      <c r="J5" s="114"/>
      <c r="K5" s="123"/>
      <c r="L5" s="114"/>
      <c r="M5" s="114"/>
      <c r="N5" s="114"/>
      <c r="O5" s="124"/>
      <c r="P5" s="123"/>
      <c r="Q5" s="132"/>
    </row>
    <row r="6" ht="17.25" customHeight="1" spans="1:17">
      <c r="A6" s="38"/>
      <c r="B6" s="115"/>
      <c r="C6" s="115"/>
      <c r="D6" s="115"/>
      <c r="E6" s="115"/>
      <c r="F6" s="115"/>
      <c r="G6" s="115" t="s">
        <v>30</v>
      </c>
      <c r="H6" s="115" t="s">
        <v>33</v>
      </c>
      <c r="I6" s="115" t="s">
        <v>462</v>
      </c>
      <c r="J6" s="115" t="s">
        <v>463</v>
      </c>
      <c r="K6" s="125" t="s">
        <v>464</v>
      </c>
      <c r="L6" s="126" t="s">
        <v>465</v>
      </c>
      <c r="M6" s="126"/>
      <c r="N6" s="126"/>
      <c r="O6" s="127"/>
      <c r="P6" s="128"/>
      <c r="Q6" s="116"/>
    </row>
    <row r="7" ht="54" customHeight="1" spans="1:17">
      <c r="A7" s="41"/>
      <c r="B7" s="116"/>
      <c r="C7" s="116"/>
      <c r="D7" s="116"/>
      <c r="E7" s="116"/>
      <c r="F7" s="116"/>
      <c r="G7" s="116"/>
      <c r="H7" s="116" t="s">
        <v>32</v>
      </c>
      <c r="I7" s="116"/>
      <c r="J7" s="116"/>
      <c r="K7" s="129"/>
      <c r="L7" s="116" t="s">
        <v>32</v>
      </c>
      <c r="M7" s="116" t="s">
        <v>39</v>
      </c>
      <c r="N7" s="116" t="s">
        <v>145</v>
      </c>
      <c r="O7" s="130" t="s">
        <v>41</v>
      </c>
      <c r="P7" s="129" t="s">
        <v>42</v>
      </c>
      <c r="Q7" s="116" t="s">
        <v>43</v>
      </c>
    </row>
    <row r="8" ht="15" customHeight="1" spans="1:17">
      <c r="A8" s="42">
        <v>1</v>
      </c>
      <c r="B8" s="117">
        <v>2</v>
      </c>
      <c r="C8" s="117">
        <v>3</v>
      </c>
      <c r="D8" s="117">
        <v>4</v>
      </c>
      <c r="E8" s="117">
        <v>5</v>
      </c>
      <c r="F8" s="117">
        <v>6</v>
      </c>
      <c r="G8" s="118">
        <v>7</v>
      </c>
      <c r="H8" s="118">
        <v>8</v>
      </c>
      <c r="I8" s="118">
        <v>9</v>
      </c>
      <c r="J8" s="118">
        <v>10</v>
      </c>
      <c r="K8" s="118">
        <v>11</v>
      </c>
      <c r="L8" s="118">
        <v>12</v>
      </c>
      <c r="M8" s="118">
        <v>13</v>
      </c>
      <c r="N8" s="118">
        <v>14</v>
      </c>
      <c r="O8" s="118">
        <v>15</v>
      </c>
      <c r="P8" s="118">
        <v>16</v>
      </c>
      <c r="Q8" s="118">
        <v>17</v>
      </c>
    </row>
    <row r="9" ht="21" customHeight="1" spans="1:17">
      <c r="A9" s="96" t="s">
        <v>64</v>
      </c>
      <c r="B9" s="97"/>
      <c r="C9" s="97"/>
      <c r="D9" s="97"/>
      <c r="E9" s="119"/>
      <c r="F9" s="120"/>
      <c r="G9" s="46">
        <v>10400</v>
      </c>
      <c r="H9" s="46">
        <v>10400</v>
      </c>
      <c r="I9" s="46"/>
      <c r="J9" s="46"/>
      <c r="K9" s="46"/>
      <c r="L9" s="46"/>
      <c r="M9" s="46"/>
      <c r="N9" s="46"/>
      <c r="O9" s="46"/>
      <c r="P9" s="46"/>
      <c r="Q9" s="46"/>
    </row>
    <row r="10" ht="21" customHeight="1" spans="1:17">
      <c r="A10" s="96" t="str">
        <f>"      "&amp;"一般公用经费"</f>
        <v>      一般公用经费</v>
      </c>
      <c r="B10" s="97" t="s">
        <v>466</v>
      </c>
      <c r="C10" s="97" t="str">
        <f>"A05040101"&amp;"  "&amp;"复印纸"</f>
        <v>A05040101  复印纸</v>
      </c>
      <c r="D10" s="121" t="s">
        <v>387</v>
      </c>
      <c r="E10" s="122">
        <v>1</v>
      </c>
      <c r="F10" s="25"/>
      <c r="G10" s="46">
        <v>10400</v>
      </c>
      <c r="H10" s="46">
        <v>10400</v>
      </c>
      <c r="I10" s="46"/>
      <c r="J10" s="46"/>
      <c r="K10" s="46"/>
      <c r="L10" s="46"/>
      <c r="M10" s="46"/>
      <c r="N10" s="46"/>
      <c r="O10" s="46"/>
      <c r="P10" s="46"/>
      <c r="Q10" s="46"/>
    </row>
    <row r="11" ht="21" customHeight="1" spans="1:17">
      <c r="A11" s="98" t="s">
        <v>281</v>
      </c>
      <c r="B11" s="99"/>
      <c r="C11" s="99"/>
      <c r="D11" s="99"/>
      <c r="E11" s="119"/>
      <c r="F11" s="120"/>
      <c r="G11" s="46">
        <v>10400</v>
      </c>
      <c r="H11" s="46">
        <v>10400</v>
      </c>
      <c r="I11" s="46"/>
      <c r="J11" s="46"/>
      <c r="K11" s="46"/>
      <c r="L11" s="46"/>
      <c r="M11" s="46"/>
      <c r="N11" s="46"/>
      <c r="O11" s="46"/>
      <c r="P11" s="46"/>
      <c r="Q11" s="46"/>
    </row>
  </sheetData>
  <mergeCells count="17">
    <mergeCell ref="A2:Q2"/>
    <mergeCell ref="A3:Q3"/>
    <mergeCell ref="A4:E4"/>
    <mergeCell ref="G5:Q5"/>
    <mergeCell ref="L6:Q6"/>
    <mergeCell ref="A11:E11"/>
    <mergeCell ref="A5:A7"/>
    <mergeCell ref="B5:B7"/>
    <mergeCell ref="C5:C7"/>
    <mergeCell ref="D5:D7"/>
    <mergeCell ref="E5:E7"/>
    <mergeCell ref="F5:F7"/>
    <mergeCell ref="G6:G7"/>
    <mergeCell ref="H6:H7"/>
    <mergeCell ref="I6:I7"/>
    <mergeCell ref="J6:J7"/>
    <mergeCell ref="K6:K7"/>
  </mergeCells>
  <pageMargins left="0.751388888888889" right="0.751388888888889" top="1" bottom="1" header="0.5" footer="0.5"/>
  <pageSetup paperSize="9" scale="4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5"/>
  <sheetViews>
    <sheetView showZeros="0" workbookViewId="0">
      <pane ySplit="1" topLeftCell="A2" activePane="bottomLeft" state="frozen"/>
      <selection/>
      <selection pane="bottomLeft" activeCell="C18" sqref="C18"/>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customHeight="1" spans="1:14">
      <c r="A1" s="1"/>
      <c r="B1" s="1"/>
      <c r="C1" s="1"/>
      <c r="D1" s="1"/>
      <c r="E1" s="1"/>
      <c r="F1" s="1"/>
      <c r="G1" s="1"/>
      <c r="H1" s="1"/>
      <c r="I1" s="1"/>
      <c r="J1" s="1"/>
      <c r="K1" s="1"/>
      <c r="L1" s="1"/>
      <c r="M1" s="1"/>
      <c r="N1" s="1"/>
    </row>
    <row r="2" ht="13.5" customHeight="1" spans="1:14">
      <c r="A2" s="81" t="s">
        <v>467</v>
      </c>
      <c r="B2" s="81"/>
      <c r="C2" s="81"/>
      <c r="D2" s="81"/>
      <c r="E2" s="81"/>
      <c r="F2" s="81"/>
      <c r="G2" s="81"/>
      <c r="H2" s="82"/>
      <c r="I2" s="81"/>
      <c r="J2" s="81"/>
      <c r="K2" s="81"/>
      <c r="L2" s="101"/>
      <c r="M2" s="82"/>
      <c r="N2" s="102"/>
    </row>
    <row r="3" ht="27.75" customHeight="1" spans="1:14">
      <c r="A3" s="74" t="s">
        <v>468</v>
      </c>
      <c r="B3" s="83"/>
      <c r="C3" s="83"/>
      <c r="D3" s="83"/>
      <c r="E3" s="83"/>
      <c r="F3" s="83"/>
      <c r="G3" s="83"/>
      <c r="H3" s="84"/>
      <c r="I3" s="83"/>
      <c r="J3" s="83"/>
      <c r="K3" s="83"/>
      <c r="L3" s="103"/>
      <c r="M3" s="84"/>
      <c r="N3" s="83"/>
    </row>
    <row r="4" ht="18.75" customHeight="1" spans="1:14">
      <c r="A4" s="75" t="str">
        <f>"单位名称："&amp;"玉溪市红塔山自然保护区管护局"</f>
        <v>单位名称：玉溪市红塔山自然保护区管护局</v>
      </c>
      <c r="B4" s="76"/>
      <c r="C4" s="76"/>
      <c r="D4" s="76"/>
      <c r="E4" s="76"/>
      <c r="F4" s="76"/>
      <c r="G4" s="76"/>
      <c r="H4" s="85"/>
      <c r="I4" s="78"/>
      <c r="J4" s="78"/>
      <c r="K4" s="78"/>
      <c r="L4" s="80"/>
      <c r="M4" s="104"/>
      <c r="N4" s="105" t="s">
        <v>2</v>
      </c>
    </row>
    <row r="5" ht="15.75" customHeight="1" spans="1:14">
      <c r="A5" s="86" t="s">
        <v>456</v>
      </c>
      <c r="B5" s="87" t="s">
        <v>469</v>
      </c>
      <c r="C5" s="87" t="s">
        <v>470</v>
      </c>
      <c r="D5" s="88" t="s">
        <v>138</v>
      </c>
      <c r="E5" s="88"/>
      <c r="F5" s="88"/>
      <c r="G5" s="88"/>
      <c r="H5" s="89"/>
      <c r="I5" s="88"/>
      <c r="J5" s="88"/>
      <c r="K5" s="88"/>
      <c r="L5" s="106"/>
      <c r="M5" s="89"/>
      <c r="N5" s="107"/>
    </row>
    <row r="6" ht="17.25" customHeight="1" spans="1:14">
      <c r="A6" s="90"/>
      <c r="B6" s="91"/>
      <c r="C6" s="91"/>
      <c r="D6" s="91" t="s">
        <v>30</v>
      </c>
      <c r="E6" s="91" t="s">
        <v>33</v>
      </c>
      <c r="F6" s="91" t="s">
        <v>462</v>
      </c>
      <c r="G6" s="91" t="s">
        <v>463</v>
      </c>
      <c r="H6" s="92" t="s">
        <v>464</v>
      </c>
      <c r="I6" s="108" t="s">
        <v>465</v>
      </c>
      <c r="J6" s="108"/>
      <c r="K6" s="108"/>
      <c r="L6" s="109"/>
      <c r="M6" s="110"/>
      <c r="N6" s="94"/>
    </row>
    <row r="7" ht="54" customHeight="1" spans="1:14">
      <c r="A7" s="93"/>
      <c r="B7" s="94"/>
      <c r="C7" s="94"/>
      <c r="D7" s="94"/>
      <c r="E7" s="94"/>
      <c r="F7" s="94"/>
      <c r="G7" s="94"/>
      <c r="H7" s="95"/>
      <c r="I7" s="94" t="s">
        <v>32</v>
      </c>
      <c r="J7" s="94" t="s">
        <v>39</v>
      </c>
      <c r="K7" s="94" t="s">
        <v>145</v>
      </c>
      <c r="L7" s="111" t="s">
        <v>41</v>
      </c>
      <c r="M7" s="95" t="s">
        <v>42</v>
      </c>
      <c r="N7" s="94" t="s">
        <v>43</v>
      </c>
    </row>
    <row r="8" ht="15" customHeight="1" spans="1:14">
      <c r="A8" s="93">
        <v>1</v>
      </c>
      <c r="B8" s="94">
        <v>2</v>
      </c>
      <c r="C8" s="94">
        <v>3</v>
      </c>
      <c r="D8" s="95">
        <v>4</v>
      </c>
      <c r="E8" s="95">
        <v>5</v>
      </c>
      <c r="F8" s="95">
        <v>6</v>
      </c>
      <c r="G8" s="95">
        <v>7</v>
      </c>
      <c r="H8" s="95">
        <v>8</v>
      </c>
      <c r="I8" s="95">
        <v>9</v>
      </c>
      <c r="J8" s="95">
        <v>10</v>
      </c>
      <c r="K8" s="95">
        <v>11</v>
      </c>
      <c r="L8" s="95">
        <v>12</v>
      </c>
      <c r="M8" s="95">
        <v>13</v>
      </c>
      <c r="N8" s="95">
        <v>14</v>
      </c>
    </row>
    <row r="9" ht="21" customHeight="1" spans="1:14">
      <c r="A9" s="96"/>
      <c r="B9" s="97"/>
      <c r="C9" s="97"/>
      <c r="D9" s="46"/>
      <c r="E9" s="46"/>
      <c r="F9" s="46"/>
      <c r="G9" s="46"/>
      <c r="H9" s="46"/>
      <c r="I9" s="46"/>
      <c r="J9" s="46"/>
      <c r="K9" s="46"/>
      <c r="L9" s="46"/>
      <c r="M9" s="46"/>
      <c r="N9" s="46"/>
    </row>
    <row r="10" ht="21" customHeight="1" spans="1:14">
      <c r="A10" s="96"/>
      <c r="B10" s="97"/>
      <c r="C10" s="97"/>
      <c r="D10" s="46"/>
      <c r="E10" s="46"/>
      <c r="F10" s="46"/>
      <c r="G10" s="46"/>
      <c r="H10" s="46"/>
      <c r="I10" s="46"/>
      <c r="J10" s="46"/>
      <c r="K10" s="46"/>
      <c r="L10" s="46"/>
      <c r="M10" s="46"/>
      <c r="N10" s="46"/>
    </row>
    <row r="11" ht="21" customHeight="1" spans="1:14">
      <c r="A11" s="98" t="s">
        <v>281</v>
      </c>
      <c r="B11" s="99"/>
      <c r="C11" s="100"/>
      <c r="D11" s="46"/>
      <c r="E11" s="46"/>
      <c r="F11" s="46"/>
      <c r="G11" s="46"/>
      <c r="H11" s="46"/>
      <c r="I11" s="46"/>
      <c r="J11" s="46"/>
      <c r="K11" s="46"/>
      <c r="L11" s="46"/>
      <c r="M11" s="46"/>
      <c r="N11" s="46"/>
    </row>
    <row r="15" customHeight="1" spans="3:3">
      <c r="C15" t="s">
        <v>471</v>
      </c>
    </row>
  </sheetData>
  <mergeCells count="14">
    <mergeCell ref="A2:N2"/>
    <mergeCell ref="A3:N3"/>
    <mergeCell ref="A4:C4"/>
    <mergeCell ref="D5:N5"/>
    <mergeCell ref="I6:N6"/>
    <mergeCell ref="A11:C11"/>
    <mergeCell ref="A5:A7"/>
    <mergeCell ref="B5:B7"/>
    <mergeCell ref="C5:C7"/>
    <mergeCell ref="D6:D7"/>
    <mergeCell ref="E6:E7"/>
    <mergeCell ref="F6:F7"/>
    <mergeCell ref="G6:G7"/>
    <mergeCell ref="H6:H7"/>
  </mergeCells>
  <pageMargins left="0.751388888888889" right="0.751388888888889" top="1" bottom="1" header="0.5" footer="0.5"/>
  <pageSetup paperSize="9" scale="5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4"/>
  <sheetViews>
    <sheetView showZeros="0" workbookViewId="0">
      <pane ySplit="1" topLeftCell="A2" activePane="bottomLeft" state="frozen"/>
      <selection/>
      <selection pane="bottomLeft" activeCell="C17" sqref="C17"/>
    </sheetView>
  </sheetViews>
  <sheetFormatPr defaultColWidth="9.14166666666667" defaultRowHeight="14.25" customHeight="1"/>
  <cols>
    <col min="1" max="1" width="76.275" customWidth="1"/>
    <col min="2" max="13" width="17.175" customWidth="1"/>
    <col min="14" max="14" width="17.0333333333333" customWidth="1"/>
  </cols>
  <sheetData>
    <row r="1" customHeight="1" spans="1:14">
      <c r="A1" s="1"/>
      <c r="B1" s="1"/>
      <c r="C1" s="1"/>
      <c r="D1" s="1"/>
      <c r="E1" s="1"/>
      <c r="F1" s="1"/>
      <c r="G1" s="1"/>
      <c r="H1" s="1"/>
      <c r="I1" s="1"/>
      <c r="J1" s="1"/>
      <c r="K1" s="1"/>
      <c r="L1" s="1"/>
      <c r="M1" s="1"/>
      <c r="N1" s="1"/>
    </row>
    <row r="2" ht="13.5" customHeight="1" spans="1:14">
      <c r="A2" s="31" t="s">
        <v>472</v>
      </c>
      <c r="B2" s="31"/>
      <c r="C2" s="31"/>
      <c r="D2" s="31"/>
      <c r="E2" s="31"/>
      <c r="F2" s="31"/>
      <c r="G2" s="31"/>
      <c r="H2" s="31"/>
      <c r="I2" s="31"/>
      <c r="J2" s="31"/>
      <c r="K2" s="31"/>
      <c r="L2" s="31"/>
      <c r="M2" s="31"/>
      <c r="N2" s="50"/>
    </row>
    <row r="3" ht="27.75" customHeight="1" spans="1:14">
      <c r="A3" s="74" t="s">
        <v>473</v>
      </c>
      <c r="B3" s="33"/>
      <c r="C3" s="33"/>
      <c r="D3" s="33"/>
      <c r="E3" s="33"/>
      <c r="F3" s="33"/>
      <c r="G3" s="33"/>
      <c r="H3" s="33"/>
      <c r="I3" s="33"/>
      <c r="J3" s="33"/>
      <c r="K3" s="33"/>
      <c r="L3" s="33"/>
      <c r="M3" s="33"/>
      <c r="N3" s="33"/>
    </row>
    <row r="4" ht="18" customHeight="1" spans="1:14">
      <c r="A4" s="75" t="str">
        <f>"单位名称："&amp;"玉溪市红塔山自然保护区管护局"</f>
        <v>单位名称：玉溪市红塔山自然保护区管护局</v>
      </c>
      <c r="B4" s="76"/>
      <c r="C4" s="76"/>
      <c r="D4" s="77"/>
      <c r="E4" s="78"/>
      <c r="F4" s="78"/>
      <c r="G4" s="78"/>
      <c r="H4" s="78"/>
      <c r="I4" s="78"/>
      <c r="N4" s="80" t="s">
        <v>2</v>
      </c>
    </row>
    <row r="5" ht="19.5" customHeight="1" spans="1:14">
      <c r="A5" s="36" t="s">
        <v>474</v>
      </c>
      <c r="B5" s="52" t="s">
        <v>138</v>
      </c>
      <c r="C5" s="53"/>
      <c r="D5" s="53"/>
      <c r="E5" s="52" t="s">
        <v>475</v>
      </c>
      <c r="F5" s="53"/>
      <c r="G5" s="53"/>
      <c r="H5" s="53"/>
      <c r="I5" s="53"/>
      <c r="J5" s="53"/>
      <c r="K5" s="53"/>
      <c r="L5" s="53"/>
      <c r="M5" s="53"/>
      <c r="N5" s="53"/>
    </row>
    <row r="6" ht="40.5" customHeight="1" spans="1:14">
      <c r="A6" s="42"/>
      <c r="B6" s="39" t="s">
        <v>30</v>
      </c>
      <c r="C6" s="35" t="s">
        <v>33</v>
      </c>
      <c r="D6" s="79" t="s">
        <v>476</v>
      </c>
      <c r="E6" s="43" t="s">
        <v>477</v>
      </c>
      <c r="F6" s="43" t="s">
        <v>478</v>
      </c>
      <c r="G6" s="43" t="s">
        <v>479</v>
      </c>
      <c r="H6" s="43" t="s">
        <v>480</v>
      </c>
      <c r="I6" s="43" t="s">
        <v>481</v>
      </c>
      <c r="J6" s="43" t="s">
        <v>482</v>
      </c>
      <c r="K6" s="43" t="s">
        <v>483</v>
      </c>
      <c r="L6" s="43" t="s">
        <v>484</v>
      </c>
      <c r="M6" s="43" t="s">
        <v>485</v>
      </c>
      <c r="N6" s="43" t="s">
        <v>486</v>
      </c>
    </row>
    <row r="7" ht="19.5" customHeight="1" spans="1:14">
      <c r="A7" s="43">
        <v>1</v>
      </c>
      <c r="B7" s="43">
        <v>2</v>
      </c>
      <c r="C7" s="43">
        <v>3</v>
      </c>
      <c r="D7" s="52">
        <v>4</v>
      </c>
      <c r="E7" s="43">
        <v>5</v>
      </c>
      <c r="F7" s="43">
        <v>6</v>
      </c>
      <c r="G7" s="43">
        <v>7</v>
      </c>
      <c r="H7" s="52">
        <v>8</v>
      </c>
      <c r="I7" s="43">
        <v>9</v>
      </c>
      <c r="J7" s="43">
        <v>10</v>
      </c>
      <c r="K7" s="43">
        <v>11</v>
      </c>
      <c r="L7" s="52">
        <v>12</v>
      </c>
      <c r="M7" s="43">
        <v>13</v>
      </c>
      <c r="N7" s="43">
        <v>14</v>
      </c>
    </row>
    <row r="8" ht="20.25" customHeight="1" spans="1:14">
      <c r="A8" s="44"/>
      <c r="B8" s="46"/>
      <c r="C8" s="46"/>
      <c r="D8" s="46"/>
      <c r="E8" s="46"/>
      <c r="F8" s="46"/>
      <c r="G8" s="46"/>
      <c r="H8" s="46"/>
      <c r="I8" s="46"/>
      <c r="J8" s="46"/>
      <c r="K8" s="46"/>
      <c r="L8" s="46"/>
      <c r="M8" s="46"/>
      <c r="N8" s="46"/>
    </row>
    <row r="9" ht="20.25" customHeight="1" spans="1:14">
      <c r="A9" s="44"/>
      <c r="B9" s="46"/>
      <c r="C9" s="46"/>
      <c r="D9" s="46"/>
      <c r="E9" s="46"/>
      <c r="F9" s="46"/>
      <c r="G9" s="46"/>
      <c r="H9" s="46"/>
      <c r="I9" s="46"/>
      <c r="J9" s="46"/>
      <c r="K9" s="46"/>
      <c r="L9" s="46"/>
      <c r="M9" s="46"/>
      <c r="N9" s="46"/>
    </row>
    <row r="10" ht="20.25" customHeight="1" spans="1:14">
      <c r="A10" s="71" t="s">
        <v>30</v>
      </c>
      <c r="B10" s="46"/>
      <c r="C10" s="46"/>
      <c r="D10" s="46"/>
      <c r="E10" s="46"/>
      <c r="F10" s="46"/>
      <c r="G10" s="46"/>
      <c r="H10" s="46"/>
      <c r="I10" s="46"/>
      <c r="J10" s="46"/>
      <c r="K10" s="46"/>
      <c r="L10" s="46"/>
      <c r="M10" s="46"/>
      <c r="N10" s="46"/>
    </row>
    <row r="14" customHeight="1" spans="3:3">
      <c r="C14" t="s">
        <v>487</v>
      </c>
    </row>
  </sheetData>
  <mergeCells count="6">
    <mergeCell ref="A2:N2"/>
    <mergeCell ref="A3:N3"/>
    <mergeCell ref="A4:I4"/>
    <mergeCell ref="B5:D5"/>
    <mergeCell ref="E5:N5"/>
    <mergeCell ref="A5:A6"/>
  </mergeCells>
  <pageMargins left="0.751388888888889" right="0.751388888888889" top="1" bottom="1" header="0.5" footer="0.5"/>
  <pageSetup paperSize="9" scale="44"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2"/>
  <sheetViews>
    <sheetView showZeros="0" workbookViewId="0">
      <pane ySplit="1" topLeftCell="A2" activePane="bottomLeft" state="frozen"/>
      <selection/>
      <selection pane="bottomLeft" activeCell="B18" sqref="B18"/>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10">
      <c r="A1" s="1"/>
      <c r="B1" s="1"/>
      <c r="C1" s="1"/>
      <c r="D1" s="1"/>
      <c r="E1" s="1"/>
      <c r="F1" s="1"/>
      <c r="G1" s="1"/>
      <c r="H1" s="1"/>
      <c r="I1" s="1"/>
      <c r="J1" s="1"/>
    </row>
    <row r="2" customHeight="1" spans="1:10">
      <c r="A2" s="31" t="s">
        <v>488</v>
      </c>
      <c r="B2" s="31"/>
      <c r="C2" s="31"/>
      <c r="D2" s="31"/>
      <c r="E2" s="31"/>
      <c r="F2" s="31"/>
      <c r="G2" s="31"/>
      <c r="H2" s="31"/>
      <c r="I2" s="31"/>
      <c r="J2" s="50"/>
    </row>
    <row r="3" ht="28.5" customHeight="1" spans="1:10">
      <c r="A3" s="66" t="s">
        <v>489</v>
      </c>
      <c r="B3" s="67"/>
      <c r="C3" s="67"/>
      <c r="D3" s="67"/>
      <c r="E3" s="67"/>
      <c r="F3" s="68"/>
      <c r="G3" s="67"/>
      <c r="H3" s="68"/>
      <c r="I3" s="68"/>
      <c r="J3" s="67"/>
    </row>
    <row r="4" ht="15" customHeight="1" spans="1:1">
      <c r="A4" s="6" t="str">
        <f>"单位名称："&amp;"玉溪市红塔山自然保护区管护局"</f>
        <v>单位名称：玉溪市红塔山自然保护区管护局</v>
      </c>
    </row>
    <row r="5" ht="14.25" customHeight="1" spans="1:10">
      <c r="A5" s="69" t="s">
        <v>284</v>
      </c>
      <c r="B5" s="69" t="s">
        <v>285</v>
      </c>
      <c r="C5" s="69" t="s">
        <v>286</v>
      </c>
      <c r="D5" s="69" t="s">
        <v>287</v>
      </c>
      <c r="E5" s="69" t="s">
        <v>288</v>
      </c>
      <c r="F5" s="55" t="s">
        <v>289</v>
      </c>
      <c r="G5" s="69" t="s">
        <v>290</v>
      </c>
      <c r="H5" s="55" t="s">
        <v>291</v>
      </c>
      <c r="I5" s="55" t="s">
        <v>292</v>
      </c>
      <c r="J5" s="69" t="s">
        <v>293</v>
      </c>
    </row>
    <row r="6" ht="14.25" customHeight="1" spans="1:10">
      <c r="A6" s="69">
        <v>1</v>
      </c>
      <c r="B6" s="69">
        <v>2</v>
      </c>
      <c r="C6" s="69">
        <v>3</v>
      </c>
      <c r="D6" s="69">
        <v>4</v>
      </c>
      <c r="E6" s="69">
        <v>5</v>
      </c>
      <c r="F6" s="55">
        <v>6</v>
      </c>
      <c r="G6" s="69">
        <v>7</v>
      </c>
      <c r="H6" s="55">
        <v>8</v>
      </c>
      <c r="I6" s="55">
        <v>9</v>
      </c>
      <c r="J6" s="69">
        <v>10</v>
      </c>
    </row>
    <row r="7" ht="15" customHeight="1" spans="1:10">
      <c r="A7" s="27"/>
      <c r="B7" s="70"/>
      <c r="C7" s="70"/>
      <c r="D7" s="70"/>
      <c r="E7" s="71"/>
      <c r="F7" s="72"/>
      <c r="G7" s="71"/>
      <c r="H7" s="72"/>
      <c r="I7" s="72"/>
      <c r="J7" s="71"/>
    </row>
    <row r="8" ht="33.75" customHeight="1" spans="1:10">
      <c r="A8" s="27"/>
      <c r="B8" s="27"/>
      <c r="C8" s="27"/>
      <c r="D8" s="27"/>
      <c r="E8" s="27"/>
      <c r="F8" s="27"/>
      <c r="G8" s="44"/>
      <c r="H8" s="27"/>
      <c r="I8" s="27"/>
      <c r="J8" s="27"/>
    </row>
    <row r="12" customHeight="1" spans="2:2">
      <c r="B12" s="73" t="s">
        <v>490</v>
      </c>
    </row>
  </sheetData>
  <mergeCells count="3">
    <mergeCell ref="A2:J2"/>
    <mergeCell ref="A3:J3"/>
    <mergeCell ref="A4:H4"/>
  </mergeCells>
  <pageMargins left="0.751388888888889" right="0.751388888888889" top="1" bottom="1" header="0.5" footer="0.5"/>
  <pageSetup paperSize="9" scale="67"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9"/>
  <sheetViews>
    <sheetView showZeros="0" workbookViewId="0">
      <pane ySplit="1" topLeftCell="A2" activePane="bottomLeft" state="frozen"/>
      <selection/>
      <selection pane="bottomLeft" activeCell="A1" sqref="A1"/>
    </sheetView>
  </sheetViews>
  <sheetFormatPr defaultColWidth="8.85" defaultRowHeight="15" customHeight="1" outlineLevelCol="7"/>
  <cols>
    <col min="1" max="1" width="36.0333333333333" customWidth="1"/>
    <col min="2" max="2" width="19.7416666666667" customWidth="1"/>
    <col min="3" max="3" width="33.3166666666667" customWidth="1"/>
    <col min="4" max="4" width="34.7416666666667" customWidth="1"/>
    <col min="5" max="6" width="8.98333333333333" customWidth="1"/>
    <col min="7" max="8" width="15.1333333333333" customWidth="1"/>
  </cols>
  <sheetData>
    <row r="1" customHeight="1" spans="1:8">
      <c r="A1" s="56"/>
      <c r="B1" s="56"/>
      <c r="C1" s="56"/>
      <c r="D1" s="56"/>
      <c r="E1" s="56"/>
      <c r="F1" s="56"/>
      <c r="G1" s="56"/>
      <c r="H1" s="56"/>
    </row>
    <row r="2" ht="18.75" customHeight="1" spans="1:8">
      <c r="A2" s="57" t="s">
        <v>491</v>
      </c>
      <c r="B2" s="57"/>
      <c r="C2" s="57"/>
      <c r="D2" s="57"/>
      <c r="E2" s="57"/>
      <c r="F2" s="57"/>
      <c r="G2" s="57"/>
      <c r="H2" s="57" t="s">
        <v>491</v>
      </c>
    </row>
    <row r="3" ht="28.5" customHeight="1" spans="1:8">
      <c r="A3" s="58" t="s">
        <v>492</v>
      </c>
      <c r="B3" s="58"/>
      <c r="C3" s="58"/>
      <c r="D3" s="58"/>
      <c r="E3" s="58"/>
      <c r="F3" s="58"/>
      <c r="G3" s="58"/>
      <c r="H3" s="58"/>
    </row>
    <row r="4" ht="18.75" customHeight="1" spans="1:8">
      <c r="A4" s="59" t="str">
        <f>"单位名称："&amp;"玉溪市红塔山自然保护区管护局"</f>
        <v>单位名称：玉溪市红塔山自然保护区管护局</v>
      </c>
      <c r="B4" s="59"/>
      <c r="C4" s="59"/>
      <c r="D4" s="59"/>
      <c r="E4" s="59"/>
      <c r="F4" s="59"/>
      <c r="G4" s="59"/>
      <c r="H4" s="59"/>
    </row>
    <row r="5" ht="18.75" customHeight="1" spans="1:8">
      <c r="A5" s="60" t="s">
        <v>131</v>
      </c>
      <c r="B5" s="60" t="s">
        <v>493</v>
      </c>
      <c r="C5" s="60" t="s">
        <v>494</v>
      </c>
      <c r="D5" s="60" t="s">
        <v>495</v>
      </c>
      <c r="E5" s="60" t="s">
        <v>496</v>
      </c>
      <c r="F5" s="60" t="s">
        <v>497</v>
      </c>
      <c r="G5" s="60"/>
      <c r="H5" s="60"/>
    </row>
    <row r="6" ht="18.75" customHeight="1" spans="1:8">
      <c r="A6" s="60"/>
      <c r="B6" s="60"/>
      <c r="C6" s="60"/>
      <c r="D6" s="60"/>
      <c r="E6" s="60"/>
      <c r="F6" s="60" t="s">
        <v>460</v>
      </c>
      <c r="G6" s="60" t="s">
        <v>498</v>
      </c>
      <c r="H6" s="60" t="s">
        <v>499</v>
      </c>
    </row>
    <row r="7" ht="18.75" customHeight="1" spans="1:8">
      <c r="A7" s="61" t="s">
        <v>44</v>
      </c>
      <c r="B7" s="61" t="s">
        <v>45</v>
      </c>
      <c r="C7" s="61" t="s">
        <v>46</v>
      </c>
      <c r="D7" s="61" t="s">
        <v>47</v>
      </c>
      <c r="E7" s="61" t="s">
        <v>48</v>
      </c>
      <c r="F7" s="61" t="s">
        <v>49</v>
      </c>
      <c r="G7" s="61" t="s">
        <v>50</v>
      </c>
      <c r="H7" s="61" t="s">
        <v>51</v>
      </c>
    </row>
    <row r="8" ht="18" customHeight="1" spans="1:8">
      <c r="A8" s="62" t="s">
        <v>64</v>
      </c>
      <c r="B8" s="62" t="s">
        <v>500</v>
      </c>
      <c r="C8" s="62" t="s">
        <v>501</v>
      </c>
      <c r="D8" s="62" t="s">
        <v>502</v>
      </c>
      <c r="E8" s="63" t="s">
        <v>503</v>
      </c>
      <c r="F8" s="64">
        <v>15</v>
      </c>
      <c r="G8" s="65">
        <v>800</v>
      </c>
      <c r="H8" s="65">
        <v>12000</v>
      </c>
    </row>
    <row r="9" ht="18" customHeight="1" spans="1:8">
      <c r="A9" s="63" t="s">
        <v>30</v>
      </c>
      <c r="B9" s="63"/>
      <c r="C9" s="63"/>
      <c r="D9" s="63"/>
      <c r="E9" s="63"/>
      <c r="F9" s="64">
        <v>15</v>
      </c>
      <c r="G9" s="65"/>
      <c r="H9" s="65">
        <v>12000</v>
      </c>
    </row>
  </sheetData>
  <mergeCells count="10">
    <mergeCell ref="A2:H2"/>
    <mergeCell ref="A3:H3"/>
    <mergeCell ref="A4:H4"/>
    <mergeCell ref="F5:H5"/>
    <mergeCell ref="A9:E9"/>
    <mergeCell ref="A5:A6"/>
    <mergeCell ref="B5:B6"/>
    <mergeCell ref="C5:C6"/>
    <mergeCell ref="D5:D6"/>
    <mergeCell ref="E5:E6"/>
  </mergeCells>
  <pageMargins left="0.751388888888889" right="0.751388888888889" top="1" bottom="1" header="0.5" footer="0.5"/>
  <pageSetup paperSize="1" scale="71" pageOrder="overThenDown"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pane ySplit="1" topLeftCell="A2" activePane="bottomLeft" state="frozen"/>
      <selection/>
      <selection pane="bottomLeft" activeCell="A1" sqref="A1"/>
    </sheetView>
  </sheetViews>
  <sheetFormatPr defaultColWidth="9.14166666666667" defaultRowHeight="14.25" customHeight="1"/>
  <cols>
    <col min="1" max="1" width="16.3166666666667" customWidth="1"/>
    <col min="2" max="2" width="29.0333333333333" customWidth="1"/>
    <col min="3" max="3" width="23.85" customWidth="1"/>
    <col min="4" max="7" width="19.6" customWidth="1"/>
    <col min="8" max="8" width="15.425" customWidth="1"/>
    <col min="9" max="11" width="19.6" customWidth="1"/>
  </cols>
  <sheetData>
    <row r="1" customHeight="1" spans="1:11">
      <c r="A1" s="1"/>
      <c r="B1" s="1"/>
      <c r="C1" s="1"/>
      <c r="D1" s="1"/>
      <c r="E1" s="1"/>
      <c r="F1" s="1"/>
      <c r="G1" s="1"/>
      <c r="H1" s="1"/>
      <c r="I1" s="1"/>
      <c r="J1" s="1"/>
      <c r="K1" s="1"/>
    </row>
    <row r="2" ht="13.5" customHeight="1" spans="1:11">
      <c r="A2" s="31" t="s">
        <v>504</v>
      </c>
      <c r="B2" s="31"/>
      <c r="C2" s="31"/>
      <c r="D2" s="32"/>
      <c r="E2" s="32"/>
      <c r="F2" s="32"/>
      <c r="G2" s="32"/>
      <c r="H2" s="31"/>
      <c r="I2" s="31"/>
      <c r="J2" s="31"/>
      <c r="K2" s="50"/>
    </row>
    <row r="3" ht="28.5" customHeight="1" spans="1:11">
      <c r="A3" s="33" t="s">
        <v>505</v>
      </c>
      <c r="B3" s="33"/>
      <c r="C3" s="33"/>
      <c r="D3" s="33"/>
      <c r="E3" s="33"/>
      <c r="F3" s="33"/>
      <c r="G3" s="33"/>
      <c r="H3" s="33"/>
      <c r="I3" s="33"/>
      <c r="J3" s="33"/>
      <c r="K3" s="33"/>
    </row>
    <row r="4" ht="13.5" customHeight="1" spans="1:11">
      <c r="A4" s="6" t="str">
        <f>"单位名称："&amp;"玉溪市红塔山自然保护区管护局"</f>
        <v>单位名称：玉溪市红塔山自然保护区管护局</v>
      </c>
      <c r="B4" s="7"/>
      <c r="C4" s="7"/>
      <c r="D4" s="7"/>
      <c r="E4" s="7"/>
      <c r="F4" s="7"/>
      <c r="G4" s="7"/>
      <c r="H4" s="8"/>
      <c r="I4" s="8"/>
      <c r="J4" s="8"/>
      <c r="K4" s="51" t="s">
        <v>2</v>
      </c>
    </row>
    <row r="5" ht="21.75" customHeight="1" spans="1:11">
      <c r="A5" s="34" t="s">
        <v>241</v>
      </c>
      <c r="B5" s="34" t="s">
        <v>133</v>
      </c>
      <c r="C5" s="34" t="s">
        <v>242</v>
      </c>
      <c r="D5" s="35" t="s">
        <v>134</v>
      </c>
      <c r="E5" s="35" t="s">
        <v>135</v>
      </c>
      <c r="F5" s="35" t="s">
        <v>136</v>
      </c>
      <c r="G5" s="35" t="s">
        <v>137</v>
      </c>
      <c r="H5" s="36" t="s">
        <v>30</v>
      </c>
      <c r="I5" s="52" t="s">
        <v>506</v>
      </c>
      <c r="J5" s="53"/>
      <c r="K5" s="54"/>
    </row>
    <row r="6" ht="21.75" customHeight="1" spans="1:11">
      <c r="A6" s="37"/>
      <c r="B6" s="37"/>
      <c r="C6" s="37"/>
      <c r="D6" s="38"/>
      <c r="E6" s="38"/>
      <c r="F6" s="38"/>
      <c r="G6" s="38"/>
      <c r="H6" s="39"/>
      <c r="I6" s="35" t="s">
        <v>33</v>
      </c>
      <c r="J6" s="35" t="s">
        <v>34</v>
      </c>
      <c r="K6" s="35" t="s">
        <v>35</v>
      </c>
    </row>
    <row r="7" ht="40.5" customHeight="1" spans="1:11">
      <c r="A7" s="40"/>
      <c r="B7" s="40"/>
      <c r="C7" s="40"/>
      <c r="D7" s="41"/>
      <c r="E7" s="41"/>
      <c r="F7" s="41"/>
      <c r="G7" s="41"/>
      <c r="H7" s="42"/>
      <c r="I7" s="41" t="s">
        <v>32</v>
      </c>
      <c r="J7" s="41"/>
      <c r="K7" s="41"/>
    </row>
    <row r="8" ht="15" customHeight="1" spans="1:11">
      <c r="A8" s="43">
        <v>1</v>
      </c>
      <c r="B8" s="43">
        <v>2</v>
      </c>
      <c r="C8" s="43">
        <v>3</v>
      </c>
      <c r="D8" s="43">
        <v>4</v>
      </c>
      <c r="E8" s="43">
        <v>5</v>
      </c>
      <c r="F8" s="43">
        <v>6</v>
      </c>
      <c r="G8" s="43">
        <v>7</v>
      </c>
      <c r="H8" s="43">
        <v>8</v>
      </c>
      <c r="I8" s="43">
        <v>9</v>
      </c>
      <c r="J8" s="55">
        <v>10</v>
      </c>
      <c r="K8" s="55">
        <v>11</v>
      </c>
    </row>
    <row r="9" ht="30.65" customHeight="1" spans="1:11">
      <c r="A9" s="44"/>
      <c r="B9" s="45" t="s">
        <v>266</v>
      </c>
      <c r="C9" s="44"/>
      <c r="D9" s="44"/>
      <c r="E9" s="44"/>
      <c r="F9" s="44"/>
      <c r="G9" s="44"/>
      <c r="H9" s="46">
        <v>253600</v>
      </c>
      <c r="I9" s="46">
        <v>253600</v>
      </c>
      <c r="J9" s="46"/>
      <c r="K9" s="46"/>
    </row>
    <row r="10" ht="30.65" customHeight="1" spans="1:11">
      <c r="A10" s="45" t="s">
        <v>247</v>
      </c>
      <c r="B10" s="45" t="s">
        <v>266</v>
      </c>
      <c r="C10" s="45" t="s">
        <v>64</v>
      </c>
      <c r="D10" s="45" t="s">
        <v>93</v>
      </c>
      <c r="E10" s="45" t="s">
        <v>268</v>
      </c>
      <c r="F10" s="45" t="s">
        <v>250</v>
      </c>
      <c r="G10" s="45" t="s">
        <v>251</v>
      </c>
      <c r="H10" s="46">
        <v>253600</v>
      </c>
      <c r="I10" s="46">
        <v>253600</v>
      </c>
      <c r="J10" s="46"/>
      <c r="K10" s="46"/>
    </row>
    <row r="11" ht="18.75" customHeight="1" spans="1:11">
      <c r="A11" s="47" t="s">
        <v>281</v>
      </c>
      <c r="B11" s="48"/>
      <c r="C11" s="48"/>
      <c r="D11" s="48"/>
      <c r="E11" s="48"/>
      <c r="F11" s="48"/>
      <c r="G11" s="49"/>
      <c r="H11" s="46">
        <v>253600</v>
      </c>
      <c r="I11" s="46">
        <v>253600</v>
      </c>
      <c r="J11" s="46"/>
      <c r="K11" s="46"/>
    </row>
  </sheetData>
  <mergeCells count="16">
    <mergeCell ref="A2:K2"/>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1388888888889" right="0.751388888888889" top="1" bottom="1" header="0.5" footer="0.5"/>
  <pageSetup paperSize="9" scale="59"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6"/>
  <sheetViews>
    <sheetView showZeros="0" tabSelected="1" workbookViewId="0">
      <pane ySplit="1" topLeftCell="A2" activePane="bottomLeft" state="frozen"/>
      <selection/>
      <selection pane="bottomLeft" activeCell="A1" sqref="A1"/>
    </sheetView>
  </sheetViews>
  <sheetFormatPr defaultColWidth="9.14166666666667" defaultRowHeight="14.25" customHeight="1" outlineLevelCol="6"/>
  <cols>
    <col min="1" max="1" width="37.7416666666667" customWidth="1"/>
    <col min="2" max="2" width="15.5666666666667" customWidth="1"/>
    <col min="3" max="3" width="57.4166666666667" customWidth="1"/>
    <col min="4" max="4" width="9.7" customWidth="1"/>
    <col min="5" max="7" width="19.8416666666667" customWidth="1"/>
  </cols>
  <sheetData>
    <row r="1" customHeight="1" spans="1:7">
      <c r="A1" s="1"/>
      <c r="B1" s="1"/>
      <c r="C1" s="1"/>
      <c r="D1" s="1"/>
      <c r="E1" s="1"/>
      <c r="F1" s="1"/>
      <c r="G1" s="1"/>
    </row>
    <row r="2" ht="13.5" customHeight="1" spans="1:7">
      <c r="A2" s="2" t="s">
        <v>507</v>
      </c>
      <c r="B2" s="2"/>
      <c r="C2" s="2"/>
      <c r="D2" s="3"/>
      <c r="E2" s="2"/>
      <c r="F2" s="2"/>
      <c r="G2" s="4"/>
    </row>
    <row r="3" ht="27.75" customHeight="1" spans="1:7">
      <c r="A3" s="5" t="s">
        <v>508</v>
      </c>
      <c r="B3" s="5"/>
      <c r="C3" s="5"/>
      <c r="D3" s="5"/>
      <c r="E3" s="5"/>
      <c r="F3" s="5"/>
      <c r="G3" s="5"/>
    </row>
    <row r="4" ht="13.5" customHeight="1" spans="1:7">
      <c r="A4" s="6" t="str">
        <f>"单位名称："&amp;"玉溪市红塔山自然保护区管护局"</f>
        <v>单位名称：玉溪市红塔山自然保护区管护局</v>
      </c>
      <c r="B4" s="7"/>
      <c r="C4" s="7"/>
      <c r="D4" s="7"/>
      <c r="E4" s="8"/>
      <c r="F4" s="8"/>
      <c r="G4" s="9" t="s">
        <v>2</v>
      </c>
    </row>
    <row r="5" ht="21.75" customHeight="1" spans="1:7">
      <c r="A5" s="10" t="s">
        <v>242</v>
      </c>
      <c r="B5" s="10" t="s">
        <v>241</v>
      </c>
      <c r="C5" s="10" t="s">
        <v>133</v>
      </c>
      <c r="D5" s="11" t="s">
        <v>509</v>
      </c>
      <c r="E5" s="12" t="s">
        <v>33</v>
      </c>
      <c r="F5" s="13"/>
      <c r="G5" s="14"/>
    </row>
    <row r="6" ht="21.75" customHeight="1" spans="1:7">
      <c r="A6" s="15"/>
      <c r="B6" s="15"/>
      <c r="C6" s="15"/>
      <c r="D6" s="16"/>
      <c r="E6" s="17" t="s">
        <v>510</v>
      </c>
      <c r="F6" s="11" t="s">
        <v>511</v>
      </c>
      <c r="G6" s="11" t="s">
        <v>512</v>
      </c>
    </row>
    <row r="7" ht="40.5" customHeight="1" spans="1:7">
      <c r="A7" s="18"/>
      <c r="B7" s="18"/>
      <c r="C7" s="18"/>
      <c r="D7" s="19"/>
      <c r="E7" s="20"/>
      <c r="F7" s="19" t="s">
        <v>32</v>
      </c>
      <c r="G7" s="19"/>
    </row>
    <row r="8" ht="15" customHeight="1" spans="1:7">
      <c r="A8" s="21">
        <v>1</v>
      </c>
      <c r="B8" s="21">
        <v>2</v>
      </c>
      <c r="C8" s="21">
        <v>3</v>
      </c>
      <c r="D8" s="21">
        <v>4</v>
      </c>
      <c r="E8" s="21">
        <v>5</v>
      </c>
      <c r="F8" s="21">
        <v>6</v>
      </c>
      <c r="G8" s="21">
        <v>7</v>
      </c>
    </row>
    <row r="9" ht="21" customHeight="1" spans="1:7">
      <c r="A9" s="22" t="s">
        <v>64</v>
      </c>
      <c r="B9" s="23"/>
      <c r="C9" s="23"/>
      <c r="D9" s="24"/>
      <c r="E9" s="25">
        <v>974622</v>
      </c>
      <c r="F9" s="25">
        <v>682406</v>
      </c>
      <c r="G9" s="25">
        <v>273376</v>
      </c>
    </row>
    <row r="10" ht="21" customHeight="1" spans="1:7">
      <c r="A10" s="22"/>
      <c r="B10" s="22" t="s">
        <v>513</v>
      </c>
      <c r="C10" s="22" t="s">
        <v>279</v>
      </c>
      <c r="D10" s="26" t="s">
        <v>514</v>
      </c>
      <c r="E10" s="25">
        <v>273376</v>
      </c>
      <c r="F10" s="25">
        <v>273376</v>
      </c>
      <c r="G10" s="25">
        <v>273376</v>
      </c>
    </row>
    <row r="11" ht="21" customHeight="1" spans="1:7">
      <c r="A11" s="27"/>
      <c r="B11" s="22" t="s">
        <v>513</v>
      </c>
      <c r="C11" s="22" t="s">
        <v>264</v>
      </c>
      <c r="D11" s="26" t="s">
        <v>514</v>
      </c>
      <c r="E11" s="25">
        <v>32216</v>
      </c>
      <c r="F11" s="25"/>
      <c r="G11" s="25"/>
    </row>
    <row r="12" ht="21" customHeight="1" spans="1:7">
      <c r="A12" s="27"/>
      <c r="B12" s="22" t="s">
        <v>513</v>
      </c>
      <c r="C12" s="22" t="s">
        <v>252</v>
      </c>
      <c r="D12" s="26" t="s">
        <v>514</v>
      </c>
      <c r="E12" s="25">
        <v>17100</v>
      </c>
      <c r="F12" s="25">
        <v>17100</v>
      </c>
      <c r="G12" s="25"/>
    </row>
    <row r="13" ht="21" customHeight="1" spans="1:7">
      <c r="A13" s="27"/>
      <c r="B13" s="22" t="s">
        <v>513</v>
      </c>
      <c r="C13" s="22" t="s">
        <v>257</v>
      </c>
      <c r="D13" s="26" t="s">
        <v>514</v>
      </c>
      <c r="E13" s="25">
        <v>300000</v>
      </c>
      <c r="F13" s="25">
        <v>300000</v>
      </c>
      <c r="G13" s="25"/>
    </row>
    <row r="14" ht="21" customHeight="1" spans="1:7">
      <c r="A14" s="27"/>
      <c r="B14" s="22" t="s">
        <v>513</v>
      </c>
      <c r="C14" s="22" t="s">
        <v>246</v>
      </c>
      <c r="D14" s="26" t="s">
        <v>514</v>
      </c>
      <c r="E14" s="25">
        <v>91930</v>
      </c>
      <c r="F14" s="25">
        <v>91930</v>
      </c>
      <c r="G14" s="25"/>
    </row>
    <row r="15" ht="21" customHeight="1" spans="1:7">
      <c r="A15" s="27"/>
      <c r="B15" s="22" t="s">
        <v>515</v>
      </c>
      <c r="C15" s="22" t="s">
        <v>277</v>
      </c>
      <c r="D15" s="26" t="s">
        <v>514</v>
      </c>
      <c r="E15" s="25">
        <v>260000</v>
      </c>
      <c r="F15" s="25"/>
      <c r="G15" s="25"/>
    </row>
    <row r="16" ht="21" customHeight="1" spans="1:7">
      <c r="A16" s="28" t="s">
        <v>30</v>
      </c>
      <c r="B16" s="29" t="s">
        <v>516</v>
      </c>
      <c r="C16" s="29"/>
      <c r="D16" s="30"/>
      <c r="E16" s="25">
        <v>974622</v>
      </c>
      <c r="F16" s="25">
        <v>682406</v>
      </c>
      <c r="G16" s="25">
        <v>273376</v>
      </c>
    </row>
  </sheetData>
  <mergeCells count="12">
    <mergeCell ref="A2:G2"/>
    <mergeCell ref="A3:G3"/>
    <mergeCell ref="A4:D4"/>
    <mergeCell ref="E5:G5"/>
    <mergeCell ref="A16:D16"/>
    <mergeCell ref="A5:A7"/>
    <mergeCell ref="B5:B7"/>
    <mergeCell ref="C5:C7"/>
    <mergeCell ref="D5:D7"/>
    <mergeCell ref="E6:E7"/>
    <mergeCell ref="F6:F7"/>
    <mergeCell ref="G6:G7"/>
  </mergeCells>
  <pageMargins left="0.751388888888889" right="0.751388888888889" top="1" bottom="1" header="0.5" footer="0.5"/>
  <pageSetup paperSize="9" scale="73"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段。</cp:lastModifiedBy>
  <dcterms:created xsi:type="dcterms:W3CDTF">2025-02-17T06:47:00Z</dcterms:created>
  <dcterms:modified xsi:type="dcterms:W3CDTF">2025-02-18T09:41:44Z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6AC0E336F51A418BAA6D4DC4997C1C38_12</vt:lpwstr>
  </property>
  <property fmtid="{D5CDD505-2E9C-101B-9397-08002B2CF9AE}" pid="3" name="KSOProductBuildVer">
    <vt:lpwstr>2052-12.8.2.18205</vt:lpwstr>
  </property>
</Properties>
</file>