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2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省对下转移支付预算表09-1" sheetId="13" r:id="rId13"/>
    <sheet name="省对下转移支付绩效目标表09-2" sheetId="14" r:id="rId14"/>
    <sheet name="新增资产配置表10" sheetId="15" r:id="rId15"/>
    <sheet name="中央转移支付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<sst xmlns="http://schemas.openxmlformats.org/spreadsheetml/2006/main" count="2126" uniqueCount="576">
  <si>
    <t>预算01-1表</t>
  </si>
  <si>
    <t>2025年财务收支预算总表部门</t>
  </si>
  <si>
    <t>单位名称：玉溪市妇幼保健院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</si>
  <si>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</si>
  <si>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</si>
  <si>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</si>
  <si>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</si>
  <si>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</si>
  <si>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</si>
  <si>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</si>
  <si>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一、一般公共服务支出</t>
  </si>
  <si>
    <t>二、政府性基金预算拨款收入</t>
  </si>
  <si>
    <t>一、社会保障和就业支出</t>
  </si>
  <si>
    <t>三、国有资本经营预算拨款收入</t>
  </si>
  <si>
    <t>二、卫生健康支出</t>
  </si>
  <si>
    <t>四、财政专户管理资金收入</t>
  </si>
  <si>
    <t>三、住房保障支出</t>
  </si>
  <si>
    <t>五、单位资金</t>
  </si>
  <si>
    <t>四、其他支出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</si>
  <si>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</si>
  <si>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</si>
  <si>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</si>
  <si>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</si>
  <si>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</si>
  <si>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</si>
  <si>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</si>
  <si>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</si>
  <si>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</si>
  <si>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</si>
  <si>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</si>
  <si>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</si>
  <si>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</si>
  <si>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</si>
  <si>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</si>
  <si>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</si>
  <si>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</si>
  <si>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</si>
  <si>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</si>
  <si>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</si>
  <si>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</si>
  <si>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</si>
  <si>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</si>
  <si>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</si>
  <si>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</si>
  <si>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</si>
  <si>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</si>
  <si>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</si>
  <si>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</si>
  <si>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</si>
  <si>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</si>
  <si>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</si>
  <si>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玉溪市妇幼保健院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</si>
  <si>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</si>
  <si>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</si>
  <si>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</si>
  <si>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</si>
  <si>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</si>
  <si>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</si>
  <si>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</si>
  <si>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</si>
  <si>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</si>
  <si>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</si>
  <si>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</si>
  <si>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</si>
  <si>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</si>
  <si>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201</t>
  </si>
  <si>
    <t>20199</t>
  </si>
  <si>
    <t>2019999</t>
  </si>
  <si>
    <t>208</t>
  </si>
  <si>
    <t>20805</t>
  </si>
  <si>
    <t>2080502</t>
  </si>
  <si>
    <t>2080505</t>
  </si>
  <si>
    <t>2080506</t>
  </si>
  <si>
    <t>210</t>
  </si>
  <si>
    <t>21001</t>
  </si>
  <si>
    <t>2100199</t>
  </si>
  <si>
    <t>21002</t>
  </si>
  <si>
    <t>2100299</t>
  </si>
  <si>
    <t>21004</t>
  </si>
  <si>
    <t>2100403</t>
  </si>
  <si>
    <t>2100408</t>
  </si>
  <si>
    <t>2100409</t>
  </si>
  <si>
    <t>21011</t>
  </si>
  <si>
    <t>2101101</t>
  </si>
  <si>
    <t>2101102</t>
  </si>
  <si>
    <t>2101103</t>
  </si>
  <si>
    <t>2101199</t>
  </si>
  <si>
    <t>21099</t>
  </si>
  <si>
    <t>2109999</t>
  </si>
  <si>
    <t>221</t>
  </si>
  <si>
    <t>22102</t>
  </si>
  <si>
    <t>2210201</t>
  </si>
  <si>
    <t>2210203</t>
  </si>
  <si>
    <t>229</t>
  </si>
  <si>
    <t>22999</t>
  </si>
  <si>
    <t>2299999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</si>
  <si>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</si>
  <si>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</si>
  <si>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</si>
  <si>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</si>
  <si>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</si>
  <si>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</si>
  <si>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</si>
  <si>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</si>
  <si>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</si>
  <si>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（一）社会保障和就业支出</t>
  </si>
  <si>
    <t>（三）国有资本经营预算拨款</t>
  </si>
  <si>
    <t>（二）卫生健康支出</t>
  </si>
  <si>
    <t>二、上年结转</t>
  </si>
  <si>
    <t>（三）住房保障支出</t>
  </si>
  <si>
    <t>（四）其他支出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</si>
  <si>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</si>
  <si>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</si>
  <si>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</si>
  <si>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</si>
  <si>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</si>
  <si>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</si>
  <si>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</si>
  <si>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</si>
  <si>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</si>
  <si>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</si>
  <si>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</si>
  <si>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</si>
  <si>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</si>
  <si>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</si>
  <si>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</si>
  <si>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</si>
  <si>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</si>
  <si>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</si>
  <si>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</si>
  <si>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</si>
  <si>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</si>
  <si>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</si>
  <si>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</si>
  <si>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</si>
  <si>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</si>
  <si>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</si>
  <si>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</si>
  <si>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</si>
  <si>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</si>
  <si>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</si>
  <si>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</si>
  <si>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</si>
  <si>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</si>
  <si>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</si>
  <si>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</si>
  <si>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</si>
  <si>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</si>
  <si>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</si>
  <si>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</si>
  <si>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530400210000000626432</t>
  </si>
  <si>
    <t>事业人员工资支出</t>
  </si>
  <si>
    <t>妇幼保健机构</t>
  </si>
  <si>
    <t>30101</t>
  </si>
  <si>
    <t>基本工资</t>
  </si>
  <si>
    <t>30102</t>
  </si>
  <si>
    <t>津贴补贴</t>
  </si>
  <si>
    <t>30107</t>
  </si>
  <si>
    <t>绩效工资</t>
  </si>
  <si>
    <t>购房补贴</t>
  </si>
  <si>
    <t>530400210000000626433</t>
  </si>
  <si>
    <t>社会保障缴费</t>
  </si>
  <si>
    <t>机关事业单位基本养老保险缴费支出</t>
  </si>
  <si>
    <t>30108</t>
  </si>
  <si>
    <t>机关事业单位基本养老保险缴费</t>
  </si>
  <si>
    <t>30112</t>
  </si>
  <si>
    <t>其他社会保障缴费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</si>
  <si>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</si>
  <si>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</si>
  <si>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</si>
  <si>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</si>
  <si>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</si>
  <si>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</si>
  <si>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</si>
  <si>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530400210000000626434</t>
  </si>
  <si>
    <t>住房公积金</t>
  </si>
  <si>
    <t>30113</t>
  </si>
  <si>
    <t>530400210000000626435</t>
  </si>
  <si>
    <t>对个人和家庭的补助</t>
  </si>
  <si>
    <t>事业单位离退休</t>
  </si>
  <si>
    <t>30305</t>
  </si>
  <si>
    <t>生活补助</t>
  </si>
  <si>
    <t>530400210000000626437</t>
  </si>
  <si>
    <t>公车购置及运维费</t>
  </si>
  <si>
    <t>30231</t>
  </si>
  <si>
    <t>公务用车运行维护费</t>
  </si>
  <si>
    <t>530400210000000626438</t>
  </si>
  <si>
    <t>工会经费</t>
  </si>
  <si>
    <t>30228</t>
  </si>
  <si>
    <t>530400210000000626440</t>
  </si>
  <si>
    <t>一般公用经费</t>
  </si>
  <si>
    <t>30299</t>
  </si>
  <si>
    <t>其他商品和服务支出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</si>
  <si>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</si>
  <si>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</si>
  <si>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</si>
  <si>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</si>
  <si>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</si>
  <si>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</si>
  <si>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</si>
  <si>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</si>
  <si>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</si>
  <si>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</si>
  <si>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30229</t>
  </si>
  <si>
    <t>福利费</t>
  </si>
  <si>
    <t>30239</t>
  </si>
  <si>
    <t>其他交通费用</t>
  </si>
  <si>
    <t>530400221100000248048</t>
  </si>
  <si>
    <t>玉溪市妇幼保健院事业收入（绩效工资）专项资金</t>
  </si>
  <si>
    <t>530400221100000337681</t>
  </si>
  <si>
    <t>30217</t>
  </si>
  <si>
    <t>530400231100001223363</t>
  </si>
  <si>
    <t>残疾人就业保障金</t>
  </si>
  <si>
    <t>530400241100002086832</t>
  </si>
  <si>
    <t>玉溪市妇幼保健院编外临聘人员经费</t>
  </si>
  <si>
    <t>30199</t>
  </si>
  <si>
    <t>其他工资福利支出</t>
  </si>
  <si>
    <t>530400241100002088371</t>
  </si>
  <si>
    <t>玉溪市妇幼保健院奖励性绩效工资（工资部分）资金</t>
  </si>
  <si>
    <t>530400241100002091142</t>
  </si>
  <si>
    <t>职业年金经费</t>
  </si>
  <si>
    <t>机关事业单位职业年金缴费支出</t>
  </si>
  <si>
    <t>30109</t>
  </si>
  <si>
    <t>职业年金缴费</t>
  </si>
  <si>
    <t>530400241100002789404</t>
  </si>
  <si>
    <t>事业单位工作人员2023年至2025考核优秀奖经费</t>
  </si>
  <si>
    <t>30103</t>
  </si>
  <si>
    <t>奖金</t>
  </si>
  <si>
    <t>530400251100003569625</t>
  </si>
  <si>
    <t>工作业务经费</t>
  </si>
  <si>
    <t>30213</t>
  </si>
  <si>
    <t>维修（护）费</t>
  </si>
  <si>
    <t>530400251100003572603</t>
  </si>
  <si>
    <t>玉溪市妇幼保健院人才奖励经费</t>
  </si>
  <si>
    <t>530400251100003576746</t>
  </si>
  <si>
    <t>退休医疗照顾人员门诊医疗费用补助经费</t>
  </si>
  <si>
    <t>30307</t>
  </si>
  <si>
    <t>医疗费补助</t>
  </si>
  <si>
    <t>530400251100003855773</t>
  </si>
  <si>
    <t>玉溪市妇幼保健院编外人员绩效经费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</si>
  <si>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</si>
  <si>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</si>
  <si>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</si>
  <si>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</si>
  <si>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</si>
  <si>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</si>
  <si>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社2021008专项资金</t>
  </si>
  <si>
    <t>民生类</t>
  </si>
  <si>
    <t>530400210000000626264</t>
  </si>
  <si>
    <t>30215</t>
  </si>
  <si>
    <t>会议费</t>
  </si>
  <si>
    <t>30216</t>
  </si>
  <si>
    <t>培训费</t>
  </si>
  <si>
    <t>30226</t>
  </si>
  <si>
    <t>劳务费</t>
  </si>
  <si>
    <t>基本公共卫生服务项目专项资金</t>
  </si>
  <si>
    <t>专项业务类</t>
  </si>
  <si>
    <t>530400210000000632932</t>
  </si>
  <si>
    <t>基本公共卫生服务</t>
  </si>
  <si>
    <t>卫生健康事业发展经费</t>
  </si>
  <si>
    <t>530400210000000632942</t>
  </si>
  <si>
    <t>其他卫生健康支出</t>
  </si>
  <si>
    <t>30218</t>
  </si>
  <si>
    <t>专用材料费</t>
  </si>
  <si>
    <t>玉溪市妇幼保健院事业收入专项资金</t>
  </si>
  <si>
    <t>事业发展类</t>
  </si>
  <si>
    <t>530400221100000230902</t>
  </si>
  <si>
    <t>30209</t>
  </si>
  <si>
    <t>物业管理费</t>
  </si>
  <si>
    <t>30227</t>
  </si>
  <si>
    <t>委托业务费</t>
  </si>
  <si>
    <t>31003</t>
  </si>
  <si>
    <t>专用设备购置</t>
  </si>
  <si>
    <t>39999</t>
  </si>
  <si>
    <t>特定项目社2022037专项资金</t>
  </si>
  <si>
    <t>530400221100000779169</t>
  </si>
  <si>
    <t>重大公共卫生服务</t>
  </si>
  <si>
    <t>医疗服务与保障能力提升公立医院综合改革补助资金</t>
  </si>
  <si>
    <t>530400221100000898138</t>
  </si>
  <si>
    <t>其他公立医院支出</t>
  </si>
  <si>
    <t>31007</t>
  </si>
  <si>
    <t>信息网络及软件购置更新</t>
  </si>
  <si>
    <t>2022年基本公共卫生服务项目专项资金</t>
  </si>
  <si>
    <t>530400221100001116085</t>
  </si>
  <si>
    <t>2023年医疗服务与保障能力提升公立医院综合改革补助资金</t>
  </si>
  <si>
    <t>530400231100001751074</t>
  </si>
  <si>
    <t>特定项目社2023067专项经费</t>
  </si>
  <si>
    <t>530400231100001973217</t>
  </si>
  <si>
    <t>31002</t>
  </si>
  <si>
    <t>办公设备购置</t>
  </si>
  <si>
    <t>特定项目社2023068专项经费</t>
  </si>
  <si>
    <t>530400231100001973478</t>
  </si>
  <si>
    <t>2023年卫生健康事业发展经费</t>
  </si>
  <si>
    <t>530400231100001974850</t>
  </si>
  <si>
    <t>基本公共卫生服务项目省级资金</t>
  </si>
  <si>
    <t>530400231100002236150</t>
  </si>
  <si>
    <t>特定项目社2023085专项经费</t>
  </si>
  <si>
    <t>530400231100002306494</t>
  </si>
  <si>
    <t>玉溪市公立医院改革与高质量发展示范项目经费</t>
  </si>
  <si>
    <t>530400231100002331348</t>
  </si>
  <si>
    <t>健康云南“以奖代补”项目经费</t>
  </si>
  <si>
    <t>530400241100002892854</t>
  </si>
  <si>
    <t>特定项目社2024045专项资金</t>
  </si>
  <si>
    <t>530400241100002892994</t>
  </si>
  <si>
    <t>30202</t>
  </si>
  <si>
    <t>印刷费</t>
  </si>
  <si>
    <t>玉溪市医学遗传诊断中心建设项目经费</t>
  </si>
  <si>
    <t>530400241100002982773</t>
  </si>
  <si>
    <t>其他卫生健康管理事务支出</t>
  </si>
  <si>
    <t>医疗服务与保障能力提升补助资金</t>
  </si>
  <si>
    <t>530400241100003027838</t>
  </si>
  <si>
    <t>2023年卫生健康事业发展省对下专项结算补助资金</t>
  </si>
  <si>
    <t>530400241100003059978</t>
  </si>
  <si>
    <t>2024年基本公共卫生服务中央结算资金</t>
  </si>
  <si>
    <t>530400241100003207068</t>
  </si>
  <si>
    <t>2024年卫生健康事业发展省对下补助资金</t>
  </si>
  <si>
    <t>530400241100003207362</t>
  </si>
  <si>
    <t>特定项目社2024064重大公共卫生服务结算补助资金</t>
  </si>
  <si>
    <t>530400241100003258179</t>
  </si>
  <si>
    <t>2024年第二批医疗卫生事业高质量发展三年行动计划资金城乡适龄妇女“两癌”筛查提质拓面项目资金</t>
  </si>
  <si>
    <t>530400241100003267437</t>
  </si>
  <si>
    <t>其他一般公共服务支出</t>
  </si>
  <si>
    <t>特定项目社2025023专项资金</t>
  </si>
  <si>
    <t>530400251100003568202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</si>
  <si>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</si>
  <si>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</si>
  <si>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</si>
  <si>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</si>
  <si>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</si>
  <si>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</si>
  <si>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</si>
  <si>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</si>
  <si>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</si>
  <si>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</si>
  <si>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</si>
  <si>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</si>
  <si>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1.婚前、孕产妇检测率均≥95%;2.孕期检测率≥90%;3.艾滋病病毒感染孕产妇所生儿童早期诊断检测覆盖率≥95%，HIV抗体检测率≥95%;4.孕产妇梅毒治疗率≥90%，规范治疗率≥80%, 所生儿童预防性治疗率≥90%;5.乙肝感染的孕产妇所生新生儿接受乙肝免疫球蛋白注射的比例≥95%;6.艾滋病母婴传播率控制在2.5%以下。7、乙肝母婴传播率&lt;2%.8、先天梅毒年报告发病率降至18/10万活产数以下。9．预防艾滋病、梅毒和乙肝母婴传播信息管理网络上报及时率≥95%。10、最大程度地减少疾病的母婴传播，降低艾滋病、梅毒和乙肝对妇女儿童的影响，进一步改善妇女儿童生活质量及健康水平。</t>
  </si>
  <si>
    <t>产出指标</t>
  </si>
  <si>
    <t>数量指标</t>
  </si>
  <si>
    <t>技术指导两次</t>
  </si>
  <si>
    <t>&gt;</t>
  </si>
  <si>
    <t>年</t>
  </si>
  <si>
    <t>定量指标</t>
  </si>
  <si>
    <t>每年技术指导两次</t>
  </si>
  <si>
    <t>质量指标</t>
  </si>
  <si>
    <t>孕产妇检测95%</t>
  </si>
  <si>
    <t>95</t>
  </si>
  <si>
    <t>%</t>
  </si>
  <si>
    <t>孕产妇检测大于95</t>
  </si>
  <si>
    <t>艾滋病母婴传播率控制在2%以下</t>
  </si>
  <si>
    <t>&lt;</t>
  </si>
  <si>
    <t>效益指标</t>
  </si>
  <si>
    <t>社会效益</t>
  </si>
  <si>
    <t>居民健康意识提高，改变不良生活方式</t>
  </si>
  <si>
    <t>=</t>
  </si>
  <si>
    <t>效果明显</t>
  </si>
  <si>
    <t>定性指标</t>
  </si>
  <si>
    <t>满意度指标</t>
  </si>
  <si>
    <t>服务对象满意度</t>
  </si>
  <si>
    <t>服务对象满意度80%以上</t>
  </si>
  <si>
    <t>80</t>
  </si>
  <si>
    <t>做好本单位业务活动经费，按规定落实业务活动收入、支出，支持部门正常履职。</t>
  </si>
  <si>
    <t>公用经费保障物业管理面积</t>
  </si>
  <si>
    <t>&gt;=</t>
  </si>
  <si>
    <t>0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</si>
  <si>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</si>
  <si>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</si>
  <si>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</si>
  <si>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</si>
  <si>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</si>
  <si>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>部门运转</t>
  </si>
  <si>
    <t>正常运转</t>
  </si>
  <si>
    <t>反映部门（单位）正常运转情况。</t>
  </si>
  <si>
    <t>社会公众满意度</t>
  </si>
  <si>
    <t>90</t>
  </si>
  <si>
    <t>反映社会公众对部门（单位）履职情况的满意程度。</t>
  </si>
  <si>
    <t>单位人员满意度</t>
  </si>
  <si>
    <t>反映部门（单位）人员对公用经费保障的满意程度。</t>
  </si>
  <si>
    <t>预算06表</t>
  </si>
  <si>
    <t>2025年部门政府性基金预算支出预算表</t>
  </si>
  <si>
    <t>政府性基金预算支出</t>
  </si>
  <si>
    <t>备注：我单位2025年无政府性基金预算支出预算，故此表为空。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</si>
  <si>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</si>
  <si>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</si>
  <si>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</si>
  <si>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</si>
  <si>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</si>
  <si>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</si>
  <si>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</si>
  <si>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</si>
  <si>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</si>
  <si>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</si>
  <si>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</si>
  <si>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</si>
  <si>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不间断电源</t>
  </si>
  <si>
    <t>台</t>
  </si>
  <si>
    <t>医用超低温冰箱</t>
  </si>
  <si>
    <t>冰箱</t>
  </si>
  <si>
    <t>保安服务费（治安保卫、消防监控室等)</t>
  </si>
  <si>
    <t>交换机</t>
  </si>
  <si>
    <t>扫描仪</t>
  </si>
  <si>
    <t>桌前椅</t>
  </si>
  <si>
    <t>把</t>
  </si>
  <si>
    <t>中心负压引流器</t>
  </si>
  <si>
    <t>基因测序平台</t>
  </si>
  <si>
    <t>套</t>
  </si>
  <si>
    <t>货架隔板</t>
  </si>
  <si>
    <t>组</t>
  </si>
  <si>
    <t>货架</t>
  </si>
  <si>
    <t>空气消毒机</t>
  </si>
  <si>
    <t>新生儿身长测量仪</t>
  </si>
  <si>
    <t>印刷服务</t>
  </si>
  <si>
    <t>批</t>
  </si>
  <si>
    <t>膳食宝塔模型</t>
  </si>
  <si>
    <t>个</t>
  </si>
  <si>
    <t>检眼镜片箱</t>
  </si>
  <si>
    <t>办公桌</t>
  </si>
  <si>
    <t>条码打印机</t>
  </si>
  <si>
    <t>平衡杆儿童款</t>
  </si>
  <si>
    <t>蜡块柜、玻片柜、晾片柜</t>
  </si>
  <si>
    <t>常频高频呼吸机</t>
  </si>
  <si>
    <t>二氧化碳培养箱</t>
  </si>
  <si>
    <t>壁挂式空气消毒机</t>
  </si>
  <si>
    <t>医用脚踩凳</t>
  </si>
  <si>
    <t>阅片灯箱</t>
  </si>
  <si>
    <t>WPS办公软件</t>
  </si>
  <si>
    <t>儿童血氧仪</t>
  </si>
  <si>
    <t>轮椅</t>
  </si>
  <si>
    <t>手术室升降旋转凳</t>
  </si>
  <si>
    <t>办公椅</t>
  </si>
  <si>
    <t>除湿机</t>
  </si>
  <si>
    <t>台式计算机</t>
  </si>
  <si>
    <t>凳子</t>
  </si>
  <si>
    <t>乳房活检与旋切系统</t>
  </si>
  <si>
    <t>复印纸</t>
  </si>
  <si>
    <t>多功能一体机（彩色）</t>
  </si>
  <si>
    <t>低速离心机</t>
  </si>
  <si>
    <t>新生儿体重秤</t>
  </si>
  <si>
    <t>扫码枪</t>
  </si>
  <si>
    <t>文件柜</t>
  </si>
  <si>
    <t>经皮胆红素测定仪</t>
  </si>
  <si>
    <t>儿心量表-II工具箱</t>
  </si>
  <si>
    <t>会计师事务所审计费</t>
  </si>
  <si>
    <t>张</t>
  </si>
  <si>
    <t>数字照相机</t>
  </si>
  <si>
    <t>陪护椅</t>
  </si>
  <si>
    <t>置物柜</t>
  </si>
  <si>
    <t>实验室旋转圆凳</t>
  </si>
  <si>
    <t>保洁服务费</t>
  </si>
  <si>
    <t>双道微量注射泵</t>
  </si>
  <si>
    <t>A4黑白打印机</t>
  </si>
  <si>
    <t>阴道镜</t>
  </si>
  <si>
    <t>立式灭菌器</t>
  </si>
  <si>
    <t>多功能一体机</t>
  </si>
  <si>
    <t>器械车</t>
  </si>
  <si>
    <t>DDST评估箱</t>
  </si>
  <si>
    <t>亚低温治疗仪</t>
  </si>
  <si>
    <t>药品追溯码高拍仪</t>
  </si>
  <si>
    <t>超纯水系统</t>
  </si>
  <si>
    <t>语音报价器</t>
  </si>
  <si>
    <t>移动式输液架</t>
  </si>
  <si>
    <t>显微镜</t>
  </si>
  <si>
    <t>档案柜</t>
  </si>
  <si>
    <t>高频胸壁震荡排痰仪</t>
  </si>
  <si>
    <t>荧光定量PCR仪</t>
  </si>
  <si>
    <t>保险柜</t>
  </si>
  <si>
    <t>窗口扫码器</t>
  </si>
  <si>
    <t>碎纸机</t>
  </si>
  <si>
    <t>冷冻离心机</t>
  </si>
  <si>
    <t>高流量吸氧机</t>
  </si>
  <si>
    <t>毛巾消毒柜</t>
  </si>
  <si>
    <t>训练用双向扶梯</t>
  </si>
  <si>
    <t>高脚塑料凳子</t>
  </si>
  <si>
    <t>铅衣架</t>
  </si>
  <si>
    <t>医用冷藏冷冻箱</t>
  </si>
  <si>
    <t>车辆燃油费</t>
  </si>
  <si>
    <t>元</t>
  </si>
  <si>
    <t>车辆维修费</t>
  </si>
  <si>
    <t>车辆ETC充值</t>
  </si>
  <si>
    <t>车辆保险</t>
  </si>
  <si>
    <t>预算08表</t>
  </si>
  <si>
    <t>2025年部门政府购买服务预算表</t>
  </si>
  <si>
    <t>政府购买服务项目</t>
  </si>
  <si>
    <t>政府购买服务目录</t>
  </si>
  <si>
    <t>备注：备注：我单位2025年无政府购买服务预算，故此表为空。</t>
  </si>
  <si>
    <t>预算09-1表</t>
  </si>
  <si>
    <t>2025年省对下转移支付预算表</t>
  </si>
  <si>
    <t>单位名称（项目）</t>
  </si>
  <si>
    <t>地区</t>
  </si>
  <si>
    <t>政府性基金</t>
  </si>
  <si>
    <t>昆明</t>
  </si>
  <si>
    <t>昭通</t>
  </si>
  <si>
    <t>曲靖</t>
  </si>
  <si>
    <t>玉溪</t>
  </si>
  <si>
    <t>红河</t>
  </si>
  <si>
    <t>文山</t>
  </si>
  <si>
    <t>普洱</t>
  </si>
  <si>
    <t>西双版纳</t>
  </si>
  <si>
    <t>楚雄</t>
  </si>
  <si>
    <t>大理</t>
  </si>
  <si>
    <t>保山</t>
  </si>
  <si>
    <t>德宏</t>
  </si>
  <si>
    <t>丽江</t>
  </si>
  <si>
    <t>怒江</t>
  </si>
  <si>
    <t>迪庆</t>
  </si>
  <si>
    <t>临沧</t>
  </si>
  <si>
    <t>宣威</t>
  </si>
  <si>
    <t>腾冲</t>
  </si>
  <si>
    <t>镇雄</t>
  </si>
  <si>
    <t>备注：我单位2025年无省对下转移支付预算，故此表为空。</t>
  </si>
  <si>
    <t>预算09-2表</t>
  </si>
  <si>
    <t>2025年省对下转移支付绩效目标表</t>
  </si>
  <si>
    <t>备注：我单位2025年无省对下转移支付预算，故省对下转移支付绩效目标表为空。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</si>
  <si>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</si>
  <si>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</si>
  <si>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</si>
  <si>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</si>
  <si>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</si>
  <si>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</si>
  <si>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</si>
  <si>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</si>
  <si>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</si>
  <si>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7</t>
  </si>
  <si>
    <t>8</t>
  </si>
  <si>
    <t>设备</t>
  </si>
  <si>
    <t>A02320800 物理治疗、康复及体育治疗仪器设备</t>
  </si>
  <si>
    <t>A02021199 其他输入输出设备</t>
  </si>
  <si>
    <t>A02320200 普通诊察器械</t>
  </si>
  <si>
    <t>A02021007 条码打印机</t>
  </si>
  <si>
    <t>A02061504 不间断电源</t>
  </si>
  <si>
    <t>A02020400 多功能一体机</t>
  </si>
  <si>
    <t>A02021119 条码扫描器</t>
  </si>
  <si>
    <t>A02322800 消毒灭菌设备及器具</t>
  </si>
  <si>
    <t>A02320400 医用光学仪器</t>
  </si>
  <si>
    <t>A02321900 临床检验设备</t>
  </si>
  <si>
    <t>A02322500 急救和生命支持设备</t>
  </si>
  <si>
    <t>A02322700 病房护理及医院设备</t>
  </si>
  <si>
    <t>A02320300 医用电子生理参数检测仪器设备</t>
  </si>
  <si>
    <t>A02320700 医用内窥镜</t>
  </si>
  <si>
    <t>A02322900 医用低温、冷疗设备</t>
  </si>
  <si>
    <t>A02322400 手术室设备及附件</t>
  </si>
  <si>
    <t>A02021003 A4黑白打印机</t>
  </si>
  <si>
    <t>A02010105 台式计算机</t>
  </si>
  <si>
    <t>A02323100 助残器械</t>
  </si>
  <si>
    <t>A02020501 数字照相机</t>
  </si>
  <si>
    <t>A02021118 扫描仪</t>
  </si>
  <si>
    <t>A02320100 手术器械</t>
  </si>
  <si>
    <t>A02061809 调湿调温机</t>
  </si>
  <si>
    <t>A02021301 碎纸机</t>
  </si>
  <si>
    <t>A02010202 交换设备</t>
  </si>
  <si>
    <t>家具和用品</t>
  </si>
  <si>
    <t>A05010201 办公桌</t>
  </si>
  <si>
    <t>A05010301 办公椅</t>
  </si>
  <si>
    <t>A05010599 其他柜类</t>
  </si>
  <si>
    <t>A05010602 金属质架类</t>
  </si>
  <si>
    <t>A05010399 其他椅凳类</t>
  </si>
  <si>
    <t>A05010504 保密柜</t>
  </si>
  <si>
    <t>A05010699 其他架类</t>
  </si>
  <si>
    <t>A05010502 文件柜</t>
  </si>
  <si>
    <t>A05010304 教学、实验椅凳</t>
  </si>
  <si>
    <t>A05010302 桌前椅</t>
  </si>
  <si>
    <t>无形资产</t>
  </si>
  <si>
    <t>A08060301 基础软件</t>
  </si>
  <si>
    <t>预算11表</t>
  </si>
  <si>
    <t>2025年中央转移支付补助项目支出预算表</t>
  </si>
  <si>
    <t>上级补助</t>
  </si>
  <si>
    <t>备注：我单位2025年无中央转移支付补助项目支出预算，故此表为空。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</si>
  <si>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</si>
  <si>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</si>
  <si>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</si>
  <si>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</si>
  <si>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</si>
  <si>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</si>
  <si>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>311 专项业务类</t>
  </si>
  <si>
    <t>本级</t>
  </si>
  <si>
    <t/>
  </si>
</sst>
</file>

<file path=xl/styles.xml><?xml version="1.0" encoding="utf-8"?>
<styleSheet xmlns="http://schemas.openxmlformats.org/spreadsheetml/2006/main">
  <numFmts count="9">
    <numFmt numFmtId="176" formatCode="yyyy/mm/dd\ hh:mm:ss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#,##0.00;\-#,##0.00;;@"/>
    <numFmt numFmtId="178" formatCode="yyyy/mm/dd"/>
    <numFmt numFmtId="179" formatCode="hh:mm:ss"/>
    <numFmt numFmtId="180" formatCode="#,##0;\-#,##0;;@"/>
  </numFmts>
  <fonts count="43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b/>
      <sz val="19.5"/>
      <name val="宋体"/>
      <charset val="134"/>
    </font>
    <font>
      <sz val="10.5"/>
      <name val="宋体"/>
      <charset val="134"/>
    </font>
    <font>
      <sz val="9"/>
      <name val="SimSun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11"/>
      <color theme="1"/>
      <name val="宋体"/>
      <charset val="134"/>
    </font>
    <font>
      <sz val="9.75"/>
      <color rgb="FF000000"/>
      <name val="SimSun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7" fillId="7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10" fillId="0" borderId="7">
      <alignment horizontal="right" vertical="center"/>
    </xf>
    <xf numFmtId="0" fontId="24" fillId="3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10" fillId="0" borderId="7">
      <alignment horizontal="right" vertical="center"/>
    </xf>
    <xf numFmtId="0" fontId="26" fillId="0" borderId="0" applyNumberFormat="0" applyFill="0" applyBorder="0" applyAlignment="0" applyProtection="0">
      <alignment vertical="center"/>
    </xf>
    <xf numFmtId="0" fontId="0" fillId="15" borderId="17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6" fillId="17" borderId="18" applyNumberFormat="0" applyAlignment="0" applyProtection="0">
      <alignment vertical="center"/>
    </xf>
    <xf numFmtId="0" fontId="35" fillId="17" borderId="15" applyNumberFormat="0" applyAlignment="0" applyProtection="0">
      <alignment vertical="center"/>
    </xf>
    <xf numFmtId="0" fontId="40" fillId="18" borderId="20" applyNumberForma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10" fontId="10" fillId="0" borderId="7">
      <alignment horizontal="right" vertical="center"/>
    </xf>
    <xf numFmtId="0" fontId="24" fillId="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177" fontId="10" fillId="0" borderId="7">
      <alignment horizontal="right" vertical="center"/>
    </xf>
    <xf numFmtId="49" fontId="10" fillId="0" borderId="7">
      <alignment horizontal="left" vertical="center" wrapText="1"/>
    </xf>
    <xf numFmtId="177" fontId="10" fillId="0" borderId="7">
      <alignment horizontal="right" vertical="center"/>
    </xf>
    <xf numFmtId="179" fontId="10" fillId="0" borderId="7">
      <alignment horizontal="right" vertical="center"/>
    </xf>
    <xf numFmtId="180" fontId="10" fillId="0" borderId="7">
      <alignment horizontal="right" vertical="center"/>
    </xf>
  </cellStyleXfs>
  <cellXfs count="192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/>
      <protection locked="0"/>
    </xf>
    <xf numFmtId="49" fontId="5" fillId="0" borderId="7" xfId="53" applyNumberFormat="1" applyFont="1" applyBorder="1">
      <alignment horizontal="left" vertical="center" wrapText="1"/>
    </xf>
    <xf numFmtId="177" fontId="6" fillId="0" borderId="7" xfId="0" applyNumberFormat="1" applyFont="1" applyFill="1" applyBorder="1" applyAlignment="1">
      <alignment horizontal="right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177" fontId="6" fillId="0" borderId="7" xfId="54" applyNumberFormat="1" applyFont="1" applyBorder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177" fontId="6" fillId="0" borderId="7" xfId="0" applyNumberFormat="1" applyFont="1" applyBorder="1" applyAlignment="1">
      <alignment horizontal="right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0" fontId="8" fillId="0" borderId="0" xfId="0" applyFont="1" applyFill="1" applyAlignment="1">
      <alignment vertical="top"/>
    </xf>
    <xf numFmtId="0" fontId="9" fillId="0" borderId="0" xfId="0" applyFont="1" applyBorder="1" applyAlignment="1">
      <alignment horizontal="center" vertical="center"/>
    </xf>
    <xf numFmtId="49" fontId="10" fillId="0" borderId="0" xfId="53" applyNumberFormat="1" applyFont="1" applyBorder="1">
      <alignment horizontal="left" vertical="center" wrapText="1"/>
    </xf>
    <xf numFmtId="49" fontId="10" fillId="0" borderId="0" xfId="53" applyNumberFormat="1" applyFont="1" applyBorder="1" applyAlignment="1">
      <alignment horizontal="right" vertical="center" wrapText="1"/>
    </xf>
    <xf numFmtId="49" fontId="11" fillId="0" borderId="0" xfId="53" applyNumberFormat="1" applyFont="1" applyBorder="1" applyAlignment="1">
      <alignment horizontal="center" vertical="center" wrapText="1"/>
    </xf>
    <xf numFmtId="49" fontId="12" fillId="0" borderId="7" xfId="53" applyNumberFormat="1" applyFont="1" applyBorder="1" applyAlignment="1">
      <alignment horizontal="center" vertical="center" wrapText="1"/>
    </xf>
    <xf numFmtId="49" fontId="13" fillId="0" borderId="7" xfId="53" applyNumberFormat="1" applyFont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left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180" fontId="10" fillId="0" borderId="7" xfId="0" applyNumberFormat="1" applyFont="1" applyFill="1" applyBorder="1" applyAlignment="1">
      <alignment horizontal="right" vertical="center" wrapText="1"/>
    </xf>
    <xf numFmtId="177" fontId="10" fillId="0" borderId="7" xfId="0" applyNumberFormat="1" applyFont="1" applyFill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>
      <alignment horizontal="left" vertical="center" wrapText="1"/>
    </xf>
    <xf numFmtId="0" fontId="15" fillId="0" borderId="7" xfId="0" applyFont="1" applyBorder="1" applyAlignment="1">
      <alignment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right" vertical="center"/>
    </xf>
    <xf numFmtId="177" fontId="3" fillId="0" borderId="7" xfId="0" applyNumberFormat="1" applyFont="1" applyFill="1" applyBorder="1" applyAlignment="1">
      <alignment horizontal="right" vertical="center"/>
    </xf>
    <xf numFmtId="177" fontId="6" fillId="0" borderId="7" xfId="0" applyNumberFormat="1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center" vertical="center" wrapText="1"/>
    </xf>
    <xf numFmtId="180" fontId="6" fillId="0" borderId="7" xfId="56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49" fontId="6" fillId="0" borderId="7" xfId="53" applyNumberFormat="1" applyFont="1" applyBorder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49" fontId="6" fillId="0" borderId="7" xfId="0" applyNumberFormat="1" applyFont="1" applyFill="1" applyBorder="1" applyAlignment="1">
      <alignment horizontal="left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0" fontId="17" fillId="0" borderId="1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8" fillId="0" borderId="14" xfId="0" applyFont="1" applyFill="1" applyBorder="1" applyAlignment="1">
      <alignment vertical="top"/>
    </xf>
    <xf numFmtId="49" fontId="10" fillId="0" borderId="7" xfId="53" applyNumberFormat="1" applyFont="1" applyBorder="1">
      <alignment horizontal="left" vertical="center" wrapText="1"/>
    </xf>
    <xf numFmtId="177" fontId="10" fillId="0" borderId="7" xfId="53" applyNumberFormat="1" applyFont="1" applyBorder="1" applyAlignment="1">
      <alignment horizontal="right" vertical="center" wrapText="1"/>
    </xf>
    <xf numFmtId="49" fontId="10" fillId="0" borderId="4" xfId="53" applyNumberFormat="1" applyFont="1" applyBorder="1">
      <alignment horizontal="left" vertical="center" wrapText="1"/>
    </xf>
    <xf numFmtId="49" fontId="10" fillId="0" borderId="6" xfId="53" applyNumberFormat="1" applyFont="1" applyBorder="1">
      <alignment horizontal="left" vertical="center" wrapText="1"/>
    </xf>
    <xf numFmtId="0" fontId="16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10" fillId="0" borderId="7" xfId="53" applyNumberFormat="1" applyFont="1" applyBorder="1" applyAlignment="1">
      <alignment horizontal="left" vertical="center" wrapText="1" indent="2"/>
    </xf>
    <xf numFmtId="49" fontId="10" fillId="0" borderId="7" xfId="53" applyNumberFormat="1" applyFont="1" applyBorder="1" applyAlignment="1">
      <alignment horizontal="left" vertical="center" wrapText="1" indent="4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>
      <alignment vertical="center"/>
    </xf>
    <xf numFmtId="4" fontId="22" fillId="0" borderId="7" xfId="0" applyNumberFormat="1" applyFont="1" applyBorder="1" applyAlignment="1" applyProtection="1">
      <alignment horizontal="right" vertical="center"/>
      <protection locked="0"/>
    </xf>
    <xf numFmtId="49" fontId="22" fillId="0" borderId="7" xfId="53" applyNumberFormat="1" applyFont="1" applyBorder="1">
      <alignment horizontal="left" vertical="center" wrapText="1"/>
    </xf>
    <xf numFmtId="0" fontId="6" fillId="0" borderId="7" xfId="0" applyFont="1" applyBorder="1" applyAlignment="1">
      <alignment vertical="center"/>
    </xf>
    <xf numFmtId="49" fontId="6" fillId="0" borderId="7" xfId="53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4" fontId="22" fillId="0" borderId="7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center" vertical="center"/>
    </xf>
    <xf numFmtId="0" fontId="22" fillId="0" borderId="7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177" fontId="6" fillId="0" borderId="0" xfId="0" applyNumberFormat="1" applyFont="1" applyBorder="1" applyAlignment="1">
      <alignment horizontal="right" vertical="center"/>
    </xf>
    <xf numFmtId="0" fontId="14" fillId="0" borderId="0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top"/>
    </xf>
    <xf numFmtId="0" fontId="3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177" fontId="22" fillId="0" borderId="7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22" fillId="0" borderId="6" xfId="0" applyFont="1" applyBorder="1" applyAlignment="1" applyProtection="1">
      <alignment horizontal="center"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2"/>
  <sheetViews>
    <sheetView showZeros="0" workbookViewId="0">
      <pane ySplit="1" topLeftCell="A2" activePane="bottomLeft" state="frozen"/>
      <selection/>
      <selection pane="bottomLeft" activeCell="D10" sqref="D10"/>
    </sheetView>
  </sheetViews>
  <sheetFormatPr defaultColWidth="8" defaultRowHeight="14.25" customHeight="1" outlineLevelCol="3"/>
  <cols>
    <col min="1" max="1" width="39.575" customWidth="1"/>
    <col min="2" max="2" width="46.3166666666667" customWidth="1"/>
    <col min="3" max="3" width="40.425" customWidth="1"/>
    <col min="4" max="4" width="50.175" customWidth="1"/>
  </cols>
  <sheetData>
    <row r="1" customHeight="1" spans="1:4">
      <c r="A1" s="1"/>
      <c r="B1" s="1"/>
      <c r="C1" s="1"/>
      <c r="D1" s="1"/>
    </row>
    <row r="2" ht="12" customHeight="1" spans="4:4">
      <c r="D2" s="107" t="s">
        <v>0</v>
      </c>
    </row>
    <row r="3" ht="36" customHeight="1" spans="1:4">
      <c r="A3" s="50" t="s">
        <v>1</v>
      </c>
      <c r="B3" s="184"/>
      <c r="C3" s="184"/>
      <c r="D3" s="184"/>
    </row>
    <row r="4" ht="21" customHeight="1" spans="1:4">
      <c r="A4" s="96" t="s">
        <v>2</v>
      </c>
      <c r="B4" s="148"/>
      <c r="C4" s="148"/>
      <c r="D4" s="106" t="s">
        <v>3</v>
      </c>
    </row>
    <row r="5" ht="19.5" customHeight="1" spans="1:4">
      <c r="A5" s="11" t="s">
        <v>4</v>
      </c>
      <c r="B5" s="13"/>
      <c r="C5" s="11" t="s">
        <v>5</v>
      </c>
      <c r="D5" s="13"/>
    </row>
    <row r="6" ht="19.5" customHeight="1" spans="1:4">
      <c r="A6" s="16" t="s">
        <v>6</v>
      </c>
      <c r="B6" s="16" t="s">
        <v>7</v>
      </c>
      <c r="C6" s="16" t="s">
        <v>8</v>
      </c>
      <c r="D6" s="16" t="s">
        <v>7</v>
      </c>
    </row>
    <row r="7" ht="19.5" customHeight="1" spans="1:4">
      <c r="A7" s="19"/>
      <c r="B7" s="19"/>
      <c r="C7" s="19"/>
      <c r="D7" s="19"/>
    </row>
    <row r="8" ht="25.4" customHeight="1" spans="1:4">
      <c r="A8" s="155" t="s">
        <v>9</v>
      </c>
      <c r="B8" s="135">
        <v>23785411.99</v>
      </c>
      <c r="C8" s="115" t="s">
        <v>10</v>
      </c>
      <c r="D8" s="135">
        <v>50000</v>
      </c>
    </row>
    <row r="9" ht="25.4" customHeight="1" spans="1:4">
      <c r="A9" s="155" t="s">
        <v>11</v>
      </c>
      <c r="B9" s="135"/>
      <c r="C9" s="115" t="s">
        <v>12</v>
      </c>
      <c r="D9" s="135">
        <v>4211416.95</v>
      </c>
    </row>
    <row r="10" ht="25.4" customHeight="1" spans="1:4">
      <c r="A10" s="155" t="s">
        <v>13</v>
      </c>
      <c r="B10" s="135"/>
      <c r="C10" s="115" t="s">
        <v>14</v>
      </c>
      <c r="D10" s="135">
        <v>134416401.49</v>
      </c>
    </row>
    <row r="11" ht="25.4" customHeight="1" spans="1:4">
      <c r="A11" s="155" t="s">
        <v>15</v>
      </c>
      <c r="B11" s="95"/>
      <c r="C11" s="115" t="s">
        <v>16</v>
      </c>
      <c r="D11" s="135">
        <v>1819728</v>
      </c>
    </row>
    <row r="12" ht="25.4" customHeight="1" spans="1:4">
      <c r="A12" s="155" t="s">
        <v>17</v>
      </c>
      <c r="B12" s="135">
        <v>60000000</v>
      </c>
      <c r="C12" s="115" t="s">
        <v>18</v>
      </c>
      <c r="D12" s="135">
        <v>7323200</v>
      </c>
    </row>
    <row r="13" ht="25.4" customHeight="1" spans="1:4">
      <c r="A13" s="155" t="s">
        <v>19</v>
      </c>
      <c r="B13" s="95">
        <v>60000000</v>
      </c>
      <c r="C13" s="115"/>
      <c r="D13" s="135"/>
    </row>
    <row r="14" ht="25.4" customHeight="1" spans="1:4">
      <c r="A14" s="155" t="s">
        <v>20</v>
      </c>
      <c r="B14" s="95"/>
      <c r="C14" s="115"/>
      <c r="D14" s="135"/>
    </row>
    <row r="15" ht="25.4" customHeight="1" spans="1:4">
      <c r="A15" s="155" t="s">
        <v>21</v>
      </c>
      <c r="B15" s="95"/>
      <c r="C15" s="115"/>
      <c r="D15" s="135"/>
    </row>
    <row r="16" ht="25.4" customHeight="1" spans="1:4">
      <c r="A16" s="185" t="s">
        <v>22</v>
      </c>
      <c r="B16" s="95"/>
      <c r="C16" s="115"/>
      <c r="D16" s="135"/>
    </row>
    <row r="17" ht="25.4" customHeight="1" spans="1:4">
      <c r="A17" s="185" t="s">
        <v>23</v>
      </c>
      <c r="B17" s="135"/>
      <c r="C17" s="115"/>
      <c r="D17" s="135"/>
    </row>
    <row r="18" ht="25.4" customHeight="1" spans="1:4">
      <c r="A18" s="186" t="s">
        <v>24</v>
      </c>
      <c r="B18" s="157">
        <v>83785411.99</v>
      </c>
      <c r="C18" s="159" t="s">
        <v>25</v>
      </c>
      <c r="D18" s="157">
        <v>147820746.44</v>
      </c>
    </row>
    <row r="19" ht="25.4" customHeight="1" spans="1:4">
      <c r="A19" s="187" t="s">
        <v>26</v>
      </c>
      <c r="B19" s="157"/>
      <c r="C19" s="188" t="s">
        <v>27</v>
      </c>
      <c r="D19" s="189"/>
    </row>
    <row r="20" ht="25.4" customHeight="1" spans="1:4">
      <c r="A20" s="190" t="s">
        <v>28</v>
      </c>
      <c r="B20" s="135">
        <v>13335334.45</v>
      </c>
      <c r="C20" s="158" t="s">
        <v>28</v>
      </c>
      <c r="D20" s="95"/>
    </row>
    <row r="21" ht="25.4" customHeight="1" spans="1:4">
      <c r="A21" s="190" t="s">
        <v>29</v>
      </c>
      <c r="B21" s="135">
        <v>50700000</v>
      </c>
      <c r="C21" s="158" t="s">
        <v>30</v>
      </c>
      <c r="D21" s="95"/>
    </row>
    <row r="22" ht="25.4" customHeight="1" spans="1:4">
      <c r="A22" s="191" t="s">
        <v>31</v>
      </c>
      <c r="B22" s="157">
        <v>147820746.44</v>
      </c>
      <c r="C22" s="159" t="s">
        <v>32</v>
      </c>
      <c r="D22" s="151">
        <v>147820746.44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1388888888889" right="0.751388888888889" top="1" bottom="1" header="0.5" footer="0.5"/>
  <pageSetup paperSize="9" scale="75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B11" sqref="B11"/>
    </sheetView>
  </sheetViews>
  <sheetFormatPr defaultColWidth="9.14166666666667" defaultRowHeight="14.25" customHeight="1" outlineLevelCol="5"/>
  <cols>
    <col min="1" max="1" width="29.025" customWidth="1"/>
    <col min="2" max="2" width="28.6" customWidth="1"/>
    <col min="3" max="3" width="31.6" customWidth="1"/>
    <col min="4" max="6" width="33.45" customWidth="1"/>
  </cols>
  <sheetData>
    <row r="1" customHeight="1" spans="1:6">
      <c r="A1" s="1"/>
      <c r="B1" s="1"/>
      <c r="C1" s="1"/>
      <c r="D1" s="1"/>
      <c r="E1" s="1"/>
      <c r="F1" s="1"/>
    </row>
    <row r="2" ht="15.75" customHeight="1" spans="6:6">
      <c r="F2" s="60" t="s">
        <v>378</v>
      </c>
    </row>
    <row r="3" ht="28.5" customHeight="1" spans="1:6">
      <c r="A3" s="30" t="s">
        <v>379</v>
      </c>
      <c r="B3" s="30"/>
      <c r="C3" s="30"/>
      <c r="D3" s="30"/>
      <c r="E3" s="30"/>
      <c r="F3" s="30"/>
    </row>
    <row r="4" ht="15" customHeight="1" spans="1:6">
      <c r="A4" s="110" t="s">
        <v>2</v>
      </c>
      <c r="B4" s="111"/>
      <c r="C4" s="111"/>
      <c r="D4" s="63"/>
      <c r="E4" s="63"/>
      <c r="F4" s="112" t="s">
        <v>3</v>
      </c>
    </row>
    <row r="5" ht="18.75" customHeight="1" spans="1:6">
      <c r="A5" s="10" t="s">
        <v>135</v>
      </c>
      <c r="B5" s="10" t="s">
        <v>54</v>
      </c>
      <c r="C5" s="10" t="s">
        <v>55</v>
      </c>
      <c r="D5" s="16" t="s">
        <v>380</v>
      </c>
      <c r="E5" s="67"/>
      <c r="F5" s="67"/>
    </row>
    <row r="6" ht="30" customHeight="1" spans="1:6">
      <c r="A6" s="19"/>
      <c r="B6" s="19"/>
      <c r="C6" s="19"/>
      <c r="D6" s="16" t="s">
        <v>37</v>
      </c>
      <c r="E6" s="67" t="s">
        <v>63</v>
      </c>
      <c r="F6" s="67" t="s">
        <v>64</v>
      </c>
    </row>
    <row r="7" ht="16.5" customHeight="1" spans="1:6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</row>
    <row r="8" ht="20.25" customHeight="1" spans="1:6">
      <c r="A8" s="32"/>
      <c r="B8" s="32"/>
      <c r="C8" s="32"/>
      <c r="D8" s="29"/>
      <c r="E8" s="29"/>
      <c r="F8" s="29"/>
    </row>
    <row r="9" ht="17.25" customHeight="1" spans="1:6">
      <c r="A9" s="113" t="s">
        <v>96</v>
      </c>
      <c r="B9" s="114"/>
      <c r="C9" s="114" t="s">
        <v>96</v>
      </c>
      <c r="D9" s="29"/>
      <c r="E9" s="29"/>
      <c r="F9" s="29"/>
    </row>
    <row r="10" customHeight="1" spans="1:1">
      <c r="A10" t="s">
        <v>381</v>
      </c>
    </row>
  </sheetData>
  <mergeCells count="6">
    <mergeCell ref="A3:F3"/>
    <mergeCell ref="D5:F5"/>
    <mergeCell ref="A9:C9"/>
    <mergeCell ref="A5:A6"/>
    <mergeCell ref="B5:B6"/>
    <mergeCell ref="C5:C6"/>
  </mergeCells>
  <pageMargins left="0.751388888888889" right="0.751388888888889" top="1" bottom="1" header="0.5" footer="0.5"/>
  <pageSetup paperSize="9" scale="6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03"/>
  <sheetViews>
    <sheetView showZeros="0" workbookViewId="0">
      <pane ySplit="1" topLeftCell="A67" activePane="bottomLeft" state="frozen"/>
      <selection/>
      <selection pane="bottomLeft" activeCell="A72" sqref="A72"/>
    </sheetView>
  </sheetViews>
  <sheetFormatPr defaultColWidth="9.14166666666667" defaultRowHeight="14.25" customHeight="1"/>
  <cols>
    <col min="1" max="1" width="39.1416666666667" customWidth="1"/>
    <col min="2" max="2" width="21.7166666666667" customWidth="1"/>
    <col min="3" max="3" width="35.275" customWidth="1"/>
    <col min="4" max="4" width="7.71666666666667" customWidth="1"/>
    <col min="5" max="5" width="10.275" customWidth="1"/>
    <col min="6" max="11" width="14.7416666666667" customWidth="1"/>
    <col min="12" max="16" width="12.575" customWidth="1"/>
    <col min="17" max="17" width="10.425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3.5" customHeight="1" spans="15:17">
      <c r="O2" s="59"/>
      <c r="P2" s="59"/>
      <c r="Q2" s="106" t="s">
        <v>382</v>
      </c>
    </row>
    <row r="3" ht="27.75" customHeight="1" spans="1:17">
      <c r="A3" s="61" t="s">
        <v>383</v>
      </c>
      <c r="B3" s="30"/>
      <c r="C3" s="30"/>
      <c r="D3" s="30"/>
      <c r="E3" s="30"/>
      <c r="F3" s="30"/>
      <c r="G3" s="30"/>
      <c r="H3" s="30"/>
      <c r="I3" s="30"/>
      <c r="J3" s="30"/>
      <c r="K3" s="51"/>
      <c r="L3" s="30"/>
      <c r="M3" s="30"/>
      <c r="N3" s="30"/>
      <c r="O3" s="51"/>
      <c r="P3" s="51"/>
      <c r="Q3" s="30"/>
    </row>
    <row r="4" ht="18.75" customHeight="1" spans="1:17">
      <c r="A4" s="96" t="s">
        <v>2</v>
      </c>
      <c r="B4" s="7"/>
      <c r="C4" s="7"/>
      <c r="D4" s="7"/>
      <c r="E4" s="7"/>
      <c r="F4" s="7"/>
      <c r="G4" s="7"/>
      <c r="H4" s="7"/>
      <c r="I4" s="7"/>
      <c r="J4" s="7"/>
      <c r="O4" s="68"/>
      <c r="P4" s="68"/>
      <c r="Q4" s="107" t="s">
        <v>126</v>
      </c>
    </row>
    <row r="5" ht="15.75" customHeight="1" spans="1:17">
      <c r="A5" s="10" t="s">
        <v>384</v>
      </c>
      <c r="B5" s="72" t="s">
        <v>385</v>
      </c>
      <c r="C5" s="72" t="s">
        <v>386</v>
      </c>
      <c r="D5" s="72" t="s">
        <v>387</v>
      </c>
      <c r="E5" s="72" t="s">
        <v>388</v>
      </c>
      <c r="F5" s="72" t="s">
        <v>389</v>
      </c>
      <c r="G5" s="73" t="s">
        <v>142</v>
      </c>
      <c r="H5" s="73"/>
      <c r="I5" s="73"/>
      <c r="J5" s="73"/>
      <c r="K5" s="74"/>
      <c r="L5" s="73"/>
      <c r="M5" s="73"/>
      <c r="N5" s="73"/>
      <c r="O5" s="89"/>
      <c r="P5" s="74"/>
      <c r="Q5" s="90"/>
    </row>
    <row r="6" ht="17.25" customHeight="1" spans="1:17">
      <c r="A6" s="15"/>
      <c r="B6" s="75"/>
      <c r="C6" s="75"/>
      <c r="D6" s="75"/>
      <c r="E6" s="75"/>
      <c r="F6" s="75"/>
      <c r="G6" s="75" t="s">
        <v>37</v>
      </c>
      <c r="H6" s="75" t="s">
        <v>40</v>
      </c>
      <c r="I6" s="75" t="s">
        <v>390</v>
      </c>
      <c r="J6" s="75" t="s">
        <v>391</v>
      </c>
      <c r="K6" s="76" t="s">
        <v>392</v>
      </c>
      <c r="L6" s="91" t="s">
        <v>393</v>
      </c>
      <c r="M6" s="91"/>
      <c r="N6" s="91"/>
      <c r="O6" s="92"/>
      <c r="P6" s="93"/>
      <c r="Q6" s="77"/>
    </row>
    <row r="7" ht="54" customHeight="1" spans="1:17">
      <c r="A7" s="18"/>
      <c r="B7" s="77"/>
      <c r="C7" s="77"/>
      <c r="D7" s="77"/>
      <c r="E7" s="77"/>
      <c r="F7" s="77"/>
      <c r="G7" s="77"/>
      <c r="H7" s="77" t="s">
        <v>39</v>
      </c>
      <c r="I7" s="77"/>
      <c r="J7" s="77"/>
      <c r="K7" s="78"/>
      <c r="L7" s="77" t="s">
        <v>39</v>
      </c>
      <c r="M7" s="77" t="s">
        <v>50</v>
      </c>
      <c r="N7" s="77" t="s">
        <v>149</v>
      </c>
      <c r="O7" s="94" t="s">
        <v>46</v>
      </c>
      <c r="P7" s="78" t="s">
        <v>47</v>
      </c>
      <c r="Q7" s="77" t="s">
        <v>48</v>
      </c>
    </row>
    <row r="8" ht="15" customHeight="1" spans="1:17">
      <c r="A8" s="19">
        <v>1</v>
      </c>
      <c r="B8" s="97">
        <v>2</v>
      </c>
      <c r="C8" s="97">
        <v>3</v>
      </c>
      <c r="D8" s="97">
        <v>4</v>
      </c>
      <c r="E8" s="97">
        <v>5</v>
      </c>
      <c r="F8" s="97">
        <v>6</v>
      </c>
      <c r="G8" s="98">
        <v>7</v>
      </c>
      <c r="H8" s="98">
        <v>8</v>
      </c>
      <c r="I8" s="98">
        <v>9</v>
      </c>
      <c r="J8" s="98">
        <v>10</v>
      </c>
      <c r="K8" s="98">
        <v>11</v>
      </c>
      <c r="L8" s="98">
        <v>12</v>
      </c>
      <c r="M8" s="98">
        <v>13</v>
      </c>
      <c r="N8" s="98">
        <v>14</v>
      </c>
      <c r="O8" s="98">
        <v>15</v>
      </c>
      <c r="P8" s="98">
        <v>16</v>
      </c>
      <c r="Q8" s="98">
        <v>17</v>
      </c>
    </row>
    <row r="9" s="39" customFormat="1" ht="21" customHeight="1" spans="1:17">
      <c r="A9" s="99" t="s">
        <v>51</v>
      </c>
      <c r="B9" s="100"/>
      <c r="C9" s="100"/>
      <c r="D9" s="100"/>
      <c r="E9" s="101"/>
      <c r="F9" s="102">
        <v>1000000</v>
      </c>
      <c r="G9" s="103">
        <v>6922720</v>
      </c>
      <c r="H9" s="103">
        <v>65500</v>
      </c>
      <c r="I9" s="103"/>
      <c r="J9" s="103"/>
      <c r="K9" s="103"/>
      <c r="L9" s="103">
        <v>6857220</v>
      </c>
      <c r="M9" s="103">
        <v>6857220</v>
      </c>
      <c r="N9" s="103"/>
      <c r="O9" s="103"/>
      <c r="P9" s="103"/>
      <c r="Q9" s="103"/>
    </row>
    <row r="10" s="39" customFormat="1" ht="21" customHeight="1" spans="1:17">
      <c r="A10" s="99" t="str">
        <f t="shared" ref="A10:A73" si="0">"      "&amp;"玉溪市妇幼保健院事业收入专项资金"</f>
        <v>      玉溪市妇幼保健院事业收入专项资金</v>
      </c>
      <c r="B10" s="100" t="s">
        <v>394</v>
      </c>
      <c r="C10" s="100" t="str">
        <f>"A02061504"&amp;"  "&amp;"不间断电源"</f>
        <v>A02061504  不间断电源</v>
      </c>
      <c r="D10" s="104" t="s">
        <v>395</v>
      </c>
      <c r="E10" s="105">
        <v>1</v>
      </c>
      <c r="F10" s="24"/>
      <c r="G10" s="103">
        <v>3000</v>
      </c>
      <c r="H10" s="103"/>
      <c r="I10" s="103"/>
      <c r="J10" s="103"/>
      <c r="K10" s="103"/>
      <c r="L10" s="103">
        <v>3000</v>
      </c>
      <c r="M10" s="103">
        <v>3000</v>
      </c>
      <c r="N10" s="103"/>
      <c r="O10" s="103"/>
      <c r="P10" s="103"/>
      <c r="Q10" s="103"/>
    </row>
    <row r="11" s="39" customFormat="1" ht="21" customHeight="1" spans="1:17">
      <c r="A11" s="99" t="str">
        <f t="shared" si="0"/>
        <v>      玉溪市妇幼保健院事业收入专项资金</v>
      </c>
      <c r="B11" s="100" t="s">
        <v>396</v>
      </c>
      <c r="C11" s="100" t="str">
        <f>"A02322900"&amp;"  "&amp;"医用低温、冷疗设备"</f>
        <v>A02322900  医用低温、冷疗设备</v>
      </c>
      <c r="D11" s="104" t="s">
        <v>395</v>
      </c>
      <c r="E11" s="105">
        <v>1</v>
      </c>
      <c r="F11" s="24"/>
      <c r="G11" s="103">
        <v>100000</v>
      </c>
      <c r="H11" s="103"/>
      <c r="I11" s="103"/>
      <c r="J11" s="103"/>
      <c r="K11" s="103"/>
      <c r="L11" s="103">
        <v>100000</v>
      </c>
      <c r="M11" s="103">
        <v>100000</v>
      </c>
      <c r="N11" s="103"/>
      <c r="O11" s="103"/>
      <c r="P11" s="103"/>
      <c r="Q11" s="103"/>
    </row>
    <row r="12" s="39" customFormat="1" ht="21" customHeight="1" spans="1:17">
      <c r="A12" s="99" t="str">
        <f t="shared" si="0"/>
        <v>      玉溪市妇幼保健院事业收入专项资金</v>
      </c>
      <c r="B12" s="100" t="s">
        <v>397</v>
      </c>
      <c r="C12" s="100" t="str">
        <f>"A02321900"&amp;"  "&amp;"临床检验设备"</f>
        <v>A02321900  临床检验设备</v>
      </c>
      <c r="D12" s="104" t="s">
        <v>395</v>
      </c>
      <c r="E12" s="105">
        <v>1</v>
      </c>
      <c r="F12" s="24"/>
      <c r="G12" s="103">
        <v>6000</v>
      </c>
      <c r="H12" s="103"/>
      <c r="I12" s="103"/>
      <c r="J12" s="103"/>
      <c r="K12" s="103"/>
      <c r="L12" s="103">
        <v>6000</v>
      </c>
      <c r="M12" s="103">
        <v>6000</v>
      </c>
      <c r="N12" s="103"/>
      <c r="O12" s="103"/>
      <c r="P12" s="103"/>
      <c r="Q12" s="103"/>
    </row>
    <row r="13" s="39" customFormat="1" ht="21" customHeight="1" spans="1:17">
      <c r="A13" s="99" t="str">
        <f t="shared" si="0"/>
        <v>      玉溪市妇幼保健院事业收入专项资金</v>
      </c>
      <c r="B13" s="100" t="s">
        <v>398</v>
      </c>
      <c r="C13" s="100" t="str">
        <f>"C21040001"&amp;"  "&amp;"物业管理服务"</f>
        <v>C21040001  物业管理服务</v>
      </c>
      <c r="D13" s="104" t="s">
        <v>341</v>
      </c>
      <c r="E13" s="105">
        <v>1</v>
      </c>
      <c r="F13" s="24"/>
      <c r="G13" s="103">
        <v>588540</v>
      </c>
      <c r="H13" s="103"/>
      <c r="I13" s="103"/>
      <c r="J13" s="103"/>
      <c r="K13" s="103"/>
      <c r="L13" s="103">
        <v>588540</v>
      </c>
      <c r="M13" s="103">
        <v>588540</v>
      </c>
      <c r="N13" s="103"/>
      <c r="O13" s="103"/>
      <c r="P13" s="103"/>
      <c r="Q13" s="103"/>
    </row>
    <row r="14" s="39" customFormat="1" ht="21" customHeight="1" spans="1:17">
      <c r="A14" s="99" t="str">
        <f t="shared" si="0"/>
        <v>      玉溪市妇幼保健院事业收入专项资金</v>
      </c>
      <c r="B14" s="100" t="s">
        <v>394</v>
      </c>
      <c r="C14" s="100" t="str">
        <f>"A02061504"&amp;"  "&amp;"不间断电源"</f>
        <v>A02061504  不间断电源</v>
      </c>
      <c r="D14" s="104" t="s">
        <v>395</v>
      </c>
      <c r="E14" s="105">
        <v>1</v>
      </c>
      <c r="F14" s="24"/>
      <c r="G14" s="103">
        <v>250000</v>
      </c>
      <c r="H14" s="103"/>
      <c r="I14" s="103"/>
      <c r="J14" s="103"/>
      <c r="K14" s="103"/>
      <c r="L14" s="103">
        <v>250000</v>
      </c>
      <c r="M14" s="103">
        <v>250000</v>
      </c>
      <c r="N14" s="103"/>
      <c r="O14" s="103"/>
      <c r="P14" s="103"/>
      <c r="Q14" s="103"/>
    </row>
    <row r="15" s="39" customFormat="1" ht="21" customHeight="1" spans="1:17">
      <c r="A15" s="99" t="str">
        <f t="shared" si="0"/>
        <v>      玉溪市妇幼保健院事业收入专项资金</v>
      </c>
      <c r="B15" s="100" t="s">
        <v>399</v>
      </c>
      <c r="C15" s="100" t="str">
        <f>"A02010202"&amp;"  "&amp;"交换设备"</f>
        <v>A02010202  交换设备</v>
      </c>
      <c r="D15" s="104" t="s">
        <v>395</v>
      </c>
      <c r="E15" s="105">
        <v>1</v>
      </c>
      <c r="F15" s="24"/>
      <c r="G15" s="103">
        <v>650</v>
      </c>
      <c r="H15" s="103"/>
      <c r="I15" s="103"/>
      <c r="J15" s="103"/>
      <c r="K15" s="103"/>
      <c r="L15" s="103">
        <v>650</v>
      </c>
      <c r="M15" s="103">
        <v>650</v>
      </c>
      <c r="N15" s="103"/>
      <c r="O15" s="103"/>
      <c r="P15" s="103"/>
      <c r="Q15" s="103"/>
    </row>
    <row r="16" s="39" customFormat="1" ht="21" customHeight="1" spans="1:17">
      <c r="A16" s="99" t="str">
        <f t="shared" si="0"/>
        <v>      玉溪市妇幼保健院事业收入专项资金</v>
      </c>
      <c r="B16" s="100" t="s">
        <v>400</v>
      </c>
      <c r="C16" s="100" t="str">
        <f>"A02021118"&amp;"  "&amp;"扫描仪"</f>
        <v>A02021118  扫描仪</v>
      </c>
      <c r="D16" s="104" t="s">
        <v>395</v>
      </c>
      <c r="E16" s="105">
        <v>1</v>
      </c>
      <c r="F16" s="24"/>
      <c r="G16" s="103">
        <v>4000</v>
      </c>
      <c r="H16" s="103"/>
      <c r="I16" s="103"/>
      <c r="J16" s="103"/>
      <c r="K16" s="103"/>
      <c r="L16" s="103">
        <v>4000</v>
      </c>
      <c r="M16" s="103">
        <v>4000</v>
      </c>
      <c r="N16" s="103"/>
      <c r="O16" s="103"/>
      <c r="P16" s="103"/>
      <c r="Q16" s="103"/>
    </row>
    <row r="17" s="39" customFormat="1" ht="21" customHeight="1" spans="1:17">
      <c r="A17" s="99" t="str">
        <f t="shared" si="0"/>
        <v>      玉溪市妇幼保健院事业收入专项资金</v>
      </c>
      <c r="B17" s="100" t="s">
        <v>401</v>
      </c>
      <c r="C17" s="100" t="str">
        <f>"A05010302"&amp;"  "&amp;"桌前椅"</f>
        <v>A05010302  桌前椅</v>
      </c>
      <c r="D17" s="104" t="s">
        <v>402</v>
      </c>
      <c r="E17" s="105">
        <v>3</v>
      </c>
      <c r="F17" s="24"/>
      <c r="G17" s="103">
        <v>2400</v>
      </c>
      <c r="H17" s="103"/>
      <c r="I17" s="103"/>
      <c r="J17" s="103"/>
      <c r="K17" s="103"/>
      <c r="L17" s="103">
        <v>2400</v>
      </c>
      <c r="M17" s="103">
        <v>2400</v>
      </c>
      <c r="N17" s="103"/>
      <c r="O17" s="103"/>
      <c r="P17" s="103"/>
      <c r="Q17" s="103"/>
    </row>
    <row r="18" s="39" customFormat="1" ht="21" customHeight="1" spans="1:17">
      <c r="A18" s="99" t="str">
        <f t="shared" si="0"/>
        <v>      玉溪市妇幼保健院事业收入专项资金</v>
      </c>
      <c r="B18" s="100" t="s">
        <v>403</v>
      </c>
      <c r="C18" s="100" t="str">
        <f>"A02322700"&amp;"  "&amp;"病房护理及医院设备"</f>
        <v>A02322700  病房护理及医院设备</v>
      </c>
      <c r="D18" s="104" t="s">
        <v>395</v>
      </c>
      <c r="E18" s="105">
        <v>3</v>
      </c>
      <c r="F18" s="24"/>
      <c r="G18" s="103">
        <v>5400</v>
      </c>
      <c r="H18" s="103"/>
      <c r="I18" s="103"/>
      <c r="J18" s="103"/>
      <c r="K18" s="103"/>
      <c r="L18" s="103">
        <v>5400</v>
      </c>
      <c r="M18" s="103">
        <v>5400</v>
      </c>
      <c r="N18" s="103"/>
      <c r="O18" s="103"/>
      <c r="P18" s="103"/>
      <c r="Q18" s="103"/>
    </row>
    <row r="19" s="39" customFormat="1" ht="21" customHeight="1" spans="1:17">
      <c r="A19" s="99" t="str">
        <f t="shared" si="0"/>
        <v>      玉溪市妇幼保健院事业收入专项资金</v>
      </c>
      <c r="B19" s="100" t="s">
        <v>404</v>
      </c>
      <c r="C19" s="100" t="str">
        <f>"A02321900"&amp;"  "&amp;"临床检验设备"</f>
        <v>A02321900  临床检验设备</v>
      </c>
      <c r="D19" s="104" t="s">
        <v>405</v>
      </c>
      <c r="E19" s="105">
        <v>1</v>
      </c>
      <c r="F19" s="24"/>
      <c r="G19" s="103">
        <v>2400000</v>
      </c>
      <c r="H19" s="103"/>
      <c r="I19" s="103"/>
      <c r="J19" s="103"/>
      <c r="K19" s="103"/>
      <c r="L19" s="103">
        <v>2400000</v>
      </c>
      <c r="M19" s="103">
        <v>2400000</v>
      </c>
      <c r="N19" s="103"/>
      <c r="O19" s="103"/>
      <c r="P19" s="103"/>
      <c r="Q19" s="103"/>
    </row>
    <row r="20" s="39" customFormat="1" ht="21" customHeight="1" spans="1:17">
      <c r="A20" s="99" t="str">
        <f t="shared" si="0"/>
        <v>      玉溪市妇幼保健院事业收入专项资金</v>
      </c>
      <c r="B20" s="100" t="s">
        <v>406</v>
      </c>
      <c r="C20" s="100" t="str">
        <f>"A05010602"&amp;"  "&amp;"金属质架类"</f>
        <v>A05010602  金属质架类</v>
      </c>
      <c r="D20" s="104" t="s">
        <v>407</v>
      </c>
      <c r="E20" s="105">
        <v>2</v>
      </c>
      <c r="F20" s="24"/>
      <c r="G20" s="103">
        <v>380</v>
      </c>
      <c r="H20" s="103"/>
      <c r="I20" s="103"/>
      <c r="J20" s="103"/>
      <c r="K20" s="103"/>
      <c r="L20" s="103">
        <v>380</v>
      </c>
      <c r="M20" s="103">
        <v>380</v>
      </c>
      <c r="N20" s="103"/>
      <c r="O20" s="103"/>
      <c r="P20" s="103"/>
      <c r="Q20" s="103"/>
    </row>
    <row r="21" s="39" customFormat="1" ht="21" customHeight="1" spans="1:17">
      <c r="A21" s="99" t="str">
        <f t="shared" si="0"/>
        <v>      玉溪市妇幼保健院事业收入专项资金</v>
      </c>
      <c r="B21" s="100" t="s">
        <v>408</v>
      </c>
      <c r="C21" s="100" t="str">
        <f>"A05010602"&amp;"  "&amp;"金属质架类"</f>
        <v>A05010602  金属质架类</v>
      </c>
      <c r="D21" s="104" t="s">
        <v>407</v>
      </c>
      <c r="E21" s="105">
        <v>3</v>
      </c>
      <c r="F21" s="24"/>
      <c r="G21" s="103">
        <v>4500</v>
      </c>
      <c r="H21" s="103"/>
      <c r="I21" s="103"/>
      <c r="J21" s="103"/>
      <c r="K21" s="103"/>
      <c r="L21" s="103">
        <v>4500</v>
      </c>
      <c r="M21" s="103">
        <v>4500</v>
      </c>
      <c r="N21" s="103"/>
      <c r="O21" s="103"/>
      <c r="P21" s="103"/>
      <c r="Q21" s="103"/>
    </row>
    <row r="22" s="39" customFormat="1" ht="21" customHeight="1" spans="1:17">
      <c r="A22" s="99" t="str">
        <f t="shared" si="0"/>
        <v>      玉溪市妇幼保健院事业收入专项资金</v>
      </c>
      <c r="B22" s="100" t="s">
        <v>409</v>
      </c>
      <c r="C22" s="100" t="str">
        <f>"A02322800"&amp;"  "&amp;"消毒灭菌设备及器具"</f>
        <v>A02322800  消毒灭菌设备及器具</v>
      </c>
      <c r="D22" s="104" t="s">
        <v>395</v>
      </c>
      <c r="E22" s="105">
        <v>1</v>
      </c>
      <c r="F22" s="24"/>
      <c r="G22" s="103">
        <v>15000</v>
      </c>
      <c r="H22" s="103"/>
      <c r="I22" s="103"/>
      <c r="J22" s="103"/>
      <c r="K22" s="103"/>
      <c r="L22" s="103">
        <v>15000</v>
      </c>
      <c r="M22" s="103">
        <v>15000</v>
      </c>
      <c r="N22" s="103"/>
      <c r="O22" s="103"/>
      <c r="P22" s="103"/>
      <c r="Q22" s="103"/>
    </row>
    <row r="23" s="39" customFormat="1" ht="21" customHeight="1" spans="1:17">
      <c r="A23" s="99" t="str">
        <f t="shared" si="0"/>
        <v>      玉溪市妇幼保健院事业收入专项资金</v>
      </c>
      <c r="B23" s="100" t="s">
        <v>410</v>
      </c>
      <c r="C23" s="100" t="str">
        <f>"A02320200"&amp;"  "&amp;"普通诊察器械"</f>
        <v>A02320200  普通诊察器械</v>
      </c>
      <c r="D23" s="104" t="s">
        <v>395</v>
      </c>
      <c r="E23" s="105">
        <v>1</v>
      </c>
      <c r="F23" s="24"/>
      <c r="G23" s="103">
        <v>2000</v>
      </c>
      <c r="H23" s="103"/>
      <c r="I23" s="103"/>
      <c r="J23" s="103"/>
      <c r="K23" s="103"/>
      <c r="L23" s="103">
        <v>2000</v>
      </c>
      <c r="M23" s="103">
        <v>2000</v>
      </c>
      <c r="N23" s="103"/>
      <c r="O23" s="103"/>
      <c r="P23" s="103"/>
      <c r="Q23" s="103"/>
    </row>
    <row r="24" s="39" customFormat="1" ht="21" customHeight="1" spans="1:17">
      <c r="A24" s="99" t="str">
        <f t="shared" si="0"/>
        <v>      玉溪市妇幼保健院事业收入专项资金</v>
      </c>
      <c r="B24" s="100" t="s">
        <v>411</v>
      </c>
      <c r="C24" s="100" t="str">
        <f>"C2309019999"&amp;"  "&amp;"其他印刷服务"</f>
        <v>C2309019999  其他印刷服务</v>
      </c>
      <c r="D24" s="104" t="s">
        <v>412</v>
      </c>
      <c r="E24" s="105">
        <v>1</v>
      </c>
      <c r="F24" s="24"/>
      <c r="G24" s="103">
        <v>200000</v>
      </c>
      <c r="H24" s="103"/>
      <c r="I24" s="103"/>
      <c r="J24" s="103"/>
      <c r="K24" s="103"/>
      <c r="L24" s="103">
        <v>200000</v>
      </c>
      <c r="M24" s="103">
        <v>200000</v>
      </c>
      <c r="N24" s="103"/>
      <c r="O24" s="103"/>
      <c r="P24" s="103"/>
      <c r="Q24" s="103"/>
    </row>
    <row r="25" s="39" customFormat="1" ht="21" customHeight="1" spans="1:17">
      <c r="A25" s="99" t="str">
        <f t="shared" si="0"/>
        <v>      玉溪市妇幼保健院事业收入专项资金</v>
      </c>
      <c r="B25" s="100" t="s">
        <v>413</v>
      </c>
      <c r="C25" s="100" t="str">
        <f>"A02320200"&amp;"  "&amp;"普通诊察器械"</f>
        <v>A02320200  普通诊察器械</v>
      </c>
      <c r="D25" s="104" t="s">
        <v>414</v>
      </c>
      <c r="E25" s="105">
        <v>1</v>
      </c>
      <c r="F25" s="24"/>
      <c r="G25" s="103">
        <v>550</v>
      </c>
      <c r="H25" s="103"/>
      <c r="I25" s="103"/>
      <c r="J25" s="103"/>
      <c r="K25" s="103"/>
      <c r="L25" s="103">
        <v>550</v>
      </c>
      <c r="M25" s="103">
        <v>550</v>
      </c>
      <c r="N25" s="103"/>
      <c r="O25" s="103"/>
      <c r="P25" s="103"/>
      <c r="Q25" s="103"/>
    </row>
    <row r="26" s="39" customFormat="1" ht="21" customHeight="1" spans="1:17">
      <c r="A26" s="99" t="str">
        <f t="shared" si="0"/>
        <v>      玉溪市妇幼保健院事业收入专项资金</v>
      </c>
      <c r="B26" s="100" t="s">
        <v>406</v>
      </c>
      <c r="C26" s="100" t="str">
        <f>"A05010602"&amp;"  "&amp;"金属质架类"</f>
        <v>A05010602  金属质架类</v>
      </c>
      <c r="D26" s="104" t="s">
        <v>407</v>
      </c>
      <c r="E26" s="105">
        <v>2</v>
      </c>
      <c r="F26" s="24"/>
      <c r="G26" s="103">
        <v>480</v>
      </c>
      <c r="H26" s="103"/>
      <c r="I26" s="103"/>
      <c r="J26" s="103"/>
      <c r="K26" s="103"/>
      <c r="L26" s="103">
        <v>480</v>
      </c>
      <c r="M26" s="103">
        <v>480</v>
      </c>
      <c r="N26" s="103"/>
      <c r="O26" s="103"/>
      <c r="P26" s="103"/>
      <c r="Q26" s="103"/>
    </row>
    <row r="27" s="39" customFormat="1" ht="21" customHeight="1" spans="1:17">
      <c r="A27" s="99" t="str">
        <f t="shared" si="0"/>
        <v>      玉溪市妇幼保健院事业收入专项资金</v>
      </c>
      <c r="B27" s="100" t="s">
        <v>415</v>
      </c>
      <c r="C27" s="100" t="str">
        <f>"A02320400"&amp;"  "&amp;"医用光学仪器"</f>
        <v>A02320400  医用光学仪器</v>
      </c>
      <c r="D27" s="104" t="s">
        <v>395</v>
      </c>
      <c r="E27" s="105">
        <v>1</v>
      </c>
      <c r="F27" s="24"/>
      <c r="G27" s="103">
        <v>1000</v>
      </c>
      <c r="H27" s="103"/>
      <c r="I27" s="103"/>
      <c r="J27" s="103"/>
      <c r="K27" s="103"/>
      <c r="L27" s="103">
        <v>1000</v>
      </c>
      <c r="M27" s="103">
        <v>1000</v>
      </c>
      <c r="N27" s="103"/>
      <c r="O27" s="103"/>
      <c r="P27" s="103"/>
      <c r="Q27" s="103"/>
    </row>
    <row r="28" s="39" customFormat="1" ht="21" customHeight="1" spans="1:17">
      <c r="A28" s="99" t="str">
        <f t="shared" si="0"/>
        <v>      玉溪市妇幼保健院事业收入专项资金</v>
      </c>
      <c r="B28" s="100" t="s">
        <v>416</v>
      </c>
      <c r="C28" s="100" t="str">
        <f>"A05010201"&amp;"  "&amp;"办公桌"</f>
        <v>A05010201  办公桌</v>
      </c>
      <c r="D28" s="104" t="s">
        <v>395</v>
      </c>
      <c r="E28" s="105">
        <v>2</v>
      </c>
      <c r="F28" s="24"/>
      <c r="G28" s="103">
        <v>3600</v>
      </c>
      <c r="H28" s="103"/>
      <c r="I28" s="103"/>
      <c r="J28" s="103"/>
      <c r="K28" s="103"/>
      <c r="L28" s="103">
        <v>3600</v>
      </c>
      <c r="M28" s="103">
        <v>3600</v>
      </c>
      <c r="N28" s="103"/>
      <c r="O28" s="103"/>
      <c r="P28" s="103"/>
      <c r="Q28" s="103"/>
    </row>
    <row r="29" s="39" customFormat="1" ht="21" customHeight="1" spans="1:17">
      <c r="A29" s="99" t="str">
        <f t="shared" si="0"/>
        <v>      玉溪市妇幼保健院事业收入专项资金</v>
      </c>
      <c r="B29" s="100" t="s">
        <v>417</v>
      </c>
      <c r="C29" s="100" t="str">
        <f>"A02021007"&amp;"  "&amp;"条码打印机"</f>
        <v>A02021007  条码打印机</v>
      </c>
      <c r="D29" s="104" t="s">
        <v>395</v>
      </c>
      <c r="E29" s="105">
        <v>1</v>
      </c>
      <c r="F29" s="24"/>
      <c r="G29" s="103">
        <v>1400</v>
      </c>
      <c r="H29" s="103"/>
      <c r="I29" s="103"/>
      <c r="J29" s="103"/>
      <c r="K29" s="103"/>
      <c r="L29" s="103">
        <v>1400</v>
      </c>
      <c r="M29" s="103">
        <v>1400</v>
      </c>
      <c r="N29" s="103"/>
      <c r="O29" s="103"/>
      <c r="P29" s="103"/>
      <c r="Q29" s="103"/>
    </row>
    <row r="30" s="39" customFormat="1" ht="21" customHeight="1" spans="1:17">
      <c r="A30" s="99" t="str">
        <f t="shared" si="0"/>
        <v>      玉溪市妇幼保健院事业收入专项资金</v>
      </c>
      <c r="B30" s="100" t="s">
        <v>418</v>
      </c>
      <c r="C30" s="100" t="str">
        <f>"A02320200"&amp;"  "&amp;"普通诊察器械"</f>
        <v>A02320200  普通诊察器械</v>
      </c>
      <c r="D30" s="104" t="s">
        <v>395</v>
      </c>
      <c r="E30" s="105">
        <v>1</v>
      </c>
      <c r="F30" s="24"/>
      <c r="G30" s="103">
        <v>800</v>
      </c>
      <c r="H30" s="103"/>
      <c r="I30" s="103"/>
      <c r="J30" s="103"/>
      <c r="K30" s="103"/>
      <c r="L30" s="103">
        <v>800</v>
      </c>
      <c r="M30" s="103">
        <v>800</v>
      </c>
      <c r="N30" s="103"/>
      <c r="O30" s="103"/>
      <c r="P30" s="103"/>
      <c r="Q30" s="103"/>
    </row>
    <row r="31" s="39" customFormat="1" ht="21" customHeight="1" spans="1:17">
      <c r="A31" s="99" t="str">
        <f t="shared" si="0"/>
        <v>      玉溪市妇幼保健院事业收入专项资金</v>
      </c>
      <c r="B31" s="100" t="s">
        <v>419</v>
      </c>
      <c r="C31" s="100" t="str">
        <f>"A02321900"&amp;"  "&amp;"临床检验设备"</f>
        <v>A02321900  临床检验设备</v>
      </c>
      <c r="D31" s="104" t="s">
        <v>407</v>
      </c>
      <c r="E31" s="105">
        <v>31</v>
      </c>
      <c r="F31" s="24"/>
      <c r="G31" s="103">
        <v>248000</v>
      </c>
      <c r="H31" s="103"/>
      <c r="I31" s="103"/>
      <c r="J31" s="103"/>
      <c r="K31" s="103"/>
      <c r="L31" s="103">
        <v>248000</v>
      </c>
      <c r="M31" s="103">
        <v>248000</v>
      </c>
      <c r="N31" s="103"/>
      <c r="O31" s="103"/>
      <c r="P31" s="103"/>
      <c r="Q31" s="103"/>
    </row>
    <row r="32" s="39" customFormat="1" ht="21" customHeight="1" spans="1:17">
      <c r="A32" s="99" t="str">
        <f t="shared" si="0"/>
        <v>      玉溪市妇幼保健院事业收入专项资金</v>
      </c>
      <c r="B32" s="100" t="s">
        <v>420</v>
      </c>
      <c r="C32" s="100" t="str">
        <f>"A02322500"&amp;"  "&amp;"急救和生命支持设备"</f>
        <v>A02322500  急救和生命支持设备</v>
      </c>
      <c r="D32" s="104" t="s">
        <v>395</v>
      </c>
      <c r="E32" s="105">
        <v>1</v>
      </c>
      <c r="F32" s="24"/>
      <c r="G32" s="103">
        <v>200000</v>
      </c>
      <c r="H32" s="103"/>
      <c r="I32" s="103"/>
      <c r="J32" s="103"/>
      <c r="K32" s="103"/>
      <c r="L32" s="103">
        <v>200000</v>
      </c>
      <c r="M32" s="103">
        <v>200000</v>
      </c>
      <c r="N32" s="103"/>
      <c r="O32" s="103"/>
      <c r="P32" s="103"/>
      <c r="Q32" s="103"/>
    </row>
    <row r="33" s="39" customFormat="1" ht="21" customHeight="1" spans="1:17">
      <c r="A33" s="99" t="str">
        <f t="shared" si="0"/>
        <v>      玉溪市妇幼保健院事业收入专项资金</v>
      </c>
      <c r="B33" s="100" t="s">
        <v>421</v>
      </c>
      <c r="C33" s="100" t="str">
        <f>"A02321900"&amp;"  "&amp;"临床检验设备"</f>
        <v>A02321900  临床检验设备</v>
      </c>
      <c r="D33" s="104" t="s">
        <v>395</v>
      </c>
      <c r="E33" s="105">
        <v>1</v>
      </c>
      <c r="F33" s="24"/>
      <c r="G33" s="103">
        <v>90000</v>
      </c>
      <c r="H33" s="103"/>
      <c r="I33" s="103"/>
      <c r="J33" s="103"/>
      <c r="K33" s="103"/>
      <c r="L33" s="103">
        <v>90000</v>
      </c>
      <c r="M33" s="103">
        <v>90000</v>
      </c>
      <c r="N33" s="103"/>
      <c r="O33" s="103"/>
      <c r="P33" s="103"/>
      <c r="Q33" s="103"/>
    </row>
    <row r="34" s="39" customFormat="1" ht="21" customHeight="1" spans="1:17">
      <c r="A34" s="99" t="str">
        <f t="shared" si="0"/>
        <v>      玉溪市妇幼保健院事业收入专项资金</v>
      </c>
      <c r="B34" s="100" t="s">
        <v>422</v>
      </c>
      <c r="C34" s="100" t="str">
        <f>"A02322800"&amp;"  "&amp;"消毒灭菌设备及器具"</f>
        <v>A02322800  消毒灭菌设备及器具</v>
      </c>
      <c r="D34" s="104" t="s">
        <v>395</v>
      </c>
      <c r="E34" s="105">
        <v>2</v>
      </c>
      <c r="F34" s="24"/>
      <c r="G34" s="103">
        <v>10000</v>
      </c>
      <c r="H34" s="103"/>
      <c r="I34" s="103"/>
      <c r="J34" s="103"/>
      <c r="K34" s="103"/>
      <c r="L34" s="103">
        <v>10000</v>
      </c>
      <c r="M34" s="103">
        <v>10000</v>
      </c>
      <c r="N34" s="103"/>
      <c r="O34" s="103"/>
      <c r="P34" s="103"/>
      <c r="Q34" s="103"/>
    </row>
    <row r="35" s="39" customFormat="1" ht="21" customHeight="1" spans="1:17">
      <c r="A35" s="99" t="str">
        <f t="shared" si="0"/>
        <v>      玉溪市妇幼保健院事业收入专项资金</v>
      </c>
      <c r="B35" s="100" t="s">
        <v>423</v>
      </c>
      <c r="C35" s="100" t="str">
        <f>"A05010399"&amp;"  "&amp;"其他椅凳类"</f>
        <v>A05010399  其他椅凳类</v>
      </c>
      <c r="D35" s="104" t="s">
        <v>402</v>
      </c>
      <c r="E35" s="105">
        <v>8</v>
      </c>
      <c r="F35" s="24"/>
      <c r="G35" s="103">
        <v>3200</v>
      </c>
      <c r="H35" s="103"/>
      <c r="I35" s="103"/>
      <c r="J35" s="103"/>
      <c r="K35" s="103"/>
      <c r="L35" s="103">
        <v>3200</v>
      </c>
      <c r="M35" s="103">
        <v>3200</v>
      </c>
      <c r="N35" s="103"/>
      <c r="O35" s="103"/>
      <c r="P35" s="103"/>
      <c r="Q35" s="103"/>
    </row>
    <row r="36" s="39" customFormat="1" ht="21" customHeight="1" spans="1:17">
      <c r="A36" s="99" t="str">
        <f t="shared" si="0"/>
        <v>      玉溪市妇幼保健院事业收入专项资金</v>
      </c>
      <c r="B36" s="100" t="s">
        <v>424</v>
      </c>
      <c r="C36" s="100" t="str">
        <f>"A02320200"&amp;"  "&amp;"普通诊察器械"</f>
        <v>A02320200  普通诊察器械</v>
      </c>
      <c r="D36" s="104" t="s">
        <v>395</v>
      </c>
      <c r="E36" s="105">
        <v>3</v>
      </c>
      <c r="F36" s="24"/>
      <c r="G36" s="103">
        <v>1500</v>
      </c>
      <c r="H36" s="103"/>
      <c r="I36" s="103"/>
      <c r="J36" s="103"/>
      <c r="K36" s="103"/>
      <c r="L36" s="103">
        <v>1500</v>
      </c>
      <c r="M36" s="103">
        <v>1500</v>
      </c>
      <c r="N36" s="103"/>
      <c r="O36" s="103"/>
      <c r="P36" s="103"/>
      <c r="Q36" s="103"/>
    </row>
    <row r="37" s="39" customFormat="1" ht="21" customHeight="1" spans="1:17">
      <c r="A37" s="99" t="str">
        <f t="shared" si="0"/>
        <v>      玉溪市妇幼保健院事业收入专项资金</v>
      </c>
      <c r="B37" s="100" t="s">
        <v>425</v>
      </c>
      <c r="C37" s="100" t="str">
        <f>"A08060301"&amp;"  "&amp;"基础软件"</f>
        <v>A08060301  基础软件</v>
      </c>
      <c r="D37" s="104" t="s">
        <v>405</v>
      </c>
      <c r="E37" s="105">
        <v>120</v>
      </c>
      <c r="F37" s="24"/>
      <c r="G37" s="103">
        <v>90000</v>
      </c>
      <c r="H37" s="103"/>
      <c r="I37" s="103"/>
      <c r="J37" s="103"/>
      <c r="K37" s="103"/>
      <c r="L37" s="103">
        <v>90000</v>
      </c>
      <c r="M37" s="103">
        <v>90000</v>
      </c>
      <c r="N37" s="103"/>
      <c r="O37" s="103"/>
      <c r="P37" s="103"/>
      <c r="Q37" s="103"/>
    </row>
    <row r="38" s="39" customFormat="1" ht="21" customHeight="1" spans="1:17">
      <c r="A38" s="99" t="str">
        <f t="shared" si="0"/>
        <v>      玉溪市妇幼保健院事业收入专项资金</v>
      </c>
      <c r="B38" s="100" t="s">
        <v>426</v>
      </c>
      <c r="C38" s="100" t="str">
        <f>"A02320300"&amp;"  "&amp;"医用电子生理参数检测仪器设备"</f>
        <v>A02320300  医用电子生理参数检测仪器设备</v>
      </c>
      <c r="D38" s="104" t="s">
        <v>395</v>
      </c>
      <c r="E38" s="105">
        <v>1</v>
      </c>
      <c r="F38" s="24"/>
      <c r="G38" s="103">
        <v>1780</v>
      </c>
      <c r="H38" s="103"/>
      <c r="I38" s="103"/>
      <c r="J38" s="103"/>
      <c r="K38" s="103"/>
      <c r="L38" s="103">
        <v>1780</v>
      </c>
      <c r="M38" s="103">
        <v>1780</v>
      </c>
      <c r="N38" s="103"/>
      <c r="O38" s="103"/>
      <c r="P38" s="103"/>
      <c r="Q38" s="103"/>
    </row>
    <row r="39" s="39" customFormat="1" ht="21" customHeight="1" spans="1:17">
      <c r="A39" s="99" t="str">
        <f t="shared" si="0"/>
        <v>      玉溪市妇幼保健院事业收入专项资金</v>
      </c>
      <c r="B39" s="100" t="s">
        <v>427</v>
      </c>
      <c r="C39" s="100" t="str">
        <f>"A02323100"&amp;"  "&amp;"助残器械"</f>
        <v>A02323100  助残器械</v>
      </c>
      <c r="D39" s="104" t="s">
        <v>402</v>
      </c>
      <c r="E39" s="105">
        <v>1</v>
      </c>
      <c r="F39" s="24"/>
      <c r="G39" s="103">
        <v>1000</v>
      </c>
      <c r="H39" s="103"/>
      <c r="I39" s="103"/>
      <c r="J39" s="103"/>
      <c r="K39" s="103"/>
      <c r="L39" s="103">
        <v>1000</v>
      </c>
      <c r="M39" s="103">
        <v>1000</v>
      </c>
      <c r="N39" s="103"/>
      <c r="O39" s="103"/>
      <c r="P39" s="103"/>
      <c r="Q39" s="103"/>
    </row>
    <row r="40" s="39" customFormat="1" ht="21" customHeight="1" spans="1:17">
      <c r="A40" s="99" t="str">
        <f t="shared" si="0"/>
        <v>      玉溪市妇幼保健院事业收入专项资金</v>
      </c>
      <c r="B40" s="100" t="s">
        <v>409</v>
      </c>
      <c r="C40" s="100" t="str">
        <f>"A02322800"&amp;"  "&amp;"消毒灭菌设备及器具"</f>
        <v>A02322800  消毒灭菌设备及器具</v>
      </c>
      <c r="D40" s="104" t="s">
        <v>395</v>
      </c>
      <c r="E40" s="105">
        <v>2</v>
      </c>
      <c r="F40" s="24"/>
      <c r="G40" s="103">
        <v>12000</v>
      </c>
      <c r="H40" s="103"/>
      <c r="I40" s="103"/>
      <c r="J40" s="103"/>
      <c r="K40" s="103"/>
      <c r="L40" s="103">
        <v>12000</v>
      </c>
      <c r="M40" s="103">
        <v>12000</v>
      </c>
      <c r="N40" s="103"/>
      <c r="O40" s="103"/>
      <c r="P40" s="103"/>
      <c r="Q40" s="103"/>
    </row>
    <row r="41" s="39" customFormat="1" ht="21" customHeight="1" spans="1:17">
      <c r="A41" s="99" t="str">
        <f t="shared" si="0"/>
        <v>      玉溪市妇幼保健院事业收入专项资金</v>
      </c>
      <c r="B41" s="100" t="s">
        <v>428</v>
      </c>
      <c r="C41" s="100" t="str">
        <f>"A02322400"&amp;"  "&amp;"手术室设备及附件"</f>
        <v>A02322400  手术室设备及附件</v>
      </c>
      <c r="D41" s="104" t="s">
        <v>402</v>
      </c>
      <c r="E41" s="105">
        <v>6</v>
      </c>
      <c r="F41" s="24"/>
      <c r="G41" s="103">
        <v>1200</v>
      </c>
      <c r="H41" s="103"/>
      <c r="I41" s="103"/>
      <c r="J41" s="103"/>
      <c r="K41" s="103"/>
      <c r="L41" s="103">
        <v>1200</v>
      </c>
      <c r="M41" s="103">
        <v>1200</v>
      </c>
      <c r="N41" s="103"/>
      <c r="O41" s="103"/>
      <c r="P41" s="103"/>
      <c r="Q41" s="103"/>
    </row>
    <row r="42" s="39" customFormat="1" ht="21" customHeight="1" spans="1:17">
      <c r="A42" s="99" t="str">
        <f t="shared" si="0"/>
        <v>      玉溪市妇幼保健院事业收入专项资金</v>
      </c>
      <c r="B42" s="100" t="s">
        <v>429</v>
      </c>
      <c r="C42" s="100" t="str">
        <f>"A05010301"&amp;"  "&amp;"办公椅"</f>
        <v>A05010301  办公椅</v>
      </c>
      <c r="D42" s="104" t="s">
        <v>402</v>
      </c>
      <c r="E42" s="105">
        <v>7</v>
      </c>
      <c r="F42" s="24"/>
      <c r="G42" s="103">
        <v>5600</v>
      </c>
      <c r="H42" s="103"/>
      <c r="I42" s="103"/>
      <c r="J42" s="103"/>
      <c r="K42" s="103"/>
      <c r="L42" s="103">
        <v>5600</v>
      </c>
      <c r="M42" s="103">
        <v>5600</v>
      </c>
      <c r="N42" s="103"/>
      <c r="O42" s="103"/>
      <c r="P42" s="103"/>
      <c r="Q42" s="103"/>
    </row>
    <row r="43" s="39" customFormat="1" ht="21" customHeight="1" spans="1:17">
      <c r="A43" s="99" t="str">
        <f t="shared" si="0"/>
        <v>      玉溪市妇幼保健院事业收入专项资金</v>
      </c>
      <c r="B43" s="100" t="s">
        <v>430</v>
      </c>
      <c r="C43" s="100" t="str">
        <f>"A02061809"&amp;"  "&amp;"调湿调温机"</f>
        <v>A02061809  调湿调温机</v>
      </c>
      <c r="D43" s="104" t="s">
        <v>395</v>
      </c>
      <c r="E43" s="105">
        <v>2</v>
      </c>
      <c r="F43" s="24"/>
      <c r="G43" s="103">
        <v>6000</v>
      </c>
      <c r="H43" s="103"/>
      <c r="I43" s="103"/>
      <c r="J43" s="103"/>
      <c r="K43" s="103"/>
      <c r="L43" s="103">
        <v>6000</v>
      </c>
      <c r="M43" s="103">
        <v>6000</v>
      </c>
      <c r="N43" s="103"/>
      <c r="O43" s="103"/>
      <c r="P43" s="103"/>
      <c r="Q43" s="103"/>
    </row>
    <row r="44" s="39" customFormat="1" ht="21" customHeight="1" spans="1:17">
      <c r="A44" s="99" t="str">
        <f t="shared" si="0"/>
        <v>      玉溪市妇幼保健院事业收入专项资金</v>
      </c>
      <c r="B44" s="100" t="s">
        <v>431</v>
      </c>
      <c r="C44" s="100" t="str">
        <f>"A02010105"&amp;"  "&amp;"台式计算机"</f>
        <v>A02010105  台式计算机</v>
      </c>
      <c r="D44" s="104" t="s">
        <v>395</v>
      </c>
      <c r="E44" s="105">
        <v>6</v>
      </c>
      <c r="F44" s="24"/>
      <c r="G44" s="103">
        <v>36000</v>
      </c>
      <c r="H44" s="103"/>
      <c r="I44" s="103"/>
      <c r="J44" s="103"/>
      <c r="K44" s="103"/>
      <c r="L44" s="103">
        <v>36000</v>
      </c>
      <c r="M44" s="103">
        <v>36000</v>
      </c>
      <c r="N44" s="103"/>
      <c r="O44" s="103"/>
      <c r="P44" s="103"/>
      <c r="Q44" s="103"/>
    </row>
    <row r="45" s="39" customFormat="1" ht="21" customHeight="1" spans="1:17">
      <c r="A45" s="99" t="str">
        <f t="shared" si="0"/>
        <v>      玉溪市妇幼保健院事业收入专项资金</v>
      </c>
      <c r="B45" s="100" t="s">
        <v>432</v>
      </c>
      <c r="C45" s="100" t="str">
        <f>"A05010399"&amp;"  "&amp;"其他椅凳类"</f>
        <v>A05010399  其他椅凳类</v>
      </c>
      <c r="D45" s="104" t="s">
        <v>395</v>
      </c>
      <c r="E45" s="105">
        <v>6</v>
      </c>
      <c r="F45" s="24"/>
      <c r="G45" s="103">
        <v>1200</v>
      </c>
      <c r="H45" s="103"/>
      <c r="I45" s="103"/>
      <c r="J45" s="103"/>
      <c r="K45" s="103"/>
      <c r="L45" s="103">
        <v>1200</v>
      </c>
      <c r="M45" s="103">
        <v>1200</v>
      </c>
      <c r="N45" s="103"/>
      <c r="O45" s="103"/>
      <c r="P45" s="103"/>
      <c r="Q45" s="103"/>
    </row>
    <row r="46" s="39" customFormat="1" ht="21" customHeight="1" spans="1:17">
      <c r="A46" s="99" t="str">
        <f t="shared" si="0"/>
        <v>      玉溪市妇幼保健院事业收入专项资金</v>
      </c>
      <c r="B46" s="100" t="s">
        <v>433</v>
      </c>
      <c r="C46" s="100" t="str">
        <f>"A02320100"&amp;"  "&amp;"手术器械"</f>
        <v>A02320100  手术器械</v>
      </c>
      <c r="D46" s="104" t="s">
        <v>395</v>
      </c>
      <c r="E46" s="105">
        <v>1</v>
      </c>
      <c r="F46" s="24"/>
      <c r="G46" s="103">
        <v>100000</v>
      </c>
      <c r="H46" s="103"/>
      <c r="I46" s="103"/>
      <c r="J46" s="103"/>
      <c r="K46" s="103"/>
      <c r="L46" s="103">
        <v>100000</v>
      </c>
      <c r="M46" s="103">
        <v>100000</v>
      </c>
      <c r="N46" s="103"/>
      <c r="O46" s="103"/>
      <c r="P46" s="103"/>
      <c r="Q46" s="103"/>
    </row>
    <row r="47" s="39" customFormat="1" ht="21" customHeight="1" spans="1:17">
      <c r="A47" s="99" t="str">
        <f t="shared" si="0"/>
        <v>      玉溪市妇幼保健院事业收入专项资金</v>
      </c>
      <c r="B47" s="100" t="s">
        <v>434</v>
      </c>
      <c r="C47" s="100" t="str">
        <f>"A05040101"&amp;"  "&amp;"复印纸"</f>
        <v>A05040101  复印纸</v>
      </c>
      <c r="D47" s="104" t="s">
        <v>412</v>
      </c>
      <c r="E47" s="105">
        <v>1</v>
      </c>
      <c r="F47" s="24"/>
      <c r="G47" s="103">
        <v>200000</v>
      </c>
      <c r="H47" s="103"/>
      <c r="I47" s="103"/>
      <c r="J47" s="103"/>
      <c r="K47" s="103"/>
      <c r="L47" s="103">
        <v>200000</v>
      </c>
      <c r="M47" s="103">
        <v>200000</v>
      </c>
      <c r="N47" s="103"/>
      <c r="O47" s="103"/>
      <c r="P47" s="103"/>
      <c r="Q47" s="103"/>
    </row>
    <row r="48" s="39" customFormat="1" ht="21" customHeight="1" spans="1:17">
      <c r="A48" s="99" t="str">
        <f t="shared" si="0"/>
        <v>      玉溪市妇幼保健院事业收入专项资金</v>
      </c>
      <c r="B48" s="100" t="s">
        <v>417</v>
      </c>
      <c r="C48" s="100" t="str">
        <f>"A02021007"&amp;"  "&amp;"条码打印机"</f>
        <v>A02021007  条码打印机</v>
      </c>
      <c r="D48" s="104" t="s">
        <v>395</v>
      </c>
      <c r="E48" s="105">
        <v>1</v>
      </c>
      <c r="F48" s="24"/>
      <c r="G48" s="103">
        <v>3000</v>
      </c>
      <c r="H48" s="103"/>
      <c r="I48" s="103"/>
      <c r="J48" s="103"/>
      <c r="K48" s="103"/>
      <c r="L48" s="103">
        <v>3000</v>
      </c>
      <c r="M48" s="103">
        <v>3000</v>
      </c>
      <c r="N48" s="103"/>
      <c r="O48" s="103"/>
      <c r="P48" s="103"/>
      <c r="Q48" s="103"/>
    </row>
    <row r="49" s="39" customFormat="1" ht="21" customHeight="1" spans="1:17">
      <c r="A49" s="99" t="str">
        <f t="shared" si="0"/>
        <v>      玉溪市妇幼保健院事业收入专项资金</v>
      </c>
      <c r="B49" s="100" t="s">
        <v>435</v>
      </c>
      <c r="C49" s="100" t="str">
        <f>"A02020400"&amp;"  "&amp;"多功能一体机"</f>
        <v>A02020400  多功能一体机</v>
      </c>
      <c r="D49" s="104" t="s">
        <v>395</v>
      </c>
      <c r="E49" s="105">
        <v>3</v>
      </c>
      <c r="F49" s="24"/>
      <c r="G49" s="103">
        <v>9000</v>
      </c>
      <c r="H49" s="103"/>
      <c r="I49" s="103"/>
      <c r="J49" s="103"/>
      <c r="K49" s="103"/>
      <c r="L49" s="103">
        <v>9000</v>
      </c>
      <c r="M49" s="103">
        <v>9000</v>
      </c>
      <c r="N49" s="103"/>
      <c r="O49" s="103"/>
      <c r="P49" s="103"/>
      <c r="Q49" s="103"/>
    </row>
    <row r="50" s="39" customFormat="1" ht="21" customHeight="1" spans="1:17">
      <c r="A50" s="99" t="str">
        <f t="shared" si="0"/>
        <v>      玉溪市妇幼保健院事业收入专项资金</v>
      </c>
      <c r="B50" s="100" t="s">
        <v>417</v>
      </c>
      <c r="C50" s="100" t="str">
        <f>"A02021007"&amp;"  "&amp;"条码打印机"</f>
        <v>A02021007  条码打印机</v>
      </c>
      <c r="D50" s="104" t="s">
        <v>395</v>
      </c>
      <c r="E50" s="105">
        <v>3</v>
      </c>
      <c r="F50" s="24"/>
      <c r="G50" s="103">
        <v>4500</v>
      </c>
      <c r="H50" s="103"/>
      <c r="I50" s="103"/>
      <c r="J50" s="103"/>
      <c r="K50" s="103"/>
      <c r="L50" s="103">
        <v>4500</v>
      </c>
      <c r="M50" s="103">
        <v>4500</v>
      </c>
      <c r="N50" s="103"/>
      <c r="O50" s="103"/>
      <c r="P50" s="103"/>
      <c r="Q50" s="103"/>
    </row>
    <row r="51" s="39" customFormat="1" ht="21" customHeight="1" spans="1:17">
      <c r="A51" s="99" t="str">
        <f t="shared" si="0"/>
        <v>      玉溪市妇幼保健院事业收入专项资金</v>
      </c>
      <c r="B51" s="100" t="s">
        <v>436</v>
      </c>
      <c r="C51" s="100" t="str">
        <f>"A02321900"&amp;"  "&amp;"临床检验设备"</f>
        <v>A02321900  临床检验设备</v>
      </c>
      <c r="D51" s="104" t="s">
        <v>395</v>
      </c>
      <c r="E51" s="105">
        <v>1</v>
      </c>
      <c r="F51" s="24"/>
      <c r="G51" s="103">
        <v>8500</v>
      </c>
      <c r="H51" s="103"/>
      <c r="I51" s="103"/>
      <c r="J51" s="103"/>
      <c r="K51" s="103"/>
      <c r="L51" s="103">
        <v>8500</v>
      </c>
      <c r="M51" s="103">
        <v>8500</v>
      </c>
      <c r="N51" s="103"/>
      <c r="O51" s="103"/>
      <c r="P51" s="103"/>
      <c r="Q51" s="103"/>
    </row>
    <row r="52" s="39" customFormat="1" ht="21" customHeight="1" spans="1:17">
      <c r="A52" s="99" t="str">
        <f t="shared" si="0"/>
        <v>      玉溪市妇幼保健院事业收入专项资金</v>
      </c>
      <c r="B52" s="100" t="s">
        <v>437</v>
      </c>
      <c r="C52" s="100" t="str">
        <f>"A02320200"&amp;"  "&amp;"普通诊察器械"</f>
        <v>A02320200  普通诊察器械</v>
      </c>
      <c r="D52" s="104" t="s">
        <v>395</v>
      </c>
      <c r="E52" s="105">
        <v>1</v>
      </c>
      <c r="F52" s="24"/>
      <c r="G52" s="103">
        <v>2500</v>
      </c>
      <c r="H52" s="103"/>
      <c r="I52" s="103"/>
      <c r="J52" s="103"/>
      <c r="K52" s="103"/>
      <c r="L52" s="103">
        <v>2500</v>
      </c>
      <c r="M52" s="103">
        <v>2500</v>
      </c>
      <c r="N52" s="103"/>
      <c r="O52" s="103"/>
      <c r="P52" s="103"/>
      <c r="Q52" s="103"/>
    </row>
    <row r="53" s="39" customFormat="1" ht="21" customHeight="1" spans="1:17">
      <c r="A53" s="99" t="str">
        <f t="shared" si="0"/>
        <v>      玉溪市妇幼保健院事业收入专项资金</v>
      </c>
      <c r="B53" s="100" t="s">
        <v>438</v>
      </c>
      <c r="C53" s="100" t="str">
        <f>"A02021119"&amp;"  "&amp;"条码扫描器"</f>
        <v>A02021119  条码扫描器</v>
      </c>
      <c r="D53" s="104" t="s">
        <v>402</v>
      </c>
      <c r="E53" s="105">
        <v>3</v>
      </c>
      <c r="F53" s="24"/>
      <c r="G53" s="103">
        <v>1800</v>
      </c>
      <c r="H53" s="103"/>
      <c r="I53" s="103"/>
      <c r="J53" s="103"/>
      <c r="K53" s="103"/>
      <c r="L53" s="103">
        <v>1800</v>
      </c>
      <c r="M53" s="103">
        <v>1800</v>
      </c>
      <c r="N53" s="103"/>
      <c r="O53" s="103"/>
      <c r="P53" s="103"/>
      <c r="Q53" s="103"/>
    </row>
    <row r="54" s="39" customFormat="1" ht="21" customHeight="1" spans="1:17">
      <c r="A54" s="99" t="str">
        <f t="shared" si="0"/>
        <v>      玉溪市妇幼保健院事业收入专项资金</v>
      </c>
      <c r="B54" s="100" t="s">
        <v>439</v>
      </c>
      <c r="C54" s="100" t="str">
        <f>"A05010502"&amp;"  "&amp;"文件柜"</f>
        <v>A05010502  文件柜</v>
      </c>
      <c r="D54" s="104" t="s">
        <v>407</v>
      </c>
      <c r="E54" s="105">
        <v>1</v>
      </c>
      <c r="F54" s="24"/>
      <c r="G54" s="103">
        <v>800</v>
      </c>
      <c r="H54" s="103"/>
      <c r="I54" s="103"/>
      <c r="J54" s="103"/>
      <c r="K54" s="103"/>
      <c r="L54" s="103">
        <v>800</v>
      </c>
      <c r="M54" s="103">
        <v>800</v>
      </c>
      <c r="N54" s="103"/>
      <c r="O54" s="103"/>
      <c r="P54" s="103"/>
      <c r="Q54" s="103"/>
    </row>
    <row r="55" s="39" customFormat="1" ht="21" customHeight="1" spans="1:17">
      <c r="A55" s="99" t="str">
        <f t="shared" si="0"/>
        <v>      玉溪市妇幼保健院事业收入专项资金</v>
      </c>
      <c r="B55" s="100" t="s">
        <v>440</v>
      </c>
      <c r="C55" s="100" t="str">
        <f>"A02320300"&amp;"  "&amp;"医用电子生理参数检测仪器设备"</f>
        <v>A02320300  医用电子生理参数检测仪器设备</v>
      </c>
      <c r="D55" s="104" t="s">
        <v>395</v>
      </c>
      <c r="E55" s="105">
        <v>1</v>
      </c>
      <c r="F55" s="24"/>
      <c r="G55" s="103">
        <v>25000</v>
      </c>
      <c r="H55" s="103"/>
      <c r="I55" s="103"/>
      <c r="J55" s="103"/>
      <c r="K55" s="103"/>
      <c r="L55" s="103">
        <v>25000</v>
      </c>
      <c r="M55" s="103">
        <v>25000</v>
      </c>
      <c r="N55" s="103"/>
      <c r="O55" s="103"/>
      <c r="P55" s="103"/>
      <c r="Q55" s="103"/>
    </row>
    <row r="56" s="39" customFormat="1" ht="21" customHeight="1" spans="1:17">
      <c r="A56" s="99" t="str">
        <f t="shared" si="0"/>
        <v>      玉溪市妇幼保健院事业收入专项资金</v>
      </c>
      <c r="B56" s="100" t="s">
        <v>441</v>
      </c>
      <c r="C56" s="100" t="str">
        <f>"A02320200"&amp;"  "&amp;"普通诊察器械"</f>
        <v>A02320200  普通诊察器械</v>
      </c>
      <c r="D56" s="104" t="s">
        <v>395</v>
      </c>
      <c r="E56" s="105">
        <v>2</v>
      </c>
      <c r="F56" s="24"/>
      <c r="G56" s="103">
        <v>1000</v>
      </c>
      <c r="H56" s="103"/>
      <c r="I56" s="103"/>
      <c r="J56" s="103"/>
      <c r="K56" s="103"/>
      <c r="L56" s="103">
        <v>1000</v>
      </c>
      <c r="M56" s="103">
        <v>1000</v>
      </c>
      <c r="N56" s="103"/>
      <c r="O56" s="103"/>
      <c r="P56" s="103"/>
      <c r="Q56" s="103"/>
    </row>
    <row r="57" s="39" customFormat="1" ht="21" customHeight="1" spans="1:17">
      <c r="A57" s="99" t="str">
        <f t="shared" si="0"/>
        <v>      玉溪市妇幼保健院事业收入专项资金</v>
      </c>
      <c r="B57" s="100" t="s">
        <v>442</v>
      </c>
      <c r="C57" s="100" t="str">
        <f>"C23030000"&amp;"  "&amp;"审计服务"</f>
        <v>C23030000  审计服务</v>
      </c>
      <c r="D57" s="104" t="s">
        <v>341</v>
      </c>
      <c r="E57" s="105">
        <v>1</v>
      </c>
      <c r="F57" s="24"/>
      <c r="G57" s="103">
        <v>20000</v>
      </c>
      <c r="H57" s="103"/>
      <c r="I57" s="103"/>
      <c r="J57" s="103"/>
      <c r="K57" s="103"/>
      <c r="L57" s="103">
        <v>20000</v>
      </c>
      <c r="M57" s="103">
        <v>20000</v>
      </c>
      <c r="N57" s="103"/>
      <c r="O57" s="103"/>
      <c r="P57" s="103"/>
      <c r="Q57" s="103"/>
    </row>
    <row r="58" s="39" customFormat="1" ht="21" customHeight="1" spans="1:17">
      <c r="A58" s="99" t="str">
        <f t="shared" si="0"/>
        <v>      玉溪市妇幼保健院事业收入专项资金</v>
      </c>
      <c r="B58" s="100" t="s">
        <v>416</v>
      </c>
      <c r="C58" s="100" t="str">
        <f>"A05010201"&amp;"  "&amp;"办公桌"</f>
        <v>A05010201  办公桌</v>
      </c>
      <c r="D58" s="104" t="s">
        <v>443</v>
      </c>
      <c r="E58" s="105">
        <v>1</v>
      </c>
      <c r="F58" s="24"/>
      <c r="G58" s="103">
        <v>500</v>
      </c>
      <c r="H58" s="103"/>
      <c r="I58" s="103"/>
      <c r="J58" s="103"/>
      <c r="K58" s="103"/>
      <c r="L58" s="103">
        <v>500</v>
      </c>
      <c r="M58" s="103">
        <v>500</v>
      </c>
      <c r="N58" s="103"/>
      <c r="O58" s="103"/>
      <c r="P58" s="103"/>
      <c r="Q58" s="103"/>
    </row>
    <row r="59" s="39" customFormat="1" ht="21" customHeight="1" spans="1:17">
      <c r="A59" s="99" t="str">
        <f t="shared" si="0"/>
        <v>      玉溪市妇幼保健院事业收入专项资金</v>
      </c>
      <c r="B59" s="100" t="s">
        <v>444</v>
      </c>
      <c r="C59" s="100" t="str">
        <f>"A02020501"&amp;"  "&amp;"数字照相机"</f>
        <v>A02020501  数字照相机</v>
      </c>
      <c r="D59" s="104" t="s">
        <v>395</v>
      </c>
      <c r="E59" s="105">
        <v>1</v>
      </c>
      <c r="F59" s="24"/>
      <c r="G59" s="103">
        <v>3000</v>
      </c>
      <c r="H59" s="103"/>
      <c r="I59" s="103"/>
      <c r="J59" s="103"/>
      <c r="K59" s="103"/>
      <c r="L59" s="103">
        <v>3000</v>
      </c>
      <c r="M59" s="103">
        <v>3000</v>
      </c>
      <c r="N59" s="103"/>
      <c r="O59" s="103"/>
      <c r="P59" s="103"/>
      <c r="Q59" s="103"/>
    </row>
    <row r="60" s="39" customFormat="1" ht="21" customHeight="1" spans="1:17">
      <c r="A60" s="99" t="str">
        <f t="shared" si="0"/>
        <v>      玉溪市妇幼保健院事业收入专项资金</v>
      </c>
      <c r="B60" s="100" t="s">
        <v>417</v>
      </c>
      <c r="C60" s="100" t="str">
        <f>"A02021007"&amp;"  "&amp;"条码打印机"</f>
        <v>A02021007  条码打印机</v>
      </c>
      <c r="D60" s="104" t="s">
        <v>395</v>
      </c>
      <c r="E60" s="105">
        <v>3</v>
      </c>
      <c r="F60" s="24"/>
      <c r="G60" s="103">
        <v>4500</v>
      </c>
      <c r="H60" s="103"/>
      <c r="I60" s="103"/>
      <c r="J60" s="103"/>
      <c r="K60" s="103"/>
      <c r="L60" s="103">
        <v>4500</v>
      </c>
      <c r="M60" s="103">
        <v>4500</v>
      </c>
      <c r="N60" s="103"/>
      <c r="O60" s="103"/>
      <c r="P60" s="103"/>
      <c r="Q60" s="103"/>
    </row>
    <row r="61" s="39" customFormat="1" ht="21" customHeight="1" spans="1:17">
      <c r="A61" s="99" t="str">
        <f t="shared" si="0"/>
        <v>      玉溪市妇幼保健院事业收入专项资金</v>
      </c>
      <c r="B61" s="100" t="s">
        <v>445</v>
      </c>
      <c r="C61" s="100" t="str">
        <f>"A05010399"&amp;"  "&amp;"其他椅凳类"</f>
        <v>A05010399  其他椅凳类</v>
      </c>
      <c r="D61" s="104" t="s">
        <v>443</v>
      </c>
      <c r="E61" s="105">
        <v>15</v>
      </c>
      <c r="F61" s="24"/>
      <c r="G61" s="103">
        <v>18000</v>
      </c>
      <c r="H61" s="103"/>
      <c r="I61" s="103"/>
      <c r="J61" s="103"/>
      <c r="K61" s="103"/>
      <c r="L61" s="103">
        <v>18000</v>
      </c>
      <c r="M61" s="103">
        <v>18000</v>
      </c>
      <c r="N61" s="103"/>
      <c r="O61" s="103"/>
      <c r="P61" s="103"/>
      <c r="Q61" s="103"/>
    </row>
    <row r="62" s="39" customFormat="1" ht="21" customHeight="1" spans="1:17">
      <c r="A62" s="99" t="str">
        <f t="shared" si="0"/>
        <v>      玉溪市妇幼保健院事业收入专项资金</v>
      </c>
      <c r="B62" s="100" t="s">
        <v>446</v>
      </c>
      <c r="C62" s="100" t="str">
        <f>"A05010599"&amp;"  "&amp;"其他柜类"</f>
        <v>A05010599  其他柜类</v>
      </c>
      <c r="D62" s="104" t="s">
        <v>407</v>
      </c>
      <c r="E62" s="105">
        <v>2</v>
      </c>
      <c r="F62" s="24"/>
      <c r="G62" s="103">
        <v>2000</v>
      </c>
      <c r="H62" s="103"/>
      <c r="I62" s="103"/>
      <c r="J62" s="103"/>
      <c r="K62" s="103"/>
      <c r="L62" s="103">
        <v>2000</v>
      </c>
      <c r="M62" s="103">
        <v>2000</v>
      </c>
      <c r="N62" s="103"/>
      <c r="O62" s="103"/>
      <c r="P62" s="103"/>
      <c r="Q62" s="103"/>
    </row>
    <row r="63" s="39" customFormat="1" ht="21" customHeight="1" spans="1:17">
      <c r="A63" s="99" t="str">
        <f t="shared" si="0"/>
        <v>      玉溪市妇幼保健院事业收入专项资金</v>
      </c>
      <c r="B63" s="100" t="s">
        <v>447</v>
      </c>
      <c r="C63" s="100" t="str">
        <f>"A05010304"&amp;"  "&amp;"教学、实验椅凳"</f>
        <v>A05010304  教学、实验椅凳</v>
      </c>
      <c r="D63" s="104" t="s">
        <v>402</v>
      </c>
      <c r="E63" s="105">
        <v>12</v>
      </c>
      <c r="F63" s="24"/>
      <c r="G63" s="103">
        <v>4800</v>
      </c>
      <c r="H63" s="103"/>
      <c r="I63" s="103"/>
      <c r="J63" s="103"/>
      <c r="K63" s="103"/>
      <c r="L63" s="103">
        <v>4800</v>
      </c>
      <c r="M63" s="103">
        <v>4800</v>
      </c>
      <c r="N63" s="103"/>
      <c r="O63" s="103"/>
      <c r="P63" s="103"/>
      <c r="Q63" s="103"/>
    </row>
    <row r="64" s="39" customFormat="1" ht="21" customHeight="1" spans="1:17">
      <c r="A64" s="99" t="str">
        <f t="shared" si="0"/>
        <v>      玉溪市妇幼保健院事业收入专项资金</v>
      </c>
      <c r="B64" s="100" t="s">
        <v>448</v>
      </c>
      <c r="C64" s="100" t="str">
        <f>"C21040001"&amp;"  "&amp;"物业管理服务"</f>
        <v>C21040001  物业管理服务</v>
      </c>
      <c r="D64" s="104" t="s">
        <v>341</v>
      </c>
      <c r="E64" s="105">
        <v>1</v>
      </c>
      <c r="F64" s="24">
        <v>1000000</v>
      </c>
      <c r="G64" s="103">
        <v>1000000</v>
      </c>
      <c r="H64" s="103"/>
      <c r="I64" s="103"/>
      <c r="J64" s="103"/>
      <c r="K64" s="103"/>
      <c r="L64" s="103">
        <v>1000000</v>
      </c>
      <c r="M64" s="103">
        <v>1000000</v>
      </c>
      <c r="N64" s="103"/>
      <c r="O64" s="103"/>
      <c r="P64" s="103"/>
      <c r="Q64" s="103"/>
    </row>
    <row r="65" s="39" customFormat="1" ht="21" customHeight="1" spans="1:17">
      <c r="A65" s="99" t="str">
        <f t="shared" si="0"/>
        <v>      玉溪市妇幼保健院事业收入专项资金</v>
      </c>
      <c r="B65" s="100" t="s">
        <v>449</v>
      </c>
      <c r="C65" s="100" t="str">
        <f>"A02322500"&amp;"  "&amp;"急救和生命支持设备"</f>
        <v>A02322500  急救和生命支持设备</v>
      </c>
      <c r="D65" s="104" t="s">
        <v>395</v>
      </c>
      <c r="E65" s="105">
        <v>2</v>
      </c>
      <c r="F65" s="24"/>
      <c r="G65" s="103">
        <v>12900</v>
      </c>
      <c r="H65" s="103"/>
      <c r="I65" s="103"/>
      <c r="J65" s="103"/>
      <c r="K65" s="103"/>
      <c r="L65" s="103">
        <v>12900</v>
      </c>
      <c r="M65" s="103">
        <v>12900</v>
      </c>
      <c r="N65" s="103"/>
      <c r="O65" s="103"/>
      <c r="P65" s="103"/>
      <c r="Q65" s="103"/>
    </row>
    <row r="66" s="39" customFormat="1" ht="21" customHeight="1" spans="1:17">
      <c r="A66" s="99" t="str">
        <f t="shared" si="0"/>
        <v>      玉溪市妇幼保健院事业收入专项资金</v>
      </c>
      <c r="B66" s="100" t="s">
        <v>450</v>
      </c>
      <c r="C66" s="100" t="str">
        <f>"A02021003"&amp;"  "&amp;"A4黑白打印机"</f>
        <v>A02021003  A4黑白打印机</v>
      </c>
      <c r="D66" s="104" t="s">
        <v>395</v>
      </c>
      <c r="E66" s="105">
        <v>10</v>
      </c>
      <c r="F66" s="24"/>
      <c r="G66" s="103">
        <v>15000</v>
      </c>
      <c r="H66" s="103"/>
      <c r="I66" s="103"/>
      <c r="J66" s="103"/>
      <c r="K66" s="103"/>
      <c r="L66" s="103">
        <v>15000</v>
      </c>
      <c r="M66" s="103">
        <v>15000</v>
      </c>
      <c r="N66" s="103"/>
      <c r="O66" s="103"/>
      <c r="P66" s="103"/>
      <c r="Q66" s="103"/>
    </row>
    <row r="67" s="39" customFormat="1" ht="21" customHeight="1" spans="1:17">
      <c r="A67" s="99" t="str">
        <f t="shared" si="0"/>
        <v>      玉溪市妇幼保健院事业收入专项资金</v>
      </c>
      <c r="B67" s="100" t="s">
        <v>394</v>
      </c>
      <c r="C67" s="100" t="str">
        <f>"A02061504"&amp;"  "&amp;"不间断电源"</f>
        <v>A02061504  不间断电源</v>
      </c>
      <c r="D67" s="104" t="s">
        <v>395</v>
      </c>
      <c r="E67" s="105">
        <v>1</v>
      </c>
      <c r="F67" s="24"/>
      <c r="G67" s="103">
        <v>50000</v>
      </c>
      <c r="H67" s="103"/>
      <c r="I67" s="103"/>
      <c r="J67" s="103"/>
      <c r="K67" s="103"/>
      <c r="L67" s="103">
        <v>50000</v>
      </c>
      <c r="M67" s="103">
        <v>50000</v>
      </c>
      <c r="N67" s="103"/>
      <c r="O67" s="103"/>
      <c r="P67" s="103"/>
      <c r="Q67" s="103"/>
    </row>
    <row r="68" s="39" customFormat="1" ht="21" customHeight="1" spans="1:17">
      <c r="A68" s="99" t="str">
        <f t="shared" si="0"/>
        <v>      玉溪市妇幼保健院事业收入专项资金</v>
      </c>
      <c r="B68" s="100" t="s">
        <v>451</v>
      </c>
      <c r="C68" s="100" t="str">
        <f>"A02320700"&amp;"  "&amp;"医用内窥镜"</f>
        <v>A02320700  医用内窥镜</v>
      </c>
      <c r="D68" s="104" t="s">
        <v>395</v>
      </c>
      <c r="E68" s="105">
        <v>1</v>
      </c>
      <c r="F68" s="24"/>
      <c r="G68" s="103">
        <v>150000</v>
      </c>
      <c r="H68" s="103"/>
      <c r="I68" s="103"/>
      <c r="J68" s="103"/>
      <c r="K68" s="103"/>
      <c r="L68" s="103">
        <v>150000</v>
      </c>
      <c r="M68" s="103">
        <v>150000</v>
      </c>
      <c r="N68" s="103"/>
      <c r="O68" s="103"/>
      <c r="P68" s="103"/>
      <c r="Q68" s="103"/>
    </row>
    <row r="69" s="39" customFormat="1" ht="21" customHeight="1" spans="1:17">
      <c r="A69" s="99" t="str">
        <f t="shared" si="0"/>
        <v>      玉溪市妇幼保健院事业收入专项资金</v>
      </c>
      <c r="B69" s="100" t="s">
        <v>452</v>
      </c>
      <c r="C69" s="100" t="str">
        <f>"A02322800"&amp;"  "&amp;"消毒灭菌设备及器具"</f>
        <v>A02322800  消毒灭菌设备及器具</v>
      </c>
      <c r="D69" s="104" t="s">
        <v>395</v>
      </c>
      <c r="E69" s="105">
        <v>1</v>
      </c>
      <c r="F69" s="24"/>
      <c r="G69" s="103">
        <v>42000</v>
      </c>
      <c r="H69" s="103"/>
      <c r="I69" s="103"/>
      <c r="J69" s="103"/>
      <c r="K69" s="103"/>
      <c r="L69" s="103">
        <v>42000</v>
      </c>
      <c r="M69" s="103">
        <v>42000</v>
      </c>
      <c r="N69" s="103"/>
      <c r="O69" s="103"/>
      <c r="P69" s="103"/>
      <c r="Q69" s="103"/>
    </row>
    <row r="70" s="39" customFormat="1" ht="21" customHeight="1" spans="1:17">
      <c r="A70" s="99" t="str">
        <f t="shared" si="0"/>
        <v>      玉溪市妇幼保健院事业收入专项资金</v>
      </c>
      <c r="B70" s="100" t="s">
        <v>453</v>
      </c>
      <c r="C70" s="100" t="str">
        <f>"A02020400"&amp;"  "&amp;"多功能一体机"</f>
        <v>A02020400  多功能一体机</v>
      </c>
      <c r="D70" s="104" t="s">
        <v>395</v>
      </c>
      <c r="E70" s="105">
        <v>1</v>
      </c>
      <c r="F70" s="24"/>
      <c r="G70" s="103">
        <v>3000</v>
      </c>
      <c r="H70" s="103"/>
      <c r="I70" s="103"/>
      <c r="J70" s="103"/>
      <c r="K70" s="103"/>
      <c r="L70" s="103">
        <v>3000</v>
      </c>
      <c r="M70" s="103">
        <v>3000</v>
      </c>
      <c r="N70" s="103"/>
      <c r="O70" s="103"/>
      <c r="P70" s="103"/>
      <c r="Q70" s="103"/>
    </row>
    <row r="71" s="39" customFormat="1" ht="21" customHeight="1" spans="1:17">
      <c r="A71" s="99" t="str">
        <f t="shared" si="0"/>
        <v>      玉溪市妇幼保健院事业收入专项资金</v>
      </c>
      <c r="B71" s="100" t="s">
        <v>454</v>
      </c>
      <c r="C71" s="100" t="str">
        <f>"A02322700"&amp;"  "&amp;"病房护理及医院设备"</f>
        <v>A02322700  病房护理及医院设备</v>
      </c>
      <c r="D71" s="104" t="s">
        <v>395</v>
      </c>
      <c r="E71" s="105">
        <v>2</v>
      </c>
      <c r="F71" s="24"/>
      <c r="G71" s="103">
        <v>2000</v>
      </c>
      <c r="H71" s="103"/>
      <c r="I71" s="103"/>
      <c r="J71" s="103"/>
      <c r="K71" s="103"/>
      <c r="L71" s="103">
        <v>2000</v>
      </c>
      <c r="M71" s="103">
        <v>2000</v>
      </c>
      <c r="N71" s="103"/>
      <c r="O71" s="103"/>
      <c r="P71" s="103"/>
      <c r="Q71" s="103"/>
    </row>
    <row r="72" s="39" customFormat="1" ht="21" customHeight="1" spans="1:17">
      <c r="A72" s="99" t="str">
        <f t="shared" si="0"/>
        <v>      玉溪市妇幼保健院事业收入专项资金</v>
      </c>
      <c r="B72" s="100" t="s">
        <v>455</v>
      </c>
      <c r="C72" s="100" t="str">
        <f>"A02320200"&amp;"  "&amp;"普通诊察器械"</f>
        <v>A02320200  普通诊察器械</v>
      </c>
      <c r="D72" s="104" t="s">
        <v>414</v>
      </c>
      <c r="E72" s="105">
        <v>1</v>
      </c>
      <c r="F72" s="24"/>
      <c r="G72" s="103">
        <v>500</v>
      </c>
      <c r="H72" s="103"/>
      <c r="I72" s="103"/>
      <c r="J72" s="103"/>
      <c r="K72" s="103"/>
      <c r="L72" s="103">
        <v>500</v>
      </c>
      <c r="M72" s="103">
        <v>500</v>
      </c>
      <c r="N72" s="103"/>
      <c r="O72" s="103"/>
      <c r="P72" s="103"/>
      <c r="Q72" s="103"/>
    </row>
    <row r="73" s="39" customFormat="1" ht="21" customHeight="1" spans="1:17">
      <c r="A73" s="99" t="str">
        <f t="shared" si="0"/>
        <v>      玉溪市妇幼保健院事业收入专项资金</v>
      </c>
      <c r="B73" s="100" t="s">
        <v>406</v>
      </c>
      <c r="C73" s="100" t="str">
        <f>"A05010602"&amp;"  "&amp;"金属质架类"</f>
        <v>A05010602  金属质架类</v>
      </c>
      <c r="D73" s="104" t="s">
        <v>407</v>
      </c>
      <c r="E73" s="105">
        <v>5</v>
      </c>
      <c r="F73" s="24"/>
      <c r="G73" s="103">
        <v>1000</v>
      </c>
      <c r="H73" s="103"/>
      <c r="I73" s="103"/>
      <c r="J73" s="103"/>
      <c r="K73" s="103"/>
      <c r="L73" s="103">
        <v>1000</v>
      </c>
      <c r="M73" s="103">
        <v>1000</v>
      </c>
      <c r="N73" s="103"/>
      <c r="O73" s="103"/>
      <c r="P73" s="103"/>
      <c r="Q73" s="103"/>
    </row>
    <row r="74" s="39" customFormat="1" ht="21" customHeight="1" spans="1:17">
      <c r="A74" s="99" t="str">
        <f t="shared" ref="A74:A97" si="1">"      "&amp;"玉溪市妇幼保健院事业收入专项资金"</f>
        <v>      玉溪市妇幼保健院事业收入专项资金</v>
      </c>
      <c r="B74" s="100" t="s">
        <v>456</v>
      </c>
      <c r="C74" s="100" t="str">
        <f>"A02320800"&amp;"  "&amp;"物理治疗、康复及体育治疗仪器设备"</f>
        <v>A02320800  物理治疗、康复及体育治疗仪器设备</v>
      </c>
      <c r="D74" s="104" t="s">
        <v>395</v>
      </c>
      <c r="E74" s="105">
        <v>1</v>
      </c>
      <c r="F74" s="24"/>
      <c r="G74" s="103">
        <v>91000</v>
      </c>
      <c r="H74" s="103"/>
      <c r="I74" s="103"/>
      <c r="J74" s="103"/>
      <c r="K74" s="103"/>
      <c r="L74" s="103">
        <v>91000</v>
      </c>
      <c r="M74" s="103">
        <v>91000</v>
      </c>
      <c r="N74" s="103"/>
      <c r="O74" s="103"/>
      <c r="P74" s="103"/>
      <c r="Q74" s="103"/>
    </row>
    <row r="75" s="39" customFormat="1" ht="21" customHeight="1" spans="1:17">
      <c r="A75" s="99" t="str">
        <f t="shared" si="1"/>
        <v>      玉溪市妇幼保健院事业收入专项资金</v>
      </c>
      <c r="B75" s="100" t="s">
        <v>457</v>
      </c>
      <c r="C75" s="100" t="str">
        <f>"A02021199"&amp;"  "&amp;"其他输入输出设备"</f>
        <v>A02021199  其他输入输出设备</v>
      </c>
      <c r="D75" s="104" t="s">
        <v>395</v>
      </c>
      <c r="E75" s="105">
        <v>1</v>
      </c>
      <c r="F75" s="24"/>
      <c r="G75" s="103">
        <v>10000</v>
      </c>
      <c r="H75" s="103"/>
      <c r="I75" s="103"/>
      <c r="J75" s="103"/>
      <c r="K75" s="103"/>
      <c r="L75" s="103">
        <v>10000</v>
      </c>
      <c r="M75" s="103">
        <v>10000</v>
      </c>
      <c r="N75" s="103"/>
      <c r="O75" s="103"/>
      <c r="P75" s="103"/>
      <c r="Q75" s="103"/>
    </row>
    <row r="76" s="39" customFormat="1" ht="21" customHeight="1" spans="1:17">
      <c r="A76" s="99" t="str">
        <f t="shared" si="1"/>
        <v>      玉溪市妇幼保健院事业收入专项资金</v>
      </c>
      <c r="B76" s="100" t="s">
        <v>458</v>
      </c>
      <c r="C76" s="100" t="str">
        <f>"A02321900"&amp;"  "&amp;"临床检验设备"</f>
        <v>A02321900  临床检验设备</v>
      </c>
      <c r="D76" s="104" t="s">
        <v>395</v>
      </c>
      <c r="E76" s="105">
        <v>1</v>
      </c>
      <c r="F76" s="24"/>
      <c r="G76" s="103">
        <v>190000</v>
      </c>
      <c r="H76" s="103"/>
      <c r="I76" s="103"/>
      <c r="J76" s="103"/>
      <c r="K76" s="103"/>
      <c r="L76" s="103">
        <v>190000</v>
      </c>
      <c r="M76" s="103">
        <v>190000</v>
      </c>
      <c r="N76" s="103"/>
      <c r="O76" s="103"/>
      <c r="P76" s="103"/>
      <c r="Q76" s="103"/>
    </row>
    <row r="77" s="39" customFormat="1" ht="21" customHeight="1" spans="1:17">
      <c r="A77" s="99" t="str">
        <f t="shared" si="1"/>
        <v>      玉溪市妇幼保健院事业收入专项资金</v>
      </c>
      <c r="B77" s="100" t="s">
        <v>416</v>
      </c>
      <c r="C77" s="100" t="str">
        <f>"A05010201"&amp;"  "&amp;"办公桌"</f>
        <v>A05010201  办公桌</v>
      </c>
      <c r="D77" s="104" t="s">
        <v>443</v>
      </c>
      <c r="E77" s="105">
        <v>4</v>
      </c>
      <c r="F77" s="24"/>
      <c r="G77" s="103">
        <v>8000</v>
      </c>
      <c r="H77" s="103"/>
      <c r="I77" s="103"/>
      <c r="J77" s="103"/>
      <c r="K77" s="103"/>
      <c r="L77" s="103">
        <v>8000</v>
      </c>
      <c r="M77" s="103">
        <v>8000</v>
      </c>
      <c r="N77" s="103"/>
      <c r="O77" s="103"/>
      <c r="P77" s="103"/>
      <c r="Q77" s="103"/>
    </row>
    <row r="78" s="39" customFormat="1" ht="21" customHeight="1" spans="1:17">
      <c r="A78" s="99" t="str">
        <f t="shared" si="1"/>
        <v>      玉溪市妇幼保健院事业收入专项资金</v>
      </c>
      <c r="B78" s="100" t="s">
        <v>459</v>
      </c>
      <c r="C78" s="100" t="str">
        <f>"A02021199"&amp;"  "&amp;"其他输入输出设备"</f>
        <v>A02021199  其他输入输出设备</v>
      </c>
      <c r="D78" s="104" t="s">
        <v>395</v>
      </c>
      <c r="E78" s="105">
        <v>1</v>
      </c>
      <c r="F78" s="24"/>
      <c r="G78" s="103">
        <v>4800</v>
      </c>
      <c r="H78" s="103"/>
      <c r="I78" s="103"/>
      <c r="J78" s="103"/>
      <c r="K78" s="103"/>
      <c r="L78" s="103">
        <v>4800</v>
      </c>
      <c r="M78" s="103">
        <v>4800</v>
      </c>
      <c r="N78" s="103"/>
      <c r="O78" s="103"/>
      <c r="P78" s="103"/>
      <c r="Q78" s="103"/>
    </row>
    <row r="79" s="39" customFormat="1" ht="21" customHeight="1" spans="1:17">
      <c r="A79" s="99" t="str">
        <f t="shared" si="1"/>
        <v>      玉溪市妇幼保健院事业收入专项资金</v>
      </c>
      <c r="B79" s="100" t="s">
        <v>460</v>
      </c>
      <c r="C79" s="100" t="str">
        <f>"A02322700"&amp;"  "&amp;"病房护理及医院设备"</f>
        <v>A02322700  病房护理及医院设备</v>
      </c>
      <c r="D79" s="104" t="s">
        <v>414</v>
      </c>
      <c r="E79" s="105">
        <v>2</v>
      </c>
      <c r="F79" s="24"/>
      <c r="G79" s="103">
        <v>300</v>
      </c>
      <c r="H79" s="103"/>
      <c r="I79" s="103"/>
      <c r="J79" s="103"/>
      <c r="K79" s="103"/>
      <c r="L79" s="103">
        <v>300</v>
      </c>
      <c r="M79" s="103">
        <v>300</v>
      </c>
      <c r="N79" s="103"/>
      <c r="O79" s="103"/>
      <c r="P79" s="103"/>
      <c r="Q79" s="103"/>
    </row>
    <row r="80" s="39" customFormat="1" ht="21" customHeight="1" spans="1:17">
      <c r="A80" s="99" t="str">
        <f t="shared" si="1"/>
        <v>      玉溪市妇幼保健院事业收入专项资金</v>
      </c>
      <c r="B80" s="100" t="s">
        <v>461</v>
      </c>
      <c r="C80" s="100" t="str">
        <f>"A02321900"&amp;"  "&amp;"临床检验设备"</f>
        <v>A02321900  临床检验设备</v>
      </c>
      <c r="D80" s="104" t="s">
        <v>395</v>
      </c>
      <c r="E80" s="105">
        <v>2</v>
      </c>
      <c r="F80" s="24"/>
      <c r="G80" s="103">
        <v>300000</v>
      </c>
      <c r="H80" s="103"/>
      <c r="I80" s="103"/>
      <c r="J80" s="103"/>
      <c r="K80" s="103"/>
      <c r="L80" s="103">
        <v>300000</v>
      </c>
      <c r="M80" s="103">
        <v>300000</v>
      </c>
      <c r="N80" s="103"/>
      <c r="O80" s="103"/>
      <c r="P80" s="103"/>
      <c r="Q80" s="103"/>
    </row>
    <row r="81" s="39" customFormat="1" ht="21" customHeight="1" spans="1:17">
      <c r="A81" s="99" t="str">
        <f t="shared" si="1"/>
        <v>      玉溪市妇幼保健院事业收入专项资金</v>
      </c>
      <c r="B81" s="100" t="s">
        <v>462</v>
      </c>
      <c r="C81" s="100" t="str">
        <f>"A05010599"&amp;"  "&amp;"其他柜类"</f>
        <v>A05010599  其他柜类</v>
      </c>
      <c r="D81" s="104" t="s">
        <v>407</v>
      </c>
      <c r="E81" s="105">
        <v>10</v>
      </c>
      <c r="F81" s="24"/>
      <c r="G81" s="103">
        <v>8000</v>
      </c>
      <c r="H81" s="103"/>
      <c r="I81" s="103"/>
      <c r="J81" s="103"/>
      <c r="K81" s="103"/>
      <c r="L81" s="103">
        <v>8000</v>
      </c>
      <c r="M81" s="103">
        <v>8000</v>
      </c>
      <c r="N81" s="103"/>
      <c r="O81" s="103"/>
      <c r="P81" s="103"/>
      <c r="Q81" s="103"/>
    </row>
    <row r="82" s="39" customFormat="1" ht="21" customHeight="1" spans="1:17">
      <c r="A82" s="99" t="str">
        <f t="shared" si="1"/>
        <v>      玉溪市妇幼保健院事业收入专项资金</v>
      </c>
      <c r="B82" s="100" t="s">
        <v>439</v>
      </c>
      <c r="C82" s="100" t="str">
        <f>"A05010502"&amp;"  "&amp;"文件柜"</f>
        <v>A05010502  文件柜</v>
      </c>
      <c r="D82" s="104" t="s">
        <v>407</v>
      </c>
      <c r="E82" s="105">
        <v>3</v>
      </c>
      <c r="F82" s="24"/>
      <c r="G82" s="103">
        <v>2400</v>
      </c>
      <c r="H82" s="103"/>
      <c r="I82" s="103"/>
      <c r="J82" s="103"/>
      <c r="K82" s="103"/>
      <c r="L82" s="103">
        <v>2400</v>
      </c>
      <c r="M82" s="103">
        <v>2400</v>
      </c>
      <c r="N82" s="103"/>
      <c r="O82" s="103"/>
      <c r="P82" s="103"/>
      <c r="Q82" s="103"/>
    </row>
    <row r="83" s="39" customFormat="1" ht="21" customHeight="1" spans="1:17">
      <c r="A83" s="99" t="str">
        <f t="shared" si="1"/>
        <v>      玉溪市妇幼保健院事业收入专项资金</v>
      </c>
      <c r="B83" s="100" t="s">
        <v>394</v>
      </c>
      <c r="C83" s="100" t="str">
        <f>"A02061504"&amp;"  "&amp;"不间断电源"</f>
        <v>A02061504  不间断电源</v>
      </c>
      <c r="D83" s="104" t="s">
        <v>395</v>
      </c>
      <c r="E83" s="105">
        <v>4</v>
      </c>
      <c r="F83" s="24"/>
      <c r="G83" s="103">
        <v>2000</v>
      </c>
      <c r="H83" s="103"/>
      <c r="I83" s="103"/>
      <c r="J83" s="103"/>
      <c r="K83" s="103"/>
      <c r="L83" s="103">
        <v>2000</v>
      </c>
      <c r="M83" s="103">
        <v>2000</v>
      </c>
      <c r="N83" s="103"/>
      <c r="O83" s="103"/>
      <c r="P83" s="103"/>
      <c r="Q83" s="103"/>
    </row>
    <row r="84" s="39" customFormat="1" ht="21" customHeight="1" spans="1:17">
      <c r="A84" s="99" t="str">
        <f t="shared" si="1"/>
        <v>      玉溪市妇幼保健院事业收入专项资金</v>
      </c>
      <c r="B84" s="100" t="s">
        <v>463</v>
      </c>
      <c r="C84" s="100" t="str">
        <f>"A02320800"&amp;"  "&amp;"物理治疗、康复及体育治疗仪器设备"</f>
        <v>A02320800  物理治疗、康复及体育治疗仪器设备</v>
      </c>
      <c r="D84" s="104" t="s">
        <v>395</v>
      </c>
      <c r="E84" s="105">
        <v>1</v>
      </c>
      <c r="F84" s="24"/>
      <c r="G84" s="103">
        <v>50000</v>
      </c>
      <c r="H84" s="103"/>
      <c r="I84" s="103"/>
      <c r="J84" s="103"/>
      <c r="K84" s="103"/>
      <c r="L84" s="103">
        <v>50000</v>
      </c>
      <c r="M84" s="103">
        <v>50000</v>
      </c>
      <c r="N84" s="103"/>
      <c r="O84" s="103"/>
      <c r="P84" s="103"/>
      <c r="Q84" s="103"/>
    </row>
    <row r="85" s="39" customFormat="1" ht="21" customHeight="1" spans="1:17">
      <c r="A85" s="99" t="str">
        <f t="shared" si="1"/>
        <v>      玉溪市妇幼保健院事业收入专项资金</v>
      </c>
      <c r="B85" s="100" t="s">
        <v>464</v>
      </c>
      <c r="C85" s="100" t="str">
        <f>"A02321900"&amp;"  "&amp;"临床检验设备"</f>
        <v>A02321900  临床检验设备</v>
      </c>
      <c r="D85" s="104" t="s">
        <v>395</v>
      </c>
      <c r="E85" s="105">
        <v>1</v>
      </c>
      <c r="F85" s="24"/>
      <c r="G85" s="103">
        <v>50000</v>
      </c>
      <c r="H85" s="103"/>
      <c r="I85" s="103"/>
      <c r="J85" s="103"/>
      <c r="K85" s="103"/>
      <c r="L85" s="103">
        <v>50000</v>
      </c>
      <c r="M85" s="103">
        <v>50000</v>
      </c>
      <c r="N85" s="103"/>
      <c r="O85" s="103"/>
      <c r="P85" s="103"/>
      <c r="Q85" s="103"/>
    </row>
    <row r="86" s="39" customFormat="1" ht="21" customHeight="1" spans="1:17">
      <c r="A86" s="99" t="str">
        <f t="shared" si="1"/>
        <v>      玉溪市妇幼保健院事业收入专项资金</v>
      </c>
      <c r="B86" s="100" t="s">
        <v>465</v>
      </c>
      <c r="C86" s="100" t="str">
        <f>"A05010504"&amp;"  "&amp;"保密柜"</f>
        <v>A05010504  保密柜</v>
      </c>
      <c r="D86" s="104" t="s">
        <v>395</v>
      </c>
      <c r="E86" s="105">
        <v>1</v>
      </c>
      <c r="F86" s="24"/>
      <c r="G86" s="103">
        <v>3500</v>
      </c>
      <c r="H86" s="103"/>
      <c r="I86" s="103"/>
      <c r="J86" s="103"/>
      <c r="K86" s="103"/>
      <c r="L86" s="103">
        <v>3500</v>
      </c>
      <c r="M86" s="103">
        <v>3500</v>
      </c>
      <c r="N86" s="103"/>
      <c r="O86" s="103"/>
      <c r="P86" s="103"/>
      <c r="Q86" s="103"/>
    </row>
    <row r="87" s="39" customFormat="1" ht="21" customHeight="1" spans="1:17">
      <c r="A87" s="99" t="str">
        <f t="shared" si="1"/>
        <v>      玉溪市妇幼保健院事业收入专项资金</v>
      </c>
      <c r="B87" s="100" t="s">
        <v>466</v>
      </c>
      <c r="C87" s="100" t="str">
        <f>"A02021119"&amp;"  "&amp;"条码扫描器"</f>
        <v>A02021119  条码扫描器</v>
      </c>
      <c r="D87" s="104" t="s">
        <v>395</v>
      </c>
      <c r="E87" s="105">
        <v>1</v>
      </c>
      <c r="F87" s="24"/>
      <c r="G87" s="103">
        <v>3100</v>
      </c>
      <c r="H87" s="103"/>
      <c r="I87" s="103"/>
      <c r="J87" s="103"/>
      <c r="K87" s="103"/>
      <c r="L87" s="103">
        <v>3100</v>
      </c>
      <c r="M87" s="103">
        <v>3100</v>
      </c>
      <c r="N87" s="103"/>
      <c r="O87" s="103"/>
      <c r="P87" s="103"/>
      <c r="Q87" s="103"/>
    </row>
    <row r="88" s="39" customFormat="1" ht="21" customHeight="1" spans="1:17">
      <c r="A88" s="99" t="str">
        <f t="shared" si="1"/>
        <v>      玉溪市妇幼保健院事业收入专项资金</v>
      </c>
      <c r="B88" s="100" t="s">
        <v>467</v>
      </c>
      <c r="C88" s="100" t="str">
        <f>"A02021301"&amp;"  "&amp;"碎纸机"</f>
        <v>A02021301  碎纸机</v>
      </c>
      <c r="D88" s="104" t="s">
        <v>395</v>
      </c>
      <c r="E88" s="105">
        <v>1</v>
      </c>
      <c r="F88" s="24"/>
      <c r="G88" s="103">
        <v>1000</v>
      </c>
      <c r="H88" s="103"/>
      <c r="I88" s="103"/>
      <c r="J88" s="103"/>
      <c r="K88" s="103"/>
      <c r="L88" s="103">
        <v>1000</v>
      </c>
      <c r="M88" s="103">
        <v>1000</v>
      </c>
      <c r="N88" s="103"/>
      <c r="O88" s="103"/>
      <c r="P88" s="103"/>
      <c r="Q88" s="103"/>
    </row>
    <row r="89" s="39" customFormat="1" ht="21" customHeight="1" spans="1:17">
      <c r="A89" s="99" t="str">
        <f t="shared" si="1"/>
        <v>      玉溪市妇幼保健院事业收入专项资金</v>
      </c>
      <c r="B89" s="100" t="s">
        <v>468</v>
      </c>
      <c r="C89" s="100" t="str">
        <f>"A02321900"&amp;"  "&amp;"临床检验设备"</f>
        <v>A02321900  临床检验设备</v>
      </c>
      <c r="D89" s="104" t="s">
        <v>395</v>
      </c>
      <c r="E89" s="105">
        <v>1</v>
      </c>
      <c r="F89" s="24"/>
      <c r="G89" s="103">
        <v>60000</v>
      </c>
      <c r="H89" s="103"/>
      <c r="I89" s="103"/>
      <c r="J89" s="103"/>
      <c r="K89" s="103"/>
      <c r="L89" s="103">
        <v>60000</v>
      </c>
      <c r="M89" s="103">
        <v>60000</v>
      </c>
      <c r="N89" s="103"/>
      <c r="O89" s="103"/>
      <c r="P89" s="103"/>
      <c r="Q89" s="103"/>
    </row>
    <row r="90" s="39" customFormat="1" ht="21" customHeight="1" spans="1:17">
      <c r="A90" s="99" t="str">
        <f t="shared" si="1"/>
        <v>      玉溪市妇幼保健院事业收入专项资金</v>
      </c>
      <c r="B90" s="100" t="s">
        <v>469</v>
      </c>
      <c r="C90" s="100" t="str">
        <f>"A02320800"&amp;"  "&amp;"物理治疗、康复及体育治疗仪器设备"</f>
        <v>A02320800  物理治疗、康复及体育治疗仪器设备</v>
      </c>
      <c r="D90" s="104" t="s">
        <v>395</v>
      </c>
      <c r="E90" s="105">
        <v>1</v>
      </c>
      <c r="F90" s="24"/>
      <c r="G90" s="103">
        <v>40000</v>
      </c>
      <c r="H90" s="103"/>
      <c r="I90" s="103"/>
      <c r="J90" s="103"/>
      <c r="K90" s="103"/>
      <c r="L90" s="103">
        <v>40000</v>
      </c>
      <c r="M90" s="103">
        <v>40000</v>
      </c>
      <c r="N90" s="103"/>
      <c r="O90" s="103"/>
      <c r="P90" s="103"/>
      <c r="Q90" s="103"/>
    </row>
    <row r="91" s="39" customFormat="1" ht="21" customHeight="1" spans="1:17">
      <c r="A91" s="99" t="str">
        <f t="shared" si="1"/>
        <v>      玉溪市妇幼保健院事业收入专项资金</v>
      </c>
      <c r="B91" s="100" t="s">
        <v>470</v>
      </c>
      <c r="C91" s="100" t="str">
        <f>"A02322800"&amp;"  "&amp;"消毒灭菌设备及器具"</f>
        <v>A02322800  消毒灭菌设备及器具</v>
      </c>
      <c r="D91" s="104" t="s">
        <v>395</v>
      </c>
      <c r="E91" s="105">
        <v>1</v>
      </c>
      <c r="F91" s="24"/>
      <c r="G91" s="103">
        <v>2000</v>
      </c>
      <c r="H91" s="103"/>
      <c r="I91" s="103"/>
      <c r="J91" s="103"/>
      <c r="K91" s="103"/>
      <c r="L91" s="103">
        <v>2000</v>
      </c>
      <c r="M91" s="103">
        <v>2000</v>
      </c>
      <c r="N91" s="103"/>
      <c r="O91" s="103"/>
      <c r="P91" s="103"/>
      <c r="Q91" s="103"/>
    </row>
    <row r="92" s="39" customFormat="1" ht="21" customHeight="1" spans="1:17">
      <c r="A92" s="99" t="str">
        <f t="shared" si="1"/>
        <v>      玉溪市妇幼保健院事业收入专项资金</v>
      </c>
      <c r="B92" s="100" t="s">
        <v>471</v>
      </c>
      <c r="C92" s="100" t="str">
        <f>"A02320800"&amp;"  "&amp;"物理治疗、康复及体育治疗仪器设备"</f>
        <v>A02320800  物理治疗、康复及体育治疗仪器设备</v>
      </c>
      <c r="D92" s="104" t="s">
        <v>405</v>
      </c>
      <c r="E92" s="105">
        <v>1</v>
      </c>
      <c r="F92" s="24"/>
      <c r="G92" s="103">
        <v>800</v>
      </c>
      <c r="H92" s="103"/>
      <c r="I92" s="103"/>
      <c r="J92" s="103"/>
      <c r="K92" s="103"/>
      <c r="L92" s="103">
        <v>800</v>
      </c>
      <c r="M92" s="103">
        <v>800</v>
      </c>
      <c r="N92" s="103"/>
      <c r="O92" s="103"/>
      <c r="P92" s="103"/>
      <c r="Q92" s="103"/>
    </row>
    <row r="93" s="39" customFormat="1" ht="21" customHeight="1" spans="1:17">
      <c r="A93" s="99" t="str">
        <f t="shared" si="1"/>
        <v>      玉溪市妇幼保健院事业收入专项资金</v>
      </c>
      <c r="B93" s="100" t="s">
        <v>417</v>
      </c>
      <c r="C93" s="100" t="str">
        <f>"A02021007"&amp;"  "&amp;"条码打印机"</f>
        <v>A02021007  条码打印机</v>
      </c>
      <c r="D93" s="104" t="s">
        <v>395</v>
      </c>
      <c r="E93" s="105">
        <v>1</v>
      </c>
      <c r="F93" s="24"/>
      <c r="G93" s="103">
        <v>2000</v>
      </c>
      <c r="H93" s="103"/>
      <c r="I93" s="103"/>
      <c r="J93" s="103"/>
      <c r="K93" s="103"/>
      <c r="L93" s="103">
        <v>2000</v>
      </c>
      <c r="M93" s="103">
        <v>2000</v>
      </c>
      <c r="N93" s="103"/>
      <c r="O93" s="103"/>
      <c r="P93" s="103"/>
      <c r="Q93" s="103"/>
    </row>
    <row r="94" s="39" customFormat="1" ht="21" customHeight="1" spans="1:17">
      <c r="A94" s="99" t="str">
        <f t="shared" si="1"/>
        <v>      玉溪市妇幼保健院事业收入专项资金</v>
      </c>
      <c r="B94" s="100" t="s">
        <v>472</v>
      </c>
      <c r="C94" s="100" t="str">
        <f>"A05010399"&amp;"  "&amp;"其他椅凳类"</f>
        <v>A05010399  其他椅凳类</v>
      </c>
      <c r="D94" s="104" t="s">
        <v>402</v>
      </c>
      <c r="E94" s="105">
        <v>2</v>
      </c>
      <c r="F94" s="24"/>
      <c r="G94" s="103">
        <v>100</v>
      </c>
      <c r="H94" s="103"/>
      <c r="I94" s="103"/>
      <c r="J94" s="103"/>
      <c r="K94" s="103"/>
      <c r="L94" s="103">
        <v>100</v>
      </c>
      <c r="M94" s="103">
        <v>100</v>
      </c>
      <c r="N94" s="103"/>
      <c r="O94" s="103"/>
      <c r="P94" s="103"/>
      <c r="Q94" s="103"/>
    </row>
    <row r="95" s="39" customFormat="1" ht="21" customHeight="1" spans="1:17">
      <c r="A95" s="99" t="str">
        <f t="shared" si="1"/>
        <v>      玉溪市妇幼保健院事业收入专项资金</v>
      </c>
      <c r="B95" s="100" t="s">
        <v>473</v>
      </c>
      <c r="C95" s="100" t="str">
        <f>"A05010699"&amp;"  "&amp;"其他架类"</f>
        <v>A05010699  其他架类</v>
      </c>
      <c r="D95" s="104" t="s">
        <v>395</v>
      </c>
      <c r="E95" s="105">
        <v>1</v>
      </c>
      <c r="F95" s="24"/>
      <c r="G95" s="103">
        <v>1240</v>
      </c>
      <c r="H95" s="103"/>
      <c r="I95" s="103"/>
      <c r="J95" s="103"/>
      <c r="K95" s="103"/>
      <c r="L95" s="103">
        <v>1240</v>
      </c>
      <c r="M95" s="103">
        <v>1240</v>
      </c>
      <c r="N95" s="103"/>
      <c r="O95" s="103"/>
      <c r="P95" s="103"/>
      <c r="Q95" s="103"/>
    </row>
    <row r="96" s="39" customFormat="1" ht="21" customHeight="1" spans="1:17">
      <c r="A96" s="99" t="str">
        <f t="shared" si="1"/>
        <v>      玉溪市妇幼保健院事业收入专项资金</v>
      </c>
      <c r="B96" s="100" t="s">
        <v>429</v>
      </c>
      <c r="C96" s="100" t="str">
        <f>"A05010301"&amp;"  "&amp;"办公椅"</f>
        <v>A05010301  办公椅</v>
      </c>
      <c r="D96" s="104" t="s">
        <v>402</v>
      </c>
      <c r="E96" s="105">
        <v>5</v>
      </c>
      <c r="F96" s="24"/>
      <c r="G96" s="103">
        <v>2500</v>
      </c>
      <c r="H96" s="103"/>
      <c r="I96" s="103"/>
      <c r="J96" s="103"/>
      <c r="K96" s="103"/>
      <c r="L96" s="103">
        <v>2500</v>
      </c>
      <c r="M96" s="103">
        <v>2500</v>
      </c>
      <c r="N96" s="103"/>
      <c r="O96" s="103"/>
      <c r="P96" s="103"/>
      <c r="Q96" s="103"/>
    </row>
    <row r="97" s="39" customFormat="1" ht="21" customHeight="1" spans="1:17">
      <c r="A97" s="99" t="str">
        <f t="shared" si="1"/>
        <v>      玉溪市妇幼保健院事业收入专项资金</v>
      </c>
      <c r="B97" s="100" t="s">
        <v>474</v>
      </c>
      <c r="C97" s="100" t="str">
        <f>"A02322900"&amp;"  "&amp;"医用低温、冷疗设备"</f>
        <v>A02322900  医用低温、冷疗设备</v>
      </c>
      <c r="D97" s="104" t="s">
        <v>395</v>
      </c>
      <c r="E97" s="105">
        <v>1</v>
      </c>
      <c r="F97" s="24"/>
      <c r="G97" s="103">
        <v>42000</v>
      </c>
      <c r="H97" s="103"/>
      <c r="I97" s="103"/>
      <c r="J97" s="103"/>
      <c r="K97" s="103"/>
      <c r="L97" s="103">
        <v>42000</v>
      </c>
      <c r="M97" s="103">
        <v>42000</v>
      </c>
      <c r="N97" s="103"/>
      <c r="O97" s="103"/>
      <c r="P97" s="103"/>
      <c r="Q97" s="103"/>
    </row>
    <row r="98" s="39" customFormat="1" ht="21" customHeight="1" spans="1:17">
      <c r="A98" s="99" t="str">
        <f t="shared" ref="A98:A102" si="2">"      "&amp;"公车购置及运维费"</f>
        <v>      公车购置及运维费</v>
      </c>
      <c r="B98" s="100" t="s">
        <v>475</v>
      </c>
      <c r="C98" s="100" t="str">
        <f>"C23120302"&amp;"  "&amp;"车辆加油、添加燃料服务"</f>
        <v>C23120302  车辆加油、添加燃料服务</v>
      </c>
      <c r="D98" s="104" t="s">
        <v>476</v>
      </c>
      <c r="E98" s="105">
        <v>1</v>
      </c>
      <c r="F98" s="24"/>
      <c r="G98" s="103">
        <v>20000</v>
      </c>
      <c r="H98" s="103">
        <v>20000</v>
      </c>
      <c r="I98" s="103"/>
      <c r="J98" s="103"/>
      <c r="K98" s="103"/>
      <c r="L98" s="103"/>
      <c r="M98" s="103"/>
      <c r="N98" s="103"/>
      <c r="O98" s="103"/>
      <c r="P98" s="103"/>
      <c r="Q98" s="103"/>
    </row>
    <row r="99" s="39" customFormat="1" ht="21" customHeight="1" spans="1:17">
      <c r="A99" s="99" t="str">
        <f t="shared" si="2"/>
        <v>      公车购置及运维费</v>
      </c>
      <c r="B99" s="100" t="s">
        <v>477</v>
      </c>
      <c r="C99" s="100" t="str">
        <f t="shared" ref="C99:C101" si="3">"C23120301"&amp;"  "&amp;"车辆维修和保养服务"</f>
        <v>C23120301  车辆维修和保养服务</v>
      </c>
      <c r="D99" s="104" t="s">
        <v>476</v>
      </c>
      <c r="E99" s="105">
        <v>1</v>
      </c>
      <c r="F99" s="24"/>
      <c r="G99" s="103">
        <v>8900</v>
      </c>
      <c r="H99" s="103">
        <v>8900</v>
      </c>
      <c r="I99" s="103"/>
      <c r="J99" s="103"/>
      <c r="K99" s="103"/>
      <c r="L99" s="103"/>
      <c r="M99" s="103"/>
      <c r="N99" s="103"/>
      <c r="O99" s="103"/>
      <c r="P99" s="103"/>
      <c r="Q99" s="103"/>
    </row>
    <row r="100" s="39" customFormat="1" ht="21" customHeight="1" spans="1:17">
      <c r="A100" s="99" t="str">
        <f t="shared" si="2"/>
        <v>      公车购置及运维费</v>
      </c>
      <c r="B100" s="100" t="s">
        <v>477</v>
      </c>
      <c r="C100" s="100" t="str">
        <f t="shared" si="3"/>
        <v>C23120301  车辆维修和保养服务</v>
      </c>
      <c r="D100" s="104" t="s">
        <v>476</v>
      </c>
      <c r="E100" s="105">
        <v>1</v>
      </c>
      <c r="F100" s="24"/>
      <c r="G100" s="103">
        <v>10000</v>
      </c>
      <c r="H100" s="103">
        <v>10000</v>
      </c>
      <c r="I100" s="103"/>
      <c r="J100" s="103"/>
      <c r="K100" s="103"/>
      <c r="L100" s="103"/>
      <c r="M100" s="103"/>
      <c r="N100" s="103"/>
      <c r="O100" s="103"/>
      <c r="P100" s="103"/>
      <c r="Q100" s="103"/>
    </row>
    <row r="101" s="39" customFormat="1" ht="21" customHeight="1" spans="1:17">
      <c r="A101" s="99" t="str">
        <f t="shared" si="2"/>
        <v>      公车购置及运维费</v>
      </c>
      <c r="B101" s="100" t="s">
        <v>478</v>
      </c>
      <c r="C101" s="100" t="str">
        <f t="shared" si="3"/>
        <v>C23120301  车辆维修和保养服务</v>
      </c>
      <c r="D101" s="104" t="s">
        <v>476</v>
      </c>
      <c r="E101" s="105">
        <v>1</v>
      </c>
      <c r="F101" s="24"/>
      <c r="G101" s="103">
        <v>13000</v>
      </c>
      <c r="H101" s="103">
        <v>13000</v>
      </c>
      <c r="I101" s="103"/>
      <c r="J101" s="103"/>
      <c r="K101" s="103"/>
      <c r="L101" s="103"/>
      <c r="M101" s="103"/>
      <c r="N101" s="103"/>
      <c r="O101" s="103"/>
      <c r="P101" s="103"/>
      <c r="Q101" s="103"/>
    </row>
    <row r="102" s="39" customFormat="1" ht="21" customHeight="1" spans="1:17">
      <c r="A102" s="99" t="str">
        <f t="shared" si="2"/>
        <v>      公车购置及运维费</v>
      </c>
      <c r="B102" s="100" t="s">
        <v>479</v>
      </c>
      <c r="C102" s="100" t="str">
        <f>"C1804010201"&amp;"  "&amp;"机动车保险服务"</f>
        <v>C1804010201  机动车保险服务</v>
      </c>
      <c r="D102" s="104" t="s">
        <v>476</v>
      </c>
      <c r="E102" s="105">
        <v>1</v>
      </c>
      <c r="F102" s="24"/>
      <c r="G102" s="103">
        <v>13600</v>
      </c>
      <c r="H102" s="103">
        <v>13600</v>
      </c>
      <c r="I102" s="103"/>
      <c r="J102" s="103"/>
      <c r="K102" s="103"/>
      <c r="L102" s="103"/>
      <c r="M102" s="103"/>
      <c r="N102" s="103"/>
      <c r="O102" s="103"/>
      <c r="P102" s="103"/>
      <c r="Q102" s="103"/>
    </row>
    <row r="103" s="39" customFormat="1" ht="21" customHeight="1" spans="1:17">
      <c r="A103" s="108" t="s">
        <v>96</v>
      </c>
      <c r="B103" s="109"/>
      <c r="C103" s="109"/>
      <c r="D103" s="109"/>
      <c r="E103" s="101"/>
      <c r="F103" s="102">
        <v>1000000</v>
      </c>
      <c r="G103" s="103">
        <v>6922720</v>
      </c>
      <c r="H103" s="103">
        <v>65500</v>
      </c>
      <c r="I103" s="103"/>
      <c r="J103" s="103"/>
      <c r="K103" s="103"/>
      <c r="L103" s="103">
        <v>6857220</v>
      </c>
      <c r="M103" s="103">
        <v>6857220</v>
      </c>
      <c r="N103" s="103"/>
      <c r="O103" s="103"/>
      <c r="P103" s="103"/>
      <c r="Q103" s="103"/>
    </row>
  </sheetData>
  <mergeCells count="16">
    <mergeCell ref="A3:Q3"/>
    <mergeCell ref="A4:F4"/>
    <mergeCell ref="G5:Q5"/>
    <mergeCell ref="L6:Q6"/>
    <mergeCell ref="A103:E103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1388888888889" right="0.751388888888889" top="1" bottom="1" header="0.5" footer="0.5"/>
  <pageSetup paperSize="9" scale="31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/>
  <cols>
    <col min="1" max="1" width="31.425" customWidth="1"/>
    <col min="2" max="2" width="21.7166666666667" customWidth="1"/>
    <col min="3" max="3" width="26.7166666666667" customWidth="1"/>
    <col min="4" max="14" width="16.6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3.5" customHeight="1" spans="1:14">
      <c r="A2" s="65"/>
      <c r="B2" s="65"/>
      <c r="C2" s="65"/>
      <c r="D2" s="65"/>
      <c r="E2" s="65"/>
      <c r="F2" s="65"/>
      <c r="G2" s="65"/>
      <c r="H2" s="69"/>
      <c r="I2" s="65"/>
      <c r="J2" s="65"/>
      <c r="K2" s="65"/>
      <c r="L2" s="59"/>
      <c r="M2" s="85"/>
      <c r="N2" s="86" t="s">
        <v>480</v>
      </c>
    </row>
    <row r="3" ht="27.75" customHeight="1" spans="1:14">
      <c r="A3" s="61" t="s">
        <v>481</v>
      </c>
      <c r="B3" s="70"/>
      <c r="C3" s="70"/>
      <c r="D3" s="70"/>
      <c r="E3" s="70"/>
      <c r="F3" s="70"/>
      <c r="G3" s="70"/>
      <c r="H3" s="71"/>
      <c r="I3" s="70"/>
      <c r="J3" s="70"/>
      <c r="K3" s="70"/>
      <c r="L3" s="51"/>
      <c r="M3" s="71"/>
      <c r="N3" s="70"/>
    </row>
    <row r="4" ht="18.75" customHeight="1" spans="1:14">
      <c r="A4" s="62" t="s">
        <v>2</v>
      </c>
      <c r="B4" s="63"/>
      <c r="C4" s="63"/>
      <c r="D4" s="63"/>
      <c r="E4" s="63"/>
      <c r="F4" s="63"/>
      <c r="G4" s="63"/>
      <c r="H4" s="69"/>
      <c r="I4" s="65"/>
      <c r="J4" s="65"/>
      <c r="K4" s="65"/>
      <c r="L4" s="68"/>
      <c r="M4" s="87"/>
      <c r="N4" s="88" t="s">
        <v>126</v>
      </c>
    </row>
    <row r="5" ht="15.75" customHeight="1" spans="1:14">
      <c r="A5" s="10" t="s">
        <v>384</v>
      </c>
      <c r="B5" s="72" t="s">
        <v>482</v>
      </c>
      <c r="C5" s="72" t="s">
        <v>483</v>
      </c>
      <c r="D5" s="73" t="s">
        <v>142</v>
      </c>
      <c r="E5" s="73"/>
      <c r="F5" s="73"/>
      <c r="G5" s="73"/>
      <c r="H5" s="74"/>
      <c r="I5" s="73"/>
      <c r="J5" s="73"/>
      <c r="K5" s="73"/>
      <c r="L5" s="89"/>
      <c r="M5" s="74"/>
      <c r="N5" s="90"/>
    </row>
    <row r="6" ht="17.25" customHeight="1" spans="1:14">
      <c r="A6" s="15"/>
      <c r="B6" s="75"/>
      <c r="C6" s="75"/>
      <c r="D6" s="75" t="s">
        <v>37</v>
      </c>
      <c r="E6" s="75" t="s">
        <v>40</v>
      </c>
      <c r="F6" s="75" t="s">
        <v>390</v>
      </c>
      <c r="G6" s="75" t="s">
        <v>391</v>
      </c>
      <c r="H6" s="76" t="s">
        <v>392</v>
      </c>
      <c r="I6" s="91" t="s">
        <v>393</v>
      </c>
      <c r="J6" s="91"/>
      <c r="K6" s="91"/>
      <c r="L6" s="92"/>
      <c r="M6" s="93"/>
      <c r="N6" s="77"/>
    </row>
    <row r="7" ht="54" customHeight="1" spans="1:14">
      <c r="A7" s="18"/>
      <c r="B7" s="77"/>
      <c r="C7" s="77"/>
      <c r="D7" s="77"/>
      <c r="E7" s="77"/>
      <c r="F7" s="77"/>
      <c r="G7" s="77"/>
      <c r="H7" s="78"/>
      <c r="I7" s="77" t="s">
        <v>39</v>
      </c>
      <c r="J7" s="77" t="s">
        <v>50</v>
      </c>
      <c r="K7" s="77" t="s">
        <v>149</v>
      </c>
      <c r="L7" s="94" t="s">
        <v>46</v>
      </c>
      <c r="M7" s="78" t="s">
        <v>47</v>
      </c>
      <c r="N7" s="77" t="s">
        <v>48</v>
      </c>
    </row>
    <row r="8" ht="15" customHeight="1" spans="1:14">
      <c r="A8" s="18">
        <v>1</v>
      </c>
      <c r="B8" s="77">
        <v>2</v>
      </c>
      <c r="C8" s="77">
        <v>3</v>
      </c>
      <c r="D8" s="78">
        <v>4</v>
      </c>
      <c r="E8" s="78">
        <v>5</v>
      </c>
      <c r="F8" s="78">
        <v>6</v>
      </c>
      <c r="G8" s="78">
        <v>7</v>
      </c>
      <c r="H8" s="78">
        <v>8</v>
      </c>
      <c r="I8" s="78">
        <v>9</v>
      </c>
      <c r="J8" s="78">
        <v>10</v>
      </c>
      <c r="K8" s="78">
        <v>11</v>
      </c>
      <c r="L8" s="78">
        <v>12</v>
      </c>
      <c r="M8" s="78">
        <v>13</v>
      </c>
      <c r="N8" s="78">
        <v>14</v>
      </c>
    </row>
    <row r="9" ht="21" customHeight="1" spans="1:14">
      <c r="A9" s="79"/>
      <c r="B9" s="80"/>
      <c r="C9" s="80"/>
      <c r="D9" s="81"/>
      <c r="E9" s="81"/>
      <c r="F9" s="81"/>
      <c r="G9" s="81"/>
      <c r="H9" s="81"/>
      <c r="I9" s="81"/>
      <c r="J9" s="81"/>
      <c r="K9" s="81"/>
      <c r="L9" s="95"/>
      <c r="M9" s="81"/>
      <c r="N9" s="81"/>
    </row>
    <row r="10" ht="21" customHeight="1" spans="1:14">
      <c r="A10" s="79"/>
      <c r="B10" s="80"/>
      <c r="C10" s="80"/>
      <c r="D10" s="81"/>
      <c r="E10" s="81"/>
      <c r="F10" s="81"/>
      <c r="G10" s="81"/>
      <c r="H10" s="81"/>
      <c r="I10" s="81"/>
      <c r="J10" s="81"/>
      <c r="K10" s="81"/>
      <c r="L10" s="95"/>
      <c r="M10" s="81"/>
      <c r="N10" s="81"/>
    </row>
    <row r="11" ht="21" customHeight="1" spans="1:14">
      <c r="A11" s="82" t="s">
        <v>96</v>
      </c>
      <c r="B11" s="83"/>
      <c r="C11" s="84"/>
      <c r="D11" s="81"/>
      <c r="E11" s="81"/>
      <c r="F11" s="81"/>
      <c r="G11" s="81"/>
      <c r="H11" s="81"/>
      <c r="I11" s="81"/>
      <c r="J11" s="81"/>
      <c r="K11" s="81"/>
      <c r="L11" s="95"/>
      <c r="M11" s="81"/>
      <c r="N11" s="81"/>
    </row>
    <row r="12" customHeight="1" spans="1:1">
      <c r="A12" t="s">
        <v>484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1388888888889" right="0.751388888888889" top="1" bottom="1" header="0.5" footer="0.5"/>
  <pageSetup paperSize="9" scale="5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0"/>
  <sheetViews>
    <sheetView showZeros="0" workbookViewId="0">
      <pane ySplit="1" topLeftCell="A2" activePane="bottomLeft" state="frozen"/>
      <selection/>
      <selection pane="bottomLeft" activeCell="A13" sqref="A13"/>
    </sheetView>
  </sheetViews>
  <sheetFormatPr defaultColWidth="9.14166666666667" defaultRowHeight="14.25" customHeight="1"/>
  <cols>
    <col min="1" max="1" width="42.025" customWidth="1"/>
    <col min="2" max="15" width="17.175" customWidth="1"/>
    <col min="16" max="23" width="17.02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4:23">
      <c r="D2" s="60"/>
      <c r="W2" s="59" t="s">
        <v>485</v>
      </c>
    </row>
    <row r="3" ht="27.75" customHeight="1" spans="1:23">
      <c r="A3" s="61" t="s">
        <v>486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ht="18" customHeight="1" spans="1:23">
      <c r="A4" s="62" t="s">
        <v>2</v>
      </c>
      <c r="B4" s="63"/>
      <c r="C4" s="63"/>
      <c r="D4" s="64"/>
      <c r="E4" s="65"/>
      <c r="F4" s="65"/>
      <c r="G4" s="65"/>
      <c r="H4" s="65"/>
      <c r="I4" s="65"/>
      <c r="W4" s="68" t="s">
        <v>126</v>
      </c>
    </row>
    <row r="5" ht="19.5" customHeight="1" spans="1:23">
      <c r="A5" s="16" t="s">
        <v>487</v>
      </c>
      <c r="B5" s="11" t="s">
        <v>142</v>
      </c>
      <c r="C5" s="12"/>
      <c r="D5" s="12"/>
      <c r="E5" s="11" t="s">
        <v>488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ht="40.5" customHeight="1" spans="1:23">
      <c r="A6" s="19"/>
      <c r="B6" s="31" t="s">
        <v>37</v>
      </c>
      <c r="C6" s="10" t="s">
        <v>40</v>
      </c>
      <c r="D6" s="66" t="s">
        <v>489</v>
      </c>
      <c r="E6" s="67" t="s">
        <v>490</v>
      </c>
      <c r="F6" s="67" t="s">
        <v>491</v>
      </c>
      <c r="G6" s="67" t="s">
        <v>492</v>
      </c>
      <c r="H6" s="67" t="s">
        <v>493</v>
      </c>
      <c r="I6" s="67" t="s">
        <v>494</v>
      </c>
      <c r="J6" s="67" t="s">
        <v>495</v>
      </c>
      <c r="K6" s="67" t="s">
        <v>496</v>
      </c>
      <c r="L6" s="67" t="s">
        <v>497</v>
      </c>
      <c r="M6" s="67" t="s">
        <v>498</v>
      </c>
      <c r="N6" s="67" t="s">
        <v>499</v>
      </c>
      <c r="O6" s="67" t="s">
        <v>500</v>
      </c>
      <c r="P6" s="67" t="s">
        <v>501</v>
      </c>
      <c r="Q6" s="67" t="s">
        <v>502</v>
      </c>
      <c r="R6" s="67" t="s">
        <v>503</v>
      </c>
      <c r="S6" s="67" t="s">
        <v>504</v>
      </c>
      <c r="T6" s="67" t="s">
        <v>505</v>
      </c>
      <c r="U6" s="67" t="s">
        <v>506</v>
      </c>
      <c r="V6" s="67" t="s">
        <v>507</v>
      </c>
      <c r="W6" s="67" t="s">
        <v>508</v>
      </c>
    </row>
    <row r="7" ht="19.5" customHeight="1" spans="1:23">
      <c r="A7" s="67">
        <v>1</v>
      </c>
      <c r="B7" s="67">
        <v>2</v>
      </c>
      <c r="C7" s="67">
        <v>3</v>
      </c>
      <c r="D7" s="11">
        <v>4</v>
      </c>
      <c r="E7" s="67">
        <v>5</v>
      </c>
      <c r="F7" s="67">
        <v>6</v>
      </c>
      <c r="G7" s="67">
        <v>7</v>
      </c>
      <c r="H7" s="11">
        <v>8</v>
      </c>
      <c r="I7" s="67">
        <v>9</v>
      </c>
      <c r="J7" s="67">
        <v>10</v>
      </c>
      <c r="K7" s="67">
        <v>11</v>
      </c>
      <c r="L7" s="11">
        <v>12</v>
      </c>
      <c r="M7" s="67">
        <v>13</v>
      </c>
      <c r="N7" s="67">
        <v>14</v>
      </c>
      <c r="O7" s="67">
        <v>15</v>
      </c>
      <c r="P7" s="11">
        <v>16</v>
      </c>
      <c r="Q7" s="67">
        <v>17</v>
      </c>
      <c r="R7" s="67">
        <v>18</v>
      </c>
      <c r="S7" s="67">
        <v>19</v>
      </c>
      <c r="T7" s="11">
        <v>20</v>
      </c>
      <c r="U7" s="11">
        <v>21</v>
      </c>
      <c r="V7" s="11">
        <v>22</v>
      </c>
      <c r="W7" s="67">
        <v>23</v>
      </c>
    </row>
    <row r="8" ht="28.4" customHeight="1" spans="1:23">
      <c r="A8" s="32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</row>
    <row r="9" ht="29.9" customHeight="1" spans="1:23">
      <c r="A9" s="32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</row>
    <row r="10" customHeight="1" spans="1:1">
      <c r="A10" t="s">
        <v>509</v>
      </c>
    </row>
  </sheetData>
  <mergeCells count="5">
    <mergeCell ref="A3:W3"/>
    <mergeCell ref="A4:I4"/>
    <mergeCell ref="B5:D5"/>
    <mergeCell ref="E5:W5"/>
    <mergeCell ref="A5:A6"/>
  </mergeCells>
  <pageMargins left="0.751388888888889" right="0.751388888888889" top="1" bottom="1" header="0.5" footer="0.5"/>
  <pageSetup paperSize="9" scale="31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B12" sqref="B12"/>
    </sheetView>
  </sheetViews>
  <sheetFormatPr defaultColWidth="9.14166666666667" defaultRowHeight="12" customHeight="1"/>
  <cols>
    <col min="1" max="1" width="34.275" customWidth="1"/>
    <col min="2" max="2" width="29" customWidth="1"/>
    <col min="3" max="3" width="16.3166666666667" customWidth="1"/>
    <col min="4" max="4" width="15.6" customWidth="1"/>
    <col min="5" max="5" width="23.575" customWidth="1"/>
    <col min="6" max="6" width="11.275" customWidth="1"/>
    <col min="7" max="7" width="14.8833333333333" customWidth="1"/>
    <col min="8" max="8" width="10.8833333333333" customWidth="1"/>
    <col min="9" max="9" width="13.425" customWidth="1"/>
    <col min="10" max="10" width="32.02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0:10">
      <c r="J2" s="59" t="s">
        <v>510</v>
      </c>
    </row>
    <row r="3" ht="28.5" customHeight="1" spans="1:10">
      <c r="A3" s="50" t="s">
        <v>511</v>
      </c>
      <c r="B3" s="30"/>
      <c r="C3" s="30"/>
      <c r="D3" s="30"/>
      <c r="E3" s="30"/>
      <c r="F3" s="51"/>
      <c r="G3" s="30"/>
      <c r="H3" s="51"/>
      <c r="I3" s="51"/>
      <c r="J3" s="30"/>
    </row>
    <row r="4" ht="17.25" customHeight="1" spans="1:1">
      <c r="A4" s="5" t="s">
        <v>2</v>
      </c>
    </row>
    <row r="5" ht="44.25" customHeight="1" spans="1:10">
      <c r="A5" s="52" t="s">
        <v>326</v>
      </c>
      <c r="B5" s="52" t="s">
        <v>327</v>
      </c>
      <c r="C5" s="52" t="s">
        <v>328</v>
      </c>
      <c r="D5" s="52" t="s">
        <v>329</v>
      </c>
      <c r="E5" s="52" t="s">
        <v>330</v>
      </c>
      <c r="F5" s="53" t="s">
        <v>331</v>
      </c>
      <c r="G5" s="52" t="s">
        <v>332</v>
      </c>
      <c r="H5" s="53" t="s">
        <v>333</v>
      </c>
      <c r="I5" s="53" t="s">
        <v>334</v>
      </c>
      <c r="J5" s="52" t="s">
        <v>335</v>
      </c>
    </row>
    <row r="6" ht="14.25" customHeight="1" spans="1:10">
      <c r="A6" s="52">
        <v>1</v>
      </c>
      <c r="B6" s="52">
        <v>2</v>
      </c>
      <c r="C6" s="52">
        <v>3</v>
      </c>
      <c r="D6" s="52">
        <v>4</v>
      </c>
      <c r="E6" s="52">
        <v>5</v>
      </c>
      <c r="F6" s="53">
        <v>6</v>
      </c>
      <c r="G6" s="52">
        <v>7</v>
      </c>
      <c r="H6" s="53">
        <v>8</v>
      </c>
      <c r="I6" s="53">
        <v>9</v>
      </c>
      <c r="J6" s="52">
        <v>10</v>
      </c>
    </row>
    <row r="7" ht="42" customHeight="1" spans="1:10">
      <c r="A7" s="54"/>
      <c r="B7" s="55"/>
      <c r="C7" s="55"/>
      <c r="D7" s="55"/>
      <c r="E7" s="56"/>
      <c r="F7" s="57"/>
      <c r="G7" s="56"/>
      <c r="H7" s="57"/>
      <c r="I7" s="57"/>
      <c r="J7" s="56"/>
    </row>
    <row r="8" ht="42" customHeight="1" spans="1:10">
      <c r="A8" s="54"/>
      <c r="B8" s="58"/>
      <c r="C8" s="58"/>
      <c r="D8" s="58"/>
      <c r="E8" s="54"/>
      <c r="F8" s="58"/>
      <c r="G8" s="54"/>
      <c r="H8" s="58"/>
      <c r="I8" s="58"/>
      <c r="J8" s="54"/>
    </row>
    <row r="9" ht="21" customHeight="1" spans="1:1">
      <c r="A9" t="s">
        <v>512</v>
      </c>
    </row>
  </sheetData>
  <mergeCells count="2">
    <mergeCell ref="A3:J3"/>
    <mergeCell ref="A4:H4"/>
  </mergeCells>
  <pageMargins left="0.751388888888889" right="0.751388888888889" top="1" bottom="1" header="0.5" footer="0.5"/>
  <pageSetup paperSize="9" scale="65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91"/>
  <sheetViews>
    <sheetView showZeros="0" workbookViewId="0">
      <pane ySplit="1" topLeftCell="A2" activePane="bottomLeft" state="frozen"/>
      <selection/>
      <selection pane="bottomLeft" activeCell="B101" sqref="B101:C101"/>
    </sheetView>
  </sheetViews>
  <sheetFormatPr defaultColWidth="8.85" defaultRowHeight="15" customHeight="1" outlineLevelCol="7"/>
  <cols>
    <col min="1" max="1" width="36.025" customWidth="1"/>
    <col min="2" max="2" width="19.7416666666667" customWidth="1"/>
    <col min="3" max="3" width="33.3166666666667" customWidth="1"/>
    <col min="4" max="4" width="34.7416666666667" customWidth="1"/>
    <col min="5" max="5" width="14.45" customWidth="1"/>
    <col min="6" max="6" width="17.175" customWidth="1"/>
    <col min="7" max="7" width="17.3166666666667" customWidth="1"/>
    <col min="8" max="8" width="28.3166666666667" customWidth="1"/>
  </cols>
  <sheetData>
    <row r="1" customHeight="1" spans="1:8">
      <c r="A1" s="40"/>
      <c r="B1" s="40"/>
      <c r="C1" s="40"/>
      <c r="D1" s="40"/>
      <c r="E1" s="40"/>
      <c r="F1" s="40"/>
      <c r="G1" s="40"/>
      <c r="H1" s="40"/>
    </row>
    <row r="2" ht="18.75" customHeight="1" spans="1:8">
      <c r="A2" s="41"/>
      <c r="B2" s="41"/>
      <c r="C2" s="41"/>
      <c r="D2" s="41"/>
      <c r="E2" s="41"/>
      <c r="F2" s="41"/>
      <c r="G2" s="41"/>
      <c r="H2" s="42" t="s">
        <v>513</v>
      </c>
    </row>
    <row r="3" ht="30.65" customHeight="1" spans="1:8">
      <c r="A3" s="43" t="s">
        <v>514</v>
      </c>
      <c r="B3" s="43"/>
      <c r="C3" s="43"/>
      <c r="D3" s="43"/>
      <c r="E3" s="43"/>
      <c r="F3" s="43"/>
      <c r="G3" s="43"/>
      <c r="H3" s="43"/>
    </row>
    <row r="4" ht="18.75" customHeight="1" spans="1:8">
      <c r="A4" s="41" t="s">
        <v>2</v>
      </c>
      <c r="B4" s="41"/>
      <c r="C4" s="41"/>
      <c r="D4" s="41"/>
      <c r="E4" s="41"/>
      <c r="F4" s="41"/>
      <c r="G4" s="41"/>
      <c r="H4" s="41"/>
    </row>
    <row r="5" ht="18.75" customHeight="1" spans="1:8">
      <c r="A5" s="44" t="s">
        <v>135</v>
      </c>
      <c r="B5" s="44" t="s">
        <v>515</v>
      </c>
      <c r="C5" s="44" t="s">
        <v>516</v>
      </c>
      <c r="D5" s="44" t="s">
        <v>517</v>
      </c>
      <c r="E5" s="44" t="s">
        <v>518</v>
      </c>
      <c r="F5" s="44" t="s">
        <v>519</v>
      </c>
      <c r="G5" s="44"/>
      <c r="H5" s="44"/>
    </row>
    <row r="6" ht="18.75" customHeight="1" spans="1:8">
      <c r="A6" s="44"/>
      <c r="B6" s="44"/>
      <c r="C6" s="44"/>
      <c r="D6" s="44"/>
      <c r="E6" s="44"/>
      <c r="F6" s="44" t="s">
        <v>388</v>
      </c>
      <c r="G6" s="44" t="s">
        <v>520</v>
      </c>
      <c r="H6" s="44" t="s">
        <v>521</v>
      </c>
    </row>
    <row r="7" ht="18.75" customHeight="1" spans="1:8">
      <c r="A7" s="45" t="s">
        <v>118</v>
      </c>
      <c r="B7" s="45" t="s">
        <v>119</v>
      </c>
      <c r="C7" s="45" t="s">
        <v>120</v>
      </c>
      <c r="D7" s="45" t="s">
        <v>121</v>
      </c>
      <c r="E7" s="45" t="s">
        <v>122</v>
      </c>
      <c r="F7" s="45" t="s">
        <v>123</v>
      </c>
      <c r="G7" s="45" t="s">
        <v>522</v>
      </c>
      <c r="H7" s="45" t="s">
        <v>523</v>
      </c>
    </row>
    <row r="8" s="39" customFormat="1" ht="18" customHeight="1" spans="1:8">
      <c r="A8" s="46" t="s">
        <v>51</v>
      </c>
      <c r="B8" s="46" t="s">
        <v>524</v>
      </c>
      <c r="C8" s="46" t="s">
        <v>525</v>
      </c>
      <c r="D8" s="46" t="s">
        <v>456</v>
      </c>
      <c r="E8" s="47" t="s">
        <v>395</v>
      </c>
      <c r="F8" s="48">
        <v>1</v>
      </c>
      <c r="G8" s="49">
        <v>91000</v>
      </c>
      <c r="H8" s="49">
        <v>91000</v>
      </c>
    </row>
    <row r="9" s="39" customFormat="1" ht="18" customHeight="1" spans="1:8">
      <c r="A9" s="46" t="s">
        <v>51</v>
      </c>
      <c r="B9" s="46" t="s">
        <v>524</v>
      </c>
      <c r="C9" s="46" t="s">
        <v>526</v>
      </c>
      <c r="D9" s="46" t="s">
        <v>459</v>
      </c>
      <c r="E9" s="47" t="s">
        <v>395</v>
      </c>
      <c r="F9" s="48">
        <v>1</v>
      </c>
      <c r="G9" s="49">
        <v>4800</v>
      </c>
      <c r="H9" s="49">
        <v>4800</v>
      </c>
    </row>
    <row r="10" s="39" customFormat="1" ht="18" customHeight="1" spans="1:8">
      <c r="A10" s="46" t="s">
        <v>51</v>
      </c>
      <c r="B10" s="46" t="s">
        <v>524</v>
      </c>
      <c r="C10" s="46" t="s">
        <v>527</v>
      </c>
      <c r="D10" s="46" t="s">
        <v>441</v>
      </c>
      <c r="E10" s="47" t="s">
        <v>395</v>
      </c>
      <c r="F10" s="48">
        <v>2</v>
      </c>
      <c r="G10" s="49">
        <v>500</v>
      </c>
      <c r="H10" s="49">
        <v>1000</v>
      </c>
    </row>
    <row r="11" s="39" customFormat="1" ht="18" customHeight="1" spans="1:8">
      <c r="A11" s="46" t="s">
        <v>51</v>
      </c>
      <c r="B11" s="46" t="s">
        <v>524</v>
      </c>
      <c r="C11" s="46" t="s">
        <v>528</v>
      </c>
      <c r="D11" s="46" t="s">
        <v>417</v>
      </c>
      <c r="E11" s="47" t="s">
        <v>395</v>
      </c>
      <c r="F11" s="48">
        <v>3</v>
      </c>
      <c r="G11" s="49">
        <v>1500</v>
      </c>
      <c r="H11" s="49">
        <v>4500</v>
      </c>
    </row>
    <row r="12" s="39" customFormat="1" ht="18" customHeight="1" spans="1:8">
      <c r="A12" s="46" t="s">
        <v>51</v>
      </c>
      <c r="B12" s="46" t="s">
        <v>524</v>
      </c>
      <c r="C12" s="46" t="s">
        <v>529</v>
      </c>
      <c r="D12" s="46" t="s">
        <v>394</v>
      </c>
      <c r="E12" s="47" t="s">
        <v>395</v>
      </c>
      <c r="F12" s="48">
        <v>4</v>
      </c>
      <c r="G12" s="49">
        <v>500</v>
      </c>
      <c r="H12" s="49">
        <v>2000</v>
      </c>
    </row>
    <row r="13" s="39" customFormat="1" ht="18" customHeight="1" spans="1:8">
      <c r="A13" s="46" t="s">
        <v>51</v>
      </c>
      <c r="B13" s="46" t="s">
        <v>524</v>
      </c>
      <c r="C13" s="46" t="s">
        <v>530</v>
      </c>
      <c r="D13" s="46" t="s">
        <v>435</v>
      </c>
      <c r="E13" s="47" t="s">
        <v>395</v>
      </c>
      <c r="F13" s="48">
        <v>3</v>
      </c>
      <c r="G13" s="49">
        <v>3000</v>
      </c>
      <c r="H13" s="49">
        <v>9000</v>
      </c>
    </row>
    <row r="14" s="39" customFormat="1" ht="18" customHeight="1" spans="1:8">
      <c r="A14" s="46" t="s">
        <v>51</v>
      </c>
      <c r="B14" s="46" t="s">
        <v>524</v>
      </c>
      <c r="C14" s="46" t="s">
        <v>531</v>
      </c>
      <c r="D14" s="46" t="s">
        <v>466</v>
      </c>
      <c r="E14" s="47" t="s">
        <v>395</v>
      </c>
      <c r="F14" s="48">
        <v>1</v>
      </c>
      <c r="G14" s="49">
        <v>3100</v>
      </c>
      <c r="H14" s="49">
        <v>3100</v>
      </c>
    </row>
    <row r="15" s="39" customFormat="1" ht="18" customHeight="1" spans="1:8">
      <c r="A15" s="46" t="s">
        <v>51</v>
      </c>
      <c r="B15" s="46" t="s">
        <v>524</v>
      </c>
      <c r="C15" s="46" t="s">
        <v>527</v>
      </c>
      <c r="D15" s="46" t="s">
        <v>424</v>
      </c>
      <c r="E15" s="47" t="s">
        <v>395</v>
      </c>
      <c r="F15" s="48">
        <v>3</v>
      </c>
      <c r="G15" s="49">
        <v>500</v>
      </c>
      <c r="H15" s="49">
        <v>1500</v>
      </c>
    </row>
    <row r="16" s="39" customFormat="1" ht="18" customHeight="1" spans="1:8">
      <c r="A16" s="46" t="s">
        <v>51</v>
      </c>
      <c r="B16" s="46" t="s">
        <v>524</v>
      </c>
      <c r="C16" s="46" t="s">
        <v>532</v>
      </c>
      <c r="D16" s="46" t="s">
        <v>409</v>
      </c>
      <c r="E16" s="47" t="s">
        <v>395</v>
      </c>
      <c r="F16" s="48">
        <v>1</v>
      </c>
      <c r="G16" s="49">
        <v>15000</v>
      </c>
      <c r="H16" s="49">
        <v>15000</v>
      </c>
    </row>
    <row r="17" s="39" customFormat="1" ht="18" customHeight="1" spans="1:8">
      <c r="A17" s="46" t="s">
        <v>51</v>
      </c>
      <c r="B17" s="46" t="s">
        <v>524</v>
      </c>
      <c r="C17" s="46" t="s">
        <v>532</v>
      </c>
      <c r="D17" s="46" t="s">
        <v>422</v>
      </c>
      <c r="E17" s="47" t="s">
        <v>395</v>
      </c>
      <c r="F17" s="48">
        <v>2</v>
      </c>
      <c r="G17" s="49">
        <v>5000</v>
      </c>
      <c r="H17" s="49">
        <v>10000</v>
      </c>
    </row>
    <row r="18" s="39" customFormat="1" ht="18" customHeight="1" spans="1:8">
      <c r="A18" s="46" t="s">
        <v>51</v>
      </c>
      <c r="B18" s="46" t="s">
        <v>524</v>
      </c>
      <c r="C18" s="46" t="s">
        <v>533</v>
      </c>
      <c r="D18" s="46" t="s">
        <v>415</v>
      </c>
      <c r="E18" s="47" t="s">
        <v>395</v>
      </c>
      <c r="F18" s="48">
        <v>1</v>
      </c>
      <c r="G18" s="49">
        <v>1000</v>
      </c>
      <c r="H18" s="49">
        <v>1000</v>
      </c>
    </row>
    <row r="19" s="39" customFormat="1" ht="18" customHeight="1" spans="1:8">
      <c r="A19" s="46" t="s">
        <v>51</v>
      </c>
      <c r="B19" s="46" t="s">
        <v>524</v>
      </c>
      <c r="C19" s="46" t="s">
        <v>534</v>
      </c>
      <c r="D19" s="46" t="s">
        <v>464</v>
      </c>
      <c r="E19" s="47" t="s">
        <v>395</v>
      </c>
      <c r="F19" s="48">
        <v>1</v>
      </c>
      <c r="G19" s="49">
        <v>50000</v>
      </c>
      <c r="H19" s="49">
        <v>50000</v>
      </c>
    </row>
    <row r="20" s="39" customFormat="1" ht="18" customHeight="1" spans="1:8">
      <c r="A20" s="46" t="s">
        <v>51</v>
      </c>
      <c r="B20" s="46" t="s">
        <v>524</v>
      </c>
      <c r="C20" s="46" t="s">
        <v>534</v>
      </c>
      <c r="D20" s="46" t="s">
        <v>458</v>
      </c>
      <c r="E20" s="47" t="s">
        <v>395</v>
      </c>
      <c r="F20" s="48">
        <v>1</v>
      </c>
      <c r="G20" s="49">
        <v>190000</v>
      </c>
      <c r="H20" s="49">
        <v>190000</v>
      </c>
    </row>
    <row r="21" s="39" customFormat="1" ht="18" customHeight="1" spans="1:8">
      <c r="A21" s="46" t="s">
        <v>51</v>
      </c>
      <c r="B21" s="46" t="s">
        <v>524</v>
      </c>
      <c r="C21" s="46" t="s">
        <v>535</v>
      </c>
      <c r="D21" s="46" t="s">
        <v>449</v>
      </c>
      <c r="E21" s="47" t="s">
        <v>395</v>
      </c>
      <c r="F21" s="48">
        <v>2</v>
      </c>
      <c r="G21" s="49">
        <v>6450</v>
      </c>
      <c r="H21" s="49">
        <v>12900</v>
      </c>
    </row>
    <row r="22" s="39" customFormat="1" ht="18" customHeight="1" spans="1:8">
      <c r="A22" s="46" t="s">
        <v>51</v>
      </c>
      <c r="B22" s="46" t="s">
        <v>524</v>
      </c>
      <c r="C22" s="46" t="s">
        <v>530</v>
      </c>
      <c r="D22" s="46" t="s">
        <v>453</v>
      </c>
      <c r="E22" s="47" t="s">
        <v>395</v>
      </c>
      <c r="F22" s="48">
        <v>1</v>
      </c>
      <c r="G22" s="49">
        <v>3000</v>
      </c>
      <c r="H22" s="49">
        <v>3000</v>
      </c>
    </row>
    <row r="23" s="39" customFormat="1" ht="18" customHeight="1" spans="1:8">
      <c r="A23" s="46" t="s">
        <v>51</v>
      </c>
      <c r="B23" s="46" t="s">
        <v>524</v>
      </c>
      <c r="C23" s="46" t="s">
        <v>532</v>
      </c>
      <c r="D23" s="46" t="s">
        <v>409</v>
      </c>
      <c r="E23" s="47" t="s">
        <v>395</v>
      </c>
      <c r="F23" s="48">
        <v>2</v>
      </c>
      <c r="G23" s="49">
        <v>6000</v>
      </c>
      <c r="H23" s="49">
        <v>12000</v>
      </c>
    </row>
    <row r="24" s="39" customFormat="1" ht="18" customHeight="1" spans="1:8">
      <c r="A24" s="46" t="s">
        <v>51</v>
      </c>
      <c r="B24" s="46" t="s">
        <v>524</v>
      </c>
      <c r="C24" s="46" t="s">
        <v>536</v>
      </c>
      <c r="D24" s="46" t="s">
        <v>460</v>
      </c>
      <c r="E24" s="47" t="s">
        <v>414</v>
      </c>
      <c r="F24" s="48">
        <v>2</v>
      </c>
      <c r="G24" s="49">
        <v>150</v>
      </c>
      <c r="H24" s="49">
        <v>300</v>
      </c>
    </row>
    <row r="25" s="39" customFormat="1" ht="18" customHeight="1" spans="1:8">
      <c r="A25" s="46" t="s">
        <v>51</v>
      </c>
      <c r="B25" s="46" t="s">
        <v>524</v>
      </c>
      <c r="C25" s="46" t="s">
        <v>529</v>
      </c>
      <c r="D25" s="46" t="s">
        <v>394</v>
      </c>
      <c r="E25" s="47" t="s">
        <v>395</v>
      </c>
      <c r="F25" s="48">
        <v>1</v>
      </c>
      <c r="G25" s="49">
        <v>3000</v>
      </c>
      <c r="H25" s="49">
        <v>3000</v>
      </c>
    </row>
    <row r="26" s="39" customFormat="1" ht="18" customHeight="1" spans="1:8">
      <c r="A26" s="46" t="s">
        <v>51</v>
      </c>
      <c r="B26" s="46" t="s">
        <v>524</v>
      </c>
      <c r="C26" s="46" t="s">
        <v>536</v>
      </c>
      <c r="D26" s="46" t="s">
        <v>454</v>
      </c>
      <c r="E26" s="47" t="s">
        <v>395</v>
      </c>
      <c r="F26" s="48">
        <v>2</v>
      </c>
      <c r="G26" s="49">
        <v>1000</v>
      </c>
      <c r="H26" s="49">
        <v>2000</v>
      </c>
    </row>
    <row r="27" s="39" customFormat="1" ht="18" customHeight="1" spans="1:8">
      <c r="A27" s="46" t="s">
        <v>51</v>
      </c>
      <c r="B27" s="46" t="s">
        <v>524</v>
      </c>
      <c r="C27" s="46" t="s">
        <v>537</v>
      </c>
      <c r="D27" s="46" t="s">
        <v>426</v>
      </c>
      <c r="E27" s="47" t="s">
        <v>395</v>
      </c>
      <c r="F27" s="48">
        <v>1</v>
      </c>
      <c r="G27" s="49">
        <v>1780</v>
      </c>
      <c r="H27" s="49">
        <v>1780</v>
      </c>
    </row>
    <row r="28" s="39" customFormat="1" ht="18" customHeight="1" spans="1:8">
      <c r="A28" s="46" t="s">
        <v>51</v>
      </c>
      <c r="B28" s="46" t="s">
        <v>524</v>
      </c>
      <c r="C28" s="46" t="s">
        <v>528</v>
      </c>
      <c r="D28" s="46" t="s">
        <v>417</v>
      </c>
      <c r="E28" s="47" t="s">
        <v>395</v>
      </c>
      <c r="F28" s="48">
        <v>1</v>
      </c>
      <c r="G28" s="49">
        <v>3000</v>
      </c>
      <c r="H28" s="49">
        <v>3000</v>
      </c>
    </row>
    <row r="29" s="39" customFormat="1" ht="18" customHeight="1" spans="1:8">
      <c r="A29" s="46" t="s">
        <v>51</v>
      </c>
      <c r="B29" s="46" t="s">
        <v>524</v>
      </c>
      <c r="C29" s="46" t="s">
        <v>526</v>
      </c>
      <c r="D29" s="46" t="s">
        <v>457</v>
      </c>
      <c r="E29" s="47" t="s">
        <v>395</v>
      </c>
      <c r="F29" s="48">
        <v>1</v>
      </c>
      <c r="G29" s="49">
        <v>10000</v>
      </c>
      <c r="H29" s="49">
        <v>10000</v>
      </c>
    </row>
    <row r="30" s="39" customFormat="1" ht="18" customHeight="1" spans="1:8">
      <c r="A30" s="46" t="s">
        <v>51</v>
      </c>
      <c r="B30" s="46" t="s">
        <v>524</v>
      </c>
      <c r="C30" s="46" t="s">
        <v>532</v>
      </c>
      <c r="D30" s="46" t="s">
        <v>452</v>
      </c>
      <c r="E30" s="47" t="s">
        <v>395</v>
      </c>
      <c r="F30" s="48">
        <v>1</v>
      </c>
      <c r="G30" s="49">
        <v>42000</v>
      </c>
      <c r="H30" s="49">
        <v>42000</v>
      </c>
    </row>
    <row r="31" s="39" customFormat="1" ht="18" customHeight="1" spans="1:8">
      <c r="A31" s="46" t="s">
        <v>51</v>
      </c>
      <c r="B31" s="46" t="s">
        <v>524</v>
      </c>
      <c r="C31" s="46" t="s">
        <v>534</v>
      </c>
      <c r="D31" s="46" t="s">
        <v>397</v>
      </c>
      <c r="E31" s="47" t="s">
        <v>395</v>
      </c>
      <c r="F31" s="48">
        <v>1</v>
      </c>
      <c r="G31" s="49">
        <v>6000</v>
      </c>
      <c r="H31" s="49">
        <v>6000</v>
      </c>
    </row>
    <row r="32" s="39" customFormat="1" ht="18" customHeight="1" spans="1:8">
      <c r="A32" s="46" t="s">
        <v>51</v>
      </c>
      <c r="B32" s="46" t="s">
        <v>524</v>
      </c>
      <c r="C32" s="46" t="s">
        <v>538</v>
      </c>
      <c r="D32" s="46" t="s">
        <v>451</v>
      </c>
      <c r="E32" s="47" t="s">
        <v>395</v>
      </c>
      <c r="F32" s="48">
        <v>1</v>
      </c>
      <c r="G32" s="49">
        <v>150000</v>
      </c>
      <c r="H32" s="49">
        <v>150000</v>
      </c>
    </row>
    <row r="33" s="39" customFormat="1" ht="18" customHeight="1" spans="1:8">
      <c r="A33" s="46" t="s">
        <v>51</v>
      </c>
      <c r="B33" s="46" t="s">
        <v>524</v>
      </c>
      <c r="C33" s="46" t="s">
        <v>527</v>
      </c>
      <c r="D33" s="46" t="s">
        <v>437</v>
      </c>
      <c r="E33" s="47" t="s">
        <v>395</v>
      </c>
      <c r="F33" s="48">
        <v>1</v>
      </c>
      <c r="G33" s="49">
        <v>2500</v>
      </c>
      <c r="H33" s="49">
        <v>2500</v>
      </c>
    </row>
    <row r="34" s="39" customFormat="1" ht="18" customHeight="1" spans="1:8">
      <c r="A34" s="46" t="s">
        <v>51</v>
      </c>
      <c r="B34" s="46" t="s">
        <v>524</v>
      </c>
      <c r="C34" s="46" t="s">
        <v>527</v>
      </c>
      <c r="D34" s="46" t="s">
        <v>410</v>
      </c>
      <c r="E34" s="47" t="s">
        <v>395</v>
      </c>
      <c r="F34" s="48">
        <v>1</v>
      </c>
      <c r="G34" s="49">
        <v>2000</v>
      </c>
      <c r="H34" s="49">
        <v>2000</v>
      </c>
    </row>
    <row r="35" s="39" customFormat="1" ht="18" customHeight="1" spans="1:8">
      <c r="A35" s="46" t="s">
        <v>51</v>
      </c>
      <c r="B35" s="46" t="s">
        <v>524</v>
      </c>
      <c r="C35" s="46" t="s">
        <v>528</v>
      </c>
      <c r="D35" s="46" t="s">
        <v>417</v>
      </c>
      <c r="E35" s="47" t="s">
        <v>395</v>
      </c>
      <c r="F35" s="48">
        <v>1</v>
      </c>
      <c r="G35" s="49">
        <v>2000</v>
      </c>
      <c r="H35" s="49">
        <v>2000</v>
      </c>
    </row>
    <row r="36" s="39" customFormat="1" ht="18" customHeight="1" spans="1:8">
      <c r="A36" s="46" t="s">
        <v>51</v>
      </c>
      <c r="B36" s="46" t="s">
        <v>524</v>
      </c>
      <c r="C36" s="46" t="s">
        <v>539</v>
      </c>
      <c r="D36" s="46" t="s">
        <v>396</v>
      </c>
      <c r="E36" s="47" t="s">
        <v>395</v>
      </c>
      <c r="F36" s="48">
        <v>1</v>
      </c>
      <c r="G36" s="49">
        <v>100000</v>
      </c>
      <c r="H36" s="49">
        <v>100000</v>
      </c>
    </row>
    <row r="37" s="39" customFormat="1" ht="18" customHeight="1" spans="1:8">
      <c r="A37" s="46" t="s">
        <v>51</v>
      </c>
      <c r="B37" s="46" t="s">
        <v>524</v>
      </c>
      <c r="C37" s="46" t="s">
        <v>534</v>
      </c>
      <c r="D37" s="46" t="s">
        <v>421</v>
      </c>
      <c r="E37" s="47" t="s">
        <v>395</v>
      </c>
      <c r="F37" s="48">
        <v>1</v>
      </c>
      <c r="G37" s="49">
        <v>90000</v>
      </c>
      <c r="H37" s="49">
        <v>90000</v>
      </c>
    </row>
    <row r="38" s="39" customFormat="1" ht="18" customHeight="1" spans="1:8">
      <c r="A38" s="46" t="s">
        <v>51</v>
      </c>
      <c r="B38" s="46" t="s">
        <v>524</v>
      </c>
      <c r="C38" s="46" t="s">
        <v>529</v>
      </c>
      <c r="D38" s="46" t="s">
        <v>394</v>
      </c>
      <c r="E38" s="47" t="s">
        <v>395</v>
      </c>
      <c r="F38" s="48">
        <v>1</v>
      </c>
      <c r="G38" s="49">
        <v>50000</v>
      </c>
      <c r="H38" s="49">
        <v>50000</v>
      </c>
    </row>
    <row r="39" s="39" customFormat="1" ht="18" customHeight="1" spans="1:8">
      <c r="A39" s="46" t="s">
        <v>51</v>
      </c>
      <c r="B39" s="46" t="s">
        <v>524</v>
      </c>
      <c r="C39" s="46" t="s">
        <v>540</v>
      </c>
      <c r="D39" s="46" t="s">
        <v>428</v>
      </c>
      <c r="E39" s="47" t="s">
        <v>402</v>
      </c>
      <c r="F39" s="48">
        <v>6</v>
      </c>
      <c r="G39" s="49">
        <v>200</v>
      </c>
      <c r="H39" s="49">
        <v>1200</v>
      </c>
    </row>
    <row r="40" s="39" customFormat="1" ht="18" customHeight="1" spans="1:8">
      <c r="A40" s="46" t="s">
        <v>51</v>
      </c>
      <c r="B40" s="46" t="s">
        <v>524</v>
      </c>
      <c r="C40" s="46" t="s">
        <v>537</v>
      </c>
      <c r="D40" s="46" t="s">
        <v>440</v>
      </c>
      <c r="E40" s="47" t="s">
        <v>395</v>
      </c>
      <c r="F40" s="48">
        <v>1</v>
      </c>
      <c r="G40" s="49">
        <v>25000</v>
      </c>
      <c r="H40" s="49">
        <v>25000</v>
      </c>
    </row>
    <row r="41" s="39" customFormat="1" ht="18" customHeight="1" spans="1:8">
      <c r="A41" s="46" t="s">
        <v>51</v>
      </c>
      <c r="B41" s="46" t="s">
        <v>524</v>
      </c>
      <c r="C41" s="46" t="s">
        <v>525</v>
      </c>
      <c r="D41" s="46" t="s">
        <v>469</v>
      </c>
      <c r="E41" s="47" t="s">
        <v>395</v>
      </c>
      <c r="F41" s="48">
        <v>1</v>
      </c>
      <c r="G41" s="49">
        <v>40000</v>
      </c>
      <c r="H41" s="49">
        <v>40000</v>
      </c>
    </row>
    <row r="42" s="39" customFormat="1" ht="18" customHeight="1" spans="1:8">
      <c r="A42" s="46" t="s">
        <v>51</v>
      </c>
      <c r="B42" s="46" t="s">
        <v>524</v>
      </c>
      <c r="C42" s="46" t="s">
        <v>536</v>
      </c>
      <c r="D42" s="46" t="s">
        <v>403</v>
      </c>
      <c r="E42" s="47" t="s">
        <v>395</v>
      </c>
      <c r="F42" s="48">
        <v>3</v>
      </c>
      <c r="G42" s="49">
        <v>1800</v>
      </c>
      <c r="H42" s="49">
        <v>5400</v>
      </c>
    </row>
    <row r="43" s="39" customFormat="1" ht="18" customHeight="1" spans="1:8">
      <c r="A43" s="46" t="s">
        <v>51</v>
      </c>
      <c r="B43" s="46" t="s">
        <v>524</v>
      </c>
      <c r="C43" s="46" t="s">
        <v>541</v>
      </c>
      <c r="D43" s="46" t="s">
        <v>450</v>
      </c>
      <c r="E43" s="47" t="s">
        <v>395</v>
      </c>
      <c r="F43" s="48">
        <v>10</v>
      </c>
      <c r="G43" s="49">
        <v>1500</v>
      </c>
      <c r="H43" s="49">
        <v>15000</v>
      </c>
    </row>
    <row r="44" s="39" customFormat="1" ht="18" customHeight="1" spans="1:8">
      <c r="A44" s="46" t="s">
        <v>51</v>
      </c>
      <c r="B44" s="46" t="s">
        <v>524</v>
      </c>
      <c r="C44" s="46" t="s">
        <v>532</v>
      </c>
      <c r="D44" s="46" t="s">
        <v>470</v>
      </c>
      <c r="E44" s="47" t="s">
        <v>395</v>
      </c>
      <c r="F44" s="48">
        <v>1</v>
      </c>
      <c r="G44" s="49">
        <v>2000</v>
      </c>
      <c r="H44" s="49">
        <v>2000</v>
      </c>
    </row>
    <row r="45" s="39" customFormat="1" ht="18" customHeight="1" spans="1:8">
      <c r="A45" s="46" t="s">
        <v>51</v>
      </c>
      <c r="B45" s="46" t="s">
        <v>524</v>
      </c>
      <c r="C45" s="46" t="s">
        <v>542</v>
      </c>
      <c r="D45" s="46" t="s">
        <v>431</v>
      </c>
      <c r="E45" s="47" t="s">
        <v>395</v>
      </c>
      <c r="F45" s="48">
        <v>6</v>
      </c>
      <c r="G45" s="49">
        <v>6000</v>
      </c>
      <c r="H45" s="49">
        <v>36000</v>
      </c>
    </row>
    <row r="46" s="39" customFormat="1" ht="18" customHeight="1" spans="1:8">
      <c r="A46" s="46" t="s">
        <v>51</v>
      </c>
      <c r="B46" s="46" t="s">
        <v>524</v>
      </c>
      <c r="C46" s="46" t="s">
        <v>543</v>
      </c>
      <c r="D46" s="46" t="s">
        <v>427</v>
      </c>
      <c r="E46" s="47" t="s">
        <v>402</v>
      </c>
      <c r="F46" s="48">
        <v>1</v>
      </c>
      <c r="G46" s="49">
        <v>1000</v>
      </c>
      <c r="H46" s="49">
        <v>1000</v>
      </c>
    </row>
    <row r="47" s="39" customFormat="1" ht="18" customHeight="1" spans="1:8">
      <c r="A47" s="46" t="s">
        <v>51</v>
      </c>
      <c r="B47" s="46" t="s">
        <v>524</v>
      </c>
      <c r="C47" s="46" t="s">
        <v>534</v>
      </c>
      <c r="D47" s="46" t="s">
        <v>404</v>
      </c>
      <c r="E47" s="47" t="s">
        <v>405</v>
      </c>
      <c r="F47" s="48">
        <v>1</v>
      </c>
      <c r="G47" s="49">
        <v>2400000</v>
      </c>
      <c r="H47" s="49">
        <v>2400000</v>
      </c>
    </row>
    <row r="48" s="39" customFormat="1" ht="18" customHeight="1" spans="1:8">
      <c r="A48" s="46" t="s">
        <v>51</v>
      </c>
      <c r="B48" s="46" t="s">
        <v>524</v>
      </c>
      <c r="C48" s="46" t="s">
        <v>527</v>
      </c>
      <c r="D48" s="46" t="s">
        <v>413</v>
      </c>
      <c r="E48" s="47" t="s">
        <v>414</v>
      </c>
      <c r="F48" s="48">
        <v>1</v>
      </c>
      <c r="G48" s="49">
        <v>550</v>
      </c>
      <c r="H48" s="49">
        <v>550</v>
      </c>
    </row>
    <row r="49" s="39" customFormat="1" ht="18" customHeight="1" spans="1:8">
      <c r="A49" s="46" t="s">
        <v>51</v>
      </c>
      <c r="B49" s="46" t="s">
        <v>524</v>
      </c>
      <c r="C49" s="46" t="s">
        <v>527</v>
      </c>
      <c r="D49" s="46" t="s">
        <v>455</v>
      </c>
      <c r="E49" s="47" t="s">
        <v>395</v>
      </c>
      <c r="F49" s="48">
        <v>1</v>
      </c>
      <c r="G49" s="49">
        <v>500</v>
      </c>
      <c r="H49" s="49">
        <v>500</v>
      </c>
    </row>
    <row r="50" s="39" customFormat="1" ht="18" customHeight="1" spans="1:8">
      <c r="A50" s="46" t="s">
        <v>51</v>
      </c>
      <c r="B50" s="46" t="s">
        <v>524</v>
      </c>
      <c r="C50" s="46" t="s">
        <v>525</v>
      </c>
      <c r="D50" s="46" t="s">
        <v>471</v>
      </c>
      <c r="E50" s="47" t="s">
        <v>405</v>
      </c>
      <c r="F50" s="48">
        <v>1</v>
      </c>
      <c r="G50" s="49">
        <v>800</v>
      </c>
      <c r="H50" s="49">
        <v>800</v>
      </c>
    </row>
    <row r="51" s="39" customFormat="1" ht="18" customHeight="1" spans="1:8">
      <c r="A51" s="46" t="s">
        <v>51</v>
      </c>
      <c r="B51" s="46" t="s">
        <v>524</v>
      </c>
      <c r="C51" s="46" t="s">
        <v>535</v>
      </c>
      <c r="D51" s="46" t="s">
        <v>420</v>
      </c>
      <c r="E51" s="47" t="s">
        <v>395</v>
      </c>
      <c r="F51" s="48">
        <v>1</v>
      </c>
      <c r="G51" s="49">
        <v>200000</v>
      </c>
      <c r="H51" s="49">
        <v>200000</v>
      </c>
    </row>
    <row r="52" s="39" customFormat="1" ht="18" customHeight="1" spans="1:8">
      <c r="A52" s="46" t="s">
        <v>51</v>
      </c>
      <c r="B52" s="46" t="s">
        <v>524</v>
      </c>
      <c r="C52" s="46" t="s">
        <v>525</v>
      </c>
      <c r="D52" s="46" t="s">
        <v>463</v>
      </c>
      <c r="E52" s="47" t="s">
        <v>395</v>
      </c>
      <c r="F52" s="48">
        <v>1</v>
      </c>
      <c r="G52" s="49">
        <v>50000</v>
      </c>
      <c r="H52" s="49">
        <v>50000</v>
      </c>
    </row>
    <row r="53" s="39" customFormat="1" ht="18" customHeight="1" spans="1:8">
      <c r="A53" s="46" t="s">
        <v>51</v>
      </c>
      <c r="B53" s="46" t="s">
        <v>524</v>
      </c>
      <c r="C53" s="46" t="s">
        <v>531</v>
      </c>
      <c r="D53" s="46" t="s">
        <v>438</v>
      </c>
      <c r="E53" s="47" t="s">
        <v>402</v>
      </c>
      <c r="F53" s="48">
        <v>3</v>
      </c>
      <c r="G53" s="49">
        <v>600</v>
      </c>
      <c r="H53" s="49">
        <v>1800</v>
      </c>
    </row>
    <row r="54" s="39" customFormat="1" ht="18" customHeight="1" spans="1:8">
      <c r="A54" s="46" t="s">
        <v>51</v>
      </c>
      <c r="B54" s="46" t="s">
        <v>524</v>
      </c>
      <c r="C54" s="46" t="s">
        <v>528</v>
      </c>
      <c r="D54" s="46" t="s">
        <v>417</v>
      </c>
      <c r="E54" s="47" t="s">
        <v>395</v>
      </c>
      <c r="F54" s="48">
        <v>3</v>
      </c>
      <c r="G54" s="49">
        <v>1500</v>
      </c>
      <c r="H54" s="49">
        <v>4500</v>
      </c>
    </row>
    <row r="55" s="39" customFormat="1" ht="18" customHeight="1" spans="1:8">
      <c r="A55" s="46" t="s">
        <v>51</v>
      </c>
      <c r="B55" s="46" t="s">
        <v>524</v>
      </c>
      <c r="C55" s="46" t="s">
        <v>534</v>
      </c>
      <c r="D55" s="46" t="s">
        <v>419</v>
      </c>
      <c r="E55" s="47" t="s">
        <v>407</v>
      </c>
      <c r="F55" s="48">
        <v>31</v>
      </c>
      <c r="G55" s="49">
        <v>8000</v>
      </c>
      <c r="H55" s="49">
        <v>248000</v>
      </c>
    </row>
    <row r="56" s="39" customFormat="1" ht="18" customHeight="1" spans="1:8">
      <c r="A56" s="46" t="s">
        <v>51</v>
      </c>
      <c r="B56" s="46" t="s">
        <v>524</v>
      </c>
      <c r="C56" s="46" t="s">
        <v>529</v>
      </c>
      <c r="D56" s="46" t="s">
        <v>394</v>
      </c>
      <c r="E56" s="47" t="s">
        <v>395</v>
      </c>
      <c r="F56" s="48">
        <v>1</v>
      </c>
      <c r="G56" s="49">
        <v>250000</v>
      </c>
      <c r="H56" s="49">
        <v>250000</v>
      </c>
    </row>
    <row r="57" s="39" customFormat="1" ht="18" customHeight="1" spans="1:8">
      <c r="A57" s="46" t="s">
        <v>51</v>
      </c>
      <c r="B57" s="46" t="s">
        <v>524</v>
      </c>
      <c r="C57" s="46" t="s">
        <v>528</v>
      </c>
      <c r="D57" s="46" t="s">
        <v>417</v>
      </c>
      <c r="E57" s="47" t="s">
        <v>395</v>
      </c>
      <c r="F57" s="48">
        <v>1</v>
      </c>
      <c r="G57" s="49">
        <v>1400</v>
      </c>
      <c r="H57" s="49">
        <v>1400</v>
      </c>
    </row>
    <row r="58" s="39" customFormat="1" ht="18" customHeight="1" spans="1:8">
      <c r="A58" s="46" t="s">
        <v>51</v>
      </c>
      <c r="B58" s="46" t="s">
        <v>524</v>
      </c>
      <c r="C58" s="46" t="s">
        <v>544</v>
      </c>
      <c r="D58" s="46" t="s">
        <v>444</v>
      </c>
      <c r="E58" s="47" t="s">
        <v>395</v>
      </c>
      <c r="F58" s="48">
        <v>1</v>
      </c>
      <c r="G58" s="49">
        <v>3000</v>
      </c>
      <c r="H58" s="49">
        <v>3000</v>
      </c>
    </row>
    <row r="59" s="39" customFormat="1" ht="18" customHeight="1" spans="1:8">
      <c r="A59" s="46" t="s">
        <v>51</v>
      </c>
      <c r="B59" s="46" t="s">
        <v>524</v>
      </c>
      <c r="C59" s="46" t="s">
        <v>534</v>
      </c>
      <c r="D59" s="46" t="s">
        <v>468</v>
      </c>
      <c r="E59" s="47" t="s">
        <v>395</v>
      </c>
      <c r="F59" s="48">
        <v>1</v>
      </c>
      <c r="G59" s="49">
        <v>60000</v>
      </c>
      <c r="H59" s="49">
        <v>60000</v>
      </c>
    </row>
    <row r="60" s="39" customFormat="1" ht="18" customHeight="1" spans="1:8">
      <c r="A60" s="46" t="s">
        <v>51</v>
      </c>
      <c r="B60" s="46" t="s">
        <v>524</v>
      </c>
      <c r="C60" s="46" t="s">
        <v>545</v>
      </c>
      <c r="D60" s="46" t="s">
        <v>400</v>
      </c>
      <c r="E60" s="47" t="s">
        <v>395</v>
      </c>
      <c r="F60" s="48">
        <v>1</v>
      </c>
      <c r="G60" s="49">
        <v>4000</v>
      </c>
      <c r="H60" s="49">
        <v>4000</v>
      </c>
    </row>
    <row r="61" s="39" customFormat="1" ht="18" customHeight="1" spans="1:8">
      <c r="A61" s="46" t="s">
        <v>51</v>
      </c>
      <c r="B61" s="46" t="s">
        <v>524</v>
      </c>
      <c r="C61" s="46" t="s">
        <v>546</v>
      </c>
      <c r="D61" s="46" t="s">
        <v>433</v>
      </c>
      <c r="E61" s="47" t="s">
        <v>395</v>
      </c>
      <c r="F61" s="48">
        <v>1</v>
      </c>
      <c r="G61" s="49">
        <v>100000</v>
      </c>
      <c r="H61" s="49">
        <v>100000</v>
      </c>
    </row>
    <row r="62" s="39" customFormat="1" ht="18" customHeight="1" spans="1:8">
      <c r="A62" s="46" t="s">
        <v>51</v>
      </c>
      <c r="B62" s="46" t="s">
        <v>524</v>
      </c>
      <c r="C62" s="46" t="s">
        <v>539</v>
      </c>
      <c r="D62" s="46" t="s">
        <v>474</v>
      </c>
      <c r="E62" s="47" t="s">
        <v>395</v>
      </c>
      <c r="F62" s="48">
        <v>1</v>
      </c>
      <c r="G62" s="49">
        <v>42000</v>
      </c>
      <c r="H62" s="49">
        <v>42000</v>
      </c>
    </row>
    <row r="63" s="39" customFormat="1" ht="18" customHeight="1" spans="1:8">
      <c r="A63" s="46" t="s">
        <v>51</v>
      </c>
      <c r="B63" s="46" t="s">
        <v>524</v>
      </c>
      <c r="C63" s="46" t="s">
        <v>547</v>
      </c>
      <c r="D63" s="46" t="s">
        <v>430</v>
      </c>
      <c r="E63" s="47" t="s">
        <v>395</v>
      </c>
      <c r="F63" s="48">
        <v>2</v>
      </c>
      <c r="G63" s="49">
        <v>3000</v>
      </c>
      <c r="H63" s="49">
        <v>6000</v>
      </c>
    </row>
    <row r="64" s="39" customFormat="1" ht="18" customHeight="1" spans="1:8">
      <c r="A64" s="46" t="s">
        <v>51</v>
      </c>
      <c r="B64" s="46" t="s">
        <v>524</v>
      </c>
      <c r="C64" s="46" t="s">
        <v>527</v>
      </c>
      <c r="D64" s="46" t="s">
        <v>418</v>
      </c>
      <c r="E64" s="47" t="s">
        <v>395</v>
      </c>
      <c r="F64" s="48">
        <v>1</v>
      </c>
      <c r="G64" s="49">
        <v>800</v>
      </c>
      <c r="H64" s="49">
        <v>800</v>
      </c>
    </row>
    <row r="65" s="39" customFormat="1" ht="18" customHeight="1" spans="1:8">
      <c r="A65" s="46" t="s">
        <v>51</v>
      </c>
      <c r="B65" s="46" t="s">
        <v>524</v>
      </c>
      <c r="C65" s="46" t="s">
        <v>548</v>
      </c>
      <c r="D65" s="46" t="s">
        <v>467</v>
      </c>
      <c r="E65" s="47" t="s">
        <v>395</v>
      </c>
      <c r="F65" s="48">
        <v>1</v>
      </c>
      <c r="G65" s="49">
        <v>1000</v>
      </c>
      <c r="H65" s="49">
        <v>1000</v>
      </c>
    </row>
    <row r="66" s="39" customFormat="1" ht="18" customHeight="1" spans="1:8">
      <c r="A66" s="46" t="s">
        <v>51</v>
      </c>
      <c r="B66" s="46" t="s">
        <v>524</v>
      </c>
      <c r="C66" s="46" t="s">
        <v>549</v>
      </c>
      <c r="D66" s="46" t="s">
        <v>399</v>
      </c>
      <c r="E66" s="47" t="s">
        <v>395</v>
      </c>
      <c r="F66" s="48">
        <v>1</v>
      </c>
      <c r="G66" s="49">
        <v>650</v>
      </c>
      <c r="H66" s="49">
        <v>650</v>
      </c>
    </row>
    <row r="67" s="39" customFormat="1" ht="18" customHeight="1" spans="1:8">
      <c r="A67" s="46" t="s">
        <v>51</v>
      </c>
      <c r="B67" s="46" t="s">
        <v>524</v>
      </c>
      <c r="C67" s="46" t="s">
        <v>534</v>
      </c>
      <c r="D67" s="46" t="s">
        <v>436</v>
      </c>
      <c r="E67" s="47" t="s">
        <v>395</v>
      </c>
      <c r="F67" s="48">
        <v>1</v>
      </c>
      <c r="G67" s="49">
        <v>8500</v>
      </c>
      <c r="H67" s="49">
        <v>8500</v>
      </c>
    </row>
    <row r="68" s="39" customFormat="1" ht="18" customHeight="1" spans="1:8">
      <c r="A68" s="46" t="s">
        <v>51</v>
      </c>
      <c r="B68" s="46" t="s">
        <v>524</v>
      </c>
      <c r="C68" s="46" t="s">
        <v>534</v>
      </c>
      <c r="D68" s="46" t="s">
        <v>461</v>
      </c>
      <c r="E68" s="47" t="s">
        <v>395</v>
      </c>
      <c r="F68" s="48">
        <v>2</v>
      </c>
      <c r="G68" s="49">
        <v>150000</v>
      </c>
      <c r="H68" s="49">
        <v>300000</v>
      </c>
    </row>
    <row r="69" s="39" customFormat="1" ht="18" customHeight="1" spans="1:8">
      <c r="A69" s="46" t="s">
        <v>51</v>
      </c>
      <c r="B69" s="46" t="s">
        <v>550</v>
      </c>
      <c r="C69" s="46" t="s">
        <v>551</v>
      </c>
      <c r="D69" s="46" t="s">
        <v>416</v>
      </c>
      <c r="E69" s="47" t="s">
        <v>443</v>
      </c>
      <c r="F69" s="48">
        <v>1</v>
      </c>
      <c r="G69" s="49">
        <v>500</v>
      </c>
      <c r="H69" s="49">
        <v>500</v>
      </c>
    </row>
    <row r="70" s="39" customFormat="1" ht="18" customHeight="1" spans="1:8">
      <c r="A70" s="46" t="s">
        <v>51</v>
      </c>
      <c r="B70" s="46" t="s">
        <v>550</v>
      </c>
      <c r="C70" s="46" t="s">
        <v>552</v>
      </c>
      <c r="D70" s="46" t="s">
        <v>429</v>
      </c>
      <c r="E70" s="47" t="s">
        <v>402</v>
      </c>
      <c r="F70" s="48">
        <v>5</v>
      </c>
      <c r="G70" s="49">
        <v>500</v>
      </c>
      <c r="H70" s="49">
        <v>2500</v>
      </c>
    </row>
    <row r="71" s="39" customFormat="1" ht="18" customHeight="1" spans="1:8">
      <c r="A71" s="46" t="s">
        <v>51</v>
      </c>
      <c r="B71" s="46" t="s">
        <v>550</v>
      </c>
      <c r="C71" s="46" t="s">
        <v>553</v>
      </c>
      <c r="D71" s="46" t="s">
        <v>446</v>
      </c>
      <c r="E71" s="47" t="s">
        <v>407</v>
      </c>
      <c r="F71" s="48">
        <v>2</v>
      </c>
      <c r="G71" s="49">
        <v>1000</v>
      </c>
      <c r="H71" s="49">
        <v>2000</v>
      </c>
    </row>
    <row r="72" s="39" customFormat="1" ht="18" customHeight="1" spans="1:8">
      <c r="A72" s="46" t="s">
        <v>51</v>
      </c>
      <c r="B72" s="46" t="s">
        <v>550</v>
      </c>
      <c r="C72" s="46" t="s">
        <v>554</v>
      </c>
      <c r="D72" s="46" t="s">
        <v>408</v>
      </c>
      <c r="E72" s="47" t="s">
        <v>407</v>
      </c>
      <c r="F72" s="48">
        <v>3</v>
      </c>
      <c r="G72" s="49">
        <v>1500</v>
      </c>
      <c r="H72" s="49">
        <v>4500</v>
      </c>
    </row>
    <row r="73" s="39" customFormat="1" ht="18" customHeight="1" spans="1:8">
      <c r="A73" s="46" t="s">
        <v>51</v>
      </c>
      <c r="B73" s="46" t="s">
        <v>550</v>
      </c>
      <c r="C73" s="46" t="s">
        <v>555</v>
      </c>
      <c r="D73" s="46" t="s">
        <v>445</v>
      </c>
      <c r="E73" s="47" t="s">
        <v>443</v>
      </c>
      <c r="F73" s="48">
        <v>15</v>
      </c>
      <c r="G73" s="49">
        <v>1200</v>
      </c>
      <c r="H73" s="49">
        <v>18000</v>
      </c>
    </row>
    <row r="74" s="39" customFormat="1" ht="18" customHeight="1" spans="1:8">
      <c r="A74" s="46" t="s">
        <v>51</v>
      </c>
      <c r="B74" s="46" t="s">
        <v>550</v>
      </c>
      <c r="C74" s="46" t="s">
        <v>556</v>
      </c>
      <c r="D74" s="46" t="s">
        <v>465</v>
      </c>
      <c r="E74" s="47" t="s">
        <v>395</v>
      </c>
      <c r="F74" s="48">
        <v>1</v>
      </c>
      <c r="G74" s="49">
        <v>3500</v>
      </c>
      <c r="H74" s="49">
        <v>3500</v>
      </c>
    </row>
    <row r="75" s="39" customFormat="1" ht="18" customHeight="1" spans="1:8">
      <c r="A75" s="46" t="s">
        <v>51</v>
      </c>
      <c r="B75" s="46" t="s">
        <v>550</v>
      </c>
      <c r="C75" s="46" t="s">
        <v>555</v>
      </c>
      <c r="D75" s="46" t="s">
        <v>432</v>
      </c>
      <c r="E75" s="47" t="s">
        <v>402</v>
      </c>
      <c r="F75" s="48">
        <v>6</v>
      </c>
      <c r="G75" s="49">
        <v>200</v>
      </c>
      <c r="H75" s="49">
        <v>1200</v>
      </c>
    </row>
    <row r="76" s="39" customFormat="1" ht="18" customHeight="1" spans="1:8">
      <c r="A76" s="46" t="s">
        <v>51</v>
      </c>
      <c r="B76" s="46" t="s">
        <v>550</v>
      </c>
      <c r="C76" s="46" t="s">
        <v>557</v>
      </c>
      <c r="D76" s="46" t="s">
        <v>473</v>
      </c>
      <c r="E76" s="47" t="s">
        <v>395</v>
      </c>
      <c r="F76" s="48">
        <v>1</v>
      </c>
      <c r="G76" s="49">
        <v>1240</v>
      </c>
      <c r="H76" s="49">
        <v>1240</v>
      </c>
    </row>
    <row r="77" s="39" customFormat="1" ht="18" customHeight="1" spans="1:8">
      <c r="A77" s="46" t="s">
        <v>51</v>
      </c>
      <c r="B77" s="46" t="s">
        <v>550</v>
      </c>
      <c r="C77" s="46" t="s">
        <v>554</v>
      </c>
      <c r="D77" s="46" t="s">
        <v>406</v>
      </c>
      <c r="E77" s="47" t="s">
        <v>407</v>
      </c>
      <c r="F77" s="48">
        <v>2</v>
      </c>
      <c r="G77" s="49">
        <v>240</v>
      </c>
      <c r="H77" s="49">
        <v>480</v>
      </c>
    </row>
    <row r="78" s="39" customFormat="1" ht="18" customHeight="1" spans="1:8">
      <c r="A78" s="46" t="s">
        <v>51</v>
      </c>
      <c r="B78" s="46" t="s">
        <v>550</v>
      </c>
      <c r="C78" s="46" t="s">
        <v>558</v>
      </c>
      <c r="D78" s="46" t="s">
        <v>439</v>
      </c>
      <c r="E78" s="47" t="s">
        <v>407</v>
      </c>
      <c r="F78" s="48">
        <v>3</v>
      </c>
      <c r="G78" s="49">
        <v>800</v>
      </c>
      <c r="H78" s="49">
        <v>2400</v>
      </c>
    </row>
    <row r="79" s="39" customFormat="1" ht="18" customHeight="1" spans="1:8">
      <c r="A79" s="46" t="s">
        <v>51</v>
      </c>
      <c r="B79" s="46" t="s">
        <v>550</v>
      </c>
      <c r="C79" s="46" t="s">
        <v>559</v>
      </c>
      <c r="D79" s="46" t="s">
        <v>447</v>
      </c>
      <c r="E79" s="47" t="s">
        <v>402</v>
      </c>
      <c r="F79" s="48">
        <v>12</v>
      </c>
      <c r="G79" s="49">
        <v>400</v>
      </c>
      <c r="H79" s="49">
        <v>4800</v>
      </c>
    </row>
    <row r="80" s="39" customFormat="1" ht="18" customHeight="1" spans="1:8">
      <c r="A80" s="46" t="s">
        <v>51</v>
      </c>
      <c r="B80" s="46" t="s">
        <v>550</v>
      </c>
      <c r="C80" s="46" t="s">
        <v>560</v>
      </c>
      <c r="D80" s="46" t="s">
        <v>401</v>
      </c>
      <c r="E80" s="47" t="s">
        <v>402</v>
      </c>
      <c r="F80" s="48">
        <v>3</v>
      </c>
      <c r="G80" s="49">
        <v>800</v>
      </c>
      <c r="H80" s="49">
        <v>2400</v>
      </c>
    </row>
    <row r="81" s="39" customFormat="1" ht="18" customHeight="1" spans="1:8">
      <c r="A81" s="46" t="s">
        <v>51</v>
      </c>
      <c r="B81" s="46" t="s">
        <v>550</v>
      </c>
      <c r="C81" s="46" t="s">
        <v>551</v>
      </c>
      <c r="D81" s="46" t="s">
        <v>416</v>
      </c>
      <c r="E81" s="47" t="s">
        <v>443</v>
      </c>
      <c r="F81" s="48">
        <v>4</v>
      </c>
      <c r="G81" s="49">
        <v>2000</v>
      </c>
      <c r="H81" s="49">
        <v>8000</v>
      </c>
    </row>
    <row r="82" s="39" customFormat="1" ht="18" customHeight="1" spans="1:8">
      <c r="A82" s="46" t="s">
        <v>51</v>
      </c>
      <c r="B82" s="46" t="s">
        <v>550</v>
      </c>
      <c r="C82" s="46" t="s">
        <v>551</v>
      </c>
      <c r="D82" s="46" t="s">
        <v>416</v>
      </c>
      <c r="E82" s="47" t="s">
        <v>443</v>
      </c>
      <c r="F82" s="48">
        <v>2</v>
      </c>
      <c r="G82" s="49">
        <v>1800</v>
      </c>
      <c r="H82" s="49">
        <v>3600</v>
      </c>
    </row>
    <row r="83" s="39" customFormat="1" ht="18" customHeight="1" spans="1:8">
      <c r="A83" s="46" t="s">
        <v>51</v>
      </c>
      <c r="B83" s="46" t="s">
        <v>550</v>
      </c>
      <c r="C83" s="46" t="s">
        <v>553</v>
      </c>
      <c r="D83" s="46" t="s">
        <v>462</v>
      </c>
      <c r="E83" s="47" t="s">
        <v>407</v>
      </c>
      <c r="F83" s="48">
        <v>10</v>
      </c>
      <c r="G83" s="49">
        <v>800</v>
      </c>
      <c r="H83" s="49">
        <v>8000</v>
      </c>
    </row>
    <row r="84" s="39" customFormat="1" ht="18" customHeight="1" spans="1:8">
      <c r="A84" s="46" t="s">
        <v>51</v>
      </c>
      <c r="B84" s="46" t="s">
        <v>550</v>
      </c>
      <c r="C84" s="46" t="s">
        <v>552</v>
      </c>
      <c r="D84" s="46" t="s">
        <v>429</v>
      </c>
      <c r="E84" s="47" t="s">
        <v>402</v>
      </c>
      <c r="F84" s="48">
        <v>7</v>
      </c>
      <c r="G84" s="49">
        <v>800</v>
      </c>
      <c r="H84" s="49">
        <v>5600</v>
      </c>
    </row>
    <row r="85" s="39" customFormat="1" ht="18" customHeight="1" spans="1:8">
      <c r="A85" s="46" t="s">
        <v>51</v>
      </c>
      <c r="B85" s="46" t="s">
        <v>550</v>
      </c>
      <c r="C85" s="46" t="s">
        <v>554</v>
      </c>
      <c r="D85" s="46" t="s">
        <v>406</v>
      </c>
      <c r="E85" s="47" t="s">
        <v>407</v>
      </c>
      <c r="F85" s="48">
        <v>5</v>
      </c>
      <c r="G85" s="49">
        <v>200</v>
      </c>
      <c r="H85" s="49">
        <v>1000</v>
      </c>
    </row>
    <row r="86" s="39" customFormat="1" ht="18" customHeight="1" spans="1:8">
      <c r="A86" s="46" t="s">
        <v>51</v>
      </c>
      <c r="B86" s="46" t="s">
        <v>550</v>
      </c>
      <c r="C86" s="46" t="s">
        <v>558</v>
      </c>
      <c r="D86" s="46" t="s">
        <v>439</v>
      </c>
      <c r="E86" s="47" t="s">
        <v>407</v>
      </c>
      <c r="F86" s="48">
        <v>1</v>
      </c>
      <c r="G86" s="49">
        <v>800</v>
      </c>
      <c r="H86" s="49">
        <v>800</v>
      </c>
    </row>
    <row r="87" s="39" customFormat="1" ht="18" customHeight="1" spans="1:8">
      <c r="A87" s="46" t="s">
        <v>51</v>
      </c>
      <c r="B87" s="46" t="s">
        <v>550</v>
      </c>
      <c r="C87" s="46" t="s">
        <v>554</v>
      </c>
      <c r="D87" s="46" t="s">
        <v>406</v>
      </c>
      <c r="E87" s="47" t="s">
        <v>407</v>
      </c>
      <c r="F87" s="48">
        <v>2</v>
      </c>
      <c r="G87" s="49">
        <v>190</v>
      </c>
      <c r="H87" s="49">
        <v>380</v>
      </c>
    </row>
    <row r="88" s="39" customFormat="1" ht="18" customHeight="1" spans="1:8">
      <c r="A88" s="46" t="s">
        <v>51</v>
      </c>
      <c r="B88" s="46" t="s">
        <v>550</v>
      </c>
      <c r="C88" s="46" t="s">
        <v>555</v>
      </c>
      <c r="D88" s="46" t="s">
        <v>472</v>
      </c>
      <c r="E88" s="47" t="s">
        <v>402</v>
      </c>
      <c r="F88" s="48">
        <v>2</v>
      </c>
      <c r="G88" s="49">
        <v>50</v>
      </c>
      <c r="H88" s="49">
        <v>100</v>
      </c>
    </row>
    <row r="89" s="39" customFormat="1" ht="18" customHeight="1" spans="1:8">
      <c r="A89" s="46" t="s">
        <v>51</v>
      </c>
      <c r="B89" s="46" t="s">
        <v>550</v>
      </c>
      <c r="C89" s="46" t="s">
        <v>555</v>
      </c>
      <c r="D89" s="46" t="s">
        <v>423</v>
      </c>
      <c r="E89" s="47" t="s">
        <v>402</v>
      </c>
      <c r="F89" s="48">
        <v>8</v>
      </c>
      <c r="G89" s="49">
        <v>400</v>
      </c>
      <c r="H89" s="49">
        <v>3200</v>
      </c>
    </row>
    <row r="90" s="39" customFormat="1" ht="18" customHeight="1" spans="1:8">
      <c r="A90" s="46" t="s">
        <v>51</v>
      </c>
      <c r="B90" s="46" t="s">
        <v>561</v>
      </c>
      <c r="C90" s="46" t="s">
        <v>562</v>
      </c>
      <c r="D90" s="46" t="s">
        <v>425</v>
      </c>
      <c r="E90" s="47" t="s">
        <v>405</v>
      </c>
      <c r="F90" s="48">
        <v>120</v>
      </c>
      <c r="G90" s="49">
        <v>750</v>
      </c>
      <c r="H90" s="49">
        <v>90000</v>
      </c>
    </row>
    <row r="91" s="39" customFormat="1" ht="18" customHeight="1" spans="1:8">
      <c r="A91" s="47" t="s">
        <v>37</v>
      </c>
      <c r="B91" s="47"/>
      <c r="C91" s="47"/>
      <c r="D91" s="47"/>
      <c r="E91" s="47"/>
      <c r="F91" s="48">
        <v>348</v>
      </c>
      <c r="G91" s="49"/>
      <c r="H91" s="49">
        <v>4848680</v>
      </c>
    </row>
  </sheetData>
  <mergeCells count="8">
    <mergeCell ref="A3:H3"/>
    <mergeCell ref="F5:H5"/>
    <mergeCell ref="A91:E91"/>
    <mergeCell ref="A5:A6"/>
    <mergeCell ref="B5:B6"/>
    <mergeCell ref="C5:C6"/>
    <mergeCell ref="D5:D6"/>
    <mergeCell ref="E5:E6"/>
  </mergeCells>
  <pageMargins left="0.751388888888889" right="0.751388888888889" top="1" bottom="1" header="0.5" footer="0.5"/>
  <pageSetup paperSize="1" scale="39" pageOrder="overThenDown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5" sqref="A5:A7"/>
    </sheetView>
  </sheetViews>
  <sheetFormatPr defaultColWidth="9.14166666666667" defaultRowHeight="14.25" customHeight="1"/>
  <cols>
    <col min="1" max="1" width="16.3166666666667" customWidth="1"/>
    <col min="2" max="2" width="29.025" customWidth="1"/>
    <col min="3" max="3" width="23.85" customWidth="1"/>
    <col min="4" max="7" width="19.6" customWidth="1"/>
    <col min="8" max="8" width="15.425" customWidth="1"/>
    <col min="9" max="11" width="19.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3.5" customHeight="1" spans="4:11">
      <c r="D2" s="2"/>
      <c r="E2" s="2"/>
      <c r="F2" s="2"/>
      <c r="G2" s="2"/>
      <c r="K2" s="3" t="s">
        <v>563</v>
      </c>
    </row>
    <row r="3" ht="27.75" customHeight="1" spans="1:11">
      <c r="A3" s="30" t="s">
        <v>564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ht="13.5" customHeight="1" spans="1:11">
      <c r="A4" s="5" t="s">
        <v>2</v>
      </c>
      <c r="B4" s="6"/>
      <c r="C4" s="6"/>
      <c r="D4" s="6"/>
      <c r="E4" s="6"/>
      <c r="F4" s="6"/>
      <c r="G4" s="6"/>
      <c r="H4" s="7"/>
      <c r="I4" s="7"/>
      <c r="J4" s="7"/>
      <c r="K4" s="8" t="s">
        <v>126</v>
      </c>
    </row>
    <row r="5" ht="21.75" customHeight="1" spans="1:11">
      <c r="A5" s="9" t="s">
        <v>242</v>
      </c>
      <c r="B5" s="9" t="s">
        <v>137</v>
      </c>
      <c r="C5" s="9" t="s">
        <v>243</v>
      </c>
      <c r="D5" s="10" t="s">
        <v>138</v>
      </c>
      <c r="E5" s="10" t="s">
        <v>139</v>
      </c>
      <c r="F5" s="10" t="s">
        <v>140</v>
      </c>
      <c r="G5" s="10" t="s">
        <v>141</v>
      </c>
      <c r="H5" s="16" t="s">
        <v>37</v>
      </c>
      <c r="I5" s="11" t="s">
        <v>565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31"/>
      <c r="I6" s="10" t="s">
        <v>40</v>
      </c>
      <c r="J6" s="10" t="s">
        <v>41</v>
      </c>
      <c r="K6" s="10" t="s">
        <v>42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39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8">
        <v>10</v>
      </c>
      <c r="K8" s="38">
        <v>11</v>
      </c>
    </row>
    <row r="9" ht="30.65" customHeight="1" spans="1:11">
      <c r="A9" s="32"/>
      <c r="B9" s="33"/>
      <c r="C9" s="32"/>
      <c r="D9" s="32"/>
      <c r="E9" s="32"/>
      <c r="F9" s="32"/>
      <c r="G9" s="32"/>
      <c r="H9" s="34"/>
      <c r="I9" s="34"/>
      <c r="J9" s="34"/>
      <c r="K9" s="34"/>
    </row>
    <row r="10" ht="30.65" customHeight="1" spans="1:11">
      <c r="A10" s="33"/>
      <c r="B10" s="33"/>
      <c r="C10" s="33"/>
      <c r="D10" s="33"/>
      <c r="E10" s="33"/>
      <c r="F10" s="33"/>
      <c r="G10" s="33"/>
      <c r="H10" s="34"/>
      <c r="I10" s="34"/>
      <c r="J10" s="34"/>
      <c r="K10" s="34"/>
    </row>
    <row r="11" ht="18.75" customHeight="1" spans="1:11">
      <c r="A11" s="35" t="s">
        <v>96</v>
      </c>
      <c r="B11" s="36"/>
      <c r="C11" s="36"/>
      <c r="D11" s="36"/>
      <c r="E11" s="36"/>
      <c r="F11" s="36"/>
      <c r="G11" s="37"/>
      <c r="H11" s="34"/>
      <c r="I11" s="34"/>
      <c r="J11" s="34"/>
      <c r="K11" s="34"/>
    </row>
    <row r="12" customHeight="1" spans="1:1">
      <c r="A12" t="s">
        <v>566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1388888888889" right="0.751388888888889" top="1" bottom="1" header="0.5" footer="0.5"/>
  <pageSetup paperSize="9" scale="59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pane ySplit="1" topLeftCell="A2" activePane="bottomLeft" state="frozen"/>
      <selection/>
      <selection pane="bottomLeft" activeCell="D13" sqref="D13"/>
    </sheetView>
  </sheetViews>
  <sheetFormatPr defaultColWidth="9.14166666666667" defaultRowHeight="14.25" customHeight="1" outlineLevelCol="6"/>
  <cols>
    <col min="1" max="1" width="37.7416666666667" customWidth="1"/>
    <col min="2" max="2" width="28" customWidth="1"/>
    <col min="3" max="3" width="37.6" customWidth="1"/>
    <col min="4" max="4" width="17.025" customWidth="1"/>
    <col min="5" max="7" width="27.0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567</v>
      </c>
    </row>
    <row r="3" ht="27.75" customHeight="1" spans="1:7">
      <c r="A3" s="4" t="s">
        <v>568</v>
      </c>
      <c r="B3" s="4"/>
      <c r="C3" s="4"/>
      <c r="D3" s="4"/>
      <c r="E3" s="4"/>
      <c r="F3" s="4"/>
      <c r="G3" s="4"/>
    </row>
    <row r="4" ht="13.5" customHeight="1" spans="1:7">
      <c r="A4" s="5" t="s">
        <v>2</v>
      </c>
      <c r="B4" s="6"/>
      <c r="C4" s="6"/>
      <c r="D4" s="6"/>
      <c r="E4" s="7"/>
      <c r="F4" s="7"/>
      <c r="G4" s="8" t="s">
        <v>126</v>
      </c>
    </row>
    <row r="5" ht="21.75" customHeight="1" spans="1:7">
      <c r="A5" s="9" t="s">
        <v>243</v>
      </c>
      <c r="B5" s="9" t="s">
        <v>242</v>
      </c>
      <c r="C5" s="9" t="s">
        <v>137</v>
      </c>
      <c r="D5" s="10" t="s">
        <v>569</v>
      </c>
      <c r="E5" s="11" t="s">
        <v>40</v>
      </c>
      <c r="F5" s="12"/>
      <c r="G5" s="13"/>
    </row>
    <row r="6" ht="21.75" customHeight="1" spans="1:7">
      <c r="A6" s="14"/>
      <c r="B6" s="14"/>
      <c r="C6" s="14"/>
      <c r="D6" s="15"/>
      <c r="E6" s="16" t="s">
        <v>570</v>
      </c>
      <c r="F6" s="10" t="s">
        <v>571</v>
      </c>
      <c r="G6" s="10" t="s">
        <v>572</v>
      </c>
    </row>
    <row r="7" ht="40.5" customHeight="1" spans="1:7">
      <c r="A7" s="17"/>
      <c r="B7" s="17"/>
      <c r="C7" s="17"/>
      <c r="D7" s="18"/>
      <c r="E7" s="19"/>
      <c r="F7" s="18" t="s">
        <v>39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29.9" customHeight="1" spans="1:7">
      <c r="A9" s="21" t="s">
        <v>51</v>
      </c>
      <c r="B9" s="22"/>
      <c r="C9" s="22"/>
      <c r="D9" s="23"/>
      <c r="E9" s="24">
        <v>55000</v>
      </c>
      <c r="F9" s="24"/>
      <c r="G9" s="24"/>
    </row>
    <row r="10" ht="29.9" customHeight="1" spans="1:7">
      <c r="A10" s="21"/>
      <c r="B10" s="21" t="s">
        <v>573</v>
      </c>
      <c r="C10" s="21" t="s">
        <v>322</v>
      </c>
      <c r="D10" s="25" t="s">
        <v>574</v>
      </c>
      <c r="E10" s="24">
        <v>55000</v>
      </c>
      <c r="F10" s="24"/>
      <c r="G10" s="24"/>
    </row>
    <row r="11" ht="18.75" customHeight="1" spans="1:7">
      <c r="A11" s="26" t="s">
        <v>37</v>
      </c>
      <c r="B11" s="27" t="s">
        <v>575</v>
      </c>
      <c r="C11" s="27"/>
      <c r="D11" s="28"/>
      <c r="E11" s="29">
        <v>55000</v>
      </c>
      <c r="F11" s="29"/>
      <c r="G11" s="29"/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ageMargins left="0.751388888888889" right="0.751388888888889" top="1" bottom="1" header="0.5" footer="0.5"/>
  <pageSetup paperSize="9" scale="6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Zeros="0" workbookViewId="0">
      <pane ySplit="1" topLeftCell="A2" activePane="bottomLeft" state="frozen"/>
      <selection/>
      <selection pane="bottomLeft" activeCell="A3" sqref="A3:S3"/>
    </sheetView>
  </sheetViews>
  <sheetFormatPr defaultColWidth="8" defaultRowHeight="14.25" customHeight="1"/>
  <cols>
    <col min="1" max="1" width="21.1416666666667" customWidth="1"/>
    <col min="2" max="2" width="35.275" customWidth="1"/>
    <col min="3" max="19" width="16.17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2" customHeight="1" spans="1:18">
      <c r="A2" s="162"/>
      <c r="J2" s="174"/>
      <c r="R2" s="3" t="s">
        <v>33</v>
      </c>
    </row>
    <row r="3" ht="36" customHeight="1" spans="1:19">
      <c r="A3" s="163" t="s">
        <v>34</v>
      </c>
      <c r="B3" s="30"/>
      <c r="C3" s="30"/>
      <c r="D3" s="30"/>
      <c r="E3" s="30"/>
      <c r="F3" s="30"/>
      <c r="G3" s="30"/>
      <c r="H3" s="30"/>
      <c r="I3" s="30"/>
      <c r="J3" s="51"/>
      <c r="K3" s="30"/>
      <c r="L3" s="30"/>
      <c r="M3" s="30"/>
      <c r="N3" s="30"/>
      <c r="O3" s="30"/>
      <c r="P3" s="30"/>
      <c r="Q3" s="30"/>
      <c r="R3" s="30"/>
      <c r="S3" s="30"/>
    </row>
    <row r="4" ht="20.25" customHeight="1" spans="1:19">
      <c r="A4" s="96" t="s">
        <v>2</v>
      </c>
      <c r="B4" s="7"/>
      <c r="C4" s="7"/>
      <c r="D4" s="7"/>
      <c r="E4" s="7"/>
      <c r="F4" s="7"/>
      <c r="G4" s="7"/>
      <c r="H4" s="7"/>
      <c r="I4" s="7"/>
      <c r="J4" s="175"/>
      <c r="K4" s="7"/>
      <c r="L4" s="7"/>
      <c r="M4" s="7"/>
      <c r="N4" s="8"/>
      <c r="O4" s="8"/>
      <c r="P4" s="8"/>
      <c r="Q4" s="8"/>
      <c r="R4" s="8" t="s">
        <v>3</v>
      </c>
      <c r="S4" s="8" t="s">
        <v>3</v>
      </c>
    </row>
    <row r="5" ht="18.75" customHeight="1" spans="1:19">
      <c r="A5" s="164" t="s">
        <v>35</v>
      </c>
      <c r="B5" s="165" t="s">
        <v>36</v>
      </c>
      <c r="C5" s="165" t="s">
        <v>37</v>
      </c>
      <c r="D5" s="166" t="s">
        <v>38</v>
      </c>
      <c r="E5" s="167"/>
      <c r="F5" s="167"/>
      <c r="G5" s="167"/>
      <c r="H5" s="167"/>
      <c r="I5" s="167"/>
      <c r="J5" s="176"/>
      <c r="K5" s="167"/>
      <c r="L5" s="167"/>
      <c r="M5" s="167"/>
      <c r="N5" s="177"/>
      <c r="O5" s="177" t="s">
        <v>26</v>
      </c>
      <c r="P5" s="177"/>
      <c r="Q5" s="177"/>
      <c r="R5" s="177"/>
      <c r="S5" s="177"/>
    </row>
    <row r="6" ht="18" customHeight="1" spans="1:19">
      <c r="A6" s="168"/>
      <c r="B6" s="169"/>
      <c r="C6" s="169"/>
      <c r="D6" s="169" t="s">
        <v>39</v>
      </c>
      <c r="E6" s="169" t="s">
        <v>40</v>
      </c>
      <c r="F6" s="169" t="s">
        <v>41</v>
      </c>
      <c r="G6" s="169" t="s">
        <v>42</v>
      </c>
      <c r="H6" s="169" t="s">
        <v>43</v>
      </c>
      <c r="I6" s="178" t="s">
        <v>44</v>
      </c>
      <c r="J6" s="179"/>
      <c r="K6" s="178" t="s">
        <v>45</v>
      </c>
      <c r="L6" s="178" t="s">
        <v>46</v>
      </c>
      <c r="M6" s="178" t="s">
        <v>47</v>
      </c>
      <c r="N6" s="180" t="s">
        <v>48</v>
      </c>
      <c r="O6" s="181" t="s">
        <v>39</v>
      </c>
      <c r="P6" s="181" t="s">
        <v>40</v>
      </c>
      <c r="Q6" s="181" t="s">
        <v>41</v>
      </c>
      <c r="R6" s="181" t="s">
        <v>42</v>
      </c>
      <c r="S6" s="181" t="s">
        <v>49</v>
      </c>
    </row>
    <row r="7" ht="29.25" customHeight="1" spans="1:19">
      <c r="A7" s="170"/>
      <c r="B7" s="171"/>
      <c r="C7" s="171"/>
      <c r="D7" s="171"/>
      <c r="E7" s="171"/>
      <c r="F7" s="171"/>
      <c r="G7" s="171"/>
      <c r="H7" s="171"/>
      <c r="I7" s="182" t="s">
        <v>39</v>
      </c>
      <c r="J7" s="182" t="s">
        <v>50</v>
      </c>
      <c r="K7" s="182" t="s">
        <v>45</v>
      </c>
      <c r="L7" s="182" t="s">
        <v>46</v>
      </c>
      <c r="M7" s="182" t="s">
        <v>47</v>
      </c>
      <c r="N7" s="182" t="s">
        <v>48</v>
      </c>
      <c r="O7" s="182"/>
      <c r="P7" s="182"/>
      <c r="Q7" s="182"/>
      <c r="R7" s="182"/>
      <c r="S7" s="182"/>
    </row>
    <row r="8" ht="16.5" customHeight="1" spans="1:19">
      <c r="A8" s="145">
        <v>1</v>
      </c>
      <c r="B8" s="20">
        <v>2</v>
      </c>
      <c r="C8" s="20">
        <v>3</v>
      </c>
      <c r="D8" s="20">
        <v>4</v>
      </c>
      <c r="E8" s="145">
        <v>5</v>
      </c>
      <c r="F8" s="20">
        <v>6</v>
      </c>
      <c r="G8" s="20">
        <v>7</v>
      </c>
      <c r="H8" s="145">
        <v>8</v>
      </c>
      <c r="I8" s="20">
        <v>9</v>
      </c>
      <c r="J8" s="38">
        <v>10</v>
      </c>
      <c r="K8" s="38">
        <v>11</v>
      </c>
      <c r="L8" s="183">
        <v>12</v>
      </c>
      <c r="M8" s="38">
        <v>13</v>
      </c>
      <c r="N8" s="38">
        <v>14</v>
      </c>
      <c r="O8" s="38">
        <v>15</v>
      </c>
      <c r="P8" s="38">
        <v>16</v>
      </c>
      <c r="Q8" s="38">
        <v>17</v>
      </c>
      <c r="R8" s="38">
        <v>18</v>
      </c>
      <c r="S8" s="38">
        <v>19</v>
      </c>
    </row>
    <row r="9" ht="31.4" customHeight="1" spans="1:19">
      <c r="A9" s="32">
        <v>131005</v>
      </c>
      <c r="B9" s="32" t="s">
        <v>51</v>
      </c>
      <c r="C9" s="29">
        <v>147820746.44</v>
      </c>
      <c r="D9" s="127">
        <v>83785411.99</v>
      </c>
      <c r="E9" s="95">
        <v>23785411.99</v>
      </c>
      <c r="F9" s="95"/>
      <c r="G9" s="95"/>
      <c r="H9" s="95"/>
      <c r="I9" s="95">
        <v>60000000</v>
      </c>
      <c r="J9" s="95">
        <v>60000000</v>
      </c>
      <c r="K9" s="95"/>
      <c r="L9" s="95"/>
      <c r="M9" s="95"/>
      <c r="N9" s="95"/>
      <c r="O9" s="95">
        <v>64035334.45</v>
      </c>
      <c r="P9" s="95">
        <v>13335334.45</v>
      </c>
      <c r="Q9" s="95"/>
      <c r="R9" s="95"/>
      <c r="S9" s="95">
        <v>50700000</v>
      </c>
    </row>
    <row r="10" ht="16.5" customHeight="1" spans="1:19">
      <c r="A10" s="172" t="s">
        <v>37</v>
      </c>
      <c r="B10" s="173"/>
      <c r="C10" s="135">
        <v>147820746.44</v>
      </c>
      <c r="D10" s="127">
        <v>83785411.99</v>
      </c>
      <c r="E10" s="95">
        <v>23785411.99</v>
      </c>
      <c r="F10" s="95"/>
      <c r="G10" s="95"/>
      <c r="H10" s="95"/>
      <c r="I10" s="95">
        <v>60000000</v>
      </c>
      <c r="J10" s="95">
        <v>60000000</v>
      </c>
      <c r="K10" s="95"/>
      <c r="L10" s="95"/>
      <c r="M10" s="95"/>
      <c r="N10" s="95"/>
      <c r="O10" s="95">
        <v>64035334.45</v>
      </c>
      <c r="P10" s="95">
        <v>13335334.45</v>
      </c>
      <c r="Q10" s="95"/>
      <c r="R10" s="95"/>
      <c r="S10" s="95">
        <v>50700000</v>
      </c>
    </row>
  </sheetData>
  <mergeCells count="20">
    <mergeCell ref="R2:S2"/>
    <mergeCell ref="A3:S3"/>
    <mergeCell ref="A4:D4"/>
    <mergeCell ref="R4:S4"/>
    <mergeCell ref="D5:N5"/>
    <mergeCell ref="O5:S5"/>
    <mergeCell ref="I6:N6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1388888888889" right="0.751388888888889" top="1" bottom="1" header="0.5" footer="0.5"/>
  <pageSetup paperSize="9" scale="4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39"/>
  <sheetViews>
    <sheetView showZeros="0" tabSelected="1" workbookViewId="0">
      <pane ySplit="1" topLeftCell="A20" activePane="bottomLeft" state="frozen"/>
      <selection/>
      <selection pane="bottomLeft" activeCell="F18" sqref="F18"/>
    </sheetView>
  </sheetViews>
  <sheetFormatPr defaultColWidth="9.14166666666667" defaultRowHeight="14.25" customHeight="1"/>
  <cols>
    <col min="1" max="1" width="16.375" customWidth="1"/>
    <col min="2" max="2" width="32.575" customWidth="1"/>
    <col min="3" max="6" width="18.85" customWidth="1"/>
    <col min="7" max="7" width="21.275" customWidth="1"/>
    <col min="8" max="9" width="18.85" customWidth="1"/>
    <col min="10" max="10" width="17.85" customWidth="1"/>
    <col min="11" max="15" width="18.8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.75" customHeight="1" spans="15:15">
      <c r="O2" s="60" t="s">
        <v>52</v>
      </c>
    </row>
    <row r="3" ht="28.5" customHeight="1" spans="1:15">
      <c r="A3" s="30" t="s">
        <v>53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ht="15" customHeight="1" spans="1:15">
      <c r="A4" s="110" t="s">
        <v>2</v>
      </c>
      <c r="B4" s="111"/>
      <c r="C4" s="63"/>
      <c r="D4" s="63"/>
      <c r="E4" s="63"/>
      <c r="F4" s="63"/>
      <c r="G4" s="7"/>
      <c r="H4" s="63"/>
      <c r="I4" s="63"/>
      <c r="J4" s="7"/>
      <c r="K4" s="63"/>
      <c r="L4" s="63"/>
      <c r="M4" s="7"/>
      <c r="N4" s="7"/>
      <c r="O4" s="112" t="s">
        <v>3</v>
      </c>
    </row>
    <row r="5" ht="18.75" customHeight="1" spans="1:15">
      <c r="A5" s="10" t="s">
        <v>54</v>
      </c>
      <c r="B5" s="10" t="s">
        <v>55</v>
      </c>
      <c r="C5" s="16" t="s">
        <v>37</v>
      </c>
      <c r="D5" s="67" t="s">
        <v>40</v>
      </c>
      <c r="E5" s="67"/>
      <c r="F5" s="67"/>
      <c r="G5" s="161" t="s">
        <v>41</v>
      </c>
      <c r="H5" s="10" t="s">
        <v>42</v>
      </c>
      <c r="I5" s="10" t="s">
        <v>56</v>
      </c>
      <c r="J5" s="11" t="s">
        <v>57</v>
      </c>
      <c r="K5" s="73" t="s">
        <v>58</v>
      </c>
      <c r="L5" s="73" t="s">
        <v>59</v>
      </c>
      <c r="M5" s="73" t="s">
        <v>60</v>
      </c>
      <c r="N5" s="73" t="s">
        <v>61</v>
      </c>
      <c r="O5" s="90" t="s">
        <v>62</v>
      </c>
    </row>
    <row r="6" ht="30" customHeight="1" spans="1:15">
      <c r="A6" s="19"/>
      <c r="B6" s="19"/>
      <c r="C6" s="19"/>
      <c r="D6" s="67" t="s">
        <v>39</v>
      </c>
      <c r="E6" s="67" t="s">
        <v>63</v>
      </c>
      <c r="F6" s="67" t="s">
        <v>64</v>
      </c>
      <c r="G6" s="19"/>
      <c r="H6" s="19"/>
      <c r="I6" s="19"/>
      <c r="J6" s="67" t="s">
        <v>39</v>
      </c>
      <c r="K6" s="94" t="s">
        <v>58</v>
      </c>
      <c r="L6" s="94" t="s">
        <v>59</v>
      </c>
      <c r="M6" s="94" t="s">
        <v>60</v>
      </c>
      <c r="N6" s="94" t="s">
        <v>61</v>
      </c>
      <c r="O6" s="94" t="s">
        <v>62</v>
      </c>
    </row>
    <row r="7" ht="16.5" customHeight="1" spans="1:15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53">
        <v>8</v>
      </c>
      <c r="I7" s="53">
        <v>9</v>
      </c>
      <c r="J7" s="53">
        <v>10</v>
      </c>
      <c r="K7" s="53">
        <v>11</v>
      </c>
      <c r="L7" s="53">
        <v>12</v>
      </c>
      <c r="M7" s="53">
        <v>13</v>
      </c>
      <c r="N7" s="53">
        <v>14</v>
      </c>
      <c r="O7" s="67">
        <v>15</v>
      </c>
    </row>
    <row r="8" s="39" customFormat="1" ht="20.25" customHeight="1" spans="1:15">
      <c r="A8" s="126" t="s">
        <v>65</v>
      </c>
      <c r="B8" s="126" t="str">
        <f>"        "&amp;"一般公共服务支出"</f>
        <v>        一般公共服务支出</v>
      </c>
      <c r="C8" s="49">
        <v>50000</v>
      </c>
      <c r="D8" s="49">
        <v>50000</v>
      </c>
      <c r="E8" s="49"/>
      <c r="F8" s="49">
        <v>50000</v>
      </c>
      <c r="G8" s="49"/>
      <c r="H8" s="49"/>
      <c r="I8" s="49"/>
      <c r="J8" s="49"/>
      <c r="K8" s="49"/>
      <c r="L8" s="49"/>
      <c r="M8" s="49"/>
      <c r="N8" s="49"/>
      <c r="O8" s="49"/>
    </row>
    <row r="9" s="39" customFormat="1" ht="20.25" customHeight="1" spans="1:15">
      <c r="A9" s="143" t="s">
        <v>66</v>
      </c>
      <c r="B9" s="143" t="str">
        <f>"        "&amp;"其他一般公共服务支出"</f>
        <v>        其他一般公共服务支出</v>
      </c>
      <c r="C9" s="49">
        <v>50000</v>
      </c>
      <c r="D9" s="49">
        <v>50000</v>
      </c>
      <c r="E9" s="49"/>
      <c r="F9" s="49">
        <v>50000</v>
      </c>
      <c r="G9" s="49"/>
      <c r="H9" s="49"/>
      <c r="I9" s="49"/>
      <c r="J9" s="49"/>
      <c r="K9" s="49"/>
      <c r="L9" s="49"/>
      <c r="M9" s="49"/>
      <c r="N9" s="49"/>
      <c r="O9" s="49"/>
    </row>
    <row r="10" s="39" customFormat="1" ht="20.25" customHeight="1" spans="1:15">
      <c r="A10" s="144" t="s">
        <v>67</v>
      </c>
      <c r="B10" s="144" t="str">
        <f>"        "&amp;"其他一般公共服务支出"</f>
        <v>        其他一般公共服务支出</v>
      </c>
      <c r="C10" s="49">
        <v>50000</v>
      </c>
      <c r="D10" s="49">
        <v>50000</v>
      </c>
      <c r="E10" s="49"/>
      <c r="F10" s="49">
        <v>50000</v>
      </c>
      <c r="G10" s="49"/>
      <c r="H10" s="49"/>
      <c r="I10" s="49"/>
      <c r="J10" s="49"/>
      <c r="K10" s="49"/>
      <c r="L10" s="49"/>
      <c r="M10" s="49"/>
      <c r="N10" s="49"/>
      <c r="O10" s="49"/>
    </row>
    <row r="11" s="39" customFormat="1" ht="20.25" customHeight="1" spans="1:15">
      <c r="A11" s="126" t="s">
        <v>68</v>
      </c>
      <c r="B11" s="126" t="str">
        <f>"        "&amp;"社会保障和就业支出"</f>
        <v>        社会保障和就业支出</v>
      </c>
      <c r="C11" s="49">
        <v>4211416.95</v>
      </c>
      <c r="D11" s="49">
        <v>4211416.95</v>
      </c>
      <c r="E11" s="49">
        <v>4211416.95</v>
      </c>
      <c r="F11" s="49"/>
      <c r="G11" s="49"/>
      <c r="H11" s="49"/>
      <c r="I11" s="49"/>
      <c r="J11" s="49"/>
      <c r="K11" s="49"/>
      <c r="L11" s="49"/>
      <c r="M11" s="49"/>
      <c r="N11" s="49"/>
      <c r="O11" s="49"/>
    </row>
    <row r="12" s="39" customFormat="1" ht="20.25" customHeight="1" spans="1:15">
      <c r="A12" s="143" t="s">
        <v>69</v>
      </c>
      <c r="B12" s="143" t="str">
        <f>"        "&amp;"行政事业单位养老支出"</f>
        <v>        行政事业单位养老支出</v>
      </c>
      <c r="C12" s="49">
        <v>4211416.95</v>
      </c>
      <c r="D12" s="49">
        <v>4211416.95</v>
      </c>
      <c r="E12" s="49">
        <v>4211416.95</v>
      </c>
      <c r="F12" s="49"/>
      <c r="G12" s="49"/>
      <c r="H12" s="49"/>
      <c r="I12" s="49"/>
      <c r="J12" s="49"/>
      <c r="K12" s="49"/>
      <c r="L12" s="49"/>
      <c r="M12" s="49"/>
      <c r="N12" s="49"/>
      <c r="O12" s="49"/>
    </row>
    <row r="13" s="39" customFormat="1" ht="20.25" customHeight="1" spans="1:15">
      <c r="A13" s="144" t="s">
        <v>70</v>
      </c>
      <c r="B13" s="144" t="str">
        <f>"        "&amp;"事业单位离退休"</f>
        <v>        事业单位离退休</v>
      </c>
      <c r="C13" s="49">
        <v>2268000</v>
      </c>
      <c r="D13" s="49">
        <v>2268000</v>
      </c>
      <c r="E13" s="49">
        <v>2268000</v>
      </c>
      <c r="F13" s="49"/>
      <c r="G13" s="49"/>
      <c r="H13" s="49"/>
      <c r="I13" s="49"/>
      <c r="J13" s="49"/>
      <c r="K13" s="49"/>
      <c r="L13" s="49"/>
      <c r="M13" s="49"/>
      <c r="N13" s="49"/>
      <c r="O13" s="49"/>
    </row>
    <row r="14" s="39" customFormat="1" ht="20.25" customHeight="1" spans="1:15">
      <c r="A14" s="144" t="s">
        <v>71</v>
      </c>
      <c r="B14" s="144" t="str">
        <f>"        "&amp;"机关事业单位基本养老保险缴费支出"</f>
        <v>        机关事业单位基本养老保险缴费支出</v>
      </c>
      <c r="C14" s="49">
        <v>1508753.28</v>
      </c>
      <c r="D14" s="49">
        <v>1508753.28</v>
      </c>
      <c r="E14" s="49">
        <v>1508753.28</v>
      </c>
      <c r="F14" s="49"/>
      <c r="G14" s="49"/>
      <c r="H14" s="49"/>
      <c r="I14" s="49"/>
      <c r="J14" s="49"/>
      <c r="K14" s="49"/>
      <c r="L14" s="49"/>
      <c r="M14" s="49"/>
      <c r="N14" s="49"/>
      <c r="O14" s="49"/>
    </row>
    <row r="15" s="39" customFormat="1" ht="20.25" customHeight="1" spans="1:15">
      <c r="A15" s="144" t="s">
        <v>72</v>
      </c>
      <c r="B15" s="144" t="str">
        <f>"        "&amp;"机关事业单位职业年金缴费支出"</f>
        <v>        机关事业单位职业年金缴费支出</v>
      </c>
      <c r="C15" s="49">
        <v>434663.67</v>
      </c>
      <c r="D15" s="49">
        <v>434663.67</v>
      </c>
      <c r="E15" s="49">
        <v>434663.67</v>
      </c>
      <c r="F15" s="49"/>
      <c r="G15" s="49"/>
      <c r="H15" s="49"/>
      <c r="I15" s="49"/>
      <c r="J15" s="49"/>
      <c r="K15" s="49"/>
      <c r="L15" s="49"/>
      <c r="M15" s="49"/>
      <c r="N15" s="49"/>
      <c r="O15" s="49"/>
    </row>
    <row r="16" s="39" customFormat="1" ht="20.25" customHeight="1" spans="1:15">
      <c r="A16" s="126" t="s">
        <v>73</v>
      </c>
      <c r="B16" s="126" t="str">
        <f>"        "&amp;"卫生健康支出"</f>
        <v>        卫生健康支出</v>
      </c>
      <c r="C16" s="49">
        <v>134416401.49</v>
      </c>
      <c r="D16" s="49">
        <v>31039601.49</v>
      </c>
      <c r="E16" s="49">
        <v>17699267.04</v>
      </c>
      <c r="F16" s="49">
        <v>13340334.45</v>
      </c>
      <c r="G16" s="49"/>
      <c r="H16" s="49"/>
      <c r="I16" s="49"/>
      <c r="J16" s="49">
        <v>103376800</v>
      </c>
      <c r="K16" s="49">
        <v>103376800</v>
      </c>
      <c r="L16" s="49"/>
      <c r="M16" s="49"/>
      <c r="N16" s="49"/>
      <c r="O16" s="49"/>
    </row>
    <row r="17" s="39" customFormat="1" ht="20.25" customHeight="1" spans="1:15">
      <c r="A17" s="143" t="s">
        <v>74</v>
      </c>
      <c r="B17" s="143" t="str">
        <f>"        "&amp;"卫生健康管理事务"</f>
        <v>        卫生健康管理事务</v>
      </c>
      <c r="C17" s="49">
        <v>3300000</v>
      </c>
      <c r="D17" s="49">
        <v>3300000</v>
      </c>
      <c r="E17" s="49"/>
      <c r="F17" s="49">
        <v>3300000</v>
      </c>
      <c r="G17" s="49"/>
      <c r="H17" s="49"/>
      <c r="I17" s="49"/>
      <c r="J17" s="49"/>
      <c r="K17" s="49"/>
      <c r="L17" s="49"/>
      <c r="M17" s="49"/>
      <c r="N17" s="49"/>
      <c r="O17" s="49"/>
    </row>
    <row r="18" s="39" customFormat="1" ht="20.25" customHeight="1" spans="1:15">
      <c r="A18" s="144" t="s">
        <v>75</v>
      </c>
      <c r="B18" s="144" t="str">
        <f>"        "&amp;"其他卫生健康管理事务支出"</f>
        <v>        其他卫生健康管理事务支出</v>
      </c>
      <c r="C18" s="49">
        <v>3300000</v>
      </c>
      <c r="D18" s="49">
        <v>3300000</v>
      </c>
      <c r="E18" s="49"/>
      <c r="F18" s="49">
        <v>3300000</v>
      </c>
      <c r="G18" s="49"/>
      <c r="H18" s="49"/>
      <c r="I18" s="49"/>
      <c r="J18" s="49"/>
      <c r="K18" s="49"/>
      <c r="L18" s="49"/>
      <c r="M18" s="49"/>
      <c r="N18" s="49"/>
      <c r="O18" s="49"/>
    </row>
    <row r="19" s="39" customFormat="1" ht="20.25" customHeight="1" spans="1:15">
      <c r="A19" s="143" t="s">
        <v>76</v>
      </c>
      <c r="B19" s="143" t="str">
        <f>"        "&amp;"公立医院"</f>
        <v>        公立医院</v>
      </c>
      <c r="C19" s="49">
        <v>1396694</v>
      </c>
      <c r="D19" s="49">
        <v>1396694</v>
      </c>
      <c r="E19" s="49"/>
      <c r="F19" s="49">
        <v>1396694</v>
      </c>
      <c r="G19" s="49"/>
      <c r="H19" s="49"/>
      <c r="I19" s="49"/>
      <c r="J19" s="49"/>
      <c r="K19" s="49"/>
      <c r="L19" s="49"/>
      <c r="M19" s="49"/>
      <c r="N19" s="49"/>
      <c r="O19" s="49"/>
    </row>
    <row r="20" s="39" customFormat="1" ht="20.25" customHeight="1" spans="1:15">
      <c r="A20" s="144" t="s">
        <v>77</v>
      </c>
      <c r="B20" s="144" t="str">
        <f>"        "&amp;"其他公立医院支出"</f>
        <v>        其他公立医院支出</v>
      </c>
      <c r="C20" s="49">
        <v>1396694</v>
      </c>
      <c r="D20" s="49">
        <v>1396694</v>
      </c>
      <c r="E20" s="49"/>
      <c r="F20" s="49">
        <v>1396694</v>
      </c>
      <c r="G20" s="49"/>
      <c r="H20" s="49"/>
      <c r="I20" s="49"/>
      <c r="J20" s="49"/>
      <c r="K20" s="49"/>
      <c r="L20" s="49"/>
      <c r="M20" s="49"/>
      <c r="N20" s="49"/>
      <c r="O20" s="49"/>
    </row>
    <row r="21" s="39" customFormat="1" ht="20.25" customHeight="1" spans="1:15">
      <c r="A21" s="143" t="s">
        <v>78</v>
      </c>
      <c r="B21" s="143" t="str">
        <f>"        "&amp;"公共卫生"</f>
        <v>        公共卫生</v>
      </c>
      <c r="C21" s="49">
        <v>125746692.53</v>
      </c>
      <c r="D21" s="49">
        <v>22369892.53</v>
      </c>
      <c r="E21" s="49">
        <v>16023038.08</v>
      </c>
      <c r="F21" s="49">
        <v>6346854.45</v>
      </c>
      <c r="G21" s="49"/>
      <c r="H21" s="49"/>
      <c r="I21" s="49"/>
      <c r="J21" s="49">
        <v>103376800</v>
      </c>
      <c r="K21" s="49">
        <v>103376800</v>
      </c>
      <c r="L21" s="49"/>
      <c r="M21" s="49"/>
      <c r="N21" s="49"/>
      <c r="O21" s="49"/>
    </row>
    <row r="22" s="39" customFormat="1" ht="20.25" customHeight="1" spans="1:15">
      <c r="A22" s="144" t="s">
        <v>79</v>
      </c>
      <c r="B22" s="144" t="str">
        <f>"        "&amp;"妇幼保健机构"</f>
        <v>        妇幼保健机构</v>
      </c>
      <c r="C22" s="49">
        <v>119896162.57</v>
      </c>
      <c r="D22" s="49">
        <v>16519362.57</v>
      </c>
      <c r="E22" s="49">
        <v>16023038.08</v>
      </c>
      <c r="F22" s="49">
        <v>496324.49</v>
      </c>
      <c r="G22" s="49"/>
      <c r="H22" s="49"/>
      <c r="I22" s="49"/>
      <c r="J22" s="49">
        <v>103376800</v>
      </c>
      <c r="K22" s="49">
        <v>103376800</v>
      </c>
      <c r="L22" s="49"/>
      <c r="M22" s="49"/>
      <c r="N22" s="49"/>
      <c r="O22" s="49"/>
    </row>
    <row r="23" s="39" customFormat="1" ht="20.25" customHeight="1" spans="1:15">
      <c r="A23" s="144" t="s">
        <v>80</v>
      </c>
      <c r="B23" s="144" t="str">
        <f>"        "&amp;"基本公共卫生服务"</f>
        <v>        基本公共卫生服务</v>
      </c>
      <c r="C23" s="49">
        <v>5150143.72</v>
      </c>
      <c r="D23" s="49">
        <v>5150143.72</v>
      </c>
      <c r="E23" s="49"/>
      <c r="F23" s="49">
        <v>5150143.72</v>
      </c>
      <c r="G23" s="49"/>
      <c r="H23" s="49"/>
      <c r="I23" s="49"/>
      <c r="J23" s="49"/>
      <c r="K23" s="49"/>
      <c r="L23" s="49"/>
      <c r="M23" s="49"/>
      <c r="N23" s="49"/>
      <c r="O23" s="49"/>
    </row>
    <row r="24" s="39" customFormat="1" ht="20.25" customHeight="1" spans="1:15">
      <c r="A24" s="144" t="s">
        <v>81</v>
      </c>
      <c r="B24" s="144" t="str">
        <f>"        "&amp;"重大公共卫生服务"</f>
        <v>        重大公共卫生服务</v>
      </c>
      <c r="C24" s="49">
        <v>700386.24</v>
      </c>
      <c r="D24" s="49">
        <v>700386.24</v>
      </c>
      <c r="E24" s="49"/>
      <c r="F24" s="49">
        <v>700386.24</v>
      </c>
      <c r="G24" s="49"/>
      <c r="H24" s="49"/>
      <c r="I24" s="49"/>
      <c r="J24" s="49"/>
      <c r="K24" s="49"/>
      <c r="L24" s="49"/>
      <c r="M24" s="49"/>
      <c r="N24" s="49"/>
      <c r="O24" s="49"/>
    </row>
    <row r="25" s="39" customFormat="1" ht="20.25" customHeight="1" spans="1:15">
      <c r="A25" s="143" t="s">
        <v>82</v>
      </c>
      <c r="B25" s="143" t="str">
        <f>"        "&amp;"行政事业单位医疗"</f>
        <v>        行政事业单位医疗</v>
      </c>
      <c r="C25" s="49">
        <v>1676228.96</v>
      </c>
      <c r="D25" s="49">
        <v>1676228.96</v>
      </c>
      <c r="E25" s="49">
        <v>1676228.96</v>
      </c>
      <c r="F25" s="49"/>
      <c r="G25" s="49"/>
      <c r="H25" s="49"/>
      <c r="I25" s="49"/>
      <c r="J25" s="49"/>
      <c r="K25" s="49"/>
      <c r="L25" s="49"/>
      <c r="M25" s="49"/>
      <c r="N25" s="49"/>
      <c r="O25" s="49"/>
    </row>
    <row r="26" s="39" customFormat="1" ht="20.25" customHeight="1" spans="1:15">
      <c r="A26" s="144" t="s">
        <v>83</v>
      </c>
      <c r="B26" s="144" t="str">
        <f>"        "&amp;"行政单位医疗"</f>
        <v>        行政单位医疗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</row>
    <row r="27" s="39" customFormat="1" ht="20.25" customHeight="1" spans="1:15">
      <c r="A27" s="144" t="s">
        <v>84</v>
      </c>
      <c r="B27" s="144" t="str">
        <f>"        "&amp;"事业单位医疗"</f>
        <v>        事业单位医疗</v>
      </c>
      <c r="C27" s="49">
        <v>798665.76</v>
      </c>
      <c r="D27" s="49">
        <v>798665.76</v>
      </c>
      <c r="E27" s="49">
        <v>798665.76</v>
      </c>
      <c r="F27" s="49"/>
      <c r="G27" s="49"/>
      <c r="H27" s="49"/>
      <c r="I27" s="49"/>
      <c r="J27" s="49"/>
      <c r="K27" s="49"/>
      <c r="L27" s="49"/>
      <c r="M27" s="49"/>
      <c r="N27" s="49"/>
      <c r="O27" s="49"/>
    </row>
    <row r="28" s="39" customFormat="1" ht="20.25" customHeight="1" spans="1:15">
      <c r="A28" s="144" t="s">
        <v>85</v>
      </c>
      <c r="B28" s="144" t="str">
        <f>"        "&amp;"公务员医疗补助"</f>
        <v>        公务员医疗补助</v>
      </c>
      <c r="C28" s="49">
        <v>773885.4</v>
      </c>
      <c r="D28" s="49">
        <v>773885.4</v>
      </c>
      <c r="E28" s="49">
        <v>773885.4</v>
      </c>
      <c r="F28" s="49"/>
      <c r="G28" s="49"/>
      <c r="H28" s="49"/>
      <c r="I28" s="49"/>
      <c r="J28" s="49"/>
      <c r="K28" s="49"/>
      <c r="L28" s="49"/>
      <c r="M28" s="49"/>
      <c r="N28" s="49"/>
      <c r="O28" s="49"/>
    </row>
    <row r="29" s="39" customFormat="1" ht="20.25" customHeight="1" spans="1:15">
      <c r="A29" s="144" t="s">
        <v>86</v>
      </c>
      <c r="B29" s="144" t="str">
        <f>"        "&amp;"其他行政事业单位医疗支出"</f>
        <v>        其他行政事业单位医疗支出</v>
      </c>
      <c r="C29" s="49">
        <v>103677.8</v>
      </c>
      <c r="D29" s="49">
        <v>103677.8</v>
      </c>
      <c r="E29" s="49">
        <v>103677.8</v>
      </c>
      <c r="F29" s="49"/>
      <c r="G29" s="49"/>
      <c r="H29" s="49"/>
      <c r="I29" s="49"/>
      <c r="J29" s="49"/>
      <c r="K29" s="49"/>
      <c r="L29" s="49"/>
      <c r="M29" s="49"/>
      <c r="N29" s="49"/>
      <c r="O29" s="49"/>
    </row>
    <row r="30" s="39" customFormat="1" ht="20.25" customHeight="1" spans="1:15">
      <c r="A30" s="143" t="s">
        <v>87</v>
      </c>
      <c r="B30" s="143" t="str">
        <f>"        "&amp;"其他卫生健康支出"</f>
        <v>        其他卫生健康支出</v>
      </c>
      <c r="C30" s="49">
        <v>2296786</v>
      </c>
      <c r="D30" s="49">
        <v>2296786</v>
      </c>
      <c r="E30" s="49"/>
      <c r="F30" s="49">
        <v>2296786</v>
      </c>
      <c r="G30" s="49"/>
      <c r="H30" s="49"/>
      <c r="I30" s="49"/>
      <c r="J30" s="49"/>
      <c r="K30" s="49"/>
      <c r="L30" s="49"/>
      <c r="M30" s="49"/>
      <c r="N30" s="49"/>
      <c r="O30" s="49"/>
    </row>
    <row r="31" s="39" customFormat="1" ht="20.25" customHeight="1" spans="1:15">
      <c r="A31" s="144" t="s">
        <v>88</v>
      </c>
      <c r="B31" s="144" t="str">
        <f>"        "&amp;"其他卫生健康支出"</f>
        <v>        其他卫生健康支出</v>
      </c>
      <c r="C31" s="49">
        <v>2296786</v>
      </c>
      <c r="D31" s="49">
        <v>2296786</v>
      </c>
      <c r="E31" s="49"/>
      <c r="F31" s="49">
        <v>2296786</v>
      </c>
      <c r="G31" s="49"/>
      <c r="H31" s="49"/>
      <c r="I31" s="49"/>
      <c r="J31" s="49"/>
      <c r="K31" s="49"/>
      <c r="L31" s="49"/>
      <c r="M31" s="49"/>
      <c r="N31" s="49"/>
      <c r="O31" s="49"/>
    </row>
    <row r="32" s="39" customFormat="1" ht="20.25" customHeight="1" spans="1:15">
      <c r="A32" s="126" t="s">
        <v>89</v>
      </c>
      <c r="B32" s="126" t="str">
        <f>"        "&amp;"住房保障支出"</f>
        <v>        住房保障支出</v>
      </c>
      <c r="C32" s="49">
        <v>1819728</v>
      </c>
      <c r="D32" s="49">
        <v>1819728</v>
      </c>
      <c r="E32" s="49">
        <v>1819728</v>
      </c>
      <c r="F32" s="49"/>
      <c r="G32" s="49"/>
      <c r="H32" s="49"/>
      <c r="I32" s="49"/>
      <c r="J32" s="49"/>
      <c r="K32" s="49"/>
      <c r="L32" s="49"/>
      <c r="M32" s="49"/>
      <c r="N32" s="49"/>
      <c r="O32" s="49"/>
    </row>
    <row r="33" s="39" customFormat="1" ht="20.25" customHeight="1" spans="1:15">
      <c r="A33" s="143" t="s">
        <v>90</v>
      </c>
      <c r="B33" s="143" t="str">
        <f>"        "&amp;"住房改革支出"</f>
        <v>        住房改革支出</v>
      </c>
      <c r="C33" s="49">
        <v>1819728</v>
      </c>
      <c r="D33" s="49">
        <v>1819728</v>
      </c>
      <c r="E33" s="49">
        <v>1819728</v>
      </c>
      <c r="F33" s="49"/>
      <c r="G33" s="49"/>
      <c r="H33" s="49"/>
      <c r="I33" s="49"/>
      <c r="J33" s="49"/>
      <c r="K33" s="49"/>
      <c r="L33" s="49"/>
      <c r="M33" s="49"/>
      <c r="N33" s="49"/>
      <c r="O33" s="49"/>
    </row>
    <row r="34" s="39" customFormat="1" ht="20.25" customHeight="1" spans="1:15">
      <c r="A34" s="144" t="s">
        <v>91</v>
      </c>
      <c r="B34" s="144" t="str">
        <f>"        "&amp;"住房公积金"</f>
        <v>        住房公积金</v>
      </c>
      <c r="C34" s="49">
        <v>1696464</v>
      </c>
      <c r="D34" s="49">
        <v>1696464</v>
      </c>
      <c r="E34" s="49">
        <v>1696464</v>
      </c>
      <c r="F34" s="49"/>
      <c r="G34" s="49"/>
      <c r="H34" s="49"/>
      <c r="I34" s="49"/>
      <c r="J34" s="49"/>
      <c r="K34" s="49"/>
      <c r="L34" s="49"/>
      <c r="M34" s="49"/>
      <c r="N34" s="49"/>
      <c r="O34" s="49"/>
    </row>
    <row r="35" s="39" customFormat="1" ht="20.25" customHeight="1" spans="1:15">
      <c r="A35" s="144" t="s">
        <v>92</v>
      </c>
      <c r="B35" s="144" t="str">
        <f>"        "&amp;"购房补贴"</f>
        <v>        购房补贴</v>
      </c>
      <c r="C35" s="49">
        <v>123264</v>
      </c>
      <c r="D35" s="49">
        <v>123264</v>
      </c>
      <c r="E35" s="49">
        <v>123264</v>
      </c>
      <c r="F35" s="49"/>
      <c r="G35" s="49"/>
      <c r="H35" s="49"/>
      <c r="I35" s="49"/>
      <c r="J35" s="49"/>
      <c r="K35" s="49"/>
      <c r="L35" s="49"/>
      <c r="M35" s="49"/>
      <c r="N35" s="49"/>
      <c r="O35" s="49"/>
    </row>
    <row r="36" s="39" customFormat="1" ht="20.25" customHeight="1" spans="1:15">
      <c r="A36" s="126" t="s">
        <v>93</v>
      </c>
      <c r="B36" s="126" t="str">
        <f t="shared" ref="B36:B38" si="0">"        "&amp;"其他支出"</f>
        <v>        其他支出</v>
      </c>
      <c r="C36" s="49">
        <v>7323200</v>
      </c>
      <c r="D36" s="49"/>
      <c r="E36" s="49"/>
      <c r="F36" s="49"/>
      <c r="G36" s="49"/>
      <c r="H36" s="49"/>
      <c r="I36" s="49"/>
      <c r="J36" s="49">
        <v>7323200</v>
      </c>
      <c r="K36" s="49">
        <v>7323200</v>
      </c>
      <c r="L36" s="49"/>
      <c r="M36" s="49"/>
      <c r="N36" s="49"/>
      <c r="O36" s="49"/>
    </row>
    <row r="37" s="39" customFormat="1" ht="20.25" customHeight="1" spans="1:15">
      <c r="A37" s="143" t="s">
        <v>94</v>
      </c>
      <c r="B37" s="143" t="str">
        <f t="shared" si="0"/>
        <v>        其他支出</v>
      </c>
      <c r="C37" s="49">
        <v>7323200</v>
      </c>
      <c r="D37" s="49"/>
      <c r="E37" s="49"/>
      <c r="F37" s="49"/>
      <c r="G37" s="49"/>
      <c r="H37" s="49"/>
      <c r="I37" s="49"/>
      <c r="J37" s="49">
        <v>7323200</v>
      </c>
      <c r="K37" s="49">
        <v>7323200</v>
      </c>
      <c r="L37" s="49"/>
      <c r="M37" s="49"/>
      <c r="N37" s="49"/>
      <c r="O37" s="49"/>
    </row>
    <row r="38" s="39" customFormat="1" ht="20.25" customHeight="1" spans="1:15">
      <c r="A38" s="144" t="s">
        <v>95</v>
      </c>
      <c r="B38" s="144" t="str">
        <f t="shared" si="0"/>
        <v>        其他支出</v>
      </c>
      <c r="C38" s="49">
        <v>7323200</v>
      </c>
      <c r="D38" s="49"/>
      <c r="E38" s="49"/>
      <c r="F38" s="49"/>
      <c r="G38" s="49"/>
      <c r="H38" s="49"/>
      <c r="I38" s="49"/>
      <c r="J38" s="49">
        <v>7323200</v>
      </c>
      <c r="K38" s="49">
        <v>7323200</v>
      </c>
      <c r="L38" s="49"/>
      <c r="M38" s="49"/>
      <c r="N38" s="49"/>
      <c r="O38" s="49"/>
    </row>
    <row r="39" ht="17.25" customHeight="1" spans="1:15">
      <c r="A39" s="113" t="s">
        <v>96</v>
      </c>
      <c r="B39" s="114" t="s">
        <v>96</v>
      </c>
      <c r="C39" s="135">
        <v>147820746.44</v>
      </c>
      <c r="D39" s="135">
        <v>37120746.44</v>
      </c>
      <c r="E39" s="135">
        <v>23730411.99</v>
      </c>
      <c r="F39" s="135">
        <v>13390334.45</v>
      </c>
      <c r="G39" s="95"/>
      <c r="H39" s="135"/>
      <c r="I39" s="135"/>
      <c r="J39" s="135">
        <v>110700000</v>
      </c>
      <c r="K39" s="135">
        <v>110700000</v>
      </c>
      <c r="L39" s="135"/>
      <c r="M39" s="95"/>
      <c r="N39" s="135"/>
      <c r="O39" s="135"/>
    </row>
  </sheetData>
  <mergeCells count="11">
    <mergeCell ref="A3:O3"/>
    <mergeCell ref="A4:L4"/>
    <mergeCell ref="D5:F5"/>
    <mergeCell ref="J5:O5"/>
    <mergeCell ref="A39:B39"/>
    <mergeCell ref="A5:A6"/>
    <mergeCell ref="B5:B6"/>
    <mergeCell ref="C5:C6"/>
    <mergeCell ref="G5:G6"/>
    <mergeCell ref="H5:H6"/>
    <mergeCell ref="I5:I6"/>
  </mergeCells>
  <pageMargins left="0.751388888888889" right="0.751388888888889" top="1" bottom="1" header="0.5" footer="0.5"/>
  <pageSetup paperSize="9" scale="44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7"/>
  <sheetViews>
    <sheetView showZeros="0" workbookViewId="0">
      <pane ySplit="1" topLeftCell="A2" activePane="bottomLeft" state="frozen"/>
      <selection/>
      <selection pane="bottomLeft" activeCell="D15" sqref="D15"/>
    </sheetView>
  </sheetViews>
  <sheetFormatPr defaultColWidth="9.14166666666667" defaultRowHeight="14.25" customHeight="1" outlineLevelCol="3"/>
  <cols>
    <col min="1" max="1" width="49.275" customWidth="1"/>
    <col min="2" max="2" width="43.3166666666667" customWidth="1"/>
    <col min="3" max="3" width="48.575" customWidth="1"/>
    <col min="4" max="4" width="41.175" customWidth="1"/>
  </cols>
  <sheetData>
    <row r="1" customHeight="1" spans="1:4">
      <c r="A1" s="1"/>
      <c r="B1" s="1"/>
      <c r="C1" s="1"/>
      <c r="D1" s="1"/>
    </row>
    <row r="2" customHeight="1" spans="4:4">
      <c r="D2" s="106" t="s">
        <v>97</v>
      </c>
    </row>
    <row r="3" ht="31.5" customHeight="1" spans="1:4">
      <c r="A3" s="50" t="s">
        <v>98</v>
      </c>
      <c r="B3" s="147"/>
      <c r="C3" s="147"/>
      <c r="D3" s="147"/>
    </row>
    <row r="4" ht="17.25" customHeight="1" spans="1:4">
      <c r="A4" s="5" t="s">
        <v>2</v>
      </c>
      <c r="B4" s="148"/>
      <c r="C4" s="148"/>
      <c r="D4" s="107" t="s">
        <v>3</v>
      </c>
    </row>
    <row r="5" ht="24.65" customHeight="1" spans="1:4">
      <c r="A5" s="11" t="s">
        <v>4</v>
      </c>
      <c r="B5" s="13"/>
      <c r="C5" s="11" t="s">
        <v>5</v>
      </c>
      <c r="D5" s="13"/>
    </row>
    <row r="6" ht="15.65" customHeight="1" spans="1:4">
      <c r="A6" s="16" t="s">
        <v>6</v>
      </c>
      <c r="B6" s="149" t="s">
        <v>7</v>
      </c>
      <c r="C6" s="16" t="s">
        <v>99</v>
      </c>
      <c r="D6" s="149" t="s">
        <v>7</v>
      </c>
    </row>
    <row r="7" ht="14.15" customHeight="1" spans="1:4">
      <c r="A7" s="19"/>
      <c r="B7" s="18"/>
      <c r="C7" s="19"/>
      <c r="D7" s="18"/>
    </row>
    <row r="8" ht="29.15" customHeight="1" spans="1:4">
      <c r="A8" s="150" t="s">
        <v>100</v>
      </c>
      <c r="B8" s="151"/>
      <c r="C8" s="152" t="s">
        <v>101</v>
      </c>
      <c r="D8" s="151">
        <v>50000</v>
      </c>
    </row>
    <row r="9" ht="29.15" customHeight="1" spans="1:4">
      <c r="A9" s="153" t="s">
        <v>102</v>
      </c>
      <c r="B9" s="95">
        <v>23785411.99</v>
      </c>
      <c r="C9" s="115" t="s">
        <v>103</v>
      </c>
      <c r="D9" s="95">
        <v>4211416.95</v>
      </c>
    </row>
    <row r="10" ht="29.15" customHeight="1" spans="1:4">
      <c r="A10" s="153" t="s">
        <v>104</v>
      </c>
      <c r="B10" s="95"/>
      <c r="C10" s="154" t="s">
        <v>105</v>
      </c>
      <c r="D10" s="95">
        <v>31039601.49</v>
      </c>
    </row>
    <row r="11" ht="29.15" customHeight="1" spans="1:4">
      <c r="A11" s="153" t="s">
        <v>106</v>
      </c>
      <c r="B11" s="95"/>
      <c r="C11" s="155" t="s">
        <v>107</v>
      </c>
      <c r="D11" s="135">
        <v>1819728</v>
      </c>
    </row>
    <row r="12" ht="29.15" customHeight="1" spans="1:4">
      <c r="A12" s="156" t="s">
        <v>108</v>
      </c>
      <c r="B12" s="157"/>
      <c r="C12" s="155" t="s">
        <v>109</v>
      </c>
      <c r="D12" s="157"/>
    </row>
    <row r="13" ht="29.15" customHeight="1" spans="1:4">
      <c r="A13" s="153" t="s">
        <v>102</v>
      </c>
      <c r="B13" s="135">
        <v>13335334.45</v>
      </c>
      <c r="C13" s="155" t="s">
        <v>110</v>
      </c>
      <c r="D13" s="157"/>
    </row>
    <row r="14" ht="29.15" customHeight="1" spans="1:4">
      <c r="A14" s="158" t="s">
        <v>104</v>
      </c>
      <c r="B14" s="135"/>
      <c r="C14" s="159"/>
      <c r="D14" s="157"/>
    </row>
    <row r="15" ht="29.15" customHeight="1" spans="1:4">
      <c r="A15" s="158" t="s">
        <v>106</v>
      </c>
      <c r="B15" s="157"/>
      <c r="C15" s="159"/>
      <c r="D15" s="157"/>
    </row>
    <row r="16" ht="29.15" customHeight="1" spans="1:4">
      <c r="A16" s="160"/>
      <c r="B16" s="157"/>
      <c r="C16" s="155" t="s">
        <v>111</v>
      </c>
      <c r="D16" s="157"/>
    </row>
    <row r="17" ht="29.15" customHeight="1" spans="1:4">
      <c r="A17" s="160" t="s">
        <v>112</v>
      </c>
      <c r="B17" s="157">
        <v>37120746.44</v>
      </c>
      <c r="C17" s="159" t="s">
        <v>32</v>
      </c>
      <c r="D17" s="157">
        <v>37120746.44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1388888888889" right="0.751388888888889" top="1" bottom="1" header="0.5" footer="0.5"/>
  <pageSetup paperSize="9" scale="72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5"/>
  <sheetViews>
    <sheetView showZeros="0" workbookViewId="0">
      <pane ySplit="1" topLeftCell="A8" activePane="bottomLeft" state="frozen"/>
      <selection/>
      <selection pane="bottomLeft" activeCell="C9" sqref="C9"/>
    </sheetView>
  </sheetViews>
  <sheetFormatPr defaultColWidth="9.14166666666667" defaultRowHeight="14.25" customHeight="1" outlineLevelCol="6"/>
  <cols>
    <col min="1" max="1" width="20.1416666666667" customWidth="1"/>
    <col min="2" max="2" width="37.3166666666667" customWidth="1"/>
    <col min="3" max="3" width="24.275" customWidth="1"/>
    <col min="4" max="6" width="25.025" customWidth="1"/>
    <col min="7" max="7" width="24.27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2" customHeight="1" spans="4:7">
      <c r="D2" s="121"/>
      <c r="F2" s="60"/>
      <c r="G2" s="60" t="s">
        <v>113</v>
      </c>
    </row>
    <row r="3" ht="39" customHeight="1" spans="1:7">
      <c r="A3" s="4" t="s">
        <v>114</v>
      </c>
      <c r="B3" s="4"/>
      <c r="C3" s="4"/>
      <c r="D3" s="4"/>
      <c r="E3" s="4"/>
      <c r="F3" s="4"/>
      <c r="G3" s="4"/>
    </row>
    <row r="4" ht="18" customHeight="1" spans="1:7">
      <c r="A4" s="5" t="s">
        <v>2</v>
      </c>
      <c r="F4" s="112"/>
      <c r="G4" s="112" t="s">
        <v>3</v>
      </c>
    </row>
    <row r="5" ht="20.25" customHeight="1" spans="1:7">
      <c r="A5" s="137" t="s">
        <v>115</v>
      </c>
      <c r="B5" s="138"/>
      <c r="C5" s="139" t="s">
        <v>37</v>
      </c>
      <c r="D5" s="12" t="s">
        <v>63</v>
      </c>
      <c r="E5" s="12"/>
      <c r="F5" s="13"/>
      <c r="G5" s="139" t="s">
        <v>64</v>
      </c>
    </row>
    <row r="6" ht="20.25" customHeight="1" spans="1:7">
      <c r="A6" s="140" t="s">
        <v>54</v>
      </c>
      <c r="B6" s="141" t="s">
        <v>55</v>
      </c>
      <c r="C6" s="97"/>
      <c r="D6" s="97" t="s">
        <v>39</v>
      </c>
      <c r="E6" s="97" t="s">
        <v>116</v>
      </c>
      <c r="F6" s="97" t="s">
        <v>117</v>
      </c>
      <c r="G6" s="97"/>
    </row>
    <row r="7" ht="13.5" customHeight="1" spans="1:7">
      <c r="A7" s="142" t="s">
        <v>118</v>
      </c>
      <c r="B7" s="142" t="s">
        <v>119</v>
      </c>
      <c r="C7" s="142" t="s">
        <v>120</v>
      </c>
      <c r="D7" s="67"/>
      <c r="E7" s="142" t="s">
        <v>121</v>
      </c>
      <c r="F7" s="142" t="s">
        <v>122</v>
      </c>
      <c r="G7" s="142" t="s">
        <v>123</v>
      </c>
    </row>
    <row r="8" s="39" customFormat="1" ht="20.25" customHeight="1" spans="1:7">
      <c r="A8" s="126" t="s">
        <v>65</v>
      </c>
      <c r="B8" s="126" t="str">
        <f>"        "&amp;"一般公共服务支出"</f>
        <v>        一般公共服务支出</v>
      </c>
      <c r="C8" s="49">
        <v>50000</v>
      </c>
      <c r="D8" s="127"/>
      <c r="E8" s="49"/>
      <c r="F8" s="49"/>
      <c r="G8" s="49">
        <v>50000</v>
      </c>
    </row>
    <row r="9" s="39" customFormat="1" ht="20.25" customHeight="1" spans="1:7">
      <c r="A9" s="143" t="s">
        <v>66</v>
      </c>
      <c r="B9" s="143" t="str">
        <f>"        "&amp;"其他一般公共服务支出"</f>
        <v>        其他一般公共服务支出</v>
      </c>
      <c r="C9" s="49">
        <v>50000</v>
      </c>
      <c r="D9" s="127"/>
      <c r="E9" s="49"/>
      <c r="F9" s="49"/>
      <c r="G9" s="49">
        <v>50000</v>
      </c>
    </row>
    <row r="10" s="39" customFormat="1" ht="20.25" customHeight="1" spans="1:7">
      <c r="A10" s="144" t="s">
        <v>67</v>
      </c>
      <c r="B10" s="144" t="str">
        <f>"        "&amp;"其他一般公共服务支出"</f>
        <v>        其他一般公共服务支出</v>
      </c>
      <c r="C10" s="49">
        <v>50000</v>
      </c>
      <c r="D10" s="127"/>
      <c r="E10" s="49"/>
      <c r="F10" s="49"/>
      <c r="G10" s="49">
        <v>50000</v>
      </c>
    </row>
    <row r="11" s="39" customFormat="1" ht="20.25" customHeight="1" spans="1:7">
      <c r="A11" s="126" t="s">
        <v>68</v>
      </c>
      <c r="B11" s="126" t="str">
        <f>"        "&amp;"社会保障和就业支出"</f>
        <v>        社会保障和就业支出</v>
      </c>
      <c r="C11" s="49">
        <v>4211416.95</v>
      </c>
      <c r="D11" s="127">
        <v>4211416.95</v>
      </c>
      <c r="E11" s="49">
        <v>4161016.95</v>
      </c>
      <c r="F11" s="49">
        <v>50400</v>
      </c>
      <c r="G11" s="49"/>
    </row>
    <row r="12" s="39" customFormat="1" ht="20.25" customHeight="1" spans="1:7">
      <c r="A12" s="143" t="s">
        <v>69</v>
      </c>
      <c r="B12" s="143" t="str">
        <f>"        "&amp;"行政事业单位养老支出"</f>
        <v>        行政事业单位养老支出</v>
      </c>
      <c r="C12" s="49">
        <v>4211416.95</v>
      </c>
      <c r="D12" s="127">
        <v>4211416.95</v>
      </c>
      <c r="E12" s="49">
        <v>4161016.95</v>
      </c>
      <c r="F12" s="49">
        <v>50400</v>
      </c>
      <c r="G12" s="49"/>
    </row>
    <row r="13" s="39" customFormat="1" ht="20.25" customHeight="1" spans="1:7">
      <c r="A13" s="144" t="s">
        <v>70</v>
      </c>
      <c r="B13" s="144" t="str">
        <f>"        "&amp;"事业单位离退休"</f>
        <v>        事业单位离退休</v>
      </c>
      <c r="C13" s="49">
        <v>2268000</v>
      </c>
      <c r="D13" s="127">
        <v>2268000</v>
      </c>
      <c r="E13" s="49">
        <v>2217600</v>
      </c>
      <c r="F13" s="49">
        <v>50400</v>
      </c>
      <c r="G13" s="49"/>
    </row>
    <row r="14" s="39" customFormat="1" ht="20.25" customHeight="1" spans="1:7">
      <c r="A14" s="144" t="s">
        <v>71</v>
      </c>
      <c r="B14" s="144" t="str">
        <f>"        "&amp;"机关事业单位基本养老保险缴费支出"</f>
        <v>        机关事业单位基本养老保险缴费支出</v>
      </c>
      <c r="C14" s="49">
        <v>1508753.28</v>
      </c>
      <c r="D14" s="127">
        <v>1508753.28</v>
      </c>
      <c r="E14" s="49">
        <v>1508753.28</v>
      </c>
      <c r="F14" s="49"/>
      <c r="G14" s="49"/>
    </row>
    <row r="15" s="39" customFormat="1" ht="20.25" customHeight="1" spans="1:7">
      <c r="A15" s="144" t="s">
        <v>72</v>
      </c>
      <c r="B15" s="144" t="str">
        <f>"        "&amp;"机关事业单位职业年金缴费支出"</f>
        <v>        机关事业单位职业年金缴费支出</v>
      </c>
      <c r="C15" s="49">
        <v>434663.67</v>
      </c>
      <c r="D15" s="127">
        <v>434663.67</v>
      </c>
      <c r="E15" s="49">
        <v>434663.67</v>
      </c>
      <c r="F15" s="49"/>
      <c r="G15" s="49"/>
    </row>
    <row r="16" s="39" customFormat="1" ht="20.25" customHeight="1" spans="1:7">
      <c r="A16" s="126" t="s">
        <v>73</v>
      </c>
      <c r="B16" s="126" t="str">
        <f>"        "&amp;"卫生健康支出"</f>
        <v>        卫生健康支出</v>
      </c>
      <c r="C16" s="49">
        <v>31039601.49</v>
      </c>
      <c r="D16" s="127">
        <v>17699267.04</v>
      </c>
      <c r="E16" s="49">
        <v>16185476</v>
      </c>
      <c r="F16" s="49">
        <v>1513791.04</v>
      </c>
      <c r="G16" s="49">
        <v>13340334.45</v>
      </c>
    </row>
    <row r="17" s="39" customFormat="1" ht="20.25" customHeight="1" spans="1:7">
      <c r="A17" s="143" t="s">
        <v>74</v>
      </c>
      <c r="B17" s="143" t="str">
        <f>"        "&amp;"卫生健康管理事务"</f>
        <v>        卫生健康管理事务</v>
      </c>
      <c r="C17" s="49">
        <v>3300000</v>
      </c>
      <c r="D17" s="127"/>
      <c r="E17" s="49"/>
      <c r="F17" s="49"/>
      <c r="G17" s="49">
        <v>3300000</v>
      </c>
    </row>
    <row r="18" s="39" customFormat="1" ht="20.25" customHeight="1" spans="1:7">
      <c r="A18" s="144" t="s">
        <v>75</v>
      </c>
      <c r="B18" s="144" t="str">
        <f>"        "&amp;"其他卫生健康管理事务支出"</f>
        <v>        其他卫生健康管理事务支出</v>
      </c>
      <c r="C18" s="49">
        <v>3300000</v>
      </c>
      <c r="D18" s="127"/>
      <c r="E18" s="49"/>
      <c r="F18" s="49"/>
      <c r="G18" s="49">
        <v>3300000</v>
      </c>
    </row>
    <row r="19" s="39" customFormat="1" ht="20.25" customHeight="1" spans="1:7">
      <c r="A19" s="143" t="s">
        <v>76</v>
      </c>
      <c r="B19" s="143" t="str">
        <f>"        "&amp;"公立医院"</f>
        <v>        公立医院</v>
      </c>
      <c r="C19" s="49">
        <v>1396694</v>
      </c>
      <c r="D19" s="127"/>
      <c r="E19" s="49"/>
      <c r="F19" s="49"/>
      <c r="G19" s="49">
        <v>1396694</v>
      </c>
    </row>
    <row r="20" s="39" customFormat="1" ht="20.25" customHeight="1" spans="1:7">
      <c r="A20" s="144" t="s">
        <v>77</v>
      </c>
      <c r="B20" s="144" t="str">
        <f>"        "&amp;"其他公立医院支出"</f>
        <v>        其他公立医院支出</v>
      </c>
      <c r="C20" s="49">
        <v>1396694</v>
      </c>
      <c r="D20" s="127"/>
      <c r="E20" s="49"/>
      <c r="F20" s="49"/>
      <c r="G20" s="49">
        <v>1396694</v>
      </c>
    </row>
    <row r="21" s="39" customFormat="1" ht="20.25" customHeight="1" spans="1:7">
      <c r="A21" s="143" t="s">
        <v>78</v>
      </c>
      <c r="B21" s="143" t="str">
        <f>"        "&amp;"公共卫生"</f>
        <v>        公共卫生</v>
      </c>
      <c r="C21" s="49">
        <v>22369892.53</v>
      </c>
      <c r="D21" s="127">
        <v>16023038.08</v>
      </c>
      <c r="E21" s="49">
        <v>14509247.04</v>
      </c>
      <c r="F21" s="49">
        <v>1513791.04</v>
      </c>
      <c r="G21" s="49">
        <v>6346854.45</v>
      </c>
    </row>
    <row r="22" s="39" customFormat="1" ht="20.25" customHeight="1" spans="1:7">
      <c r="A22" s="144" t="s">
        <v>79</v>
      </c>
      <c r="B22" s="144" t="str">
        <f>"        "&amp;"妇幼保健机构"</f>
        <v>        妇幼保健机构</v>
      </c>
      <c r="C22" s="49">
        <v>16519362.57</v>
      </c>
      <c r="D22" s="127">
        <v>16023038.08</v>
      </c>
      <c r="E22" s="49">
        <v>14509247.04</v>
      </c>
      <c r="F22" s="49">
        <v>1513791.04</v>
      </c>
      <c r="G22" s="49">
        <v>496324.49</v>
      </c>
    </row>
    <row r="23" s="39" customFormat="1" ht="20.25" customHeight="1" spans="1:7">
      <c r="A23" s="144" t="s">
        <v>80</v>
      </c>
      <c r="B23" s="144" t="str">
        <f>"        "&amp;"基本公共卫生服务"</f>
        <v>        基本公共卫生服务</v>
      </c>
      <c r="C23" s="49">
        <v>5150143.72</v>
      </c>
      <c r="D23" s="127"/>
      <c r="E23" s="49"/>
      <c r="F23" s="49"/>
      <c r="G23" s="49">
        <v>5150143.72</v>
      </c>
    </row>
    <row r="24" s="39" customFormat="1" ht="20.25" customHeight="1" spans="1:7">
      <c r="A24" s="144" t="s">
        <v>81</v>
      </c>
      <c r="B24" s="144" t="str">
        <f>"        "&amp;"重大公共卫生服务"</f>
        <v>        重大公共卫生服务</v>
      </c>
      <c r="C24" s="49">
        <v>700386.24</v>
      </c>
      <c r="D24" s="127"/>
      <c r="E24" s="49"/>
      <c r="F24" s="49"/>
      <c r="G24" s="49">
        <v>700386.24</v>
      </c>
    </row>
    <row r="25" s="39" customFormat="1" ht="20.25" customHeight="1" spans="1:7">
      <c r="A25" s="143" t="s">
        <v>82</v>
      </c>
      <c r="B25" s="143" t="str">
        <f>"        "&amp;"行政事业单位医疗"</f>
        <v>        行政事业单位医疗</v>
      </c>
      <c r="C25" s="49">
        <v>1676228.96</v>
      </c>
      <c r="D25" s="127">
        <v>1676228.96</v>
      </c>
      <c r="E25" s="49">
        <v>1676228.96</v>
      </c>
      <c r="F25" s="49"/>
      <c r="G25" s="49"/>
    </row>
    <row r="26" s="39" customFormat="1" ht="20.25" customHeight="1" spans="1:7">
      <c r="A26" s="144" t="s">
        <v>84</v>
      </c>
      <c r="B26" s="144" t="str">
        <f>"        "&amp;"事业单位医疗"</f>
        <v>        事业单位医疗</v>
      </c>
      <c r="C26" s="49">
        <v>798665.76</v>
      </c>
      <c r="D26" s="127">
        <v>798665.76</v>
      </c>
      <c r="E26" s="49">
        <v>798665.76</v>
      </c>
      <c r="F26" s="49"/>
      <c r="G26" s="49"/>
    </row>
    <row r="27" s="39" customFormat="1" ht="20.25" customHeight="1" spans="1:7">
      <c r="A27" s="144" t="s">
        <v>85</v>
      </c>
      <c r="B27" s="144" t="str">
        <f>"        "&amp;"公务员医疗补助"</f>
        <v>        公务员医疗补助</v>
      </c>
      <c r="C27" s="49">
        <v>773885.4</v>
      </c>
      <c r="D27" s="127">
        <v>773885.4</v>
      </c>
      <c r="E27" s="49">
        <v>773885.4</v>
      </c>
      <c r="F27" s="49"/>
      <c r="G27" s="49"/>
    </row>
    <row r="28" s="39" customFormat="1" ht="20.25" customHeight="1" spans="1:7">
      <c r="A28" s="144" t="s">
        <v>86</v>
      </c>
      <c r="B28" s="144" t="str">
        <f>"        "&amp;"其他行政事业单位医疗支出"</f>
        <v>        其他行政事业单位医疗支出</v>
      </c>
      <c r="C28" s="49">
        <v>103677.8</v>
      </c>
      <c r="D28" s="127">
        <v>103677.8</v>
      </c>
      <c r="E28" s="49">
        <v>103677.8</v>
      </c>
      <c r="F28" s="49"/>
      <c r="G28" s="49"/>
    </row>
    <row r="29" s="39" customFormat="1" ht="20.25" customHeight="1" spans="1:7">
      <c r="A29" s="143" t="s">
        <v>87</v>
      </c>
      <c r="B29" s="143" t="str">
        <f>"        "&amp;"其他卫生健康支出"</f>
        <v>        其他卫生健康支出</v>
      </c>
      <c r="C29" s="49">
        <v>2296786</v>
      </c>
      <c r="D29" s="127"/>
      <c r="E29" s="49"/>
      <c r="F29" s="49"/>
      <c r="G29" s="49">
        <v>2296786</v>
      </c>
    </row>
    <row r="30" s="39" customFormat="1" ht="20.25" customHeight="1" spans="1:7">
      <c r="A30" s="144" t="s">
        <v>88</v>
      </c>
      <c r="B30" s="144" t="str">
        <f>"        "&amp;"其他卫生健康支出"</f>
        <v>        其他卫生健康支出</v>
      </c>
      <c r="C30" s="49">
        <v>2296786</v>
      </c>
      <c r="D30" s="127"/>
      <c r="E30" s="49"/>
      <c r="F30" s="49"/>
      <c r="G30" s="49">
        <v>2296786</v>
      </c>
    </row>
    <row r="31" s="39" customFormat="1" ht="20.25" customHeight="1" spans="1:7">
      <c r="A31" s="126" t="s">
        <v>89</v>
      </c>
      <c r="B31" s="126" t="str">
        <f>"        "&amp;"住房保障支出"</f>
        <v>        住房保障支出</v>
      </c>
      <c r="C31" s="49">
        <v>1819728</v>
      </c>
      <c r="D31" s="127">
        <v>1819728</v>
      </c>
      <c r="E31" s="49">
        <v>1819728</v>
      </c>
      <c r="F31" s="49"/>
      <c r="G31" s="49"/>
    </row>
    <row r="32" s="39" customFormat="1" ht="20.25" customHeight="1" spans="1:7">
      <c r="A32" s="143" t="s">
        <v>90</v>
      </c>
      <c r="B32" s="143" t="str">
        <f>"        "&amp;"住房改革支出"</f>
        <v>        住房改革支出</v>
      </c>
      <c r="C32" s="49">
        <v>1819728</v>
      </c>
      <c r="D32" s="127">
        <v>1819728</v>
      </c>
      <c r="E32" s="49">
        <v>1819728</v>
      </c>
      <c r="F32" s="49"/>
      <c r="G32" s="49"/>
    </row>
    <row r="33" s="39" customFormat="1" ht="20.25" customHeight="1" spans="1:7">
      <c r="A33" s="144" t="s">
        <v>91</v>
      </c>
      <c r="B33" s="144" t="str">
        <f>"        "&amp;"住房公积金"</f>
        <v>        住房公积金</v>
      </c>
      <c r="C33" s="49">
        <v>1696464</v>
      </c>
      <c r="D33" s="127">
        <v>1696464</v>
      </c>
      <c r="E33" s="49">
        <v>1696464</v>
      </c>
      <c r="F33" s="49"/>
      <c r="G33" s="49"/>
    </row>
    <row r="34" s="39" customFormat="1" ht="20.25" customHeight="1" spans="1:7">
      <c r="A34" s="144" t="s">
        <v>92</v>
      </c>
      <c r="B34" s="144" t="str">
        <f>"        "&amp;"购房补贴"</f>
        <v>        购房补贴</v>
      </c>
      <c r="C34" s="49">
        <v>123264</v>
      </c>
      <c r="D34" s="127">
        <v>123264</v>
      </c>
      <c r="E34" s="49">
        <v>123264</v>
      </c>
      <c r="F34" s="49"/>
      <c r="G34" s="49"/>
    </row>
    <row r="35" ht="18" customHeight="1" spans="1:7">
      <c r="A35" s="145" t="s">
        <v>96</v>
      </c>
      <c r="B35" s="146" t="s">
        <v>96</v>
      </c>
      <c r="C35" s="29">
        <v>37120746.44</v>
      </c>
      <c r="D35" s="29">
        <v>23730411.99</v>
      </c>
      <c r="E35" s="29">
        <v>22166220.95</v>
      </c>
      <c r="F35" s="29">
        <v>1564191.04</v>
      </c>
      <c r="G35" s="29">
        <v>13390334.45</v>
      </c>
    </row>
  </sheetData>
  <mergeCells count="7">
    <mergeCell ref="A3:G3"/>
    <mergeCell ref="A4:E4"/>
    <mergeCell ref="A5:B5"/>
    <mergeCell ref="D5:F5"/>
    <mergeCell ref="A35:B35"/>
    <mergeCell ref="C5:C6"/>
    <mergeCell ref="G5:G6"/>
  </mergeCells>
  <pageMargins left="0.66875" right="0.118055555555556" top="1" bottom="1" header="0.5" footer="0.5"/>
  <pageSetup paperSize="9" scale="64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topLeftCell="C1" workbookViewId="0">
      <pane ySplit="1" topLeftCell="A2" activePane="bottomLeft" state="frozen"/>
      <selection/>
      <selection pane="bottomLeft" activeCell="E8" sqref="E8:F8"/>
    </sheetView>
  </sheetViews>
  <sheetFormatPr defaultColWidth="9.14166666666667" defaultRowHeight="14.25" customHeight="1" outlineLevelRow="7" outlineLevelCol="5"/>
  <cols>
    <col min="1" max="1" width="27.425" customWidth="1"/>
    <col min="2" max="6" width="31.175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31"/>
      <c r="B2" s="131"/>
      <c r="C2" s="65"/>
      <c r="F2" s="64" t="s">
        <v>124</v>
      </c>
    </row>
    <row r="3" ht="25.5" customHeight="1" spans="1:6">
      <c r="A3" s="132" t="s">
        <v>125</v>
      </c>
      <c r="B3" s="132"/>
      <c r="C3" s="132"/>
      <c r="D3" s="132"/>
      <c r="E3" s="132"/>
      <c r="F3" s="132"/>
    </row>
    <row r="4" ht="15.75" customHeight="1" spans="1:6">
      <c r="A4" s="5" t="s">
        <v>2</v>
      </c>
      <c r="B4" s="131"/>
      <c r="C4" s="65"/>
      <c r="F4" s="64" t="s">
        <v>126</v>
      </c>
    </row>
    <row r="5" ht="19.5" customHeight="1" spans="1:6">
      <c r="A5" s="10" t="s">
        <v>127</v>
      </c>
      <c r="B5" s="16" t="s">
        <v>128</v>
      </c>
      <c r="C5" s="11" t="s">
        <v>129</v>
      </c>
      <c r="D5" s="12"/>
      <c r="E5" s="13"/>
      <c r="F5" s="16" t="s">
        <v>130</v>
      </c>
    </row>
    <row r="6" ht="19.5" customHeight="1" spans="1:6">
      <c r="A6" s="18"/>
      <c r="B6" s="19"/>
      <c r="C6" s="67" t="s">
        <v>39</v>
      </c>
      <c r="D6" s="67" t="s">
        <v>131</v>
      </c>
      <c r="E6" s="67" t="s">
        <v>132</v>
      </c>
      <c r="F6" s="19"/>
    </row>
    <row r="7" ht="18.75" customHeight="1" spans="1:6">
      <c r="A7" s="133">
        <v>1</v>
      </c>
      <c r="B7" s="133">
        <v>2</v>
      </c>
      <c r="C7" s="134">
        <v>3</v>
      </c>
      <c r="D7" s="133">
        <v>4</v>
      </c>
      <c r="E7" s="133">
        <v>5</v>
      </c>
      <c r="F7" s="133">
        <v>6</v>
      </c>
    </row>
    <row r="8" ht="18.75" customHeight="1" spans="1:6">
      <c r="A8" s="135">
        <v>95500</v>
      </c>
      <c r="B8" s="135"/>
      <c r="C8" s="136">
        <v>65500</v>
      </c>
      <c r="D8" s="135"/>
      <c r="E8" s="49">
        <v>65500</v>
      </c>
      <c r="F8" s="135">
        <v>30000</v>
      </c>
    </row>
  </sheetData>
  <mergeCells count="6">
    <mergeCell ref="A3:F3"/>
    <mergeCell ref="A4:D4"/>
    <mergeCell ref="C5:E5"/>
    <mergeCell ref="A5:A6"/>
    <mergeCell ref="B5:B6"/>
    <mergeCell ref="F5:F6"/>
  </mergeCells>
  <pageMargins left="0.751388888888889" right="0.751388888888889" top="1" bottom="1" header="0.5" footer="0.5"/>
  <pageSetup paperSize="9" scale="72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46"/>
  <sheetViews>
    <sheetView showZeros="0" workbookViewId="0">
      <pane ySplit="1" topLeftCell="A2" activePane="bottomLeft" state="frozen"/>
      <selection/>
      <selection pane="bottomLeft" activeCell="B10" sqref="B10"/>
    </sheetView>
  </sheetViews>
  <sheetFormatPr defaultColWidth="9.14166666666667" defaultRowHeight="14.25" customHeight="1"/>
  <cols>
    <col min="1" max="1" width="28.7" customWidth="1"/>
    <col min="2" max="3" width="23.85" customWidth="1"/>
    <col min="4" max="4" width="14.6" customWidth="1"/>
    <col min="5" max="5" width="18.45" customWidth="1"/>
    <col min="6" max="6" width="14.7416666666667" customWidth="1"/>
    <col min="7" max="7" width="18.8833333333333" customWidth="1"/>
    <col min="8" max="13" width="15.3166666666667" customWidth="1"/>
    <col min="14" max="16" width="14.7416666666667" customWidth="1"/>
    <col min="17" max="17" width="14.8833333333333" customWidth="1"/>
    <col min="18" max="23" width="15.02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4:23">
      <c r="D2" s="2"/>
      <c r="E2" s="2"/>
      <c r="F2" s="2"/>
      <c r="G2" s="2"/>
      <c r="U2" s="121"/>
      <c r="W2" s="60" t="s">
        <v>133</v>
      </c>
    </row>
    <row r="3" ht="27.75" customHeight="1" spans="1:23">
      <c r="A3" s="30" t="s">
        <v>134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ht="13.5" customHeight="1" spans="1:23">
      <c r="A4" s="5" t="s">
        <v>2</v>
      </c>
      <c r="B4" s="6"/>
      <c r="C4" s="6"/>
      <c r="D4" s="6"/>
      <c r="E4" s="6"/>
      <c r="F4" s="6"/>
      <c r="G4" s="6"/>
      <c r="H4" s="7"/>
      <c r="I4" s="7"/>
      <c r="J4" s="7"/>
      <c r="K4" s="7"/>
      <c r="L4" s="7"/>
      <c r="M4" s="7"/>
      <c r="N4" s="7"/>
      <c r="O4" s="7"/>
      <c r="P4" s="7"/>
      <c r="Q4" s="7"/>
      <c r="U4" s="121"/>
      <c r="W4" s="112" t="s">
        <v>126</v>
      </c>
    </row>
    <row r="5" ht="21.75" customHeight="1" spans="1:23">
      <c r="A5" s="9" t="s">
        <v>135</v>
      </c>
      <c r="B5" s="9" t="s">
        <v>136</v>
      </c>
      <c r="C5" s="9" t="s">
        <v>137</v>
      </c>
      <c r="D5" s="10" t="s">
        <v>138</v>
      </c>
      <c r="E5" s="10" t="s">
        <v>139</v>
      </c>
      <c r="F5" s="10" t="s">
        <v>140</v>
      </c>
      <c r="G5" s="10" t="s">
        <v>141</v>
      </c>
      <c r="H5" s="67" t="s">
        <v>142</v>
      </c>
      <c r="I5" s="67"/>
      <c r="J5" s="67"/>
      <c r="K5" s="67"/>
      <c r="L5" s="119"/>
      <c r="M5" s="119"/>
      <c r="N5" s="119"/>
      <c r="O5" s="119"/>
      <c r="P5" s="119"/>
      <c r="Q5" s="52"/>
      <c r="R5" s="67"/>
      <c r="S5" s="67"/>
      <c r="T5" s="67"/>
      <c r="U5" s="67"/>
      <c r="V5" s="67"/>
      <c r="W5" s="67"/>
    </row>
    <row r="6" ht="21.75" customHeight="1" spans="1:23">
      <c r="A6" s="14"/>
      <c r="B6" s="14"/>
      <c r="C6" s="14"/>
      <c r="D6" s="15"/>
      <c r="E6" s="15"/>
      <c r="F6" s="15"/>
      <c r="G6" s="15"/>
      <c r="H6" s="67" t="s">
        <v>37</v>
      </c>
      <c r="I6" s="52" t="s">
        <v>40</v>
      </c>
      <c r="J6" s="52"/>
      <c r="K6" s="52"/>
      <c r="L6" s="119"/>
      <c r="M6" s="119"/>
      <c r="N6" s="119" t="s">
        <v>143</v>
      </c>
      <c r="O6" s="119"/>
      <c r="P6" s="119"/>
      <c r="Q6" s="52" t="s">
        <v>43</v>
      </c>
      <c r="R6" s="67" t="s">
        <v>57</v>
      </c>
      <c r="S6" s="52"/>
      <c r="T6" s="52"/>
      <c r="U6" s="52"/>
      <c r="V6" s="52"/>
      <c r="W6" s="52"/>
    </row>
    <row r="7" ht="15" customHeight="1" spans="1:23">
      <c r="A7" s="17"/>
      <c r="B7" s="17"/>
      <c r="C7" s="17"/>
      <c r="D7" s="18"/>
      <c r="E7" s="18"/>
      <c r="F7" s="18"/>
      <c r="G7" s="18"/>
      <c r="H7" s="67"/>
      <c r="I7" s="52" t="s">
        <v>144</v>
      </c>
      <c r="J7" s="52" t="s">
        <v>145</v>
      </c>
      <c r="K7" s="52" t="s">
        <v>146</v>
      </c>
      <c r="L7" s="130" t="s">
        <v>147</v>
      </c>
      <c r="M7" s="130" t="s">
        <v>148</v>
      </c>
      <c r="N7" s="130" t="s">
        <v>40</v>
      </c>
      <c r="O7" s="130" t="s">
        <v>41</v>
      </c>
      <c r="P7" s="130" t="s">
        <v>42</v>
      </c>
      <c r="Q7" s="52"/>
      <c r="R7" s="52" t="s">
        <v>39</v>
      </c>
      <c r="S7" s="52" t="s">
        <v>50</v>
      </c>
      <c r="T7" s="52" t="s">
        <v>149</v>
      </c>
      <c r="U7" s="52" t="s">
        <v>46</v>
      </c>
      <c r="V7" s="52" t="s">
        <v>47</v>
      </c>
      <c r="W7" s="52" t="s">
        <v>48</v>
      </c>
    </row>
    <row r="8" ht="27.75" customHeight="1" spans="1:23">
      <c r="A8" s="17"/>
      <c r="B8" s="17"/>
      <c r="C8" s="17"/>
      <c r="D8" s="18"/>
      <c r="E8" s="18"/>
      <c r="F8" s="18"/>
      <c r="G8" s="18"/>
      <c r="H8" s="67"/>
      <c r="I8" s="52"/>
      <c r="J8" s="52"/>
      <c r="K8" s="52"/>
      <c r="L8" s="130"/>
      <c r="M8" s="130"/>
      <c r="N8" s="130"/>
      <c r="O8" s="130"/>
      <c r="P8" s="130"/>
      <c r="Q8" s="52"/>
      <c r="R8" s="52"/>
      <c r="S8" s="52"/>
      <c r="T8" s="52"/>
      <c r="U8" s="52"/>
      <c r="V8" s="52"/>
      <c r="W8" s="52"/>
    </row>
    <row r="9" ht="15" customHeight="1" spans="1:23">
      <c r="A9" s="123">
        <v>1</v>
      </c>
      <c r="B9" s="124">
        <v>2</v>
      </c>
      <c r="C9" s="124">
        <v>3</v>
      </c>
      <c r="D9" s="124">
        <v>4</v>
      </c>
      <c r="E9" s="124">
        <v>5</v>
      </c>
      <c r="F9" s="124">
        <v>6</v>
      </c>
      <c r="G9" s="124">
        <v>7</v>
      </c>
      <c r="H9" s="124">
        <v>8</v>
      </c>
      <c r="I9" s="124">
        <v>9</v>
      </c>
      <c r="J9" s="124">
        <v>10</v>
      </c>
      <c r="K9" s="124">
        <v>11</v>
      </c>
      <c r="L9" s="124">
        <v>12</v>
      </c>
      <c r="M9" s="124">
        <v>13</v>
      </c>
      <c r="N9" s="124">
        <v>14</v>
      </c>
      <c r="O9" s="124">
        <v>15</v>
      </c>
      <c r="P9" s="124">
        <v>16</v>
      </c>
      <c r="Q9" s="124">
        <v>17</v>
      </c>
      <c r="R9" s="124">
        <v>18</v>
      </c>
      <c r="S9" s="124">
        <v>19</v>
      </c>
      <c r="T9" s="124">
        <v>20</v>
      </c>
      <c r="U9" s="124">
        <v>21</v>
      </c>
      <c r="V9" s="124">
        <v>22</v>
      </c>
      <c r="W9" s="124">
        <v>23</v>
      </c>
    </row>
    <row r="10" s="39" customFormat="1" ht="20.25" customHeight="1" spans="1:23">
      <c r="A10" s="125" t="s">
        <v>51</v>
      </c>
      <c r="C10" s="126"/>
      <c r="D10" s="126"/>
      <c r="E10" s="126"/>
      <c r="G10" s="126"/>
      <c r="H10" s="127">
        <v>42183411.99</v>
      </c>
      <c r="I10" s="49">
        <v>23730411.99</v>
      </c>
      <c r="J10" s="49">
        <v>14639261.57</v>
      </c>
      <c r="K10" s="49"/>
      <c r="L10" s="49">
        <v>9091150.42</v>
      </c>
      <c r="M10" s="49"/>
      <c r="N10" s="49"/>
      <c r="O10" s="49"/>
      <c r="P10" s="49"/>
      <c r="Q10" s="49"/>
      <c r="R10" s="49">
        <v>18453000</v>
      </c>
      <c r="S10" s="49">
        <v>18453000</v>
      </c>
      <c r="T10" s="49"/>
      <c r="U10" s="49"/>
      <c r="V10" s="49"/>
      <c r="W10" s="49"/>
    </row>
    <row r="11" s="39" customFormat="1" ht="20.25" customHeight="1" spans="1:23">
      <c r="A11" s="125" t="str">
        <f t="shared" ref="A11:A45" si="0">"       "&amp;"玉溪市妇幼保健院"</f>
        <v>       玉溪市妇幼保健院</v>
      </c>
      <c r="B11" s="128" t="s">
        <v>150</v>
      </c>
      <c r="C11" s="126" t="s">
        <v>151</v>
      </c>
      <c r="D11" s="126" t="s">
        <v>79</v>
      </c>
      <c r="E11" s="126" t="s">
        <v>152</v>
      </c>
      <c r="F11" s="126" t="s">
        <v>153</v>
      </c>
      <c r="G11" s="126" t="s">
        <v>154</v>
      </c>
      <c r="H11" s="127">
        <v>4750428</v>
      </c>
      <c r="I11" s="49">
        <v>4750428</v>
      </c>
      <c r="J11" s="49">
        <v>2078312.25</v>
      </c>
      <c r="K11" s="49"/>
      <c r="L11" s="49">
        <v>2672115.75</v>
      </c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</row>
    <row r="12" s="39" customFormat="1" ht="20.25" customHeight="1" spans="1:23">
      <c r="A12" s="129" t="str">
        <f t="shared" si="0"/>
        <v>       玉溪市妇幼保健院</v>
      </c>
      <c r="B12" s="126" t="s">
        <v>150</v>
      </c>
      <c r="C12" s="126" t="s">
        <v>151</v>
      </c>
      <c r="D12" s="126" t="s">
        <v>79</v>
      </c>
      <c r="E12" s="126" t="s">
        <v>152</v>
      </c>
      <c r="F12" s="126" t="s">
        <v>155</v>
      </c>
      <c r="G12" s="126" t="s">
        <v>156</v>
      </c>
      <c r="H12" s="127">
        <v>176340</v>
      </c>
      <c r="I12" s="49">
        <v>176340</v>
      </c>
      <c r="J12" s="49">
        <v>77148.75</v>
      </c>
      <c r="K12" s="126"/>
      <c r="L12" s="49">
        <v>99191.25</v>
      </c>
      <c r="M12" s="126"/>
      <c r="N12" s="49"/>
      <c r="O12" s="49"/>
      <c r="P12" s="126"/>
      <c r="Q12" s="49"/>
      <c r="R12" s="49"/>
      <c r="S12" s="49"/>
      <c r="T12" s="49"/>
      <c r="U12" s="49"/>
      <c r="V12" s="49"/>
      <c r="W12" s="49"/>
    </row>
    <row r="13" s="39" customFormat="1" ht="20.25" customHeight="1" spans="1:23">
      <c r="A13" s="126" t="str">
        <f t="shared" si="0"/>
        <v>       玉溪市妇幼保健院</v>
      </c>
      <c r="B13" s="126" t="s">
        <v>150</v>
      </c>
      <c r="C13" s="126" t="s">
        <v>151</v>
      </c>
      <c r="D13" s="126" t="s">
        <v>79</v>
      </c>
      <c r="E13" s="126" t="s">
        <v>152</v>
      </c>
      <c r="F13" s="126" t="s">
        <v>157</v>
      </c>
      <c r="G13" s="126" t="s">
        <v>158</v>
      </c>
      <c r="H13" s="127">
        <v>1380600</v>
      </c>
      <c r="I13" s="49">
        <v>1380600</v>
      </c>
      <c r="J13" s="49">
        <v>604012.5</v>
      </c>
      <c r="K13" s="126"/>
      <c r="L13" s="49">
        <v>776587.5</v>
      </c>
      <c r="M13" s="126"/>
      <c r="N13" s="49"/>
      <c r="O13" s="49"/>
      <c r="P13" s="126"/>
      <c r="Q13" s="49"/>
      <c r="R13" s="49"/>
      <c r="S13" s="49"/>
      <c r="T13" s="49"/>
      <c r="U13" s="49"/>
      <c r="V13" s="49"/>
      <c r="W13" s="49"/>
    </row>
    <row r="14" s="39" customFormat="1" ht="20.25" customHeight="1" spans="1:23">
      <c r="A14" s="126" t="str">
        <f t="shared" si="0"/>
        <v>       玉溪市妇幼保健院</v>
      </c>
      <c r="B14" s="126" t="s">
        <v>150</v>
      </c>
      <c r="C14" s="126" t="s">
        <v>151</v>
      </c>
      <c r="D14" s="126" t="s">
        <v>92</v>
      </c>
      <c r="E14" s="126" t="s">
        <v>159</v>
      </c>
      <c r="F14" s="126" t="s">
        <v>155</v>
      </c>
      <c r="G14" s="126" t="s">
        <v>156</v>
      </c>
      <c r="H14" s="127">
        <v>123264</v>
      </c>
      <c r="I14" s="49">
        <v>123264</v>
      </c>
      <c r="J14" s="49"/>
      <c r="K14" s="126"/>
      <c r="L14" s="49">
        <v>123264</v>
      </c>
      <c r="M14" s="126"/>
      <c r="N14" s="49"/>
      <c r="O14" s="49"/>
      <c r="P14" s="126"/>
      <c r="Q14" s="49"/>
      <c r="R14" s="49"/>
      <c r="S14" s="49"/>
      <c r="T14" s="49"/>
      <c r="U14" s="49"/>
      <c r="V14" s="49"/>
      <c r="W14" s="49"/>
    </row>
    <row r="15" s="39" customFormat="1" ht="20.25" customHeight="1" spans="1:23">
      <c r="A15" s="126" t="str">
        <f t="shared" si="0"/>
        <v>       玉溪市妇幼保健院</v>
      </c>
      <c r="B15" s="126" t="s">
        <v>160</v>
      </c>
      <c r="C15" s="126" t="s">
        <v>161</v>
      </c>
      <c r="D15" s="126" t="s">
        <v>71</v>
      </c>
      <c r="E15" s="126" t="s">
        <v>162</v>
      </c>
      <c r="F15" s="126" t="s">
        <v>163</v>
      </c>
      <c r="G15" s="126" t="s">
        <v>164</v>
      </c>
      <c r="H15" s="127">
        <v>1508753.28</v>
      </c>
      <c r="I15" s="49">
        <v>1508753.28</v>
      </c>
      <c r="J15" s="49">
        <v>377188.32</v>
      </c>
      <c r="K15" s="126"/>
      <c r="L15" s="49">
        <v>1131564.96</v>
      </c>
      <c r="M15" s="126"/>
      <c r="N15" s="49"/>
      <c r="O15" s="49"/>
      <c r="P15" s="126"/>
      <c r="Q15" s="49"/>
      <c r="R15" s="49"/>
      <c r="S15" s="49"/>
      <c r="T15" s="49"/>
      <c r="U15" s="49"/>
      <c r="V15" s="49"/>
      <c r="W15" s="49"/>
    </row>
    <row r="16" s="39" customFormat="1" ht="20.25" customHeight="1" spans="1:23">
      <c r="A16" s="126" t="str">
        <f t="shared" si="0"/>
        <v>       玉溪市妇幼保健院</v>
      </c>
      <c r="B16" s="126" t="s">
        <v>160</v>
      </c>
      <c r="C16" s="126" t="s">
        <v>161</v>
      </c>
      <c r="D16" s="126" t="s">
        <v>79</v>
      </c>
      <c r="E16" s="126" t="s">
        <v>152</v>
      </c>
      <c r="F16" s="126" t="s">
        <v>165</v>
      </c>
      <c r="G16" s="126" t="s">
        <v>166</v>
      </c>
      <c r="H16" s="127">
        <v>68779.04</v>
      </c>
      <c r="I16" s="49">
        <v>68779.04</v>
      </c>
      <c r="J16" s="49">
        <v>17194.76</v>
      </c>
      <c r="K16" s="126"/>
      <c r="L16" s="49">
        <v>51584.28</v>
      </c>
      <c r="M16" s="126"/>
      <c r="N16" s="49"/>
      <c r="O16" s="49"/>
      <c r="P16" s="126"/>
      <c r="Q16" s="49"/>
      <c r="R16" s="49"/>
      <c r="S16" s="49"/>
      <c r="T16" s="49"/>
      <c r="U16" s="49"/>
      <c r="V16" s="49"/>
      <c r="W16" s="49"/>
    </row>
    <row r="17" s="39" customFormat="1" ht="20.25" customHeight="1" spans="1:23">
      <c r="A17" s="126" t="str">
        <f t="shared" si="0"/>
        <v>       玉溪市妇幼保健院</v>
      </c>
      <c r="B17" s="126" t="s">
        <v>160</v>
      </c>
      <c r="C17" s="126" t="s">
        <v>161</v>
      </c>
      <c r="D17" s="126" t="s">
        <v>84</v>
      </c>
      <c r="E17" s="126" t="s">
        <v>167</v>
      </c>
      <c r="F17" s="126" t="s">
        <v>168</v>
      </c>
      <c r="G17" s="126" t="s">
        <v>169</v>
      </c>
      <c r="H17" s="127">
        <v>782665.76</v>
      </c>
      <c r="I17" s="49">
        <v>782665.76</v>
      </c>
      <c r="J17" s="49">
        <v>195666.44</v>
      </c>
      <c r="K17" s="126"/>
      <c r="L17" s="49">
        <v>586999.32</v>
      </c>
      <c r="M17" s="126"/>
      <c r="N17" s="49"/>
      <c r="O17" s="49"/>
      <c r="P17" s="126"/>
      <c r="Q17" s="49"/>
      <c r="R17" s="49"/>
      <c r="S17" s="49"/>
      <c r="T17" s="49"/>
      <c r="U17" s="49"/>
      <c r="V17" s="49"/>
      <c r="W17" s="49"/>
    </row>
    <row r="18" s="39" customFormat="1" ht="20.25" customHeight="1" spans="1:23">
      <c r="A18" s="126" t="str">
        <f t="shared" si="0"/>
        <v>       玉溪市妇幼保健院</v>
      </c>
      <c r="B18" s="126" t="s">
        <v>160</v>
      </c>
      <c r="C18" s="126" t="s">
        <v>161</v>
      </c>
      <c r="D18" s="126" t="s">
        <v>85</v>
      </c>
      <c r="E18" s="126" t="s">
        <v>170</v>
      </c>
      <c r="F18" s="126" t="s">
        <v>171</v>
      </c>
      <c r="G18" s="126" t="s">
        <v>172</v>
      </c>
      <c r="H18" s="127">
        <v>773885.4</v>
      </c>
      <c r="I18" s="49">
        <v>773885.4</v>
      </c>
      <c r="J18" s="49">
        <v>193471.35</v>
      </c>
      <c r="K18" s="126"/>
      <c r="L18" s="49">
        <v>580414.05</v>
      </c>
      <c r="M18" s="126"/>
      <c r="N18" s="49"/>
      <c r="O18" s="49"/>
      <c r="P18" s="126"/>
      <c r="Q18" s="49"/>
      <c r="R18" s="49"/>
      <c r="S18" s="49"/>
      <c r="T18" s="49"/>
      <c r="U18" s="49"/>
      <c r="V18" s="49"/>
      <c r="W18" s="49"/>
    </row>
    <row r="19" s="39" customFormat="1" ht="20.25" customHeight="1" spans="1:23">
      <c r="A19" s="126" t="str">
        <f t="shared" si="0"/>
        <v>       玉溪市妇幼保健院</v>
      </c>
      <c r="B19" s="126" t="s">
        <v>160</v>
      </c>
      <c r="C19" s="126" t="s">
        <v>161</v>
      </c>
      <c r="D19" s="126" t="s">
        <v>86</v>
      </c>
      <c r="E19" s="126" t="s">
        <v>173</v>
      </c>
      <c r="F19" s="126" t="s">
        <v>165</v>
      </c>
      <c r="G19" s="126" t="s">
        <v>166</v>
      </c>
      <c r="H19" s="127">
        <v>103677.8</v>
      </c>
      <c r="I19" s="49">
        <v>103677.8</v>
      </c>
      <c r="J19" s="49">
        <v>74681.45</v>
      </c>
      <c r="K19" s="126"/>
      <c r="L19" s="49">
        <v>28996.35</v>
      </c>
      <c r="M19" s="126"/>
      <c r="N19" s="49"/>
      <c r="O19" s="49"/>
      <c r="P19" s="126"/>
      <c r="Q19" s="49"/>
      <c r="R19" s="49"/>
      <c r="S19" s="49"/>
      <c r="T19" s="49"/>
      <c r="U19" s="49"/>
      <c r="V19" s="49"/>
      <c r="W19" s="49"/>
    </row>
    <row r="20" s="39" customFormat="1" ht="20.25" customHeight="1" spans="1:23">
      <c r="A20" s="126" t="str">
        <f t="shared" si="0"/>
        <v>       玉溪市妇幼保健院</v>
      </c>
      <c r="B20" s="126" t="s">
        <v>174</v>
      </c>
      <c r="C20" s="126" t="s">
        <v>175</v>
      </c>
      <c r="D20" s="126" t="s">
        <v>91</v>
      </c>
      <c r="E20" s="126" t="s">
        <v>175</v>
      </c>
      <c r="F20" s="126" t="s">
        <v>176</v>
      </c>
      <c r="G20" s="126" t="s">
        <v>175</v>
      </c>
      <c r="H20" s="127">
        <v>1696464</v>
      </c>
      <c r="I20" s="49">
        <v>1696464</v>
      </c>
      <c r="J20" s="49">
        <v>424116</v>
      </c>
      <c r="K20" s="126"/>
      <c r="L20" s="49">
        <v>1272348</v>
      </c>
      <c r="M20" s="126"/>
      <c r="N20" s="49"/>
      <c r="O20" s="49"/>
      <c r="P20" s="126"/>
      <c r="Q20" s="49"/>
      <c r="R20" s="49"/>
      <c r="S20" s="49"/>
      <c r="T20" s="49"/>
      <c r="U20" s="49"/>
      <c r="V20" s="49"/>
      <c r="W20" s="49"/>
    </row>
    <row r="21" s="39" customFormat="1" ht="20.25" customHeight="1" spans="1:23">
      <c r="A21" s="126" t="str">
        <f t="shared" si="0"/>
        <v>       玉溪市妇幼保健院</v>
      </c>
      <c r="B21" s="126" t="s">
        <v>177</v>
      </c>
      <c r="C21" s="126" t="s">
        <v>178</v>
      </c>
      <c r="D21" s="126" t="s">
        <v>70</v>
      </c>
      <c r="E21" s="126" t="s">
        <v>179</v>
      </c>
      <c r="F21" s="126" t="s">
        <v>180</v>
      </c>
      <c r="G21" s="126" t="s">
        <v>181</v>
      </c>
      <c r="H21" s="127">
        <v>2217600</v>
      </c>
      <c r="I21" s="49">
        <v>2217600</v>
      </c>
      <c r="J21" s="49">
        <v>2217600</v>
      </c>
      <c r="K21" s="126"/>
      <c r="L21" s="49"/>
      <c r="M21" s="126"/>
      <c r="N21" s="49"/>
      <c r="O21" s="49"/>
      <c r="P21" s="126"/>
      <c r="Q21" s="49"/>
      <c r="R21" s="49"/>
      <c r="S21" s="49"/>
      <c r="T21" s="49"/>
      <c r="U21" s="49"/>
      <c r="V21" s="49"/>
      <c r="W21" s="49"/>
    </row>
    <row r="22" s="39" customFormat="1" ht="20.25" customHeight="1" spans="1:23">
      <c r="A22" s="126" t="str">
        <f t="shared" si="0"/>
        <v>       玉溪市妇幼保健院</v>
      </c>
      <c r="B22" s="126" t="s">
        <v>182</v>
      </c>
      <c r="C22" s="126" t="s">
        <v>183</v>
      </c>
      <c r="D22" s="126" t="s">
        <v>79</v>
      </c>
      <c r="E22" s="126" t="s">
        <v>152</v>
      </c>
      <c r="F22" s="126" t="s">
        <v>184</v>
      </c>
      <c r="G22" s="126" t="s">
        <v>185</v>
      </c>
      <c r="H22" s="127">
        <v>65500</v>
      </c>
      <c r="I22" s="49">
        <v>65500</v>
      </c>
      <c r="J22" s="49"/>
      <c r="K22" s="126"/>
      <c r="L22" s="49">
        <v>65500</v>
      </c>
      <c r="M22" s="126"/>
      <c r="N22" s="49"/>
      <c r="O22" s="49"/>
      <c r="P22" s="126"/>
      <c r="Q22" s="49"/>
      <c r="R22" s="49"/>
      <c r="S22" s="49"/>
      <c r="T22" s="49"/>
      <c r="U22" s="49"/>
      <c r="V22" s="49"/>
      <c r="W22" s="49"/>
    </row>
    <row r="23" s="39" customFormat="1" ht="20.25" customHeight="1" spans="1:23">
      <c r="A23" s="126" t="str">
        <f t="shared" si="0"/>
        <v>       玉溪市妇幼保健院</v>
      </c>
      <c r="B23" s="126" t="s">
        <v>186</v>
      </c>
      <c r="C23" s="126" t="s">
        <v>187</v>
      </c>
      <c r="D23" s="126" t="s">
        <v>79</v>
      </c>
      <c r="E23" s="126" t="s">
        <v>152</v>
      </c>
      <c r="F23" s="126" t="s">
        <v>188</v>
      </c>
      <c r="G23" s="126" t="s">
        <v>187</v>
      </c>
      <c r="H23" s="127">
        <v>194561.04</v>
      </c>
      <c r="I23" s="49">
        <v>194561.04</v>
      </c>
      <c r="J23" s="49"/>
      <c r="K23" s="126"/>
      <c r="L23" s="49">
        <v>194561.04</v>
      </c>
      <c r="M23" s="126"/>
      <c r="N23" s="49"/>
      <c r="O23" s="49"/>
      <c r="P23" s="126"/>
      <c r="Q23" s="49"/>
      <c r="R23" s="49"/>
      <c r="S23" s="49"/>
      <c r="T23" s="49"/>
      <c r="U23" s="49"/>
      <c r="V23" s="49"/>
      <c r="W23" s="49"/>
    </row>
    <row r="24" s="39" customFormat="1" ht="20.25" customHeight="1" spans="1:23">
      <c r="A24" s="126" t="str">
        <f t="shared" si="0"/>
        <v>       玉溪市妇幼保健院</v>
      </c>
      <c r="B24" s="126" t="s">
        <v>189</v>
      </c>
      <c r="C24" s="126" t="s">
        <v>190</v>
      </c>
      <c r="D24" s="126" t="s">
        <v>70</v>
      </c>
      <c r="E24" s="126" t="s">
        <v>179</v>
      </c>
      <c r="F24" s="126" t="s">
        <v>191</v>
      </c>
      <c r="G24" s="126" t="s">
        <v>192</v>
      </c>
      <c r="H24" s="127">
        <v>50400</v>
      </c>
      <c r="I24" s="49">
        <v>50400</v>
      </c>
      <c r="J24" s="49">
        <v>50400</v>
      </c>
      <c r="K24" s="126"/>
      <c r="L24" s="49"/>
      <c r="M24" s="126"/>
      <c r="N24" s="49"/>
      <c r="O24" s="49"/>
      <c r="P24" s="126"/>
      <c r="Q24" s="49"/>
      <c r="R24" s="49"/>
      <c r="S24" s="49"/>
      <c r="T24" s="49"/>
      <c r="U24" s="49"/>
      <c r="V24" s="49"/>
      <c r="W24" s="49"/>
    </row>
    <row r="25" s="39" customFormat="1" ht="20.25" customHeight="1" spans="1:23">
      <c r="A25" s="126" t="str">
        <f t="shared" si="0"/>
        <v>       玉溪市妇幼保健院</v>
      </c>
      <c r="B25" s="126" t="s">
        <v>189</v>
      </c>
      <c r="C25" s="126" t="s">
        <v>190</v>
      </c>
      <c r="D25" s="126" t="s">
        <v>79</v>
      </c>
      <c r="E25" s="126" t="s">
        <v>152</v>
      </c>
      <c r="F25" s="126" t="s">
        <v>193</v>
      </c>
      <c r="G25" s="126" t="s">
        <v>194</v>
      </c>
      <c r="H25" s="127">
        <v>53500</v>
      </c>
      <c r="I25" s="49">
        <v>53500</v>
      </c>
      <c r="J25" s="49">
        <v>9619.75</v>
      </c>
      <c r="K25" s="126"/>
      <c r="L25" s="49">
        <v>43880.25</v>
      </c>
      <c r="M25" s="126"/>
      <c r="N25" s="49"/>
      <c r="O25" s="49"/>
      <c r="P25" s="126"/>
      <c r="Q25" s="49"/>
      <c r="R25" s="49"/>
      <c r="S25" s="49"/>
      <c r="T25" s="49"/>
      <c r="U25" s="49"/>
      <c r="V25" s="49"/>
      <c r="W25" s="49"/>
    </row>
    <row r="26" s="39" customFormat="1" ht="20.25" customHeight="1" spans="1:23">
      <c r="A26" s="126" t="str">
        <f t="shared" si="0"/>
        <v>       玉溪市妇幼保健院</v>
      </c>
      <c r="B26" s="126" t="s">
        <v>189</v>
      </c>
      <c r="C26" s="126" t="s">
        <v>190</v>
      </c>
      <c r="D26" s="126" t="s">
        <v>79</v>
      </c>
      <c r="E26" s="126" t="s">
        <v>152</v>
      </c>
      <c r="F26" s="126" t="s">
        <v>195</v>
      </c>
      <c r="G26" s="126" t="s">
        <v>196</v>
      </c>
      <c r="H26" s="127">
        <v>100000</v>
      </c>
      <c r="I26" s="49">
        <v>100000</v>
      </c>
      <c r="J26" s="49">
        <v>25000</v>
      </c>
      <c r="K26" s="126"/>
      <c r="L26" s="49">
        <v>75000</v>
      </c>
      <c r="M26" s="126"/>
      <c r="N26" s="49"/>
      <c r="O26" s="49"/>
      <c r="P26" s="126"/>
      <c r="Q26" s="49"/>
      <c r="R26" s="49"/>
      <c r="S26" s="49"/>
      <c r="T26" s="49"/>
      <c r="U26" s="49"/>
      <c r="V26" s="49"/>
      <c r="W26" s="49"/>
    </row>
    <row r="27" s="39" customFormat="1" ht="20.25" customHeight="1" spans="1:23">
      <c r="A27" s="126" t="str">
        <f t="shared" si="0"/>
        <v>       玉溪市妇幼保健院</v>
      </c>
      <c r="B27" s="126" t="s">
        <v>189</v>
      </c>
      <c r="C27" s="126" t="s">
        <v>190</v>
      </c>
      <c r="D27" s="126" t="s">
        <v>79</v>
      </c>
      <c r="E27" s="126" t="s">
        <v>152</v>
      </c>
      <c r="F27" s="126" t="s">
        <v>197</v>
      </c>
      <c r="G27" s="126" t="s">
        <v>198</v>
      </c>
      <c r="H27" s="127">
        <v>240000</v>
      </c>
      <c r="I27" s="49">
        <v>240000</v>
      </c>
      <c r="J27" s="49">
        <v>60000</v>
      </c>
      <c r="K27" s="126"/>
      <c r="L27" s="49">
        <v>180000</v>
      </c>
      <c r="M27" s="126"/>
      <c r="N27" s="49"/>
      <c r="O27" s="49"/>
      <c r="P27" s="126"/>
      <c r="Q27" s="49"/>
      <c r="R27" s="49"/>
      <c r="S27" s="49"/>
      <c r="T27" s="49"/>
      <c r="U27" s="49"/>
      <c r="V27" s="49"/>
      <c r="W27" s="49"/>
    </row>
    <row r="28" s="39" customFormat="1" ht="20.25" customHeight="1" spans="1:23">
      <c r="A28" s="126" t="str">
        <f t="shared" si="0"/>
        <v>       玉溪市妇幼保健院</v>
      </c>
      <c r="B28" s="126" t="s">
        <v>189</v>
      </c>
      <c r="C28" s="126" t="s">
        <v>190</v>
      </c>
      <c r="D28" s="126" t="s">
        <v>79</v>
      </c>
      <c r="E28" s="126" t="s">
        <v>152</v>
      </c>
      <c r="F28" s="126" t="s">
        <v>199</v>
      </c>
      <c r="G28" s="126" t="s">
        <v>200</v>
      </c>
      <c r="H28" s="127">
        <v>80000</v>
      </c>
      <c r="I28" s="49">
        <v>80000</v>
      </c>
      <c r="J28" s="49">
        <v>20000</v>
      </c>
      <c r="K28" s="126"/>
      <c r="L28" s="49">
        <v>60000</v>
      </c>
      <c r="M28" s="126"/>
      <c r="N28" s="49"/>
      <c r="O28" s="49"/>
      <c r="P28" s="126"/>
      <c r="Q28" s="49"/>
      <c r="R28" s="49"/>
      <c r="S28" s="49"/>
      <c r="T28" s="49"/>
      <c r="U28" s="49"/>
      <c r="V28" s="49"/>
      <c r="W28" s="49"/>
    </row>
    <row r="29" s="39" customFormat="1" ht="20.25" customHeight="1" spans="1:23">
      <c r="A29" s="126" t="str">
        <f t="shared" si="0"/>
        <v>       玉溪市妇幼保健院</v>
      </c>
      <c r="B29" s="126" t="s">
        <v>189</v>
      </c>
      <c r="C29" s="126" t="s">
        <v>190</v>
      </c>
      <c r="D29" s="126" t="s">
        <v>79</v>
      </c>
      <c r="E29" s="126" t="s">
        <v>152</v>
      </c>
      <c r="F29" s="126" t="s">
        <v>201</v>
      </c>
      <c r="G29" s="126" t="s">
        <v>202</v>
      </c>
      <c r="H29" s="127">
        <v>310000</v>
      </c>
      <c r="I29" s="49">
        <v>310000</v>
      </c>
      <c r="J29" s="49">
        <v>77500</v>
      </c>
      <c r="K29" s="126"/>
      <c r="L29" s="49">
        <v>232500</v>
      </c>
      <c r="M29" s="126"/>
      <c r="N29" s="49"/>
      <c r="O29" s="49"/>
      <c r="P29" s="126"/>
      <c r="Q29" s="49"/>
      <c r="R29" s="49"/>
      <c r="S29" s="49"/>
      <c r="T29" s="49"/>
      <c r="U29" s="49"/>
      <c r="V29" s="49"/>
      <c r="W29" s="49"/>
    </row>
    <row r="30" s="39" customFormat="1" ht="20.25" customHeight="1" spans="1:23">
      <c r="A30" s="126" t="str">
        <f t="shared" si="0"/>
        <v>       玉溪市妇幼保健院</v>
      </c>
      <c r="B30" s="126" t="s">
        <v>189</v>
      </c>
      <c r="C30" s="126" t="s">
        <v>190</v>
      </c>
      <c r="D30" s="126" t="s">
        <v>79</v>
      </c>
      <c r="E30" s="126" t="s">
        <v>152</v>
      </c>
      <c r="F30" s="126" t="s">
        <v>203</v>
      </c>
      <c r="G30" s="126" t="s">
        <v>204</v>
      </c>
      <c r="H30" s="127">
        <v>105000</v>
      </c>
      <c r="I30" s="49">
        <v>105000</v>
      </c>
      <c r="J30" s="49">
        <v>26250</v>
      </c>
      <c r="K30" s="126"/>
      <c r="L30" s="49">
        <v>78750</v>
      </c>
      <c r="M30" s="126"/>
      <c r="N30" s="49"/>
      <c r="O30" s="49"/>
      <c r="P30" s="126"/>
      <c r="Q30" s="49"/>
      <c r="R30" s="49"/>
      <c r="S30" s="49"/>
      <c r="T30" s="49"/>
      <c r="U30" s="49"/>
      <c r="V30" s="49"/>
      <c r="W30" s="49"/>
    </row>
    <row r="31" s="39" customFormat="1" ht="20.25" customHeight="1" spans="1:23">
      <c r="A31" s="126" t="str">
        <f t="shared" si="0"/>
        <v>       玉溪市妇幼保健院</v>
      </c>
      <c r="B31" s="126" t="s">
        <v>189</v>
      </c>
      <c r="C31" s="126" t="s">
        <v>190</v>
      </c>
      <c r="D31" s="126" t="s">
        <v>79</v>
      </c>
      <c r="E31" s="126" t="s">
        <v>152</v>
      </c>
      <c r="F31" s="126" t="s">
        <v>205</v>
      </c>
      <c r="G31" s="126" t="s">
        <v>206</v>
      </c>
      <c r="H31" s="127">
        <v>20000</v>
      </c>
      <c r="I31" s="49">
        <v>20000</v>
      </c>
      <c r="J31" s="49">
        <v>5000</v>
      </c>
      <c r="K31" s="126"/>
      <c r="L31" s="49">
        <v>15000</v>
      </c>
      <c r="M31" s="126"/>
      <c r="N31" s="49"/>
      <c r="O31" s="49"/>
      <c r="P31" s="126"/>
      <c r="Q31" s="49"/>
      <c r="R31" s="49"/>
      <c r="S31" s="49"/>
      <c r="T31" s="49"/>
      <c r="U31" s="49"/>
      <c r="V31" s="49"/>
      <c r="W31" s="49"/>
    </row>
    <row r="32" s="39" customFormat="1" ht="20.25" customHeight="1" spans="1:23">
      <c r="A32" s="126" t="str">
        <f t="shared" si="0"/>
        <v>       玉溪市妇幼保健院</v>
      </c>
      <c r="B32" s="126" t="s">
        <v>189</v>
      </c>
      <c r="C32" s="126" t="s">
        <v>190</v>
      </c>
      <c r="D32" s="126" t="s">
        <v>79</v>
      </c>
      <c r="E32" s="126" t="s">
        <v>152</v>
      </c>
      <c r="F32" s="126" t="s">
        <v>191</v>
      </c>
      <c r="G32" s="126" t="s">
        <v>192</v>
      </c>
      <c r="H32" s="127">
        <v>226000</v>
      </c>
      <c r="I32" s="49">
        <v>226000</v>
      </c>
      <c r="J32" s="49">
        <v>56500</v>
      </c>
      <c r="K32" s="126"/>
      <c r="L32" s="49">
        <v>169500</v>
      </c>
      <c r="M32" s="126"/>
      <c r="N32" s="49"/>
      <c r="O32" s="49"/>
      <c r="P32" s="126"/>
      <c r="Q32" s="49"/>
      <c r="R32" s="49"/>
      <c r="S32" s="49"/>
      <c r="T32" s="49"/>
      <c r="U32" s="49"/>
      <c r="V32" s="49"/>
      <c r="W32" s="49"/>
    </row>
    <row r="33" s="39" customFormat="1" ht="20.25" customHeight="1" spans="1:23">
      <c r="A33" s="126" t="str">
        <f t="shared" si="0"/>
        <v>       玉溪市妇幼保健院</v>
      </c>
      <c r="B33" s="126" t="s">
        <v>207</v>
      </c>
      <c r="C33" s="126" t="s">
        <v>208</v>
      </c>
      <c r="D33" s="126" t="s">
        <v>79</v>
      </c>
      <c r="E33" s="126" t="s">
        <v>152</v>
      </c>
      <c r="F33" s="126" t="s">
        <v>157</v>
      </c>
      <c r="G33" s="126" t="s">
        <v>158</v>
      </c>
      <c r="H33" s="127">
        <v>5500000</v>
      </c>
      <c r="I33" s="49"/>
      <c r="J33" s="49"/>
      <c r="K33" s="126"/>
      <c r="L33" s="49"/>
      <c r="M33" s="126"/>
      <c r="N33" s="49"/>
      <c r="O33" s="49"/>
      <c r="P33" s="126"/>
      <c r="Q33" s="49"/>
      <c r="R33" s="49">
        <v>5500000</v>
      </c>
      <c r="S33" s="49">
        <v>5500000</v>
      </c>
      <c r="T33" s="49"/>
      <c r="U33" s="49"/>
      <c r="V33" s="49"/>
      <c r="W33" s="49"/>
    </row>
    <row r="34" s="39" customFormat="1" ht="20.25" customHeight="1" spans="1:23">
      <c r="A34" s="126" t="str">
        <f t="shared" si="0"/>
        <v>       玉溪市妇幼保健院</v>
      </c>
      <c r="B34" s="126" t="s">
        <v>209</v>
      </c>
      <c r="C34" s="126" t="s">
        <v>130</v>
      </c>
      <c r="D34" s="126" t="s">
        <v>79</v>
      </c>
      <c r="E34" s="126" t="s">
        <v>152</v>
      </c>
      <c r="F34" s="126" t="s">
        <v>210</v>
      </c>
      <c r="G34" s="126" t="s">
        <v>130</v>
      </c>
      <c r="H34" s="127">
        <v>30000</v>
      </c>
      <c r="I34" s="49">
        <v>30000</v>
      </c>
      <c r="J34" s="49"/>
      <c r="K34" s="126"/>
      <c r="L34" s="49">
        <v>30000</v>
      </c>
      <c r="M34" s="126"/>
      <c r="N34" s="49"/>
      <c r="O34" s="49"/>
      <c r="P34" s="126"/>
      <c r="Q34" s="49"/>
      <c r="R34" s="49"/>
      <c r="S34" s="49"/>
      <c r="T34" s="49"/>
      <c r="U34" s="49"/>
      <c r="V34" s="49"/>
      <c r="W34" s="49"/>
    </row>
    <row r="35" s="39" customFormat="1" ht="20.25" customHeight="1" spans="1:23">
      <c r="A35" s="126" t="str">
        <f t="shared" si="0"/>
        <v>       玉溪市妇幼保健院</v>
      </c>
      <c r="B35" s="126" t="s">
        <v>211</v>
      </c>
      <c r="C35" s="126" t="s">
        <v>212</v>
      </c>
      <c r="D35" s="126" t="s">
        <v>79</v>
      </c>
      <c r="E35" s="126" t="s">
        <v>152</v>
      </c>
      <c r="F35" s="126" t="s">
        <v>165</v>
      </c>
      <c r="G35" s="126" t="s">
        <v>166</v>
      </c>
      <c r="H35" s="127">
        <v>43000</v>
      </c>
      <c r="I35" s="49">
        <v>43000</v>
      </c>
      <c r="J35" s="49"/>
      <c r="K35" s="126"/>
      <c r="L35" s="49">
        <v>43000</v>
      </c>
      <c r="M35" s="126"/>
      <c r="N35" s="49"/>
      <c r="O35" s="49"/>
      <c r="P35" s="126"/>
      <c r="Q35" s="49"/>
      <c r="R35" s="49"/>
      <c r="S35" s="49"/>
      <c r="T35" s="49"/>
      <c r="U35" s="49"/>
      <c r="V35" s="49"/>
      <c r="W35" s="49"/>
    </row>
    <row r="36" s="39" customFormat="1" ht="20.25" customHeight="1" spans="1:23">
      <c r="A36" s="126" t="str">
        <f t="shared" si="0"/>
        <v>       玉溪市妇幼保健院</v>
      </c>
      <c r="B36" s="126" t="s">
        <v>213</v>
      </c>
      <c r="C36" s="126" t="s">
        <v>214</v>
      </c>
      <c r="D36" s="126" t="s">
        <v>79</v>
      </c>
      <c r="E36" s="126" t="s">
        <v>152</v>
      </c>
      <c r="F36" s="126" t="s">
        <v>215</v>
      </c>
      <c r="G36" s="126" t="s">
        <v>216</v>
      </c>
      <c r="H36" s="127">
        <v>9933000</v>
      </c>
      <c r="I36" s="49"/>
      <c r="J36" s="49"/>
      <c r="K36" s="126"/>
      <c r="L36" s="49"/>
      <c r="M36" s="126"/>
      <c r="N36" s="49"/>
      <c r="O36" s="49"/>
      <c r="P36" s="126"/>
      <c r="Q36" s="49"/>
      <c r="R36" s="49">
        <v>9933000</v>
      </c>
      <c r="S36" s="49">
        <v>9933000</v>
      </c>
      <c r="T36" s="49"/>
      <c r="U36" s="49"/>
      <c r="V36" s="49"/>
      <c r="W36" s="49"/>
    </row>
    <row r="37" s="39" customFormat="1" ht="20.25" customHeight="1" spans="1:23">
      <c r="A37" s="126" t="str">
        <f t="shared" si="0"/>
        <v>       玉溪市妇幼保健院</v>
      </c>
      <c r="B37" s="126" t="s">
        <v>217</v>
      </c>
      <c r="C37" s="126" t="s">
        <v>218</v>
      </c>
      <c r="D37" s="126" t="s">
        <v>79</v>
      </c>
      <c r="E37" s="126" t="s">
        <v>152</v>
      </c>
      <c r="F37" s="126" t="s">
        <v>157</v>
      </c>
      <c r="G37" s="126" t="s">
        <v>158</v>
      </c>
      <c r="H37" s="127">
        <v>8049600</v>
      </c>
      <c r="I37" s="49">
        <v>8049600</v>
      </c>
      <c r="J37" s="49">
        <v>8049600</v>
      </c>
      <c r="K37" s="126"/>
      <c r="L37" s="49"/>
      <c r="M37" s="126"/>
      <c r="N37" s="49"/>
      <c r="O37" s="49"/>
      <c r="P37" s="126"/>
      <c r="Q37" s="49"/>
      <c r="R37" s="49"/>
      <c r="S37" s="49"/>
      <c r="T37" s="49"/>
      <c r="U37" s="49"/>
      <c r="V37" s="49"/>
      <c r="W37" s="49"/>
    </row>
    <row r="38" s="39" customFormat="1" ht="20.25" customHeight="1" spans="1:23">
      <c r="A38" s="126" t="str">
        <f t="shared" si="0"/>
        <v>       玉溪市妇幼保健院</v>
      </c>
      <c r="B38" s="126" t="s">
        <v>219</v>
      </c>
      <c r="C38" s="126" t="s">
        <v>220</v>
      </c>
      <c r="D38" s="126" t="s">
        <v>72</v>
      </c>
      <c r="E38" s="126" t="s">
        <v>221</v>
      </c>
      <c r="F38" s="126" t="s">
        <v>222</v>
      </c>
      <c r="G38" s="126" t="s">
        <v>223</v>
      </c>
      <c r="H38" s="127">
        <v>434663.67</v>
      </c>
      <c r="I38" s="49">
        <v>434663.67</v>
      </c>
      <c r="J38" s="49"/>
      <c r="K38" s="126"/>
      <c r="L38" s="49">
        <v>434663.67</v>
      </c>
      <c r="M38" s="126"/>
      <c r="N38" s="49"/>
      <c r="O38" s="49"/>
      <c r="P38" s="126"/>
      <c r="Q38" s="49"/>
      <c r="R38" s="49"/>
      <c r="S38" s="49"/>
      <c r="T38" s="49"/>
      <c r="U38" s="49"/>
      <c r="V38" s="49"/>
      <c r="W38" s="49"/>
    </row>
    <row r="39" s="39" customFormat="1" ht="20.25" customHeight="1" spans="1:23">
      <c r="A39" s="126" t="str">
        <f t="shared" si="0"/>
        <v>       玉溪市妇幼保健院</v>
      </c>
      <c r="B39" s="126" t="s">
        <v>224</v>
      </c>
      <c r="C39" s="126" t="s">
        <v>225</v>
      </c>
      <c r="D39" s="126" t="s">
        <v>79</v>
      </c>
      <c r="E39" s="126" t="s">
        <v>152</v>
      </c>
      <c r="F39" s="126" t="s">
        <v>226</v>
      </c>
      <c r="G39" s="126" t="s">
        <v>227</v>
      </c>
      <c r="H39" s="127">
        <v>40500</v>
      </c>
      <c r="I39" s="49">
        <v>40500</v>
      </c>
      <c r="J39" s="49"/>
      <c r="K39" s="126"/>
      <c r="L39" s="49">
        <v>40500</v>
      </c>
      <c r="M39" s="126"/>
      <c r="N39" s="49"/>
      <c r="O39" s="49"/>
      <c r="P39" s="126"/>
      <c r="Q39" s="49"/>
      <c r="R39" s="49"/>
      <c r="S39" s="49"/>
      <c r="T39" s="49"/>
      <c r="U39" s="49"/>
      <c r="V39" s="49"/>
      <c r="W39" s="49"/>
    </row>
    <row r="40" s="39" customFormat="1" ht="20.25" customHeight="1" spans="1:23">
      <c r="A40" s="126" t="str">
        <f t="shared" si="0"/>
        <v>       玉溪市妇幼保健院</v>
      </c>
      <c r="B40" s="126" t="s">
        <v>228</v>
      </c>
      <c r="C40" s="126" t="s">
        <v>229</v>
      </c>
      <c r="D40" s="126" t="s">
        <v>79</v>
      </c>
      <c r="E40" s="126" t="s">
        <v>152</v>
      </c>
      <c r="F40" s="126" t="s">
        <v>195</v>
      </c>
      <c r="G40" s="126" t="s">
        <v>196</v>
      </c>
      <c r="H40" s="127">
        <v>15000</v>
      </c>
      <c r="I40" s="49">
        <v>15000</v>
      </c>
      <c r="J40" s="49"/>
      <c r="K40" s="126"/>
      <c r="L40" s="49">
        <v>15000</v>
      </c>
      <c r="M40" s="126"/>
      <c r="N40" s="49"/>
      <c r="O40" s="49"/>
      <c r="P40" s="126"/>
      <c r="Q40" s="49"/>
      <c r="R40" s="49"/>
      <c r="S40" s="49"/>
      <c r="T40" s="49"/>
      <c r="U40" s="49"/>
      <c r="V40" s="49"/>
      <c r="W40" s="49"/>
    </row>
    <row r="41" s="39" customFormat="1" ht="20.25" customHeight="1" spans="1:23">
      <c r="A41" s="126" t="str">
        <f t="shared" si="0"/>
        <v>       玉溪市妇幼保健院</v>
      </c>
      <c r="B41" s="126" t="s">
        <v>228</v>
      </c>
      <c r="C41" s="126" t="s">
        <v>229</v>
      </c>
      <c r="D41" s="126" t="s">
        <v>79</v>
      </c>
      <c r="E41" s="126" t="s">
        <v>152</v>
      </c>
      <c r="F41" s="126" t="s">
        <v>197</v>
      </c>
      <c r="G41" s="126" t="s">
        <v>198</v>
      </c>
      <c r="H41" s="127">
        <v>40000</v>
      </c>
      <c r="I41" s="49">
        <v>40000</v>
      </c>
      <c r="J41" s="49"/>
      <c r="K41" s="126"/>
      <c r="L41" s="49">
        <v>40000</v>
      </c>
      <c r="M41" s="126"/>
      <c r="N41" s="49"/>
      <c r="O41" s="49"/>
      <c r="P41" s="126"/>
      <c r="Q41" s="49"/>
      <c r="R41" s="49"/>
      <c r="S41" s="49"/>
      <c r="T41" s="49"/>
      <c r="U41" s="49"/>
      <c r="V41" s="49"/>
      <c r="W41" s="49"/>
    </row>
    <row r="42" s="39" customFormat="1" ht="20.25" customHeight="1" spans="1:23">
      <c r="A42" s="126" t="str">
        <f t="shared" si="0"/>
        <v>       玉溪市妇幼保健院</v>
      </c>
      <c r="B42" s="126" t="s">
        <v>228</v>
      </c>
      <c r="C42" s="126" t="s">
        <v>229</v>
      </c>
      <c r="D42" s="126" t="s">
        <v>79</v>
      </c>
      <c r="E42" s="126" t="s">
        <v>152</v>
      </c>
      <c r="F42" s="126" t="s">
        <v>230</v>
      </c>
      <c r="G42" s="126" t="s">
        <v>231</v>
      </c>
      <c r="H42" s="127">
        <v>34230</v>
      </c>
      <c r="I42" s="49">
        <v>34230</v>
      </c>
      <c r="J42" s="49"/>
      <c r="K42" s="126"/>
      <c r="L42" s="49">
        <v>34230</v>
      </c>
      <c r="M42" s="126"/>
      <c r="N42" s="49"/>
      <c r="O42" s="49"/>
      <c r="P42" s="126"/>
      <c r="Q42" s="49"/>
      <c r="R42" s="49"/>
      <c r="S42" s="49"/>
      <c r="T42" s="49"/>
      <c r="U42" s="49"/>
      <c r="V42" s="49"/>
      <c r="W42" s="49"/>
    </row>
    <row r="43" s="39" customFormat="1" ht="20.25" customHeight="1" spans="1:23">
      <c r="A43" s="126" t="str">
        <f t="shared" si="0"/>
        <v>       玉溪市妇幼保健院</v>
      </c>
      <c r="B43" s="126" t="s">
        <v>232</v>
      </c>
      <c r="C43" s="126" t="s">
        <v>233</v>
      </c>
      <c r="D43" s="126" t="s">
        <v>79</v>
      </c>
      <c r="E43" s="126" t="s">
        <v>152</v>
      </c>
      <c r="F43" s="126" t="s">
        <v>157</v>
      </c>
      <c r="G43" s="126" t="s">
        <v>158</v>
      </c>
      <c r="H43" s="127">
        <v>1010000</v>
      </c>
      <c r="I43" s="49"/>
      <c r="J43" s="49"/>
      <c r="K43" s="126"/>
      <c r="L43" s="49"/>
      <c r="M43" s="126"/>
      <c r="N43" s="49"/>
      <c r="O43" s="49"/>
      <c r="P43" s="126"/>
      <c r="Q43" s="49"/>
      <c r="R43" s="49">
        <v>1010000</v>
      </c>
      <c r="S43" s="49">
        <v>1010000</v>
      </c>
      <c r="T43" s="49"/>
      <c r="U43" s="49"/>
      <c r="V43" s="49"/>
      <c r="W43" s="49"/>
    </row>
    <row r="44" s="39" customFormat="1" ht="20.25" customHeight="1" spans="1:23">
      <c r="A44" s="126" t="str">
        <f t="shared" si="0"/>
        <v>       玉溪市妇幼保健院</v>
      </c>
      <c r="B44" s="126" t="s">
        <v>234</v>
      </c>
      <c r="C44" s="126" t="s">
        <v>235</v>
      </c>
      <c r="D44" s="126" t="s">
        <v>84</v>
      </c>
      <c r="E44" s="126" t="s">
        <v>167</v>
      </c>
      <c r="F44" s="126" t="s">
        <v>236</v>
      </c>
      <c r="G44" s="126" t="s">
        <v>237</v>
      </c>
      <c r="H44" s="127">
        <v>16000</v>
      </c>
      <c r="I44" s="49">
        <v>16000</v>
      </c>
      <c r="J44" s="49"/>
      <c r="K44" s="126"/>
      <c r="L44" s="49">
        <v>16000</v>
      </c>
      <c r="M44" s="126"/>
      <c r="N44" s="49"/>
      <c r="O44" s="49"/>
      <c r="P44" s="126"/>
      <c r="Q44" s="49"/>
      <c r="R44" s="49"/>
      <c r="S44" s="49"/>
      <c r="T44" s="49"/>
      <c r="U44" s="49"/>
      <c r="V44" s="49"/>
      <c r="W44" s="49"/>
    </row>
    <row r="45" s="39" customFormat="1" ht="20.25" customHeight="1" spans="1:23">
      <c r="A45" s="126" t="str">
        <f t="shared" si="0"/>
        <v>       玉溪市妇幼保健院</v>
      </c>
      <c r="B45" s="126" t="s">
        <v>238</v>
      </c>
      <c r="C45" s="126" t="s">
        <v>239</v>
      </c>
      <c r="D45" s="126" t="s">
        <v>79</v>
      </c>
      <c r="E45" s="126" t="s">
        <v>152</v>
      </c>
      <c r="F45" s="126" t="s">
        <v>215</v>
      </c>
      <c r="G45" s="126" t="s">
        <v>216</v>
      </c>
      <c r="H45" s="127">
        <v>2010000</v>
      </c>
      <c r="I45" s="49"/>
      <c r="J45" s="49"/>
      <c r="K45" s="126"/>
      <c r="L45" s="49"/>
      <c r="M45" s="126"/>
      <c r="N45" s="49"/>
      <c r="O45" s="49"/>
      <c r="P45" s="126"/>
      <c r="Q45" s="49"/>
      <c r="R45" s="49">
        <v>2010000</v>
      </c>
      <c r="S45" s="49">
        <v>2010000</v>
      </c>
      <c r="T45" s="49"/>
      <c r="U45" s="49"/>
      <c r="V45" s="49"/>
      <c r="W45" s="49"/>
    </row>
    <row r="46" ht="18.75" customHeight="1" spans="1:23">
      <c r="A46" s="35" t="s">
        <v>96</v>
      </c>
      <c r="B46" s="36"/>
      <c r="C46" s="36"/>
      <c r="D46" s="36"/>
      <c r="E46" s="36"/>
      <c r="F46" s="36"/>
      <c r="G46" s="37"/>
      <c r="H46" s="29">
        <v>42183411.99</v>
      </c>
      <c r="I46" s="29">
        <v>23730411.99</v>
      </c>
      <c r="J46" s="29">
        <v>14639261.57</v>
      </c>
      <c r="K46" s="29"/>
      <c r="L46" s="29">
        <v>9091150.42</v>
      </c>
      <c r="M46" s="29"/>
      <c r="N46" s="29"/>
      <c r="O46" s="29"/>
      <c r="P46" s="29"/>
      <c r="Q46" s="29"/>
      <c r="R46" s="29">
        <v>18453000</v>
      </c>
      <c r="S46" s="29">
        <v>18453000</v>
      </c>
      <c r="T46" s="29"/>
      <c r="U46" s="29"/>
      <c r="V46" s="29"/>
      <c r="W46" s="29"/>
    </row>
  </sheetData>
  <mergeCells count="30">
    <mergeCell ref="A3:W3"/>
    <mergeCell ref="A4:G4"/>
    <mergeCell ref="H5:W5"/>
    <mergeCell ref="I6:M6"/>
    <mergeCell ref="N6:P6"/>
    <mergeCell ref="R6:W6"/>
    <mergeCell ref="A46:G46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1388888888889" right="0.751388888888889" top="1" bottom="1" header="0.5" footer="0.5"/>
  <pageSetup paperSize="9" scale="34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7"/>
  <sheetViews>
    <sheetView showZeros="0" workbookViewId="0">
      <pane ySplit="1" topLeftCell="A2" activePane="bottomLeft" state="frozen"/>
      <selection/>
      <selection pane="bottomLeft" activeCell="R127" sqref="R127:S127"/>
    </sheetView>
  </sheetViews>
  <sheetFormatPr defaultColWidth="9.14166666666667" defaultRowHeight="14.25" customHeight="1"/>
  <cols>
    <col min="1" max="1" width="14.575" customWidth="1"/>
    <col min="2" max="2" width="21.025" customWidth="1"/>
    <col min="3" max="3" width="31.3166666666667" customWidth="1"/>
    <col min="4" max="4" width="23.85" customWidth="1"/>
    <col min="5" max="5" width="15.6" customWidth="1"/>
    <col min="6" max="6" width="19.7416666666667" customWidth="1"/>
    <col min="7" max="7" width="14.8833333333333" customWidth="1"/>
    <col min="8" max="8" width="19.7416666666667" customWidth="1"/>
    <col min="9" max="16" width="14.175" customWidth="1"/>
    <col min="17" max="17" width="13.6" customWidth="1"/>
    <col min="18" max="23" width="15.17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5:23">
      <c r="E2" s="2"/>
      <c r="F2" s="2"/>
      <c r="G2" s="2"/>
      <c r="H2" s="2"/>
      <c r="U2" s="121"/>
      <c r="W2" s="60" t="s">
        <v>240</v>
      </c>
    </row>
    <row r="3" ht="27.75" customHeight="1" spans="1:23">
      <c r="A3" s="30" t="s">
        <v>241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ht="13.5" customHeight="1" spans="1:23">
      <c r="A4" s="5" t="s">
        <v>2</v>
      </c>
      <c r="B4" s="117" t="str">
        <f t="shared" ref="A4:B4" si="0">"单位名称："&amp;"绩效评价中心"</f>
        <v>单位名称：绩效评价中心</v>
      </c>
      <c r="C4" s="117"/>
      <c r="D4" s="117"/>
      <c r="E4" s="117"/>
      <c r="F4" s="117"/>
      <c r="G4" s="117"/>
      <c r="H4" s="117"/>
      <c r="I4" s="117"/>
      <c r="J4" s="7"/>
      <c r="K4" s="7"/>
      <c r="L4" s="7"/>
      <c r="M4" s="7"/>
      <c r="N4" s="7"/>
      <c r="O4" s="7"/>
      <c r="P4" s="7"/>
      <c r="Q4" s="7"/>
      <c r="U4" s="121"/>
      <c r="W4" s="112" t="s">
        <v>126</v>
      </c>
    </row>
    <row r="5" ht="21.75" customHeight="1" spans="1:23">
      <c r="A5" s="9" t="s">
        <v>242</v>
      </c>
      <c r="B5" s="9" t="s">
        <v>136</v>
      </c>
      <c r="C5" s="9" t="s">
        <v>137</v>
      </c>
      <c r="D5" s="9" t="s">
        <v>243</v>
      </c>
      <c r="E5" s="10" t="s">
        <v>138</v>
      </c>
      <c r="F5" s="10" t="s">
        <v>139</v>
      </c>
      <c r="G5" s="10" t="s">
        <v>140</v>
      </c>
      <c r="H5" s="10" t="s">
        <v>141</v>
      </c>
      <c r="I5" s="67" t="s">
        <v>37</v>
      </c>
      <c r="J5" s="67" t="s">
        <v>244</v>
      </c>
      <c r="K5" s="67"/>
      <c r="L5" s="67"/>
      <c r="M5" s="67"/>
      <c r="N5" s="119" t="s">
        <v>143</v>
      </c>
      <c r="O5" s="119"/>
      <c r="P5" s="119"/>
      <c r="Q5" s="10" t="s">
        <v>43</v>
      </c>
      <c r="R5" s="11" t="s">
        <v>57</v>
      </c>
      <c r="S5" s="12"/>
      <c r="T5" s="12"/>
      <c r="U5" s="12"/>
      <c r="V5" s="12"/>
      <c r="W5" s="13"/>
    </row>
    <row r="6" ht="21.75" customHeight="1" spans="1:23">
      <c r="A6" s="14"/>
      <c r="B6" s="14"/>
      <c r="C6" s="14"/>
      <c r="D6" s="14"/>
      <c r="E6" s="15"/>
      <c r="F6" s="15"/>
      <c r="G6" s="15"/>
      <c r="H6" s="15"/>
      <c r="I6" s="67"/>
      <c r="J6" s="52" t="s">
        <v>40</v>
      </c>
      <c r="K6" s="52"/>
      <c r="L6" s="52" t="s">
        <v>41</v>
      </c>
      <c r="M6" s="52" t="s">
        <v>42</v>
      </c>
      <c r="N6" s="120" t="s">
        <v>40</v>
      </c>
      <c r="O6" s="120" t="s">
        <v>41</v>
      </c>
      <c r="P6" s="120" t="s">
        <v>42</v>
      </c>
      <c r="Q6" s="15"/>
      <c r="R6" s="10" t="s">
        <v>39</v>
      </c>
      <c r="S6" s="10" t="s">
        <v>50</v>
      </c>
      <c r="T6" s="10" t="s">
        <v>149</v>
      </c>
      <c r="U6" s="10" t="s">
        <v>46</v>
      </c>
      <c r="V6" s="10" t="s">
        <v>47</v>
      </c>
      <c r="W6" s="10" t="s">
        <v>48</v>
      </c>
    </row>
    <row r="7" ht="40.5" customHeight="1" spans="1:23">
      <c r="A7" s="17"/>
      <c r="B7" s="17"/>
      <c r="C7" s="17"/>
      <c r="D7" s="17"/>
      <c r="E7" s="18"/>
      <c r="F7" s="18"/>
      <c r="G7" s="18"/>
      <c r="H7" s="18"/>
      <c r="I7" s="67"/>
      <c r="J7" s="52" t="s">
        <v>39</v>
      </c>
      <c r="K7" s="52" t="s">
        <v>245</v>
      </c>
      <c r="L7" s="52"/>
      <c r="M7" s="52"/>
      <c r="N7" s="18"/>
      <c r="O7" s="18"/>
      <c r="P7" s="18"/>
      <c r="Q7" s="18"/>
      <c r="R7" s="18"/>
      <c r="S7" s="18"/>
      <c r="T7" s="18"/>
      <c r="U7" s="19"/>
      <c r="V7" s="18"/>
      <c r="W7" s="18"/>
    </row>
    <row r="8" ht="15" customHeight="1" spans="1:23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  <c r="T8" s="20">
        <v>20</v>
      </c>
      <c r="U8" s="20">
        <v>21</v>
      </c>
      <c r="V8" s="20">
        <v>22</v>
      </c>
      <c r="W8" s="20">
        <v>23</v>
      </c>
    </row>
    <row r="9" s="39" customFormat="1" ht="32.9" customHeight="1" spans="1:23">
      <c r="A9" s="115"/>
      <c r="B9" s="118"/>
      <c r="C9" s="115" t="s">
        <v>246</v>
      </c>
      <c r="D9" s="115"/>
      <c r="E9" s="115"/>
      <c r="F9" s="115"/>
      <c r="G9" s="115"/>
      <c r="H9" s="115"/>
      <c r="I9" s="103">
        <v>113200.99</v>
      </c>
      <c r="J9" s="103"/>
      <c r="K9" s="103"/>
      <c r="L9" s="103"/>
      <c r="M9" s="103"/>
      <c r="N9" s="103">
        <v>113200.99</v>
      </c>
      <c r="O9" s="103"/>
      <c r="P9" s="103"/>
      <c r="Q9" s="103"/>
      <c r="R9" s="103"/>
      <c r="S9" s="103"/>
      <c r="T9" s="103"/>
      <c r="U9" s="103"/>
      <c r="V9" s="103"/>
      <c r="W9" s="103"/>
    </row>
    <row r="10" s="39" customFormat="1" ht="32.9" customHeight="1" spans="1:23">
      <c r="A10" s="115" t="s">
        <v>247</v>
      </c>
      <c r="B10" s="118" t="s">
        <v>248</v>
      </c>
      <c r="C10" s="115" t="s">
        <v>246</v>
      </c>
      <c r="D10" s="115" t="s">
        <v>51</v>
      </c>
      <c r="E10" s="115" t="s">
        <v>79</v>
      </c>
      <c r="F10" s="115" t="s">
        <v>152</v>
      </c>
      <c r="G10" s="115" t="s">
        <v>201</v>
      </c>
      <c r="H10" s="115" t="s">
        <v>202</v>
      </c>
      <c r="I10" s="103">
        <v>30000</v>
      </c>
      <c r="J10" s="103"/>
      <c r="K10" s="103"/>
      <c r="L10" s="103"/>
      <c r="M10" s="103"/>
      <c r="N10" s="103">
        <v>30000</v>
      </c>
      <c r="O10" s="103"/>
      <c r="P10" s="103"/>
      <c r="Q10" s="103"/>
      <c r="R10" s="103"/>
      <c r="S10" s="103"/>
      <c r="T10" s="103"/>
      <c r="U10" s="103"/>
      <c r="V10" s="103"/>
      <c r="W10" s="103"/>
    </row>
    <row r="11" s="39" customFormat="1" ht="32.9" customHeight="1" spans="1:23">
      <c r="A11" s="115" t="s">
        <v>247</v>
      </c>
      <c r="B11" s="118" t="s">
        <v>248</v>
      </c>
      <c r="C11" s="115" t="s">
        <v>246</v>
      </c>
      <c r="D11" s="115" t="s">
        <v>51</v>
      </c>
      <c r="E11" s="115" t="s">
        <v>79</v>
      </c>
      <c r="F11" s="115" t="s">
        <v>152</v>
      </c>
      <c r="G11" s="115" t="s">
        <v>249</v>
      </c>
      <c r="H11" s="115" t="s">
        <v>250</v>
      </c>
      <c r="I11" s="103">
        <v>12078</v>
      </c>
      <c r="J11" s="103"/>
      <c r="K11" s="103"/>
      <c r="L11" s="103"/>
      <c r="M11" s="103"/>
      <c r="N11" s="103">
        <v>12078</v>
      </c>
      <c r="O11" s="103"/>
      <c r="P11" s="103"/>
      <c r="Q11" s="103"/>
      <c r="R11" s="103"/>
      <c r="S11" s="103"/>
      <c r="T11" s="103"/>
      <c r="U11" s="103"/>
      <c r="V11" s="103"/>
      <c r="W11" s="103"/>
    </row>
    <row r="12" s="39" customFormat="1" ht="32.9" customHeight="1" spans="1:23">
      <c r="A12" s="115" t="s">
        <v>247</v>
      </c>
      <c r="B12" s="118" t="s">
        <v>248</v>
      </c>
      <c r="C12" s="115" t="s">
        <v>246</v>
      </c>
      <c r="D12" s="115" t="s">
        <v>51</v>
      </c>
      <c r="E12" s="115" t="s">
        <v>79</v>
      </c>
      <c r="F12" s="115" t="s">
        <v>152</v>
      </c>
      <c r="G12" s="115" t="s">
        <v>251</v>
      </c>
      <c r="H12" s="115" t="s">
        <v>252</v>
      </c>
      <c r="I12" s="103">
        <v>3018.99</v>
      </c>
      <c r="J12" s="103"/>
      <c r="K12" s="103"/>
      <c r="L12" s="103"/>
      <c r="M12" s="103"/>
      <c r="N12" s="103">
        <v>3018.99</v>
      </c>
      <c r="O12" s="103"/>
      <c r="P12" s="103"/>
      <c r="Q12" s="103"/>
      <c r="R12" s="103"/>
      <c r="S12" s="103"/>
      <c r="T12" s="103"/>
      <c r="U12" s="103"/>
      <c r="V12" s="103"/>
      <c r="W12" s="103"/>
    </row>
    <row r="13" s="39" customFormat="1" ht="32.9" customHeight="1" spans="1:23">
      <c r="A13" s="115" t="s">
        <v>247</v>
      </c>
      <c r="B13" s="118" t="s">
        <v>248</v>
      </c>
      <c r="C13" s="115" t="s">
        <v>246</v>
      </c>
      <c r="D13" s="115" t="s">
        <v>51</v>
      </c>
      <c r="E13" s="115" t="s">
        <v>79</v>
      </c>
      <c r="F13" s="115" t="s">
        <v>152</v>
      </c>
      <c r="G13" s="115" t="s">
        <v>253</v>
      </c>
      <c r="H13" s="115" t="s">
        <v>254</v>
      </c>
      <c r="I13" s="103">
        <v>46000</v>
      </c>
      <c r="J13" s="103"/>
      <c r="K13" s="103"/>
      <c r="L13" s="103"/>
      <c r="M13" s="103"/>
      <c r="N13" s="103">
        <v>46000</v>
      </c>
      <c r="O13" s="103"/>
      <c r="P13" s="103"/>
      <c r="Q13" s="103"/>
      <c r="R13" s="103"/>
      <c r="S13" s="103"/>
      <c r="T13" s="103"/>
      <c r="U13" s="103"/>
      <c r="V13" s="103"/>
      <c r="W13" s="103"/>
    </row>
    <row r="14" s="39" customFormat="1" ht="32.9" customHeight="1" spans="1:23">
      <c r="A14" s="115" t="s">
        <v>247</v>
      </c>
      <c r="B14" s="118" t="s">
        <v>248</v>
      </c>
      <c r="C14" s="115" t="s">
        <v>246</v>
      </c>
      <c r="D14" s="115" t="s">
        <v>51</v>
      </c>
      <c r="E14" s="115" t="s">
        <v>79</v>
      </c>
      <c r="F14" s="115" t="s">
        <v>152</v>
      </c>
      <c r="G14" s="115" t="s">
        <v>191</v>
      </c>
      <c r="H14" s="115" t="s">
        <v>192</v>
      </c>
      <c r="I14" s="103">
        <v>22104</v>
      </c>
      <c r="J14" s="103"/>
      <c r="K14" s="103"/>
      <c r="L14" s="103"/>
      <c r="M14" s="103"/>
      <c r="N14" s="103">
        <v>22104</v>
      </c>
      <c r="O14" s="103"/>
      <c r="P14" s="103"/>
      <c r="Q14" s="103"/>
      <c r="R14" s="103"/>
      <c r="S14" s="103"/>
      <c r="T14" s="103"/>
      <c r="U14" s="103"/>
      <c r="V14" s="103"/>
      <c r="W14" s="103"/>
    </row>
    <row r="15" s="39" customFormat="1" ht="32.9" customHeight="1" spans="1:23">
      <c r="A15" s="115"/>
      <c r="B15" s="115"/>
      <c r="C15" s="115" t="s">
        <v>255</v>
      </c>
      <c r="D15" s="115"/>
      <c r="E15" s="115"/>
      <c r="F15" s="115"/>
      <c r="G15" s="115"/>
      <c r="H15" s="115"/>
      <c r="I15" s="103">
        <v>1456.65</v>
      </c>
      <c r="J15" s="103"/>
      <c r="K15" s="103"/>
      <c r="L15" s="103"/>
      <c r="M15" s="103"/>
      <c r="N15" s="103">
        <v>1456.65</v>
      </c>
      <c r="O15" s="103"/>
      <c r="P15" s="103"/>
      <c r="Q15" s="103"/>
      <c r="R15" s="103"/>
      <c r="S15" s="103"/>
      <c r="T15" s="103"/>
      <c r="U15" s="103"/>
      <c r="V15" s="103"/>
      <c r="W15" s="103"/>
    </row>
    <row r="16" s="39" customFormat="1" ht="32.9" customHeight="1" spans="1:23">
      <c r="A16" s="115" t="s">
        <v>256</v>
      </c>
      <c r="B16" s="118" t="s">
        <v>257</v>
      </c>
      <c r="C16" s="115" t="s">
        <v>255</v>
      </c>
      <c r="D16" s="115" t="s">
        <v>51</v>
      </c>
      <c r="E16" s="115" t="s">
        <v>80</v>
      </c>
      <c r="F16" s="115" t="s">
        <v>258</v>
      </c>
      <c r="G16" s="115" t="s">
        <v>201</v>
      </c>
      <c r="H16" s="115" t="s">
        <v>202</v>
      </c>
      <c r="I16" s="103">
        <v>76</v>
      </c>
      <c r="J16" s="103"/>
      <c r="K16" s="103"/>
      <c r="L16" s="103"/>
      <c r="M16" s="103"/>
      <c r="N16" s="103">
        <v>76</v>
      </c>
      <c r="O16" s="103"/>
      <c r="P16" s="103"/>
      <c r="Q16" s="103"/>
      <c r="R16" s="103"/>
      <c r="S16" s="103"/>
      <c r="T16" s="103"/>
      <c r="U16" s="103"/>
      <c r="V16" s="103"/>
      <c r="W16" s="103"/>
    </row>
    <row r="17" s="39" customFormat="1" ht="32.9" customHeight="1" spans="1:23">
      <c r="A17" s="115" t="s">
        <v>256</v>
      </c>
      <c r="B17" s="118" t="s">
        <v>257</v>
      </c>
      <c r="C17" s="115" t="s">
        <v>255</v>
      </c>
      <c r="D17" s="115" t="s">
        <v>51</v>
      </c>
      <c r="E17" s="115" t="s">
        <v>80</v>
      </c>
      <c r="F17" s="115" t="s">
        <v>258</v>
      </c>
      <c r="G17" s="115" t="s">
        <v>251</v>
      </c>
      <c r="H17" s="115" t="s">
        <v>252</v>
      </c>
      <c r="I17" s="103">
        <v>1380.65</v>
      </c>
      <c r="J17" s="103"/>
      <c r="K17" s="103"/>
      <c r="L17" s="103"/>
      <c r="M17" s="103"/>
      <c r="N17" s="103">
        <v>1380.65</v>
      </c>
      <c r="O17" s="103"/>
      <c r="P17" s="103"/>
      <c r="Q17" s="103"/>
      <c r="R17" s="103"/>
      <c r="S17" s="103"/>
      <c r="T17" s="103"/>
      <c r="U17" s="103"/>
      <c r="V17" s="103"/>
      <c r="W17" s="103"/>
    </row>
    <row r="18" s="39" customFormat="1" ht="32.9" customHeight="1" spans="1:23">
      <c r="A18" s="115"/>
      <c r="B18" s="115"/>
      <c r="C18" s="115" t="s">
        <v>259</v>
      </c>
      <c r="D18" s="115"/>
      <c r="E18" s="115"/>
      <c r="F18" s="115"/>
      <c r="G18" s="115"/>
      <c r="H18" s="115"/>
      <c r="I18" s="103">
        <v>341846</v>
      </c>
      <c r="J18" s="103"/>
      <c r="K18" s="103"/>
      <c r="L18" s="103"/>
      <c r="M18" s="103"/>
      <c r="N18" s="103">
        <v>341846</v>
      </c>
      <c r="O18" s="103"/>
      <c r="P18" s="103"/>
      <c r="Q18" s="103"/>
      <c r="R18" s="103"/>
      <c r="S18" s="103"/>
      <c r="T18" s="103"/>
      <c r="U18" s="103"/>
      <c r="V18" s="103"/>
      <c r="W18" s="103"/>
    </row>
    <row r="19" s="39" customFormat="1" ht="32.9" customHeight="1" spans="1:23">
      <c r="A19" s="115" t="s">
        <v>256</v>
      </c>
      <c r="B19" s="118" t="s">
        <v>260</v>
      </c>
      <c r="C19" s="115" t="s">
        <v>259</v>
      </c>
      <c r="D19" s="115" t="s">
        <v>51</v>
      </c>
      <c r="E19" s="115" t="s">
        <v>88</v>
      </c>
      <c r="F19" s="115" t="s">
        <v>261</v>
      </c>
      <c r="G19" s="115" t="s">
        <v>249</v>
      </c>
      <c r="H19" s="115" t="s">
        <v>250</v>
      </c>
      <c r="I19" s="103">
        <v>1710</v>
      </c>
      <c r="J19" s="103"/>
      <c r="K19" s="103"/>
      <c r="L19" s="103"/>
      <c r="M19" s="103"/>
      <c r="N19" s="103">
        <v>1710</v>
      </c>
      <c r="O19" s="103"/>
      <c r="P19" s="103"/>
      <c r="Q19" s="103"/>
      <c r="R19" s="103"/>
      <c r="S19" s="103"/>
      <c r="T19" s="103"/>
      <c r="U19" s="103"/>
      <c r="V19" s="103"/>
      <c r="W19" s="103"/>
    </row>
    <row r="20" s="39" customFormat="1" ht="32.9" customHeight="1" spans="1:23">
      <c r="A20" s="115" t="s">
        <v>256</v>
      </c>
      <c r="B20" s="118" t="s">
        <v>260</v>
      </c>
      <c r="C20" s="115" t="s">
        <v>259</v>
      </c>
      <c r="D20" s="115" t="s">
        <v>51</v>
      </c>
      <c r="E20" s="115" t="s">
        <v>88</v>
      </c>
      <c r="F20" s="115" t="s">
        <v>261</v>
      </c>
      <c r="G20" s="115" t="s">
        <v>251</v>
      </c>
      <c r="H20" s="115" t="s">
        <v>252</v>
      </c>
      <c r="I20" s="103">
        <v>41074</v>
      </c>
      <c r="J20" s="103"/>
      <c r="K20" s="103"/>
      <c r="L20" s="103"/>
      <c r="M20" s="103"/>
      <c r="N20" s="103">
        <v>41074</v>
      </c>
      <c r="O20" s="103"/>
      <c r="P20" s="103"/>
      <c r="Q20" s="103"/>
      <c r="R20" s="103"/>
      <c r="S20" s="103"/>
      <c r="T20" s="103"/>
      <c r="U20" s="103"/>
      <c r="V20" s="103"/>
      <c r="W20" s="103"/>
    </row>
    <row r="21" s="39" customFormat="1" ht="32.9" customHeight="1" spans="1:23">
      <c r="A21" s="115" t="s">
        <v>256</v>
      </c>
      <c r="B21" s="118" t="s">
        <v>260</v>
      </c>
      <c r="C21" s="115" t="s">
        <v>259</v>
      </c>
      <c r="D21" s="115" t="s">
        <v>51</v>
      </c>
      <c r="E21" s="115" t="s">
        <v>88</v>
      </c>
      <c r="F21" s="115" t="s">
        <v>261</v>
      </c>
      <c r="G21" s="115" t="s">
        <v>262</v>
      </c>
      <c r="H21" s="115" t="s">
        <v>263</v>
      </c>
      <c r="I21" s="103">
        <v>299012</v>
      </c>
      <c r="J21" s="103"/>
      <c r="K21" s="103"/>
      <c r="L21" s="103"/>
      <c r="M21" s="103"/>
      <c r="N21" s="103">
        <v>299012</v>
      </c>
      <c r="O21" s="103"/>
      <c r="P21" s="103"/>
      <c r="Q21" s="103"/>
      <c r="R21" s="103"/>
      <c r="S21" s="103"/>
      <c r="T21" s="103"/>
      <c r="U21" s="103"/>
      <c r="V21" s="103"/>
      <c r="W21" s="103"/>
    </row>
    <row r="22" s="39" customFormat="1" ht="32.9" customHeight="1" spans="1:23">
      <c r="A22" s="115" t="s">
        <v>256</v>
      </c>
      <c r="B22" s="118" t="s">
        <v>260</v>
      </c>
      <c r="C22" s="115" t="s">
        <v>259</v>
      </c>
      <c r="D22" s="115" t="s">
        <v>51</v>
      </c>
      <c r="E22" s="115" t="s">
        <v>88</v>
      </c>
      <c r="F22" s="115" t="s">
        <v>261</v>
      </c>
      <c r="G22" s="115" t="s">
        <v>236</v>
      </c>
      <c r="H22" s="115" t="s">
        <v>237</v>
      </c>
      <c r="I22" s="103">
        <v>50</v>
      </c>
      <c r="J22" s="103"/>
      <c r="K22" s="103"/>
      <c r="L22" s="103"/>
      <c r="M22" s="103"/>
      <c r="N22" s="103">
        <v>50</v>
      </c>
      <c r="O22" s="103"/>
      <c r="P22" s="103"/>
      <c r="Q22" s="103"/>
      <c r="R22" s="103"/>
      <c r="S22" s="103"/>
      <c r="T22" s="103"/>
      <c r="U22" s="103"/>
      <c r="V22" s="103"/>
      <c r="W22" s="103"/>
    </row>
    <row r="23" s="39" customFormat="1" ht="32.9" customHeight="1" spans="1:23">
      <c r="A23" s="115"/>
      <c r="B23" s="115"/>
      <c r="C23" s="115" t="s">
        <v>264</v>
      </c>
      <c r="D23" s="115"/>
      <c r="E23" s="115"/>
      <c r="F23" s="115"/>
      <c r="G23" s="115"/>
      <c r="H23" s="115"/>
      <c r="I23" s="103">
        <v>41547000</v>
      </c>
      <c r="J23" s="103"/>
      <c r="K23" s="103"/>
      <c r="L23" s="103"/>
      <c r="M23" s="103"/>
      <c r="N23" s="103"/>
      <c r="O23" s="103"/>
      <c r="P23" s="103"/>
      <c r="Q23" s="103"/>
      <c r="R23" s="103">
        <v>41547000</v>
      </c>
      <c r="S23" s="103">
        <v>41547000</v>
      </c>
      <c r="T23" s="103"/>
      <c r="U23" s="103"/>
      <c r="V23" s="103"/>
      <c r="W23" s="103"/>
    </row>
    <row r="24" s="39" customFormat="1" ht="32.9" customHeight="1" spans="1:23">
      <c r="A24" s="115" t="s">
        <v>265</v>
      </c>
      <c r="B24" s="118" t="s">
        <v>266</v>
      </c>
      <c r="C24" s="115" t="s">
        <v>264</v>
      </c>
      <c r="D24" s="115" t="s">
        <v>51</v>
      </c>
      <c r="E24" s="115" t="s">
        <v>79</v>
      </c>
      <c r="F24" s="115" t="s">
        <v>152</v>
      </c>
      <c r="G24" s="115" t="s">
        <v>193</v>
      </c>
      <c r="H24" s="115" t="s">
        <v>194</v>
      </c>
      <c r="I24" s="103">
        <v>500000</v>
      </c>
      <c r="J24" s="103"/>
      <c r="K24" s="103"/>
      <c r="L24" s="103"/>
      <c r="M24" s="103"/>
      <c r="N24" s="103"/>
      <c r="O24" s="103"/>
      <c r="P24" s="103"/>
      <c r="Q24" s="103"/>
      <c r="R24" s="103">
        <v>500000</v>
      </c>
      <c r="S24" s="103">
        <v>500000</v>
      </c>
      <c r="T24" s="103"/>
      <c r="U24" s="103"/>
      <c r="V24" s="103"/>
      <c r="W24" s="103"/>
    </row>
    <row r="25" s="39" customFormat="1" ht="32.9" customHeight="1" spans="1:23">
      <c r="A25" s="115" t="s">
        <v>265</v>
      </c>
      <c r="B25" s="118" t="s">
        <v>266</v>
      </c>
      <c r="C25" s="115" t="s">
        <v>264</v>
      </c>
      <c r="D25" s="115" t="s">
        <v>51</v>
      </c>
      <c r="E25" s="115" t="s">
        <v>79</v>
      </c>
      <c r="F25" s="115" t="s">
        <v>152</v>
      </c>
      <c r="G25" s="115" t="s">
        <v>195</v>
      </c>
      <c r="H25" s="115" t="s">
        <v>196</v>
      </c>
      <c r="I25" s="103">
        <v>400000</v>
      </c>
      <c r="J25" s="103"/>
      <c r="K25" s="103"/>
      <c r="L25" s="103"/>
      <c r="M25" s="103"/>
      <c r="N25" s="103"/>
      <c r="O25" s="103"/>
      <c r="P25" s="103"/>
      <c r="Q25" s="103"/>
      <c r="R25" s="103">
        <v>400000</v>
      </c>
      <c r="S25" s="103">
        <v>400000</v>
      </c>
      <c r="T25" s="103"/>
      <c r="U25" s="103"/>
      <c r="V25" s="103"/>
      <c r="W25" s="103"/>
    </row>
    <row r="26" s="39" customFormat="1" ht="32.9" customHeight="1" spans="1:23">
      <c r="A26" s="115" t="s">
        <v>265</v>
      </c>
      <c r="B26" s="118" t="s">
        <v>266</v>
      </c>
      <c r="C26" s="115" t="s">
        <v>264</v>
      </c>
      <c r="D26" s="115" t="s">
        <v>51</v>
      </c>
      <c r="E26" s="115" t="s">
        <v>79</v>
      </c>
      <c r="F26" s="115" t="s">
        <v>152</v>
      </c>
      <c r="G26" s="115" t="s">
        <v>197</v>
      </c>
      <c r="H26" s="115" t="s">
        <v>198</v>
      </c>
      <c r="I26" s="103">
        <v>950000</v>
      </c>
      <c r="J26" s="103"/>
      <c r="K26" s="103"/>
      <c r="L26" s="103"/>
      <c r="M26" s="103"/>
      <c r="N26" s="103"/>
      <c r="O26" s="103"/>
      <c r="P26" s="103"/>
      <c r="Q26" s="103"/>
      <c r="R26" s="103">
        <v>950000</v>
      </c>
      <c r="S26" s="103">
        <v>950000</v>
      </c>
      <c r="T26" s="103"/>
      <c r="U26" s="103"/>
      <c r="V26" s="103"/>
      <c r="W26" s="103"/>
    </row>
    <row r="27" s="39" customFormat="1" ht="32.9" customHeight="1" spans="1:23">
      <c r="A27" s="115" t="s">
        <v>265</v>
      </c>
      <c r="B27" s="118" t="s">
        <v>266</v>
      </c>
      <c r="C27" s="115" t="s">
        <v>264</v>
      </c>
      <c r="D27" s="115" t="s">
        <v>51</v>
      </c>
      <c r="E27" s="115" t="s">
        <v>79</v>
      </c>
      <c r="F27" s="115" t="s">
        <v>152</v>
      </c>
      <c r="G27" s="115" t="s">
        <v>199</v>
      </c>
      <c r="H27" s="115" t="s">
        <v>200</v>
      </c>
      <c r="I27" s="103">
        <v>100000</v>
      </c>
      <c r="J27" s="103"/>
      <c r="K27" s="103"/>
      <c r="L27" s="103"/>
      <c r="M27" s="103"/>
      <c r="N27" s="103"/>
      <c r="O27" s="103"/>
      <c r="P27" s="103"/>
      <c r="Q27" s="103"/>
      <c r="R27" s="103">
        <v>100000</v>
      </c>
      <c r="S27" s="103">
        <v>100000</v>
      </c>
      <c r="T27" s="103"/>
      <c r="U27" s="103"/>
      <c r="V27" s="103"/>
      <c r="W27" s="103"/>
    </row>
    <row r="28" s="39" customFormat="1" ht="32.9" customHeight="1" spans="1:23">
      <c r="A28" s="115" t="s">
        <v>265</v>
      </c>
      <c r="B28" s="118" t="s">
        <v>266</v>
      </c>
      <c r="C28" s="115" t="s">
        <v>264</v>
      </c>
      <c r="D28" s="115" t="s">
        <v>51</v>
      </c>
      <c r="E28" s="115" t="s">
        <v>79</v>
      </c>
      <c r="F28" s="115" t="s">
        <v>152</v>
      </c>
      <c r="G28" s="115" t="s">
        <v>267</v>
      </c>
      <c r="H28" s="115" t="s">
        <v>268</v>
      </c>
      <c r="I28" s="103">
        <v>1869800</v>
      </c>
      <c r="J28" s="103"/>
      <c r="K28" s="103"/>
      <c r="L28" s="103"/>
      <c r="M28" s="103"/>
      <c r="N28" s="103"/>
      <c r="O28" s="103"/>
      <c r="P28" s="103"/>
      <c r="Q28" s="103"/>
      <c r="R28" s="103">
        <v>1869800</v>
      </c>
      <c r="S28" s="103">
        <v>1869800</v>
      </c>
      <c r="T28" s="103"/>
      <c r="U28" s="103"/>
      <c r="V28" s="103"/>
      <c r="W28" s="103"/>
    </row>
    <row r="29" s="39" customFormat="1" ht="32.9" customHeight="1" spans="1:23">
      <c r="A29" s="115" t="s">
        <v>265</v>
      </c>
      <c r="B29" s="118" t="s">
        <v>266</v>
      </c>
      <c r="C29" s="115" t="s">
        <v>264</v>
      </c>
      <c r="D29" s="115" t="s">
        <v>51</v>
      </c>
      <c r="E29" s="115" t="s">
        <v>79</v>
      </c>
      <c r="F29" s="115" t="s">
        <v>152</v>
      </c>
      <c r="G29" s="115" t="s">
        <v>201</v>
      </c>
      <c r="H29" s="115" t="s">
        <v>202</v>
      </c>
      <c r="I29" s="103">
        <v>281500</v>
      </c>
      <c r="J29" s="103"/>
      <c r="K29" s="103"/>
      <c r="L29" s="103"/>
      <c r="M29" s="103"/>
      <c r="N29" s="103"/>
      <c r="O29" s="103"/>
      <c r="P29" s="103"/>
      <c r="Q29" s="103"/>
      <c r="R29" s="103">
        <v>281500</v>
      </c>
      <c r="S29" s="103">
        <v>281500</v>
      </c>
      <c r="T29" s="103"/>
      <c r="U29" s="103"/>
      <c r="V29" s="103"/>
      <c r="W29" s="103"/>
    </row>
    <row r="30" s="39" customFormat="1" ht="32.9" customHeight="1" spans="1:23">
      <c r="A30" s="115" t="s">
        <v>265</v>
      </c>
      <c r="B30" s="118" t="s">
        <v>266</v>
      </c>
      <c r="C30" s="115" t="s">
        <v>264</v>
      </c>
      <c r="D30" s="115" t="s">
        <v>51</v>
      </c>
      <c r="E30" s="115" t="s">
        <v>79</v>
      </c>
      <c r="F30" s="115" t="s">
        <v>152</v>
      </c>
      <c r="G30" s="115" t="s">
        <v>230</v>
      </c>
      <c r="H30" s="115" t="s">
        <v>231</v>
      </c>
      <c r="I30" s="103">
        <v>2741520</v>
      </c>
      <c r="J30" s="103"/>
      <c r="K30" s="103"/>
      <c r="L30" s="103"/>
      <c r="M30" s="103"/>
      <c r="N30" s="103"/>
      <c r="O30" s="103"/>
      <c r="P30" s="103"/>
      <c r="Q30" s="103"/>
      <c r="R30" s="103">
        <v>2741520</v>
      </c>
      <c r="S30" s="103">
        <v>2741520</v>
      </c>
      <c r="T30" s="103"/>
      <c r="U30" s="103"/>
      <c r="V30" s="103"/>
      <c r="W30" s="103"/>
    </row>
    <row r="31" s="39" customFormat="1" ht="32.9" customHeight="1" spans="1:23">
      <c r="A31" s="115" t="s">
        <v>265</v>
      </c>
      <c r="B31" s="118" t="s">
        <v>266</v>
      </c>
      <c r="C31" s="115" t="s">
        <v>264</v>
      </c>
      <c r="D31" s="115" t="s">
        <v>51</v>
      </c>
      <c r="E31" s="115" t="s">
        <v>79</v>
      </c>
      <c r="F31" s="115" t="s">
        <v>152</v>
      </c>
      <c r="G31" s="115" t="s">
        <v>251</v>
      </c>
      <c r="H31" s="115" t="s">
        <v>252</v>
      </c>
      <c r="I31" s="103">
        <v>310000</v>
      </c>
      <c r="J31" s="103"/>
      <c r="K31" s="103"/>
      <c r="L31" s="103"/>
      <c r="M31" s="103"/>
      <c r="N31" s="103"/>
      <c r="O31" s="103"/>
      <c r="P31" s="103"/>
      <c r="Q31" s="103"/>
      <c r="R31" s="103">
        <v>310000</v>
      </c>
      <c r="S31" s="103">
        <v>310000</v>
      </c>
      <c r="T31" s="103"/>
      <c r="U31" s="103"/>
      <c r="V31" s="103"/>
      <c r="W31" s="103"/>
    </row>
    <row r="32" s="39" customFormat="1" ht="32.9" customHeight="1" spans="1:23">
      <c r="A32" s="115" t="s">
        <v>265</v>
      </c>
      <c r="B32" s="118" t="s">
        <v>266</v>
      </c>
      <c r="C32" s="115" t="s">
        <v>264</v>
      </c>
      <c r="D32" s="115" t="s">
        <v>51</v>
      </c>
      <c r="E32" s="115" t="s">
        <v>79</v>
      </c>
      <c r="F32" s="115" t="s">
        <v>152</v>
      </c>
      <c r="G32" s="115" t="s">
        <v>262</v>
      </c>
      <c r="H32" s="115" t="s">
        <v>263</v>
      </c>
      <c r="I32" s="103">
        <v>17425000</v>
      </c>
      <c r="J32" s="103"/>
      <c r="K32" s="103"/>
      <c r="L32" s="103"/>
      <c r="M32" s="103"/>
      <c r="N32" s="103"/>
      <c r="O32" s="103"/>
      <c r="P32" s="103"/>
      <c r="Q32" s="103"/>
      <c r="R32" s="103">
        <v>17425000</v>
      </c>
      <c r="S32" s="103">
        <v>17425000</v>
      </c>
      <c r="T32" s="103"/>
      <c r="U32" s="103"/>
      <c r="V32" s="103"/>
      <c r="W32" s="103"/>
    </row>
    <row r="33" s="39" customFormat="1" ht="32.9" customHeight="1" spans="1:23">
      <c r="A33" s="115" t="s">
        <v>265</v>
      </c>
      <c r="B33" s="118" t="s">
        <v>266</v>
      </c>
      <c r="C33" s="115" t="s">
        <v>264</v>
      </c>
      <c r="D33" s="115" t="s">
        <v>51</v>
      </c>
      <c r="E33" s="115" t="s">
        <v>79</v>
      </c>
      <c r="F33" s="115" t="s">
        <v>152</v>
      </c>
      <c r="G33" s="115" t="s">
        <v>253</v>
      </c>
      <c r="H33" s="115" t="s">
        <v>254</v>
      </c>
      <c r="I33" s="103">
        <v>1268300</v>
      </c>
      <c r="J33" s="103"/>
      <c r="K33" s="103"/>
      <c r="L33" s="103"/>
      <c r="M33" s="103"/>
      <c r="N33" s="103"/>
      <c r="O33" s="103"/>
      <c r="P33" s="103"/>
      <c r="Q33" s="103"/>
      <c r="R33" s="103">
        <v>1268300</v>
      </c>
      <c r="S33" s="103">
        <v>1268300</v>
      </c>
      <c r="T33" s="103"/>
      <c r="U33" s="103"/>
      <c r="V33" s="103"/>
      <c r="W33" s="103"/>
    </row>
    <row r="34" s="39" customFormat="1" ht="32.9" customHeight="1" spans="1:23">
      <c r="A34" s="115" t="s">
        <v>265</v>
      </c>
      <c r="B34" s="118" t="s">
        <v>266</v>
      </c>
      <c r="C34" s="115" t="s">
        <v>264</v>
      </c>
      <c r="D34" s="115" t="s">
        <v>51</v>
      </c>
      <c r="E34" s="115" t="s">
        <v>79</v>
      </c>
      <c r="F34" s="115" t="s">
        <v>152</v>
      </c>
      <c r="G34" s="115" t="s">
        <v>269</v>
      </c>
      <c r="H34" s="115" t="s">
        <v>270</v>
      </c>
      <c r="I34" s="103">
        <v>2960000</v>
      </c>
      <c r="J34" s="103"/>
      <c r="K34" s="103"/>
      <c r="L34" s="103"/>
      <c r="M34" s="103"/>
      <c r="N34" s="103"/>
      <c r="O34" s="103"/>
      <c r="P34" s="103"/>
      <c r="Q34" s="103"/>
      <c r="R34" s="103">
        <v>2960000</v>
      </c>
      <c r="S34" s="103">
        <v>2960000</v>
      </c>
      <c r="T34" s="103"/>
      <c r="U34" s="103"/>
      <c r="V34" s="103"/>
      <c r="W34" s="103"/>
    </row>
    <row r="35" s="39" customFormat="1" ht="32.9" customHeight="1" spans="1:23">
      <c r="A35" s="115" t="s">
        <v>265</v>
      </c>
      <c r="B35" s="118" t="s">
        <v>266</v>
      </c>
      <c r="C35" s="115" t="s">
        <v>264</v>
      </c>
      <c r="D35" s="115" t="s">
        <v>51</v>
      </c>
      <c r="E35" s="115" t="s">
        <v>79</v>
      </c>
      <c r="F35" s="115" t="s">
        <v>152</v>
      </c>
      <c r="G35" s="115" t="s">
        <v>188</v>
      </c>
      <c r="H35" s="115" t="s">
        <v>187</v>
      </c>
      <c r="I35" s="103">
        <v>400000</v>
      </c>
      <c r="J35" s="103"/>
      <c r="K35" s="103"/>
      <c r="L35" s="103"/>
      <c r="M35" s="103"/>
      <c r="N35" s="103"/>
      <c r="O35" s="103"/>
      <c r="P35" s="103"/>
      <c r="Q35" s="103"/>
      <c r="R35" s="103">
        <v>400000</v>
      </c>
      <c r="S35" s="103">
        <v>400000</v>
      </c>
      <c r="T35" s="103"/>
      <c r="U35" s="103"/>
      <c r="V35" s="103"/>
      <c r="W35" s="103"/>
    </row>
    <row r="36" s="39" customFormat="1" ht="32.9" customHeight="1" spans="1:23">
      <c r="A36" s="115" t="s">
        <v>265</v>
      </c>
      <c r="B36" s="118" t="s">
        <v>266</v>
      </c>
      <c r="C36" s="115" t="s">
        <v>264</v>
      </c>
      <c r="D36" s="115" t="s">
        <v>51</v>
      </c>
      <c r="E36" s="115" t="s">
        <v>79</v>
      </c>
      <c r="F36" s="115" t="s">
        <v>152</v>
      </c>
      <c r="G36" s="115" t="s">
        <v>184</v>
      </c>
      <c r="H36" s="115" t="s">
        <v>185</v>
      </c>
      <c r="I36" s="103">
        <v>100000</v>
      </c>
      <c r="J36" s="103"/>
      <c r="K36" s="103"/>
      <c r="L36" s="103"/>
      <c r="M36" s="103"/>
      <c r="N36" s="103"/>
      <c r="O36" s="103"/>
      <c r="P36" s="103"/>
      <c r="Q36" s="103"/>
      <c r="R36" s="103">
        <v>100000</v>
      </c>
      <c r="S36" s="103">
        <v>100000</v>
      </c>
      <c r="T36" s="103"/>
      <c r="U36" s="103"/>
      <c r="V36" s="103"/>
      <c r="W36" s="103"/>
    </row>
    <row r="37" s="39" customFormat="1" ht="32.9" customHeight="1" spans="1:23">
      <c r="A37" s="115" t="s">
        <v>265</v>
      </c>
      <c r="B37" s="118" t="s">
        <v>266</v>
      </c>
      <c r="C37" s="115" t="s">
        <v>264</v>
      </c>
      <c r="D37" s="115" t="s">
        <v>51</v>
      </c>
      <c r="E37" s="115" t="s">
        <v>79</v>
      </c>
      <c r="F37" s="115" t="s">
        <v>152</v>
      </c>
      <c r="G37" s="115" t="s">
        <v>205</v>
      </c>
      <c r="H37" s="115" t="s">
        <v>206</v>
      </c>
      <c r="I37" s="103">
        <v>50000</v>
      </c>
      <c r="J37" s="103"/>
      <c r="K37" s="103"/>
      <c r="L37" s="103"/>
      <c r="M37" s="103"/>
      <c r="N37" s="103"/>
      <c r="O37" s="103"/>
      <c r="P37" s="103"/>
      <c r="Q37" s="103"/>
      <c r="R37" s="103">
        <v>50000</v>
      </c>
      <c r="S37" s="103">
        <v>50000</v>
      </c>
      <c r="T37" s="103"/>
      <c r="U37" s="103"/>
      <c r="V37" s="103"/>
      <c r="W37" s="103"/>
    </row>
    <row r="38" s="39" customFormat="1" ht="32.9" customHeight="1" spans="1:23">
      <c r="A38" s="115" t="s">
        <v>265</v>
      </c>
      <c r="B38" s="118" t="s">
        <v>266</v>
      </c>
      <c r="C38" s="115" t="s">
        <v>264</v>
      </c>
      <c r="D38" s="115" t="s">
        <v>51</v>
      </c>
      <c r="E38" s="115" t="s">
        <v>79</v>
      </c>
      <c r="F38" s="115" t="s">
        <v>152</v>
      </c>
      <c r="G38" s="115" t="s">
        <v>271</v>
      </c>
      <c r="H38" s="115" t="s">
        <v>272</v>
      </c>
      <c r="I38" s="103">
        <v>4867680</v>
      </c>
      <c r="J38" s="103"/>
      <c r="K38" s="103"/>
      <c r="L38" s="103"/>
      <c r="M38" s="103"/>
      <c r="N38" s="103"/>
      <c r="O38" s="103"/>
      <c r="P38" s="103"/>
      <c r="Q38" s="103"/>
      <c r="R38" s="103">
        <v>4867680</v>
      </c>
      <c r="S38" s="103">
        <v>4867680</v>
      </c>
      <c r="T38" s="103"/>
      <c r="U38" s="103"/>
      <c r="V38" s="103"/>
      <c r="W38" s="103"/>
    </row>
    <row r="39" s="39" customFormat="1" ht="32.9" customHeight="1" spans="1:23">
      <c r="A39" s="115" t="s">
        <v>265</v>
      </c>
      <c r="B39" s="118" t="s">
        <v>266</v>
      </c>
      <c r="C39" s="115" t="s">
        <v>264</v>
      </c>
      <c r="D39" s="115" t="s">
        <v>51</v>
      </c>
      <c r="E39" s="115" t="s">
        <v>95</v>
      </c>
      <c r="F39" s="115" t="s">
        <v>62</v>
      </c>
      <c r="G39" s="115" t="s">
        <v>273</v>
      </c>
      <c r="H39" s="115" t="s">
        <v>62</v>
      </c>
      <c r="I39" s="103">
        <v>7323200</v>
      </c>
      <c r="J39" s="103"/>
      <c r="K39" s="103"/>
      <c r="L39" s="103"/>
      <c r="M39" s="103"/>
      <c r="N39" s="103"/>
      <c r="O39" s="103"/>
      <c r="P39" s="103"/>
      <c r="Q39" s="103"/>
      <c r="R39" s="103">
        <v>7323200</v>
      </c>
      <c r="S39" s="103">
        <v>7323200</v>
      </c>
      <c r="T39" s="103"/>
      <c r="U39" s="103"/>
      <c r="V39" s="103"/>
      <c r="W39" s="103"/>
    </row>
    <row r="40" s="39" customFormat="1" ht="32.9" customHeight="1" spans="1:23">
      <c r="A40" s="115"/>
      <c r="B40" s="115"/>
      <c r="C40" s="115" t="s">
        <v>274</v>
      </c>
      <c r="D40" s="115"/>
      <c r="E40" s="115"/>
      <c r="F40" s="115"/>
      <c r="G40" s="115"/>
      <c r="H40" s="115"/>
      <c r="I40" s="103">
        <v>134289.4</v>
      </c>
      <c r="J40" s="103"/>
      <c r="K40" s="103"/>
      <c r="L40" s="103"/>
      <c r="M40" s="103"/>
      <c r="N40" s="103">
        <v>134289.4</v>
      </c>
      <c r="O40" s="103"/>
      <c r="P40" s="103"/>
      <c r="Q40" s="103"/>
      <c r="R40" s="103"/>
      <c r="S40" s="103"/>
      <c r="T40" s="103"/>
      <c r="U40" s="103"/>
      <c r="V40" s="103"/>
      <c r="W40" s="103"/>
    </row>
    <row r="41" s="39" customFormat="1" ht="32.9" customHeight="1" spans="1:23">
      <c r="A41" s="115" t="s">
        <v>247</v>
      </c>
      <c r="B41" s="118" t="s">
        <v>275</v>
      </c>
      <c r="C41" s="115" t="s">
        <v>274</v>
      </c>
      <c r="D41" s="115" t="s">
        <v>51</v>
      </c>
      <c r="E41" s="115" t="s">
        <v>81</v>
      </c>
      <c r="F41" s="115" t="s">
        <v>276</v>
      </c>
      <c r="G41" s="115" t="s">
        <v>201</v>
      </c>
      <c r="H41" s="115" t="s">
        <v>202</v>
      </c>
      <c r="I41" s="103">
        <v>15000</v>
      </c>
      <c r="J41" s="103"/>
      <c r="K41" s="103"/>
      <c r="L41" s="103"/>
      <c r="M41" s="103"/>
      <c r="N41" s="103">
        <v>15000</v>
      </c>
      <c r="O41" s="103"/>
      <c r="P41" s="103"/>
      <c r="Q41" s="103"/>
      <c r="R41" s="103"/>
      <c r="S41" s="103"/>
      <c r="T41" s="103"/>
      <c r="U41" s="103"/>
      <c r="V41" s="103"/>
      <c r="W41" s="103"/>
    </row>
    <row r="42" s="39" customFormat="1" ht="32.9" customHeight="1" spans="1:23">
      <c r="A42" s="115" t="s">
        <v>247</v>
      </c>
      <c r="B42" s="118" t="s">
        <v>275</v>
      </c>
      <c r="C42" s="115" t="s">
        <v>274</v>
      </c>
      <c r="D42" s="115" t="s">
        <v>51</v>
      </c>
      <c r="E42" s="115" t="s">
        <v>81</v>
      </c>
      <c r="F42" s="115" t="s">
        <v>276</v>
      </c>
      <c r="G42" s="115" t="s">
        <v>249</v>
      </c>
      <c r="H42" s="115" t="s">
        <v>250</v>
      </c>
      <c r="I42" s="103">
        <v>15440</v>
      </c>
      <c r="J42" s="103"/>
      <c r="K42" s="103"/>
      <c r="L42" s="103"/>
      <c r="M42" s="103"/>
      <c r="N42" s="103">
        <v>15440</v>
      </c>
      <c r="O42" s="103"/>
      <c r="P42" s="103"/>
      <c r="Q42" s="103"/>
      <c r="R42" s="103"/>
      <c r="S42" s="103"/>
      <c r="T42" s="103"/>
      <c r="U42" s="103"/>
      <c r="V42" s="103"/>
      <c r="W42" s="103"/>
    </row>
    <row r="43" s="39" customFormat="1" ht="32.9" customHeight="1" spans="1:23">
      <c r="A43" s="115" t="s">
        <v>247</v>
      </c>
      <c r="B43" s="118" t="s">
        <v>275</v>
      </c>
      <c r="C43" s="115" t="s">
        <v>274</v>
      </c>
      <c r="D43" s="115" t="s">
        <v>51</v>
      </c>
      <c r="E43" s="115" t="s">
        <v>81</v>
      </c>
      <c r="F43" s="115" t="s">
        <v>276</v>
      </c>
      <c r="G43" s="115" t="s">
        <v>251</v>
      </c>
      <c r="H43" s="115" t="s">
        <v>252</v>
      </c>
      <c r="I43" s="103">
        <v>83122.4</v>
      </c>
      <c r="J43" s="103"/>
      <c r="K43" s="103"/>
      <c r="L43" s="103"/>
      <c r="M43" s="103"/>
      <c r="N43" s="103">
        <v>83122.4</v>
      </c>
      <c r="O43" s="103"/>
      <c r="P43" s="103"/>
      <c r="Q43" s="103"/>
      <c r="R43" s="103"/>
      <c r="S43" s="103"/>
      <c r="T43" s="103"/>
      <c r="U43" s="103"/>
      <c r="V43" s="103"/>
      <c r="W43" s="103"/>
    </row>
    <row r="44" s="39" customFormat="1" ht="32.9" customHeight="1" spans="1:23">
      <c r="A44" s="115" t="s">
        <v>247</v>
      </c>
      <c r="B44" s="118" t="s">
        <v>275</v>
      </c>
      <c r="C44" s="115" t="s">
        <v>274</v>
      </c>
      <c r="D44" s="115" t="s">
        <v>51</v>
      </c>
      <c r="E44" s="115" t="s">
        <v>81</v>
      </c>
      <c r="F44" s="115" t="s">
        <v>276</v>
      </c>
      <c r="G44" s="115" t="s">
        <v>253</v>
      </c>
      <c r="H44" s="115" t="s">
        <v>254</v>
      </c>
      <c r="I44" s="103">
        <v>20727</v>
      </c>
      <c r="J44" s="103"/>
      <c r="K44" s="103"/>
      <c r="L44" s="103"/>
      <c r="M44" s="103"/>
      <c r="N44" s="103">
        <v>20727</v>
      </c>
      <c r="O44" s="103"/>
      <c r="P44" s="103"/>
      <c r="Q44" s="103"/>
      <c r="R44" s="103"/>
      <c r="S44" s="103"/>
      <c r="T44" s="103"/>
      <c r="U44" s="103"/>
      <c r="V44" s="103"/>
      <c r="W44" s="103"/>
    </row>
    <row r="45" s="39" customFormat="1" ht="32.9" customHeight="1" spans="1:23">
      <c r="A45" s="115"/>
      <c r="B45" s="115"/>
      <c r="C45" s="115" t="s">
        <v>277</v>
      </c>
      <c r="D45" s="115"/>
      <c r="E45" s="115"/>
      <c r="F45" s="115"/>
      <c r="G45" s="115"/>
      <c r="H45" s="115"/>
      <c r="I45" s="103">
        <v>2000</v>
      </c>
      <c r="J45" s="103"/>
      <c r="K45" s="103"/>
      <c r="L45" s="103"/>
      <c r="M45" s="103"/>
      <c r="N45" s="103">
        <v>2000</v>
      </c>
      <c r="O45" s="103"/>
      <c r="P45" s="103"/>
      <c r="Q45" s="103"/>
      <c r="R45" s="103"/>
      <c r="S45" s="103"/>
      <c r="T45" s="103"/>
      <c r="U45" s="103"/>
      <c r="V45" s="103"/>
      <c r="W45" s="103"/>
    </row>
    <row r="46" s="39" customFormat="1" ht="32.9" customHeight="1" spans="1:23">
      <c r="A46" s="115" t="s">
        <v>265</v>
      </c>
      <c r="B46" s="118" t="s">
        <v>278</v>
      </c>
      <c r="C46" s="115" t="s">
        <v>277</v>
      </c>
      <c r="D46" s="115" t="s">
        <v>51</v>
      </c>
      <c r="E46" s="115" t="s">
        <v>77</v>
      </c>
      <c r="F46" s="115" t="s">
        <v>279</v>
      </c>
      <c r="G46" s="115" t="s">
        <v>280</v>
      </c>
      <c r="H46" s="115" t="s">
        <v>281</v>
      </c>
      <c r="I46" s="103">
        <v>2000</v>
      </c>
      <c r="J46" s="103"/>
      <c r="K46" s="103"/>
      <c r="L46" s="103"/>
      <c r="M46" s="103"/>
      <c r="N46" s="103">
        <v>2000</v>
      </c>
      <c r="O46" s="103"/>
      <c r="P46" s="103"/>
      <c r="Q46" s="103"/>
      <c r="R46" s="103"/>
      <c r="S46" s="103"/>
      <c r="T46" s="103"/>
      <c r="U46" s="103"/>
      <c r="V46" s="103"/>
      <c r="W46" s="103"/>
    </row>
    <row r="47" s="39" customFormat="1" ht="32.9" customHeight="1" spans="1:23">
      <c r="A47" s="115"/>
      <c r="B47" s="115"/>
      <c r="C47" s="115" t="s">
        <v>282</v>
      </c>
      <c r="D47" s="115"/>
      <c r="E47" s="115"/>
      <c r="F47" s="115"/>
      <c r="G47" s="115"/>
      <c r="H47" s="115"/>
      <c r="I47" s="103">
        <v>1157.6</v>
      </c>
      <c r="J47" s="103"/>
      <c r="K47" s="103"/>
      <c r="L47" s="103"/>
      <c r="M47" s="103"/>
      <c r="N47" s="103">
        <v>1157.6</v>
      </c>
      <c r="O47" s="103"/>
      <c r="P47" s="103"/>
      <c r="Q47" s="103"/>
      <c r="R47" s="103"/>
      <c r="S47" s="103"/>
      <c r="T47" s="103"/>
      <c r="U47" s="103"/>
      <c r="V47" s="103"/>
      <c r="W47" s="103"/>
    </row>
    <row r="48" s="39" customFormat="1" ht="32.9" customHeight="1" spans="1:23">
      <c r="A48" s="115" t="s">
        <v>256</v>
      </c>
      <c r="B48" s="118" t="s">
        <v>283</v>
      </c>
      <c r="C48" s="115" t="s">
        <v>282</v>
      </c>
      <c r="D48" s="115" t="s">
        <v>51</v>
      </c>
      <c r="E48" s="115" t="s">
        <v>80</v>
      </c>
      <c r="F48" s="115" t="s">
        <v>258</v>
      </c>
      <c r="G48" s="115" t="s">
        <v>249</v>
      </c>
      <c r="H48" s="115" t="s">
        <v>250</v>
      </c>
      <c r="I48" s="103">
        <v>1157.6</v>
      </c>
      <c r="J48" s="103"/>
      <c r="K48" s="103"/>
      <c r="L48" s="103"/>
      <c r="M48" s="103"/>
      <c r="N48" s="103">
        <v>1157.6</v>
      </c>
      <c r="O48" s="103"/>
      <c r="P48" s="103"/>
      <c r="Q48" s="103"/>
      <c r="R48" s="103"/>
      <c r="S48" s="103"/>
      <c r="T48" s="103"/>
      <c r="U48" s="103"/>
      <c r="V48" s="103"/>
      <c r="W48" s="103"/>
    </row>
    <row r="49" s="39" customFormat="1" ht="32.9" customHeight="1" spans="1:23">
      <c r="A49" s="115"/>
      <c r="B49" s="115"/>
      <c r="C49" s="115" t="s">
        <v>284</v>
      </c>
      <c r="D49" s="115"/>
      <c r="E49" s="115"/>
      <c r="F49" s="115"/>
      <c r="G49" s="115"/>
      <c r="H49" s="115"/>
      <c r="I49" s="103">
        <v>2000</v>
      </c>
      <c r="J49" s="103"/>
      <c r="K49" s="103"/>
      <c r="L49" s="103"/>
      <c r="M49" s="103"/>
      <c r="N49" s="103">
        <v>2000</v>
      </c>
      <c r="O49" s="103"/>
      <c r="P49" s="103"/>
      <c r="Q49" s="103"/>
      <c r="R49" s="103"/>
      <c r="S49" s="103"/>
      <c r="T49" s="103"/>
      <c r="U49" s="103"/>
      <c r="V49" s="103"/>
      <c r="W49" s="103"/>
    </row>
    <row r="50" s="39" customFormat="1" ht="32.9" customHeight="1" spans="1:23">
      <c r="A50" s="115" t="s">
        <v>265</v>
      </c>
      <c r="B50" s="118" t="s">
        <v>285</v>
      </c>
      <c r="C50" s="115" t="s">
        <v>284</v>
      </c>
      <c r="D50" s="115" t="s">
        <v>51</v>
      </c>
      <c r="E50" s="115" t="s">
        <v>77</v>
      </c>
      <c r="F50" s="115" t="s">
        <v>279</v>
      </c>
      <c r="G50" s="115" t="s">
        <v>271</v>
      </c>
      <c r="H50" s="115" t="s">
        <v>272</v>
      </c>
      <c r="I50" s="103">
        <v>2000</v>
      </c>
      <c r="J50" s="103"/>
      <c r="K50" s="103"/>
      <c r="L50" s="103"/>
      <c r="M50" s="103"/>
      <c r="N50" s="103">
        <v>2000</v>
      </c>
      <c r="O50" s="103"/>
      <c r="P50" s="103"/>
      <c r="Q50" s="103"/>
      <c r="R50" s="103"/>
      <c r="S50" s="103"/>
      <c r="T50" s="103"/>
      <c r="U50" s="103"/>
      <c r="V50" s="103"/>
      <c r="W50" s="103"/>
    </row>
    <row r="51" s="39" customFormat="1" ht="32.9" customHeight="1" spans="1:23">
      <c r="A51" s="115"/>
      <c r="B51" s="115"/>
      <c r="C51" s="115" t="s">
        <v>286</v>
      </c>
      <c r="D51" s="115"/>
      <c r="E51" s="115"/>
      <c r="F51" s="115"/>
      <c r="G51" s="115"/>
      <c r="H51" s="115"/>
      <c r="I51" s="103">
        <v>53552.4</v>
      </c>
      <c r="J51" s="103"/>
      <c r="K51" s="103"/>
      <c r="L51" s="103"/>
      <c r="M51" s="103"/>
      <c r="N51" s="103">
        <v>53552.4</v>
      </c>
      <c r="O51" s="103"/>
      <c r="P51" s="103"/>
      <c r="Q51" s="103"/>
      <c r="R51" s="103"/>
      <c r="S51" s="103"/>
      <c r="T51" s="103"/>
      <c r="U51" s="103"/>
      <c r="V51" s="103"/>
      <c r="W51" s="103"/>
    </row>
    <row r="52" s="39" customFormat="1" ht="32.9" customHeight="1" spans="1:23">
      <c r="A52" s="115" t="s">
        <v>247</v>
      </c>
      <c r="B52" s="118" t="s">
        <v>287</v>
      </c>
      <c r="C52" s="115" t="s">
        <v>286</v>
      </c>
      <c r="D52" s="115" t="s">
        <v>51</v>
      </c>
      <c r="E52" s="115" t="s">
        <v>81</v>
      </c>
      <c r="F52" s="115" t="s">
        <v>276</v>
      </c>
      <c r="G52" s="115" t="s">
        <v>201</v>
      </c>
      <c r="H52" s="115" t="s">
        <v>202</v>
      </c>
      <c r="I52" s="103">
        <v>1250.4</v>
      </c>
      <c r="J52" s="103"/>
      <c r="K52" s="103"/>
      <c r="L52" s="103"/>
      <c r="M52" s="103"/>
      <c r="N52" s="103">
        <v>1250.4</v>
      </c>
      <c r="O52" s="103"/>
      <c r="P52" s="103"/>
      <c r="Q52" s="103"/>
      <c r="R52" s="103"/>
      <c r="S52" s="103"/>
      <c r="T52" s="103"/>
      <c r="U52" s="103"/>
      <c r="V52" s="103"/>
      <c r="W52" s="103"/>
    </row>
    <row r="53" s="39" customFormat="1" ht="32.9" customHeight="1" spans="1:23">
      <c r="A53" s="115" t="s">
        <v>247</v>
      </c>
      <c r="B53" s="118" t="s">
        <v>287</v>
      </c>
      <c r="C53" s="115" t="s">
        <v>286</v>
      </c>
      <c r="D53" s="115" t="s">
        <v>51</v>
      </c>
      <c r="E53" s="115" t="s">
        <v>81</v>
      </c>
      <c r="F53" s="115" t="s">
        <v>276</v>
      </c>
      <c r="G53" s="115" t="s">
        <v>251</v>
      </c>
      <c r="H53" s="115" t="s">
        <v>252</v>
      </c>
      <c r="I53" s="103">
        <v>32302</v>
      </c>
      <c r="J53" s="103"/>
      <c r="K53" s="103"/>
      <c r="L53" s="103"/>
      <c r="M53" s="103"/>
      <c r="N53" s="103">
        <v>32302</v>
      </c>
      <c r="O53" s="103"/>
      <c r="P53" s="103"/>
      <c r="Q53" s="103"/>
      <c r="R53" s="103"/>
      <c r="S53" s="103"/>
      <c r="T53" s="103"/>
      <c r="U53" s="103"/>
      <c r="V53" s="103"/>
      <c r="W53" s="103"/>
    </row>
    <row r="54" s="39" customFormat="1" ht="32.9" customHeight="1" spans="1:23">
      <c r="A54" s="115" t="s">
        <v>247</v>
      </c>
      <c r="B54" s="118" t="s">
        <v>287</v>
      </c>
      <c r="C54" s="115" t="s">
        <v>286</v>
      </c>
      <c r="D54" s="115" t="s">
        <v>51</v>
      </c>
      <c r="E54" s="115" t="s">
        <v>81</v>
      </c>
      <c r="F54" s="115" t="s">
        <v>276</v>
      </c>
      <c r="G54" s="115" t="s">
        <v>180</v>
      </c>
      <c r="H54" s="115" t="s">
        <v>181</v>
      </c>
      <c r="I54" s="103">
        <v>5000</v>
      </c>
      <c r="J54" s="103"/>
      <c r="K54" s="103"/>
      <c r="L54" s="103"/>
      <c r="M54" s="103"/>
      <c r="N54" s="103">
        <v>5000</v>
      </c>
      <c r="O54" s="103"/>
      <c r="P54" s="103"/>
      <c r="Q54" s="103"/>
      <c r="R54" s="103"/>
      <c r="S54" s="103"/>
      <c r="T54" s="103"/>
      <c r="U54" s="103"/>
      <c r="V54" s="103"/>
      <c r="W54" s="103"/>
    </row>
    <row r="55" s="39" customFormat="1" ht="32.9" customHeight="1" spans="1:23">
      <c r="A55" s="115" t="s">
        <v>247</v>
      </c>
      <c r="B55" s="118" t="s">
        <v>287</v>
      </c>
      <c r="C55" s="115" t="s">
        <v>286</v>
      </c>
      <c r="D55" s="115" t="s">
        <v>51</v>
      </c>
      <c r="E55" s="115" t="s">
        <v>81</v>
      </c>
      <c r="F55" s="115" t="s">
        <v>276</v>
      </c>
      <c r="G55" s="115" t="s">
        <v>288</v>
      </c>
      <c r="H55" s="115" t="s">
        <v>289</v>
      </c>
      <c r="I55" s="103">
        <v>15000</v>
      </c>
      <c r="J55" s="103"/>
      <c r="K55" s="103"/>
      <c r="L55" s="103"/>
      <c r="M55" s="103"/>
      <c r="N55" s="103">
        <v>15000</v>
      </c>
      <c r="O55" s="103"/>
      <c r="P55" s="103"/>
      <c r="Q55" s="103"/>
      <c r="R55" s="103"/>
      <c r="S55" s="103"/>
      <c r="T55" s="103"/>
      <c r="U55" s="103"/>
      <c r="V55" s="103"/>
      <c r="W55" s="103"/>
    </row>
    <row r="56" s="39" customFormat="1" ht="32.9" customHeight="1" spans="1:23">
      <c r="A56" s="115"/>
      <c r="B56" s="115"/>
      <c r="C56" s="115" t="s">
        <v>290</v>
      </c>
      <c r="D56" s="115"/>
      <c r="E56" s="115"/>
      <c r="F56" s="115"/>
      <c r="G56" s="115"/>
      <c r="H56" s="115"/>
      <c r="I56" s="103">
        <v>14694</v>
      </c>
      <c r="J56" s="103"/>
      <c r="K56" s="103"/>
      <c r="L56" s="103"/>
      <c r="M56" s="103"/>
      <c r="N56" s="103">
        <v>14694</v>
      </c>
      <c r="O56" s="103"/>
      <c r="P56" s="103"/>
      <c r="Q56" s="103"/>
      <c r="R56" s="103"/>
      <c r="S56" s="103"/>
      <c r="T56" s="103"/>
      <c r="U56" s="103"/>
      <c r="V56" s="103"/>
      <c r="W56" s="103"/>
    </row>
    <row r="57" s="39" customFormat="1" ht="32.9" customHeight="1" spans="1:23">
      <c r="A57" s="115" t="s">
        <v>247</v>
      </c>
      <c r="B57" s="118" t="s">
        <v>291</v>
      </c>
      <c r="C57" s="115" t="s">
        <v>290</v>
      </c>
      <c r="D57" s="115" t="s">
        <v>51</v>
      </c>
      <c r="E57" s="115" t="s">
        <v>81</v>
      </c>
      <c r="F57" s="115" t="s">
        <v>276</v>
      </c>
      <c r="G57" s="115" t="s">
        <v>201</v>
      </c>
      <c r="H57" s="115" t="s">
        <v>202</v>
      </c>
      <c r="I57" s="103">
        <v>14694</v>
      </c>
      <c r="J57" s="103"/>
      <c r="K57" s="103"/>
      <c r="L57" s="103"/>
      <c r="M57" s="103"/>
      <c r="N57" s="103">
        <v>14694</v>
      </c>
      <c r="O57" s="103"/>
      <c r="P57" s="103"/>
      <c r="Q57" s="103"/>
      <c r="R57" s="103"/>
      <c r="S57" s="103"/>
      <c r="T57" s="103"/>
      <c r="U57" s="103"/>
      <c r="V57" s="103"/>
      <c r="W57" s="103"/>
    </row>
    <row r="58" s="39" customFormat="1" ht="32.9" customHeight="1" spans="1:23">
      <c r="A58" s="115"/>
      <c r="B58" s="115"/>
      <c r="C58" s="115" t="s">
        <v>292</v>
      </c>
      <c r="D58" s="115"/>
      <c r="E58" s="115"/>
      <c r="F58" s="115"/>
      <c r="G58" s="115"/>
      <c r="H58" s="115"/>
      <c r="I58" s="103">
        <v>164545</v>
      </c>
      <c r="J58" s="103"/>
      <c r="K58" s="103"/>
      <c r="L58" s="103"/>
      <c r="M58" s="103"/>
      <c r="N58" s="103">
        <v>164545</v>
      </c>
      <c r="O58" s="103"/>
      <c r="P58" s="103"/>
      <c r="Q58" s="103"/>
      <c r="R58" s="103"/>
      <c r="S58" s="103"/>
      <c r="T58" s="103"/>
      <c r="U58" s="103"/>
      <c r="V58" s="103"/>
      <c r="W58" s="103"/>
    </row>
    <row r="59" s="39" customFormat="1" ht="32.9" customHeight="1" spans="1:23">
      <c r="A59" s="115" t="s">
        <v>265</v>
      </c>
      <c r="B59" s="118" t="s">
        <v>293</v>
      </c>
      <c r="C59" s="115" t="s">
        <v>292</v>
      </c>
      <c r="D59" s="115" t="s">
        <v>51</v>
      </c>
      <c r="E59" s="115" t="s">
        <v>88</v>
      </c>
      <c r="F59" s="115" t="s">
        <v>261</v>
      </c>
      <c r="G59" s="115" t="s">
        <v>251</v>
      </c>
      <c r="H59" s="115" t="s">
        <v>252</v>
      </c>
      <c r="I59" s="103">
        <v>7521</v>
      </c>
      <c r="J59" s="103"/>
      <c r="K59" s="103"/>
      <c r="L59" s="103"/>
      <c r="M59" s="103"/>
      <c r="N59" s="103">
        <v>7521</v>
      </c>
      <c r="O59" s="103"/>
      <c r="P59" s="103"/>
      <c r="Q59" s="103"/>
      <c r="R59" s="103"/>
      <c r="S59" s="103"/>
      <c r="T59" s="103"/>
      <c r="U59" s="103"/>
      <c r="V59" s="103"/>
      <c r="W59" s="103"/>
    </row>
    <row r="60" s="39" customFormat="1" ht="32.9" customHeight="1" spans="1:23">
      <c r="A60" s="115" t="s">
        <v>265</v>
      </c>
      <c r="B60" s="118" t="s">
        <v>293</v>
      </c>
      <c r="C60" s="115" t="s">
        <v>292</v>
      </c>
      <c r="D60" s="115" t="s">
        <v>51</v>
      </c>
      <c r="E60" s="115" t="s">
        <v>88</v>
      </c>
      <c r="F60" s="115" t="s">
        <v>261</v>
      </c>
      <c r="G60" s="115" t="s">
        <v>262</v>
      </c>
      <c r="H60" s="115" t="s">
        <v>263</v>
      </c>
      <c r="I60" s="103">
        <v>92024</v>
      </c>
      <c r="J60" s="103"/>
      <c r="K60" s="103"/>
      <c r="L60" s="103"/>
      <c r="M60" s="103"/>
      <c r="N60" s="103">
        <v>92024</v>
      </c>
      <c r="O60" s="103"/>
      <c r="P60" s="103"/>
      <c r="Q60" s="103"/>
      <c r="R60" s="103"/>
      <c r="S60" s="103"/>
      <c r="T60" s="103"/>
      <c r="U60" s="103"/>
      <c r="V60" s="103"/>
      <c r="W60" s="103"/>
    </row>
    <row r="61" s="39" customFormat="1" ht="32.9" customHeight="1" spans="1:23">
      <c r="A61" s="115" t="s">
        <v>265</v>
      </c>
      <c r="B61" s="118" t="s">
        <v>293</v>
      </c>
      <c r="C61" s="115" t="s">
        <v>292</v>
      </c>
      <c r="D61" s="115" t="s">
        <v>51</v>
      </c>
      <c r="E61" s="115" t="s">
        <v>88</v>
      </c>
      <c r="F61" s="115" t="s">
        <v>261</v>
      </c>
      <c r="G61" s="115" t="s">
        <v>269</v>
      </c>
      <c r="H61" s="115" t="s">
        <v>270</v>
      </c>
      <c r="I61" s="103">
        <v>65000</v>
      </c>
      <c r="J61" s="103"/>
      <c r="K61" s="103"/>
      <c r="L61" s="103"/>
      <c r="M61" s="103"/>
      <c r="N61" s="103">
        <v>65000</v>
      </c>
      <c r="O61" s="103"/>
      <c r="P61" s="103"/>
      <c r="Q61" s="103"/>
      <c r="R61" s="103"/>
      <c r="S61" s="103"/>
      <c r="T61" s="103"/>
      <c r="U61" s="103"/>
      <c r="V61" s="103"/>
      <c r="W61" s="103"/>
    </row>
    <row r="62" s="39" customFormat="1" ht="32.9" customHeight="1" spans="1:23">
      <c r="A62" s="115"/>
      <c r="B62" s="115"/>
      <c r="C62" s="115" t="s">
        <v>294</v>
      </c>
      <c r="D62" s="115"/>
      <c r="E62" s="115"/>
      <c r="F62" s="115"/>
      <c r="G62" s="115"/>
      <c r="H62" s="115"/>
      <c r="I62" s="103">
        <v>27100</v>
      </c>
      <c r="J62" s="103"/>
      <c r="K62" s="103"/>
      <c r="L62" s="103"/>
      <c r="M62" s="103"/>
      <c r="N62" s="103">
        <v>27100</v>
      </c>
      <c r="O62" s="103"/>
      <c r="P62" s="103"/>
      <c r="Q62" s="103"/>
      <c r="R62" s="103"/>
      <c r="S62" s="103"/>
      <c r="T62" s="103"/>
      <c r="U62" s="103"/>
      <c r="V62" s="103"/>
      <c r="W62" s="103"/>
    </row>
    <row r="63" s="39" customFormat="1" ht="32.9" customHeight="1" spans="1:23">
      <c r="A63" s="115" t="s">
        <v>247</v>
      </c>
      <c r="B63" s="118" t="s">
        <v>295</v>
      </c>
      <c r="C63" s="115" t="s">
        <v>294</v>
      </c>
      <c r="D63" s="115" t="s">
        <v>51</v>
      </c>
      <c r="E63" s="115" t="s">
        <v>80</v>
      </c>
      <c r="F63" s="115" t="s">
        <v>258</v>
      </c>
      <c r="G63" s="115" t="s">
        <v>201</v>
      </c>
      <c r="H63" s="115" t="s">
        <v>202</v>
      </c>
      <c r="I63" s="103">
        <v>7000</v>
      </c>
      <c r="J63" s="103"/>
      <c r="K63" s="103"/>
      <c r="L63" s="103"/>
      <c r="M63" s="103"/>
      <c r="N63" s="103">
        <v>7000</v>
      </c>
      <c r="O63" s="103"/>
      <c r="P63" s="103"/>
      <c r="Q63" s="103"/>
      <c r="R63" s="103"/>
      <c r="S63" s="103"/>
      <c r="T63" s="103"/>
      <c r="U63" s="103"/>
      <c r="V63" s="103"/>
      <c r="W63" s="103"/>
    </row>
    <row r="64" s="39" customFormat="1" ht="32.9" customHeight="1" spans="1:23">
      <c r="A64" s="115" t="s">
        <v>247</v>
      </c>
      <c r="B64" s="118" t="s">
        <v>295</v>
      </c>
      <c r="C64" s="115" t="s">
        <v>294</v>
      </c>
      <c r="D64" s="115" t="s">
        <v>51</v>
      </c>
      <c r="E64" s="115" t="s">
        <v>80</v>
      </c>
      <c r="F64" s="115" t="s">
        <v>258</v>
      </c>
      <c r="G64" s="115" t="s">
        <v>251</v>
      </c>
      <c r="H64" s="115" t="s">
        <v>252</v>
      </c>
      <c r="I64" s="103">
        <v>3000</v>
      </c>
      <c r="J64" s="103"/>
      <c r="K64" s="103"/>
      <c r="L64" s="103"/>
      <c r="M64" s="103"/>
      <c r="N64" s="103">
        <v>3000</v>
      </c>
      <c r="O64" s="103"/>
      <c r="P64" s="103"/>
      <c r="Q64" s="103"/>
      <c r="R64" s="103"/>
      <c r="S64" s="103"/>
      <c r="T64" s="103"/>
      <c r="U64" s="103"/>
      <c r="V64" s="103"/>
      <c r="W64" s="103"/>
    </row>
    <row r="65" s="39" customFormat="1" ht="32.9" customHeight="1" spans="1:23">
      <c r="A65" s="115" t="s">
        <v>247</v>
      </c>
      <c r="B65" s="118" t="s">
        <v>295</v>
      </c>
      <c r="C65" s="115" t="s">
        <v>294</v>
      </c>
      <c r="D65" s="115" t="s">
        <v>51</v>
      </c>
      <c r="E65" s="115" t="s">
        <v>80</v>
      </c>
      <c r="F65" s="115" t="s">
        <v>258</v>
      </c>
      <c r="G65" s="115" t="s">
        <v>253</v>
      </c>
      <c r="H65" s="115" t="s">
        <v>254</v>
      </c>
      <c r="I65" s="103">
        <v>17100</v>
      </c>
      <c r="J65" s="103"/>
      <c r="K65" s="103"/>
      <c r="L65" s="103"/>
      <c r="M65" s="103"/>
      <c r="N65" s="103">
        <v>17100</v>
      </c>
      <c r="O65" s="103"/>
      <c r="P65" s="103"/>
      <c r="Q65" s="103"/>
      <c r="R65" s="103"/>
      <c r="S65" s="103"/>
      <c r="T65" s="103"/>
      <c r="U65" s="103"/>
      <c r="V65" s="103"/>
      <c r="W65" s="103"/>
    </row>
    <row r="66" s="39" customFormat="1" ht="32.9" customHeight="1" spans="1:23">
      <c r="A66" s="115"/>
      <c r="B66" s="115"/>
      <c r="C66" s="115" t="s">
        <v>296</v>
      </c>
      <c r="D66" s="115"/>
      <c r="E66" s="115"/>
      <c r="F66" s="115"/>
      <c r="G66" s="115"/>
      <c r="H66" s="115"/>
      <c r="I66" s="103">
        <v>118983.1</v>
      </c>
      <c r="J66" s="103"/>
      <c r="K66" s="103"/>
      <c r="L66" s="103"/>
      <c r="M66" s="103"/>
      <c r="N66" s="103">
        <v>118983.1</v>
      </c>
      <c r="O66" s="103"/>
      <c r="P66" s="103"/>
      <c r="Q66" s="103"/>
      <c r="R66" s="103"/>
      <c r="S66" s="103"/>
      <c r="T66" s="103"/>
      <c r="U66" s="103"/>
      <c r="V66" s="103"/>
      <c r="W66" s="103"/>
    </row>
    <row r="67" s="39" customFormat="1" ht="32.9" customHeight="1" spans="1:23">
      <c r="A67" s="115" t="s">
        <v>247</v>
      </c>
      <c r="B67" s="118" t="s">
        <v>297</v>
      </c>
      <c r="C67" s="115" t="s">
        <v>296</v>
      </c>
      <c r="D67" s="115" t="s">
        <v>51</v>
      </c>
      <c r="E67" s="115" t="s">
        <v>81</v>
      </c>
      <c r="F67" s="115" t="s">
        <v>276</v>
      </c>
      <c r="G67" s="115" t="s">
        <v>193</v>
      </c>
      <c r="H67" s="115" t="s">
        <v>194</v>
      </c>
      <c r="I67" s="103">
        <v>13787.1</v>
      </c>
      <c r="J67" s="103"/>
      <c r="K67" s="103"/>
      <c r="L67" s="103"/>
      <c r="M67" s="103"/>
      <c r="N67" s="103">
        <v>13787.1</v>
      </c>
      <c r="O67" s="103"/>
      <c r="P67" s="103"/>
      <c r="Q67" s="103"/>
      <c r="R67" s="103"/>
      <c r="S67" s="103"/>
      <c r="T67" s="103"/>
      <c r="U67" s="103"/>
      <c r="V67" s="103"/>
      <c r="W67" s="103"/>
    </row>
    <row r="68" s="39" customFormat="1" ht="32.9" customHeight="1" spans="1:23">
      <c r="A68" s="115" t="s">
        <v>247</v>
      </c>
      <c r="B68" s="118" t="s">
        <v>297</v>
      </c>
      <c r="C68" s="115" t="s">
        <v>296</v>
      </c>
      <c r="D68" s="115" t="s">
        <v>51</v>
      </c>
      <c r="E68" s="115" t="s">
        <v>81</v>
      </c>
      <c r="F68" s="115" t="s">
        <v>276</v>
      </c>
      <c r="G68" s="115" t="s">
        <v>201</v>
      </c>
      <c r="H68" s="115" t="s">
        <v>202</v>
      </c>
      <c r="I68" s="103">
        <v>23996</v>
      </c>
      <c r="J68" s="103"/>
      <c r="K68" s="103"/>
      <c r="L68" s="103"/>
      <c r="M68" s="103"/>
      <c r="N68" s="103">
        <v>23996</v>
      </c>
      <c r="O68" s="103"/>
      <c r="P68" s="103"/>
      <c r="Q68" s="103"/>
      <c r="R68" s="103"/>
      <c r="S68" s="103"/>
      <c r="T68" s="103"/>
      <c r="U68" s="103"/>
      <c r="V68" s="103"/>
      <c r="W68" s="103"/>
    </row>
    <row r="69" s="39" customFormat="1" ht="32.9" customHeight="1" spans="1:23">
      <c r="A69" s="115" t="s">
        <v>247</v>
      </c>
      <c r="B69" s="118" t="s">
        <v>297</v>
      </c>
      <c r="C69" s="115" t="s">
        <v>296</v>
      </c>
      <c r="D69" s="115" t="s">
        <v>51</v>
      </c>
      <c r="E69" s="115" t="s">
        <v>81</v>
      </c>
      <c r="F69" s="115" t="s">
        <v>276</v>
      </c>
      <c r="G69" s="115" t="s">
        <v>249</v>
      </c>
      <c r="H69" s="115" t="s">
        <v>250</v>
      </c>
      <c r="I69" s="103">
        <v>7200</v>
      </c>
      <c r="J69" s="103"/>
      <c r="K69" s="103"/>
      <c r="L69" s="103"/>
      <c r="M69" s="103"/>
      <c r="N69" s="103">
        <v>7200</v>
      </c>
      <c r="O69" s="103"/>
      <c r="P69" s="103"/>
      <c r="Q69" s="103"/>
      <c r="R69" s="103"/>
      <c r="S69" s="103"/>
      <c r="T69" s="103"/>
      <c r="U69" s="103"/>
      <c r="V69" s="103"/>
      <c r="W69" s="103"/>
    </row>
    <row r="70" s="39" customFormat="1" ht="32.9" customHeight="1" spans="1:23">
      <c r="A70" s="115" t="s">
        <v>247</v>
      </c>
      <c r="B70" s="118" t="s">
        <v>297</v>
      </c>
      <c r="C70" s="115" t="s">
        <v>296</v>
      </c>
      <c r="D70" s="115" t="s">
        <v>51</v>
      </c>
      <c r="E70" s="115" t="s">
        <v>81</v>
      </c>
      <c r="F70" s="115" t="s">
        <v>276</v>
      </c>
      <c r="G70" s="115" t="s">
        <v>251</v>
      </c>
      <c r="H70" s="115" t="s">
        <v>252</v>
      </c>
      <c r="I70" s="103">
        <v>60000</v>
      </c>
      <c r="J70" s="103"/>
      <c r="K70" s="103"/>
      <c r="L70" s="103"/>
      <c r="M70" s="103"/>
      <c r="N70" s="103">
        <v>60000</v>
      </c>
      <c r="O70" s="103"/>
      <c r="P70" s="103"/>
      <c r="Q70" s="103"/>
      <c r="R70" s="103"/>
      <c r="S70" s="103"/>
      <c r="T70" s="103"/>
      <c r="U70" s="103"/>
      <c r="V70" s="103"/>
      <c r="W70" s="103"/>
    </row>
    <row r="71" s="39" customFormat="1" ht="32.9" customHeight="1" spans="1:23">
      <c r="A71" s="115" t="s">
        <v>247</v>
      </c>
      <c r="B71" s="118" t="s">
        <v>297</v>
      </c>
      <c r="C71" s="115" t="s">
        <v>296</v>
      </c>
      <c r="D71" s="115" t="s">
        <v>51</v>
      </c>
      <c r="E71" s="115" t="s">
        <v>81</v>
      </c>
      <c r="F71" s="115" t="s">
        <v>276</v>
      </c>
      <c r="G71" s="115" t="s">
        <v>253</v>
      </c>
      <c r="H71" s="115" t="s">
        <v>254</v>
      </c>
      <c r="I71" s="103">
        <v>14000</v>
      </c>
      <c r="J71" s="103"/>
      <c r="K71" s="103"/>
      <c r="L71" s="103"/>
      <c r="M71" s="103"/>
      <c r="N71" s="103">
        <v>14000</v>
      </c>
      <c r="O71" s="103"/>
      <c r="P71" s="103"/>
      <c r="Q71" s="103"/>
      <c r="R71" s="103"/>
      <c r="S71" s="103"/>
      <c r="T71" s="103"/>
      <c r="U71" s="103"/>
      <c r="V71" s="103"/>
      <c r="W71" s="103"/>
    </row>
    <row r="72" s="39" customFormat="1" ht="32.9" customHeight="1" spans="1:23">
      <c r="A72" s="115"/>
      <c r="B72" s="115"/>
      <c r="C72" s="115" t="s">
        <v>298</v>
      </c>
      <c r="D72" s="115"/>
      <c r="E72" s="115"/>
      <c r="F72" s="115"/>
      <c r="G72" s="115"/>
      <c r="H72" s="115"/>
      <c r="I72" s="103">
        <v>1392694</v>
      </c>
      <c r="J72" s="103"/>
      <c r="K72" s="103"/>
      <c r="L72" s="103"/>
      <c r="M72" s="103"/>
      <c r="N72" s="103">
        <v>1392694</v>
      </c>
      <c r="O72" s="103"/>
      <c r="P72" s="103"/>
      <c r="Q72" s="103"/>
      <c r="R72" s="103"/>
      <c r="S72" s="103"/>
      <c r="T72" s="103"/>
      <c r="U72" s="103"/>
      <c r="V72" s="103"/>
      <c r="W72" s="103"/>
    </row>
    <row r="73" s="39" customFormat="1" ht="32.9" customHeight="1" spans="1:23">
      <c r="A73" s="115" t="s">
        <v>265</v>
      </c>
      <c r="B73" s="118" t="s">
        <v>299</v>
      </c>
      <c r="C73" s="115" t="s">
        <v>298</v>
      </c>
      <c r="D73" s="115" t="s">
        <v>51</v>
      </c>
      <c r="E73" s="115" t="s">
        <v>77</v>
      </c>
      <c r="F73" s="115" t="s">
        <v>279</v>
      </c>
      <c r="G73" s="115" t="s">
        <v>201</v>
      </c>
      <c r="H73" s="115" t="s">
        <v>202</v>
      </c>
      <c r="I73" s="103">
        <v>41405</v>
      </c>
      <c r="J73" s="103"/>
      <c r="K73" s="103"/>
      <c r="L73" s="103"/>
      <c r="M73" s="103"/>
      <c r="N73" s="103">
        <v>41405</v>
      </c>
      <c r="O73" s="103"/>
      <c r="P73" s="103"/>
      <c r="Q73" s="103"/>
      <c r="R73" s="103"/>
      <c r="S73" s="103"/>
      <c r="T73" s="103"/>
      <c r="U73" s="103"/>
      <c r="V73" s="103"/>
      <c r="W73" s="103"/>
    </row>
    <row r="74" s="39" customFormat="1" ht="32.9" customHeight="1" spans="1:23">
      <c r="A74" s="115" t="s">
        <v>265</v>
      </c>
      <c r="B74" s="118" t="s">
        <v>299</v>
      </c>
      <c r="C74" s="115" t="s">
        <v>298</v>
      </c>
      <c r="D74" s="115" t="s">
        <v>51</v>
      </c>
      <c r="E74" s="115" t="s">
        <v>77</v>
      </c>
      <c r="F74" s="115" t="s">
        <v>279</v>
      </c>
      <c r="G74" s="115" t="s">
        <v>251</v>
      </c>
      <c r="H74" s="115" t="s">
        <v>252</v>
      </c>
      <c r="I74" s="103">
        <v>107792</v>
      </c>
      <c r="J74" s="103"/>
      <c r="K74" s="103"/>
      <c r="L74" s="103"/>
      <c r="M74" s="103"/>
      <c r="N74" s="103">
        <v>107792</v>
      </c>
      <c r="O74" s="103"/>
      <c r="P74" s="103"/>
      <c r="Q74" s="103"/>
      <c r="R74" s="103"/>
      <c r="S74" s="103"/>
      <c r="T74" s="103"/>
      <c r="U74" s="103"/>
      <c r="V74" s="103"/>
      <c r="W74" s="103"/>
    </row>
    <row r="75" s="39" customFormat="1" ht="32.9" customHeight="1" spans="1:23">
      <c r="A75" s="115" t="s">
        <v>265</v>
      </c>
      <c r="B75" s="118" t="s">
        <v>299</v>
      </c>
      <c r="C75" s="115" t="s">
        <v>298</v>
      </c>
      <c r="D75" s="115" t="s">
        <v>51</v>
      </c>
      <c r="E75" s="115" t="s">
        <v>77</v>
      </c>
      <c r="F75" s="115" t="s">
        <v>279</v>
      </c>
      <c r="G75" s="115" t="s">
        <v>262</v>
      </c>
      <c r="H75" s="115" t="s">
        <v>263</v>
      </c>
      <c r="I75" s="103">
        <v>22900</v>
      </c>
      <c r="J75" s="103"/>
      <c r="K75" s="103"/>
      <c r="L75" s="103"/>
      <c r="M75" s="103"/>
      <c r="N75" s="103">
        <v>22900</v>
      </c>
      <c r="O75" s="103"/>
      <c r="P75" s="103"/>
      <c r="Q75" s="103"/>
      <c r="R75" s="103"/>
      <c r="S75" s="103"/>
      <c r="T75" s="103"/>
      <c r="U75" s="103"/>
      <c r="V75" s="103"/>
      <c r="W75" s="103"/>
    </row>
    <row r="76" s="39" customFormat="1" ht="32.9" customHeight="1" spans="1:23">
      <c r="A76" s="115" t="s">
        <v>265</v>
      </c>
      <c r="B76" s="118" t="s">
        <v>299</v>
      </c>
      <c r="C76" s="115" t="s">
        <v>298</v>
      </c>
      <c r="D76" s="115" t="s">
        <v>51</v>
      </c>
      <c r="E76" s="115" t="s">
        <v>77</v>
      </c>
      <c r="F76" s="115" t="s">
        <v>279</v>
      </c>
      <c r="G76" s="115" t="s">
        <v>253</v>
      </c>
      <c r="H76" s="115" t="s">
        <v>254</v>
      </c>
      <c r="I76" s="103">
        <v>4782</v>
      </c>
      <c r="J76" s="103"/>
      <c r="K76" s="103"/>
      <c r="L76" s="103"/>
      <c r="M76" s="103"/>
      <c r="N76" s="103">
        <v>4782</v>
      </c>
      <c r="O76" s="103"/>
      <c r="P76" s="103"/>
      <c r="Q76" s="103"/>
      <c r="R76" s="103"/>
      <c r="S76" s="103"/>
      <c r="T76" s="103"/>
      <c r="U76" s="103"/>
      <c r="V76" s="103"/>
      <c r="W76" s="103"/>
    </row>
    <row r="77" s="39" customFormat="1" ht="32.9" customHeight="1" spans="1:23">
      <c r="A77" s="115" t="s">
        <v>265</v>
      </c>
      <c r="B77" s="118" t="s">
        <v>299</v>
      </c>
      <c r="C77" s="115" t="s">
        <v>298</v>
      </c>
      <c r="D77" s="115" t="s">
        <v>51</v>
      </c>
      <c r="E77" s="115" t="s">
        <v>77</v>
      </c>
      <c r="F77" s="115" t="s">
        <v>279</v>
      </c>
      <c r="G77" s="115" t="s">
        <v>269</v>
      </c>
      <c r="H77" s="115" t="s">
        <v>270</v>
      </c>
      <c r="I77" s="103">
        <v>1650</v>
      </c>
      <c r="J77" s="103"/>
      <c r="K77" s="103"/>
      <c r="L77" s="103"/>
      <c r="M77" s="103"/>
      <c r="N77" s="103">
        <v>1650</v>
      </c>
      <c r="O77" s="103"/>
      <c r="P77" s="103"/>
      <c r="Q77" s="103"/>
      <c r="R77" s="103"/>
      <c r="S77" s="103"/>
      <c r="T77" s="103"/>
      <c r="U77" s="103"/>
      <c r="V77" s="103"/>
      <c r="W77" s="103"/>
    </row>
    <row r="78" s="39" customFormat="1" ht="32.9" customHeight="1" spans="1:23">
      <c r="A78" s="115" t="s">
        <v>265</v>
      </c>
      <c r="B78" s="118" t="s">
        <v>299</v>
      </c>
      <c r="C78" s="115" t="s">
        <v>298</v>
      </c>
      <c r="D78" s="115" t="s">
        <v>51</v>
      </c>
      <c r="E78" s="115" t="s">
        <v>77</v>
      </c>
      <c r="F78" s="115" t="s">
        <v>279</v>
      </c>
      <c r="G78" s="115" t="s">
        <v>180</v>
      </c>
      <c r="H78" s="115" t="s">
        <v>181</v>
      </c>
      <c r="I78" s="103">
        <v>120000</v>
      </c>
      <c r="J78" s="103"/>
      <c r="K78" s="103"/>
      <c r="L78" s="103"/>
      <c r="M78" s="103"/>
      <c r="N78" s="103">
        <v>120000</v>
      </c>
      <c r="O78" s="103"/>
      <c r="P78" s="103"/>
      <c r="Q78" s="103"/>
      <c r="R78" s="103"/>
      <c r="S78" s="103"/>
      <c r="T78" s="103"/>
      <c r="U78" s="103"/>
      <c r="V78" s="103"/>
      <c r="W78" s="103"/>
    </row>
    <row r="79" s="39" customFormat="1" ht="32.9" customHeight="1" spans="1:23">
      <c r="A79" s="115" t="s">
        <v>265</v>
      </c>
      <c r="B79" s="118" t="s">
        <v>299</v>
      </c>
      <c r="C79" s="115" t="s">
        <v>298</v>
      </c>
      <c r="D79" s="115" t="s">
        <v>51</v>
      </c>
      <c r="E79" s="115" t="s">
        <v>77</v>
      </c>
      <c r="F79" s="115" t="s">
        <v>279</v>
      </c>
      <c r="G79" s="115" t="s">
        <v>271</v>
      </c>
      <c r="H79" s="115" t="s">
        <v>272</v>
      </c>
      <c r="I79" s="103">
        <v>1094165</v>
      </c>
      <c r="J79" s="103"/>
      <c r="K79" s="103"/>
      <c r="L79" s="103"/>
      <c r="M79" s="103"/>
      <c r="N79" s="103">
        <v>1094165</v>
      </c>
      <c r="O79" s="103"/>
      <c r="P79" s="103"/>
      <c r="Q79" s="103"/>
      <c r="R79" s="103"/>
      <c r="S79" s="103"/>
      <c r="T79" s="103"/>
      <c r="U79" s="103"/>
      <c r="V79" s="103"/>
      <c r="W79" s="103"/>
    </row>
    <row r="80" s="39" customFormat="1" ht="32.9" customHeight="1" spans="1:23">
      <c r="A80" s="115"/>
      <c r="B80" s="115"/>
      <c r="C80" s="115" t="s">
        <v>300</v>
      </c>
      <c r="D80" s="115"/>
      <c r="E80" s="115"/>
      <c r="F80" s="115"/>
      <c r="G80" s="115"/>
      <c r="H80" s="115"/>
      <c r="I80" s="103">
        <v>383123.5</v>
      </c>
      <c r="J80" s="103"/>
      <c r="K80" s="103"/>
      <c r="L80" s="103"/>
      <c r="M80" s="103"/>
      <c r="N80" s="103">
        <v>383123.5</v>
      </c>
      <c r="O80" s="103"/>
      <c r="P80" s="103"/>
      <c r="Q80" s="103"/>
      <c r="R80" s="103"/>
      <c r="S80" s="103"/>
      <c r="T80" s="103"/>
      <c r="U80" s="103"/>
      <c r="V80" s="103"/>
      <c r="W80" s="103"/>
    </row>
    <row r="81" s="39" customFormat="1" ht="32.9" customHeight="1" spans="1:23">
      <c r="A81" s="115" t="s">
        <v>265</v>
      </c>
      <c r="B81" s="118" t="s">
        <v>301</v>
      </c>
      <c r="C81" s="115" t="s">
        <v>300</v>
      </c>
      <c r="D81" s="115" t="s">
        <v>51</v>
      </c>
      <c r="E81" s="115" t="s">
        <v>79</v>
      </c>
      <c r="F81" s="115" t="s">
        <v>152</v>
      </c>
      <c r="G81" s="115" t="s">
        <v>201</v>
      </c>
      <c r="H81" s="115" t="s">
        <v>202</v>
      </c>
      <c r="I81" s="103">
        <v>62139.5</v>
      </c>
      <c r="J81" s="103"/>
      <c r="K81" s="103"/>
      <c r="L81" s="103"/>
      <c r="M81" s="103"/>
      <c r="N81" s="103">
        <v>62139.5</v>
      </c>
      <c r="O81" s="103"/>
      <c r="P81" s="103"/>
      <c r="Q81" s="103"/>
      <c r="R81" s="103"/>
      <c r="S81" s="103"/>
      <c r="T81" s="103"/>
      <c r="U81" s="103"/>
      <c r="V81" s="103"/>
      <c r="W81" s="103"/>
    </row>
    <row r="82" s="39" customFormat="1" ht="32.9" customHeight="1" spans="1:23">
      <c r="A82" s="115" t="s">
        <v>265</v>
      </c>
      <c r="B82" s="118" t="s">
        <v>301</v>
      </c>
      <c r="C82" s="115" t="s">
        <v>300</v>
      </c>
      <c r="D82" s="115" t="s">
        <v>51</v>
      </c>
      <c r="E82" s="115" t="s">
        <v>79</v>
      </c>
      <c r="F82" s="115" t="s">
        <v>152</v>
      </c>
      <c r="G82" s="115" t="s">
        <v>251</v>
      </c>
      <c r="H82" s="115" t="s">
        <v>252</v>
      </c>
      <c r="I82" s="103">
        <v>290984</v>
      </c>
      <c r="J82" s="103"/>
      <c r="K82" s="103"/>
      <c r="L82" s="103"/>
      <c r="M82" s="103"/>
      <c r="N82" s="103">
        <v>290984</v>
      </c>
      <c r="O82" s="103"/>
      <c r="P82" s="103"/>
      <c r="Q82" s="103"/>
      <c r="R82" s="103"/>
      <c r="S82" s="103"/>
      <c r="T82" s="103"/>
      <c r="U82" s="103"/>
      <c r="V82" s="103"/>
      <c r="W82" s="103"/>
    </row>
    <row r="83" s="39" customFormat="1" ht="32.9" customHeight="1" spans="1:23">
      <c r="A83" s="115" t="s">
        <v>265</v>
      </c>
      <c r="B83" s="118" t="s">
        <v>301</v>
      </c>
      <c r="C83" s="115" t="s">
        <v>300</v>
      </c>
      <c r="D83" s="115" t="s">
        <v>51</v>
      </c>
      <c r="E83" s="115" t="s">
        <v>79</v>
      </c>
      <c r="F83" s="115" t="s">
        <v>152</v>
      </c>
      <c r="G83" s="115" t="s">
        <v>269</v>
      </c>
      <c r="H83" s="115" t="s">
        <v>270</v>
      </c>
      <c r="I83" s="103">
        <v>30000</v>
      </c>
      <c r="J83" s="103"/>
      <c r="K83" s="103"/>
      <c r="L83" s="103"/>
      <c r="M83" s="103"/>
      <c r="N83" s="103">
        <v>30000</v>
      </c>
      <c r="O83" s="103"/>
      <c r="P83" s="103"/>
      <c r="Q83" s="103"/>
      <c r="R83" s="103"/>
      <c r="S83" s="103"/>
      <c r="T83" s="103"/>
      <c r="U83" s="103"/>
      <c r="V83" s="103"/>
      <c r="W83" s="103"/>
    </row>
    <row r="84" s="39" customFormat="1" ht="32.9" customHeight="1" spans="1:23">
      <c r="A84" s="115"/>
      <c r="B84" s="115"/>
      <c r="C84" s="115" t="s">
        <v>302</v>
      </c>
      <c r="D84" s="115"/>
      <c r="E84" s="115"/>
      <c r="F84" s="115"/>
      <c r="G84" s="115"/>
      <c r="H84" s="115"/>
      <c r="I84" s="103">
        <v>198867.34</v>
      </c>
      <c r="J84" s="103"/>
      <c r="K84" s="103"/>
      <c r="L84" s="103"/>
      <c r="M84" s="103"/>
      <c r="N84" s="103">
        <v>198867.34</v>
      </c>
      <c r="O84" s="103"/>
      <c r="P84" s="103"/>
      <c r="Q84" s="103"/>
      <c r="R84" s="103"/>
      <c r="S84" s="103"/>
      <c r="T84" s="103"/>
      <c r="U84" s="103"/>
      <c r="V84" s="103"/>
      <c r="W84" s="103"/>
    </row>
    <row r="85" s="39" customFormat="1" ht="32.9" customHeight="1" spans="1:23">
      <c r="A85" s="115" t="s">
        <v>247</v>
      </c>
      <c r="B85" s="118" t="s">
        <v>303</v>
      </c>
      <c r="C85" s="115" t="s">
        <v>302</v>
      </c>
      <c r="D85" s="115" t="s">
        <v>51</v>
      </c>
      <c r="E85" s="115" t="s">
        <v>81</v>
      </c>
      <c r="F85" s="115" t="s">
        <v>276</v>
      </c>
      <c r="G85" s="115" t="s">
        <v>193</v>
      </c>
      <c r="H85" s="115" t="s">
        <v>194</v>
      </c>
      <c r="I85" s="103">
        <v>5000</v>
      </c>
      <c r="J85" s="103"/>
      <c r="K85" s="103"/>
      <c r="L85" s="103"/>
      <c r="M85" s="103"/>
      <c r="N85" s="103">
        <v>5000</v>
      </c>
      <c r="O85" s="103"/>
      <c r="P85" s="103"/>
      <c r="Q85" s="103"/>
      <c r="R85" s="103"/>
      <c r="S85" s="103"/>
      <c r="T85" s="103"/>
      <c r="U85" s="103"/>
      <c r="V85" s="103"/>
      <c r="W85" s="103"/>
    </row>
    <row r="86" s="39" customFormat="1" ht="32.9" customHeight="1" spans="1:23">
      <c r="A86" s="115" t="s">
        <v>247</v>
      </c>
      <c r="B86" s="118" t="s">
        <v>303</v>
      </c>
      <c r="C86" s="115" t="s">
        <v>302</v>
      </c>
      <c r="D86" s="115" t="s">
        <v>51</v>
      </c>
      <c r="E86" s="115" t="s">
        <v>81</v>
      </c>
      <c r="F86" s="115" t="s">
        <v>276</v>
      </c>
      <c r="G86" s="115" t="s">
        <v>304</v>
      </c>
      <c r="H86" s="115" t="s">
        <v>305</v>
      </c>
      <c r="I86" s="103">
        <v>5000</v>
      </c>
      <c r="J86" s="103"/>
      <c r="K86" s="103"/>
      <c r="L86" s="103"/>
      <c r="M86" s="103"/>
      <c r="N86" s="103">
        <v>5000</v>
      </c>
      <c r="O86" s="103"/>
      <c r="P86" s="103"/>
      <c r="Q86" s="103"/>
      <c r="R86" s="103"/>
      <c r="S86" s="103"/>
      <c r="T86" s="103"/>
      <c r="U86" s="103"/>
      <c r="V86" s="103"/>
      <c r="W86" s="103"/>
    </row>
    <row r="87" s="39" customFormat="1" ht="32.9" customHeight="1" spans="1:23">
      <c r="A87" s="115" t="s">
        <v>247</v>
      </c>
      <c r="B87" s="118" t="s">
        <v>303</v>
      </c>
      <c r="C87" s="115" t="s">
        <v>302</v>
      </c>
      <c r="D87" s="115" t="s">
        <v>51</v>
      </c>
      <c r="E87" s="115" t="s">
        <v>81</v>
      </c>
      <c r="F87" s="115" t="s">
        <v>276</v>
      </c>
      <c r="G87" s="115" t="s">
        <v>201</v>
      </c>
      <c r="H87" s="115" t="s">
        <v>202</v>
      </c>
      <c r="I87" s="103">
        <v>30996</v>
      </c>
      <c r="J87" s="103"/>
      <c r="K87" s="103"/>
      <c r="L87" s="103"/>
      <c r="M87" s="103"/>
      <c r="N87" s="103">
        <v>30996</v>
      </c>
      <c r="O87" s="103"/>
      <c r="P87" s="103"/>
      <c r="Q87" s="103"/>
      <c r="R87" s="103"/>
      <c r="S87" s="103"/>
      <c r="T87" s="103"/>
      <c r="U87" s="103"/>
      <c r="V87" s="103"/>
      <c r="W87" s="103"/>
    </row>
    <row r="88" s="39" customFormat="1" ht="32.9" customHeight="1" spans="1:23">
      <c r="A88" s="115" t="s">
        <v>247</v>
      </c>
      <c r="B88" s="118" t="s">
        <v>303</v>
      </c>
      <c r="C88" s="115" t="s">
        <v>302</v>
      </c>
      <c r="D88" s="115" t="s">
        <v>51</v>
      </c>
      <c r="E88" s="115" t="s">
        <v>81</v>
      </c>
      <c r="F88" s="115" t="s">
        <v>276</v>
      </c>
      <c r="G88" s="115" t="s">
        <v>251</v>
      </c>
      <c r="H88" s="115" t="s">
        <v>252</v>
      </c>
      <c r="I88" s="103">
        <v>43470</v>
      </c>
      <c r="J88" s="103"/>
      <c r="K88" s="103"/>
      <c r="L88" s="103"/>
      <c r="M88" s="103"/>
      <c r="N88" s="103">
        <v>43470</v>
      </c>
      <c r="O88" s="103"/>
      <c r="P88" s="103"/>
      <c r="Q88" s="103"/>
      <c r="R88" s="103"/>
      <c r="S88" s="103"/>
      <c r="T88" s="103"/>
      <c r="U88" s="103"/>
      <c r="V88" s="103"/>
      <c r="W88" s="103"/>
    </row>
    <row r="89" s="39" customFormat="1" ht="32.9" customHeight="1" spans="1:23">
      <c r="A89" s="115" t="s">
        <v>247</v>
      </c>
      <c r="B89" s="118" t="s">
        <v>303</v>
      </c>
      <c r="C89" s="115" t="s">
        <v>302</v>
      </c>
      <c r="D89" s="115" t="s">
        <v>51</v>
      </c>
      <c r="E89" s="115" t="s">
        <v>81</v>
      </c>
      <c r="F89" s="115" t="s">
        <v>276</v>
      </c>
      <c r="G89" s="115" t="s">
        <v>253</v>
      </c>
      <c r="H89" s="115" t="s">
        <v>254</v>
      </c>
      <c r="I89" s="103">
        <v>93534</v>
      </c>
      <c r="J89" s="103"/>
      <c r="K89" s="103"/>
      <c r="L89" s="103"/>
      <c r="M89" s="103"/>
      <c r="N89" s="103">
        <v>93534</v>
      </c>
      <c r="O89" s="103"/>
      <c r="P89" s="103"/>
      <c r="Q89" s="103"/>
      <c r="R89" s="103"/>
      <c r="S89" s="103"/>
      <c r="T89" s="103"/>
      <c r="U89" s="103"/>
      <c r="V89" s="103"/>
      <c r="W89" s="103"/>
    </row>
    <row r="90" s="39" customFormat="1" ht="32.9" customHeight="1" spans="1:23">
      <c r="A90" s="115" t="s">
        <v>247</v>
      </c>
      <c r="B90" s="118" t="s">
        <v>303</v>
      </c>
      <c r="C90" s="115" t="s">
        <v>302</v>
      </c>
      <c r="D90" s="115" t="s">
        <v>51</v>
      </c>
      <c r="E90" s="115" t="s">
        <v>81</v>
      </c>
      <c r="F90" s="115" t="s">
        <v>276</v>
      </c>
      <c r="G90" s="115" t="s">
        <v>269</v>
      </c>
      <c r="H90" s="115" t="s">
        <v>270</v>
      </c>
      <c r="I90" s="103">
        <v>5000</v>
      </c>
      <c r="J90" s="103"/>
      <c r="K90" s="103"/>
      <c r="L90" s="103"/>
      <c r="M90" s="103"/>
      <c r="N90" s="103">
        <v>5000</v>
      </c>
      <c r="O90" s="103"/>
      <c r="P90" s="103"/>
      <c r="Q90" s="103"/>
      <c r="R90" s="103"/>
      <c r="S90" s="103"/>
      <c r="T90" s="103"/>
      <c r="U90" s="103"/>
      <c r="V90" s="103"/>
      <c r="W90" s="103"/>
    </row>
    <row r="91" s="39" customFormat="1" ht="32.9" customHeight="1" spans="1:23">
      <c r="A91" s="115" t="s">
        <v>247</v>
      </c>
      <c r="B91" s="118" t="s">
        <v>303</v>
      </c>
      <c r="C91" s="115" t="s">
        <v>302</v>
      </c>
      <c r="D91" s="115" t="s">
        <v>51</v>
      </c>
      <c r="E91" s="115" t="s">
        <v>81</v>
      </c>
      <c r="F91" s="115" t="s">
        <v>276</v>
      </c>
      <c r="G91" s="115" t="s">
        <v>180</v>
      </c>
      <c r="H91" s="115" t="s">
        <v>181</v>
      </c>
      <c r="I91" s="103">
        <v>867.34</v>
      </c>
      <c r="J91" s="103"/>
      <c r="K91" s="103"/>
      <c r="L91" s="103"/>
      <c r="M91" s="103"/>
      <c r="N91" s="103">
        <v>867.34</v>
      </c>
      <c r="O91" s="103"/>
      <c r="P91" s="103"/>
      <c r="Q91" s="103"/>
      <c r="R91" s="103"/>
      <c r="S91" s="103"/>
      <c r="T91" s="103"/>
      <c r="U91" s="103"/>
      <c r="V91" s="103"/>
      <c r="W91" s="103"/>
    </row>
    <row r="92" s="39" customFormat="1" ht="32.9" customHeight="1" spans="1:23">
      <c r="A92" s="115" t="s">
        <v>247</v>
      </c>
      <c r="B92" s="118" t="s">
        <v>303</v>
      </c>
      <c r="C92" s="115" t="s">
        <v>302</v>
      </c>
      <c r="D92" s="115" t="s">
        <v>51</v>
      </c>
      <c r="E92" s="115" t="s">
        <v>81</v>
      </c>
      <c r="F92" s="115" t="s">
        <v>276</v>
      </c>
      <c r="G92" s="115" t="s">
        <v>271</v>
      </c>
      <c r="H92" s="115" t="s">
        <v>272</v>
      </c>
      <c r="I92" s="103">
        <v>15000</v>
      </c>
      <c r="J92" s="103"/>
      <c r="K92" s="103"/>
      <c r="L92" s="103"/>
      <c r="M92" s="103"/>
      <c r="N92" s="103">
        <v>15000</v>
      </c>
      <c r="O92" s="103"/>
      <c r="P92" s="103"/>
      <c r="Q92" s="103"/>
      <c r="R92" s="103"/>
      <c r="S92" s="103"/>
      <c r="T92" s="103"/>
      <c r="U92" s="103"/>
      <c r="V92" s="103"/>
      <c r="W92" s="103"/>
    </row>
    <row r="93" s="39" customFormat="1" ht="32.9" customHeight="1" spans="1:23">
      <c r="A93" s="115"/>
      <c r="B93" s="115"/>
      <c r="C93" s="115" t="s">
        <v>306</v>
      </c>
      <c r="D93" s="115"/>
      <c r="E93" s="115"/>
      <c r="F93" s="115"/>
      <c r="G93" s="115"/>
      <c r="H93" s="115"/>
      <c r="I93" s="103">
        <v>3300000</v>
      </c>
      <c r="J93" s="103"/>
      <c r="K93" s="103"/>
      <c r="L93" s="103"/>
      <c r="M93" s="103"/>
      <c r="N93" s="103">
        <v>3300000</v>
      </c>
      <c r="O93" s="103"/>
      <c r="P93" s="103"/>
      <c r="Q93" s="103"/>
      <c r="R93" s="103"/>
      <c r="S93" s="103"/>
      <c r="T93" s="103"/>
      <c r="U93" s="103"/>
      <c r="V93" s="103"/>
      <c r="W93" s="103"/>
    </row>
    <row r="94" s="39" customFormat="1" ht="32.9" customHeight="1" spans="1:23">
      <c r="A94" s="115" t="s">
        <v>265</v>
      </c>
      <c r="B94" s="118" t="s">
        <v>307</v>
      </c>
      <c r="C94" s="115" t="s">
        <v>306</v>
      </c>
      <c r="D94" s="115" t="s">
        <v>51</v>
      </c>
      <c r="E94" s="115" t="s">
        <v>75</v>
      </c>
      <c r="F94" s="115" t="s">
        <v>308</v>
      </c>
      <c r="G94" s="115" t="s">
        <v>288</v>
      </c>
      <c r="H94" s="115" t="s">
        <v>289</v>
      </c>
      <c r="I94" s="103">
        <v>800000</v>
      </c>
      <c r="J94" s="103"/>
      <c r="K94" s="103"/>
      <c r="L94" s="103"/>
      <c r="M94" s="103"/>
      <c r="N94" s="103">
        <v>800000</v>
      </c>
      <c r="O94" s="103"/>
      <c r="P94" s="103"/>
      <c r="Q94" s="103"/>
      <c r="R94" s="103"/>
      <c r="S94" s="103"/>
      <c r="T94" s="103"/>
      <c r="U94" s="103"/>
      <c r="V94" s="103"/>
      <c r="W94" s="103"/>
    </row>
    <row r="95" s="39" customFormat="1" ht="32.9" customHeight="1" spans="1:23">
      <c r="A95" s="115" t="s">
        <v>265</v>
      </c>
      <c r="B95" s="118" t="s">
        <v>307</v>
      </c>
      <c r="C95" s="115" t="s">
        <v>306</v>
      </c>
      <c r="D95" s="115" t="s">
        <v>51</v>
      </c>
      <c r="E95" s="115" t="s">
        <v>75</v>
      </c>
      <c r="F95" s="115" t="s">
        <v>308</v>
      </c>
      <c r="G95" s="115" t="s">
        <v>271</v>
      </c>
      <c r="H95" s="115" t="s">
        <v>272</v>
      </c>
      <c r="I95" s="103">
        <v>2500000</v>
      </c>
      <c r="J95" s="103"/>
      <c r="K95" s="103"/>
      <c r="L95" s="103"/>
      <c r="M95" s="103"/>
      <c r="N95" s="103">
        <v>2500000</v>
      </c>
      <c r="O95" s="103"/>
      <c r="P95" s="103"/>
      <c r="Q95" s="103"/>
      <c r="R95" s="103"/>
      <c r="S95" s="103"/>
      <c r="T95" s="103"/>
      <c r="U95" s="103"/>
      <c r="V95" s="103"/>
      <c r="W95" s="103"/>
    </row>
    <row r="96" s="39" customFormat="1" ht="32.9" customHeight="1" spans="1:23">
      <c r="A96" s="115"/>
      <c r="B96" s="115"/>
      <c r="C96" s="115" t="s">
        <v>309</v>
      </c>
      <c r="D96" s="115"/>
      <c r="E96" s="115"/>
      <c r="F96" s="115"/>
      <c r="G96" s="115"/>
      <c r="H96" s="115"/>
      <c r="I96" s="103">
        <v>44000</v>
      </c>
      <c r="J96" s="103"/>
      <c r="K96" s="103"/>
      <c r="L96" s="103"/>
      <c r="M96" s="103"/>
      <c r="N96" s="103">
        <v>44000</v>
      </c>
      <c r="O96" s="103"/>
      <c r="P96" s="103"/>
      <c r="Q96" s="103"/>
      <c r="R96" s="103"/>
      <c r="S96" s="103"/>
      <c r="T96" s="103"/>
      <c r="U96" s="103"/>
      <c r="V96" s="103"/>
      <c r="W96" s="103"/>
    </row>
    <row r="97" s="39" customFormat="1" ht="32.9" customHeight="1" spans="1:23">
      <c r="A97" s="115" t="s">
        <v>265</v>
      </c>
      <c r="B97" s="118" t="s">
        <v>310</v>
      </c>
      <c r="C97" s="115" t="s">
        <v>309</v>
      </c>
      <c r="D97" s="115" t="s">
        <v>51</v>
      </c>
      <c r="E97" s="115" t="s">
        <v>88</v>
      </c>
      <c r="F97" s="115" t="s">
        <v>261</v>
      </c>
      <c r="G97" s="115" t="s">
        <v>288</v>
      </c>
      <c r="H97" s="115" t="s">
        <v>289</v>
      </c>
      <c r="I97" s="103">
        <v>44000</v>
      </c>
      <c r="J97" s="103"/>
      <c r="K97" s="103"/>
      <c r="L97" s="103"/>
      <c r="M97" s="103"/>
      <c r="N97" s="103">
        <v>44000</v>
      </c>
      <c r="O97" s="103"/>
      <c r="P97" s="103"/>
      <c r="Q97" s="103"/>
      <c r="R97" s="103"/>
      <c r="S97" s="103"/>
      <c r="T97" s="103"/>
      <c r="U97" s="103"/>
      <c r="V97" s="103"/>
      <c r="W97" s="103"/>
    </row>
    <row r="98" s="39" customFormat="1" ht="32.9" customHeight="1" spans="1:23">
      <c r="A98" s="115"/>
      <c r="B98" s="115"/>
      <c r="C98" s="115" t="s">
        <v>311</v>
      </c>
      <c r="D98" s="115"/>
      <c r="E98" s="115"/>
      <c r="F98" s="115"/>
      <c r="G98" s="115"/>
      <c r="H98" s="115"/>
      <c r="I98" s="103">
        <v>499000</v>
      </c>
      <c r="J98" s="103"/>
      <c r="K98" s="103"/>
      <c r="L98" s="103"/>
      <c r="M98" s="103"/>
      <c r="N98" s="103">
        <v>499000</v>
      </c>
      <c r="O98" s="103"/>
      <c r="P98" s="103"/>
      <c r="Q98" s="103"/>
      <c r="R98" s="103"/>
      <c r="S98" s="103"/>
      <c r="T98" s="103"/>
      <c r="U98" s="103"/>
      <c r="V98" s="103"/>
      <c r="W98" s="103"/>
    </row>
    <row r="99" s="39" customFormat="1" ht="32.9" customHeight="1" spans="1:23">
      <c r="A99" s="115" t="s">
        <v>265</v>
      </c>
      <c r="B99" s="118" t="s">
        <v>312</v>
      </c>
      <c r="C99" s="115" t="s">
        <v>311</v>
      </c>
      <c r="D99" s="115" t="s">
        <v>51</v>
      </c>
      <c r="E99" s="115" t="s">
        <v>88</v>
      </c>
      <c r="F99" s="115" t="s">
        <v>261</v>
      </c>
      <c r="G99" s="115" t="s">
        <v>262</v>
      </c>
      <c r="H99" s="115" t="s">
        <v>263</v>
      </c>
      <c r="I99" s="103">
        <v>499000</v>
      </c>
      <c r="J99" s="103"/>
      <c r="K99" s="103"/>
      <c r="L99" s="103"/>
      <c r="M99" s="103"/>
      <c r="N99" s="103">
        <v>499000</v>
      </c>
      <c r="O99" s="103"/>
      <c r="P99" s="103"/>
      <c r="Q99" s="103"/>
      <c r="R99" s="103"/>
      <c r="S99" s="103"/>
      <c r="T99" s="103"/>
      <c r="U99" s="103"/>
      <c r="V99" s="103"/>
      <c r="W99" s="103"/>
    </row>
    <row r="100" s="39" customFormat="1" ht="32.9" customHeight="1" spans="1:23">
      <c r="A100" s="115"/>
      <c r="B100" s="115"/>
      <c r="C100" s="115" t="s">
        <v>313</v>
      </c>
      <c r="D100" s="115"/>
      <c r="E100" s="115"/>
      <c r="F100" s="115"/>
      <c r="G100" s="115"/>
      <c r="H100" s="115"/>
      <c r="I100" s="103">
        <v>5120429.47</v>
      </c>
      <c r="J100" s="103"/>
      <c r="K100" s="103"/>
      <c r="L100" s="103"/>
      <c r="M100" s="103"/>
      <c r="N100" s="103">
        <v>5120429.47</v>
      </c>
      <c r="O100" s="103"/>
      <c r="P100" s="103"/>
      <c r="Q100" s="103"/>
      <c r="R100" s="103"/>
      <c r="S100" s="103"/>
      <c r="T100" s="103"/>
      <c r="U100" s="103"/>
      <c r="V100" s="103"/>
      <c r="W100" s="103"/>
    </row>
    <row r="101" s="39" customFormat="1" ht="32.9" customHeight="1" spans="1:23">
      <c r="A101" s="115" t="s">
        <v>256</v>
      </c>
      <c r="B101" s="118" t="s">
        <v>314</v>
      </c>
      <c r="C101" s="115" t="s">
        <v>313</v>
      </c>
      <c r="D101" s="115" t="s">
        <v>51</v>
      </c>
      <c r="E101" s="115" t="s">
        <v>80</v>
      </c>
      <c r="F101" s="115" t="s">
        <v>258</v>
      </c>
      <c r="G101" s="115" t="s">
        <v>201</v>
      </c>
      <c r="H101" s="115" t="s">
        <v>202</v>
      </c>
      <c r="I101" s="103">
        <v>22807</v>
      </c>
      <c r="J101" s="103"/>
      <c r="K101" s="103"/>
      <c r="L101" s="103"/>
      <c r="M101" s="103"/>
      <c r="N101" s="103">
        <v>22807</v>
      </c>
      <c r="O101" s="103"/>
      <c r="P101" s="103"/>
      <c r="Q101" s="103"/>
      <c r="R101" s="103"/>
      <c r="S101" s="103"/>
      <c r="T101" s="103"/>
      <c r="U101" s="103"/>
      <c r="V101" s="103"/>
      <c r="W101" s="103"/>
    </row>
    <row r="102" s="39" customFormat="1" ht="32.9" customHeight="1" spans="1:23">
      <c r="A102" s="115" t="s">
        <v>256</v>
      </c>
      <c r="B102" s="118" t="s">
        <v>314</v>
      </c>
      <c r="C102" s="115" t="s">
        <v>313</v>
      </c>
      <c r="D102" s="115" t="s">
        <v>51</v>
      </c>
      <c r="E102" s="115" t="s">
        <v>80</v>
      </c>
      <c r="F102" s="115" t="s">
        <v>258</v>
      </c>
      <c r="G102" s="115" t="s">
        <v>251</v>
      </c>
      <c r="H102" s="115" t="s">
        <v>252</v>
      </c>
      <c r="I102" s="103">
        <v>188900</v>
      </c>
      <c r="J102" s="103"/>
      <c r="K102" s="103"/>
      <c r="L102" s="103"/>
      <c r="M102" s="103"/>
      <c r="N102" s="103">
        <v>188900</v>
      </c>
      <c r="O102" s="103"/>
      <c r="P102" s="103"/>
      <c r="Q102" s="103"/>
      <c r="R102" s="103"/>
      <c r="S102" s="103"/>
      <c r="T102" s="103"/>
      <c r="U102" s="103"/>
      <c r="V102" s="103"/>
      <c r="W102" s="103"/>
    </row>
    <row r="103" s="39" customFormat="1" ht="32.9" customHeight="1" spans="1:23">
      <c r="A103" s="115" t="s">
        <v>256</v>
      </c>
      <c r="B103" s="118" t="s">
        <v>314</v>
      </c>
      <c r="C103" s="115" t="s">
        <v>313</v>
      </c>
      <c r="D103" s="115" t="s">
        <v>51</v>
      </c>
      <c r="E103" s="115" t="s">
        <v>80</v>
      </c>
      <c r="F103" s="115" t="s">
        <v>258</v>
      </c>
      <c r="G103" s="115" t="s">
        <v>262</v>
      </c>
      <c r="H103" s="115" t="s">
        <v>263</v>
      </c>
      <c r="I103" s="103">
        <v>1934700</v>
      </c>
      <c r="J103" s="103"/>
      <c r="K103" s="103"/>
      <c r="L103" s="103"/>
      <c r="M103" s="103"/>
      <c r="N103" s="103">
        <v>1934700</v>
      </c>
      <c r="O103" s="103"/>
      <c r="P103" s="103"/>
      <c r="Q103" s="103"/>
      <c r="R103" s="103"/>
      <c r="S103" s="103"/>
      <c r="T103" s="103"/>
      <c r="U103" s="103"/>
      <c r="V103" s="103"/>
      <c r="W103" s="103"/>
    </row>
    <row r="104" s="39" customFormat="1" ht="32.9" customHeight="1" spans="1:23">
      <c r="A104" s="115" t="s">
        <v>256</v>
      </c>
      <c r="B104" s="118" t="s">
        <v>314</v>
      </c>
      <c r="C104" s="115" t="s">
        <v>313</v>
      </c>
      <c r="D104" s="115" t="s">
        <v>51</v>
      </c>
      <c r="E104" s="115" t="s">
        <v>80</v>
      </c>
      <c r="F104" s="115" t="s">
        <v>258</v>
      </c>
      <c r="G104" s="115" t="s">
        <v>253</v>
      </c>
      <c r="H104" s="115" t="s">
        <v>254</v>
      </c>
      <c r="I104" s="103">
        <v>769130</v>
      </c>
      <c r="J104" s="103"/>
      <c r="K104" s="103"/>
      <c r="L104" s="103"/>
      <c r="M104" s="103"/>
      <c r="N104" s="103">
        <v>769130</v>
      </c>
      <c r="O104" s="103"/>
      <c r="P104" s="103"/>
      <c r="Q104" s="103"/>
      <c r="R104" s="103"/>
      <c r="S104" s="103"/>
      <c r="T104" s="103"/>
      <c r="U104" s="103"/>
      <c r="V104" s="103"/>
      <c r="W104" s="103"/>
    </row>
    <row r="105" s="39" customFormat="1" ht="32.9" customHeight="1" spans="1:23">
      <c r="A105" s="115" t="s">
        <v>256</v>
      </c>
      <c r="B105" s="118" t="s">
        <v>314</v>
      </c>
      <c r="C105" s="115" t="s">
        <v>313</v>
      </c>
      <c r="D105" s="115" t="s">
        <v>51</v>
      </c>
      <c r="E105" s="115" t="s">
        <v>80</v>
      </c>
      <c r="F105" s="115" t="s">
        <v>258</v>
      </c>
      <c r="G105" s="115" t="s">
        <v>269</v>
      </c>
      <c r="H105" s="115" t="s">
        <v>270</v>
      </c>
      <c r="I105" s="103">
        <v>1187993.52</v>
      </c>
      <c r="J105" s="103"/>
      <c r="K105" s="103"/>
      <c r="L105" s="103"/>
      <c r="M105" s="103"/>
      <c r="N105" s="103">
        <v>1187993.52</v>
      </c>
      <c r="O105" s="103"/>
      <c r="P105" s="103"/>
      <c r="Q105" s="103"/>
      <c r="R105" s="103"/>
      <c r="S105" s="103"/>
      <c r="T105" s="103"/>
      <c r="U105" s="103"/>
      <c r="V105" s="103"/>
      <c r="W105" s="103"/>
    </row>
    <row r="106" s="39" customFormat="1" ht="32.9" customHeight="1" spans="1:23">
      <c r="A106" s="115" t="s">
        <v>256</v>
      </c>
      <c r="B106" s="118" t="s">
        <v>314</v>
      </c>
      <c r="C106" s="115" t="s">
        <v>313</v>
      </c>
      <c r="D106" s="115" t="s">
        <v>51</v>
      </c>
      <c r="E106" s="115" t="s">
        <v>80</v>
      </c>
      <c r="F106" s="115" t="s">
        <v>258</v>
      </c>
      <c r="G106" s="115" t="s">
        <v>236</v>
      </c>
      <c r="H106" s="115" t="s">
        <v>237</v>
      </c>
      <c r="I106" s="103">
        <v>116898.95</v>
      </c>
      <c r="J106" s="103"/>
      <c r="K106" s="103"/>
      <c r="L106" s="103"/>
      <c r="M106" s="103"/>
      <c r="N106" s="103">
        <v>116898.95</v>
      </c>
      <c r="O106" s="103"/>
      <c r="P106" s="103"/>
      <c r="Q106" s="103"/>
      <c r="R106" s="103"/>
      <c r="S106" s="103"/>
      <c r="T106" s="103"/>
      <c r="U106" s="103"/>
      <c r="V106" s="103"/>
      <c r="W106" s="103"/>
    </row>
    <row r="107" s="39" customFormat="1" ht="32.9" customHeight="1" spans="1:23">
      <c r="A107" s="115" t="s">
        <v>256</v>
      </c>
      <c r="B107" s="118" t="s">
        <v>314</v>
      </c>
      <c r="C107" s="115" t="s">
        <v>313</v>
      </c>
      <c r="D107" s="115" t="s">
        <v>51</v>
      </c>
      <c r="E107" s="115" t="s">
        <v>80</v>
      </c>
      <c r="F107" s="115" t="s">
        <v>258</v>
      </c>
      <c r="G107" s="115" t="s">
        <v>271</v>
      </c>
      <c r="H107" s="115" t="s">
        <v>272</v>
      </c>
      <c r="I107" s="103">
        <v>900000</v>
      </c>
      <c r="J107" s="103"/>
      <c r="K107" s="103"/>
      <c r="L107" s="103"/>
      <c r="M107" s="103"/>
      <c r="N107" s="103">
        <v>900000</v>
      </c>
      <c r="O107" s="103"/>
      <c r="P107" s="103"/>
      <c r="Q107" s="103"/>
      <c r="R107" s="103"/>
      <c r="S107" s="103"/>
      <c r="T107" s="103"/>
      <c r="U107" s="103"/>
      <c r="V107" s="103"/>
      <c r="W107" s="103"/>
    </row>
    <row r="108" s="39" customFormat="1" ht="32.9" customHeight="1" spans="1:23">
      <c r="A108" s="115"/>
      <c r="B108" s="115"/>
      <c r="C108" s="115" t="s">
        <v>315</v>
      </c>
      <c r="D108" s="115"/>
      <c r="E108" s="115"/>
      <c r="F108" s="115"/>
      <c r="G108" s="115"/>
      <c r="H108" s="115"/>
      <c r="I108" s="103">
        <v>680550</v>
      </c>
      <c r="J108" s="103"/>
      <c r="K108" s="103"/>
      <c r="L108" s="103"/>
      <c r="M108" s="103"/>
      <c r="N108" s="103">
        <v>680550</v>
      </c>
      <c r="O108" s="103"/>
      <c r="P108" s="103"/>
      <c r="Q108" s="103"/>
      <c r="R108" s="103"/>
      <c r="S108" s="103"/>
      <c r="T108" s="103"/>
      <c r="U108" s="103"/>
      <c r="V108" s="103"/>
      <c r="W108" s="103"/>
    </row>
    <row r="109" s="39" customFormat="1" ht="32.9" customHeight="1" spans="1:23">
      <c r="A109" s="115" t="s">
        <v>256</v>
      </c>
      <c r="B109" s="118" t="s">
        <v>316</v>
      </c>
      <c r="C109" s="115" t="s">
        <v>315</v>
      </c>
      <c r="D109" s="115" t="s">
        <v>51</v>
      </c>
      <c r="E109" s="115" t="s">
        <v>88</v>
      </c>
      <c r="F109" s="115" t="s">
        <v>261</v>
      </c>
      <c r="G109" s="115" t="s">
        <v>304</v>
      </c>
      <c r="H109" s="115" t="s">
        <v>305</v>
      </c>
      <c r="I109" s="103">
        <v>9000</v>
      </c>
      <c r="J109" s="103"/>
      <c r="K109" s="103"/>
      <c r="L109" s="103"/>
      <c r="M109" s="103"/>
      <c r="N109" s="103">
        <v>9000</v>
      </c>
      <c r="O109" s="103"/>
      <c r="P109" s="103"/>
      <c r="Q109" s="103"/>
      <c r="R109" s="103"/>
      <c r="S109" s="103"/>
      <c r="T109" s="103"/>
      <c r="U109" s="103"/>
      <c r="V109" s="103"/>
      <c r="W109" s="103"/>
    </row>
    <row r="110" s="39" customFormat="1" ht="32.9" customHeight="1" spans="1:23">
      <c r="A110" s="115" t="s">
        <v>256</v>
      </c>
      <c r="B110" s="118" t="s">
        <v>316</v>
      </c>
      <c r="C110" s="115" t="s">
        <v>315</v>
      </c>
      <c r="D110" s="115" t="s">
        <v>51</v>
      </c>
      <c r="E110" s="115" t="s">
        <v>88</v>
      </c>
      <c r="F110" s="115" t="s">
        <v>261</v>
      </c>
      <c r="G110" s="115" t="s">
        <v>251</v>
      </c>
      <c r="H110" s="115" t="s">
        <v>252</v>
      </c>
      <c r="I110" s="103">
        <v>161800</v>
      </c>
      <c r="J110" s="103"/>
      <c r="K110" s="103"/>
      <c r="L110" s="103"/>
      <c r="M110" s="103"/>
      <c r="N110" s="103">
        <v>161800</v>
      </c>
      <c r="O110" s="103"/>
      <c r="P110" s="103"/>
      <c r="Q110" s="103"/>
      <c r="R110" s="103"/>
      <c r="S110" s="103"/>
      <c r="T110" s="103"/>
      <c r="U110" s="103"/>
      <c r="V110" s="103"/>
      <c r="W110" s="103"/>
    </row>
    <row r="111" s="39" customFormat="1" ht="32.9" customHeight="1" spans="1:23">
      <c r="A111" s="115" t="s">
        <v>256</v>
      </c>
      <c r="B111" s="118" t="s">
        <v>316</v>
      </c>
      <c r="C111" s="115" t="s">
        <v>315</v>
      </c>
      <c r="D111" s="115" t="s">
        <v>51</v>
      </c>
      <c r="E111" s="115" t="s">
        <v>88</v>
      </c>
      <c r="F111" s="115" t="s">
        <v>261</v>
      </c>
      <c r="G111" s="115" t="s">
        <v>253</v>
      </c>
      <c r="H111" s="115" t="s">
        <v>254</v>
      </c>
      <c r="I111" s="103">
        <v>132150</v>
      </c>
      <c r="J111" s="103"/>
      <c r="K111" s="103"/>
      <c r="L111" s="103"/>
      <c r="M111" s="103"/>
      <c r="N111" s="103">
        <v>132150</v>
      </c>
      <c r="O111" s="103"/>
      <c r="P111" s="103"/>
      <c r="Q111" s="103"/>
      <c r="R111" s="103"/>
      <c r="S111" s="103"/>
      <c r="T111" s="103"/>
      <c r="U111" s="103"/>
      <c r="V111" s="103"/>
      <c r="W111" s="103"/>
    </row>
    <row r="112" s="39" customFormat="1" ht="32.9" customHeight="1" spans="1:23">
      <c r="A112" s="115" t="s">
        <v>256</v>
      </c>
      <c r="B112" s="118" t="s">
        <v>316</v>
      </c>
      <c r="C112" s="115" t="s">
        <v>315</v>
      </c>
      <c r="D112" s="115" t="s">
        <v>51</v>
      </c>
      <c r="E112" s="115" t="s">
        <v>88</v>
      </c>
      <c r="F112" s="115" t="s">
        <v>261</v>
      </c>
      <c r="G112" s="115" t="s">
        <v>269</v>
      </c>
      <c r="H112" s="115" t="s">
        <v>270</v>
      </c>
      <c r="I112" s="103">
        <v>20000</v>
      </c>
      <c r="J112" s="103"/>
      <c r="K112" s="103"/>
      <c r="L112" s="103"/>
      <c r="M112" s="103"/>
      <c r="N112" s="103">
        <v>20000</v>
      </c>
      <c r="O112" s="103"/>
      <c r="P112" s="103"/>
      <c r="Q112" s="103"/>
      <c r="R112" s="103"/>
      <c r="S112" s="103"/>
      <c r="T112" s="103"/>
      <c r="U112" s="103"/>
      <c r="V112" s="103"/>
      <c r="W112" s="103"/>
    </row>
    <row r="113" s="39" customFormat="1" ht="32.9" customHeight="1" spans="1:23">
      <c r="A113" s="115" t="s">
        <v>256</v>
      </c>
      <c r="B113" s="118" t="s">
        <v>316</v>
      </c>
      <c r="C113" s="115" t="s">
        <v>315</v>
      </c>
      <c r="D113" s="115" t="s">
        <v>51</v>
      </c>
      <c r="E113" s="115" t="s">
        <v>88</v>
      </c>
      <c r="F113" s="115" t="s">
        <v>261</v>
      </c>
      <c r="G113" s="115" t="s">
        <v>236</v>
      </c>
      <c r="H113" s="115" t="s">
        <v>237</v>
      </c>
      <c r="I113" s="103">
        <v>357600</v>
      </c>
      <c r="J113" s="103"/>
      <c r="K113" s="103"/>
      <c r="L113" s="103"/>
      <c r="M113" s="103"/>
      <c r="N113" s="103">
        <v>357600</v>
      </c>
      <c r="O113" s="103"/>
      <c r="P113" s="103"/>
      <c r="Q113" s="103"/>
      <c r="R113" s="103"/>
      <c r="S113" s="103"/>
      <c r="T113" s="103"/>
      <c r="U113" s="103"/>
      <c r="V113" s="103"/>
      <c r="W113" s="103"/>
    </row>
    <row r="114" s="39" customFormat="1" ht="32.9" customHeight="1" spans="1:23">
      <c r="A114" s="115"/>
      <c r="B114" s="115"/>
      <c r="C114" s="115" t="s">
        <v>317</v>
      </c>
      <c r="D114" s="115"/>
      <c r="E114" s="115"/>
      <c r="F114" s="115"/>
      <c r="G114" s="115"/>
      <c r="H114" s="115"/>
      <c r="I114" s="103">
        <v>125000</v>
      </c>
      <c r="J114" s="103"/>
      <c r="K114" s="103"/>
      <c r="L114" s="103"/>
      <c r="M114" s="103"/>
      <c r="N114" s="103">
        <v>125000</v>
      </c>
      <c r="O114" s="103"/>
      <c r="P114" s="103"/>
      <c r="Q114" s="103"/>
      <c r="R114" s="103"/>
      <c r="S114" s="103"/>
      <c r="T114" s="103"/>
      <c r="U114" s="103"/>
      <c r="V114" s="103"/>
      <c r="W114" s="103"/>
    </row>
    <row r="115" s="39" customFormat="1" ht="32.9" customHeight="1" spans="1:23">
      <c r="A115" s="115" t="s">
        <v>256</v>
      </c>
      <c r="B115" s="118" t="s">
        <v>318</v>
      </c>
      <c r="C115" s="115" t="s">
        <v>317</v>
      </c>
      <c r="D115" s="115" t="s">
        <v>51</v>
      </c>
      <c r="E115" s="115" t="s">
        <v>81</v>
      </c>
      <c r="F115" s="115" t="s">
        <v>276</v>
      </c>
      <c r="G115" s="115" t="s">
        <v>304</v>
      </c>
      <c r="H115" s="115" t="s">
        <v>305</v>
      </c>
      <c r="I115" s="103">
        <v>1000</v>
      </c>
      <c r="J115" s="103"/>
      <c r="K115" s="103"/>
      <c r="L115" s="103"/>
      <c r="M115" s="103"/>
      <c r="N115" s="103">
        <v>1000</v>
      </c>
      <c r="O115" s="103"/>
      <c r="P115" s="103"/>
      <c r="Q115" s="103"/>
      <c r="R115" s="103"/>
      <c r="S115" s="103"/>
      <c r="T115" s="103"/>
      <c r="U115" s="103"/>
      <c r="V115" s="103"/>
      <c r="W115" s="103"/>
    </row>
    <row r="116" s="39" customFormat="1" ht="32.9" customHeight="1" spans="1:23">
      <c r="A116" s="115" t="s">
        <v>256</v>
      </c>
      <c r="B116" s="118" t="s">
        <v>318</v>
      </c>
      <c r="C116" s="115" t="s">
        <v>317</v>
      </c>
      <c r="D116" s="115" t="s">
        <v>51</v>
      </c>
      <c r="E116" s="115" t="s">
        <v>81</v>
      </c>
      <c r="F116" s="115" t="s">
        <v>276</v>
      </c>
      <c r="G116" s="115" t="s">
        <v>201</v>
      </c>
      <c r="H116" s="115" t="s">
        <v>202</v>
      </c>
      <c r="I116" s="103">
        <v>43200</v>
      </c>
      <c r="J116" s="103"/>
      <c r="K116" s="103"/>
      <c r="L116" s="103"/>
      <c r="M116" s="103"/>
      <c r="N116" s="103">
        <v>43200</v>
      </c>
      <c r="O116" s="103"/>
      <c r="P116" s="103"/>
      <c r="Q116" s="103"/>
      <c r="R116" s="103"/>
      <c r="S116" s="103"/>
      <c r="T116" s="103"/>
      <c r="U116" s="103"/>
      <c r="V116" s="103"/>
      <c r="W116" s="103"/>
    </row>
    <row r="117" s="39" customFormat="1" ht="32.9" customHeight="1" spans="1:23">
      <c r="A117" s="115" t="s">
        <v>256</v>
      </c>
      <c r="B117" s="118" t="s">
        <v>318</v>
      </c>
      <c r="C117" s="115" t="s">
        <v>317</v>
      </c>
      <c r="D117" s="115" t="s">
        <v>51</v>
      </c>
      <c r="E117" s="115" t="s">
        <v>81</v>
      </c>
      <c r="F117" s="115" t="s">
        <v>276</v>
      </c>
      <c r="G117" s="115" t="s">
        <v>251</v>
      </c>
      <c r="H117" s="115" t="s">
        <v>252</v>
      </c>
      <c r="I117" s="103">
        <v>67100</v>
      </c>
      <c r="J117" s="103"/>
      <c r="K117" s="103"/>
      <c r="L117" s="103"/>
      <c r="M117" s="103"/>
      <c r="N117" s="103">
        <v>67100</v>
      </c>
      <c r="O117" s="103"/>
      <c r="P117" s="103"/>
      <c r="Q117" s="103"/>
      <c r="R117" s="103"/>
      <c r="S117" s="103"/>
      <c r="T117" s="103"/>
      <c r="U117" s="103"/>
      <c r="V117" s="103"/>
      <c r="W117" s="103"/>
    </row>
    <row r="118" s="39" customFormat="1" ht="32.9" customHeight="1" spans="1:23">
      <c r="A118" s="115" t="s">
        <v>256</v>
      </c>
      <c r="B118" s="118" t="s">
        <v>318</v>
      </c>
      <c r="C118" s="115" t="s">
        <v>317</v>
      </c>
      <c r="D118" s="115" t="s">
        <v>51</v>
      </c>
      <c r="E118" s="115" t="s">
        <v>81</v>
      </c>
      <c r="F118" s="115" t="s">
        <v>276</v>
      </c>
      <c r="G118" s="115" t="s">
        <v>288</v>
      </c>
      <c r="H118" s="115" t="s">
        <v>289</v>
      </c>
      <c r="I118" s="103">
        <v>13700</v>
      </c>
      <c r="J118" s="103"/>
      <c r="K118" s="103"/>
      <c r="L118" s="103"/>
      <c r="M118" s="103"/>
      <c r="N118" s="103">
        <v>13700</v>
      </c>
      <c r="O118" s="103"/>
      <c r="P118" s="103"/>
      <c r="Q118" s="103"/>
      <c r="R118" s="103"/>
      <c r="S118" s="103"/>
      <c r="T118" s="103"/>
      <c r="U118" s="103"/>
      <c r="V118" s="103"/>
      <c r="W118" s="103"/>
    </row>
    <row r="119" s="39" customFormat="1" ht="32.9" customHeight="1" spans="1:23">
      <c r="A119" s="115"/>
      <c r="B119" s="115"/>
      <c r="C119" s="115" t="s">
        <v>319</v>
      </c>
      <c r="D119" s="115"/>
      <c r="E119" s="115"/>
      <c r="F119" s="115"/>
      <c r="G119" s="115"/>
      <c r="H119" s="115"/>
      <c r="I119" s="103">
        <v>616845</v>
      </c>
      <c r="J119" s="103"/>
      <c r="K119" s="103"/>
      <c r="L119" s="103"/>
      <c r="M119" s="103"/>
      <c r="N119" s="103">
        <v>616845</v>
      </c>
      <c r="O119" s="103"/>
      <c r="P119" s="103"/>
      <c r="Q119" s="103"/>
      <c r="R119" s="103"/>
      <c r="S119" s="103"/>
      <c r="T119" s="103"/>
      <c r="U119" s="103"/>
      <c r="V119" s="103"/>
      <c r="W119" s="103"/>
    </row>
    <row r="120" s="39" customFormat="1" ht="32.9" customHeight="1" spans="1:23">
      <c r="A120" s="115" t="s">
        <v>247</v>
      </c>
      <c r="B120" s="118" t="s">
        <v>320</v>
      </c>
      <c r="C120" s="115" t="s">
        <v>319</v>
      </c>
      <c r="D120" s="115" t="s">
        <v>51</v>
      </c>
      <c r="E120" s="115" t="s">
        <v>67</v>
      </c>
      <c r="F120" s="115" t="s">
        <v>321</v>
      </c>
      <c r="G120" s="115" t="s">
        <v>253</v>
      </c>
      <c r="H120" s="115" t="s">
        <v>254</v>
      </c>
      <c r="I120" s="103">
        <v>50000</v>
      </c>
      <c r="J120" s="103"/>
      <c r="K120" s="103"/>
      <c r="L120" s="103"/>
      <c r="M120" s="103"/>
      <c r="N120" s="103">
        <v>50000</v>
      </c>
      <c r="O120" s="103"/>
      <c r="P120" s="103"/>
      <c r="Q120" s="103"/>
      <c r="R120" s="103"/>
      <c r="S120" s="103"/>
      <c r="T120" s="103"/>
      <c r="U120" s="103"/>
      <c r="V120" s="103"/>
      <c r="W120" s="103"/>
    </row>
    <row r="121" s="39" customFormat="1" ht="32.9" customHeight="1" spans="1:23">
      <c r="A121" s="115" t="s">
        <v>247</v>
      </c>
      <c r="B121" s="118" t="s">
        <v>320</v>
      </c>
      <c r="C121" s="115" t="s">
        <v>319</v>
      </c>
      <c r="D121" s="115" t="s">
        <v>51</v>
      </c>
      <c r="E121" s="115" t="s">
        <v>88</v>
      </c>
      <c r="F121" s="115" t="s">
        <v>261</v>
      </c>
      <c r="G121" s="115" t="s">
        <v>201</v>
      </c>
      <c r="H121" s="115" t="s">
        <v>202</v>
      </c>
      <c r="I121" s="103">
        <v>30000</v>
      </c>
      <c r="J121" s="103"/>
      <c r="K121" s="103"/>
      <c r="L121" s="103"/>
      <c r="M121" s="103"/>
      <c r="N121" s="103">
        <v>30000</v>
      </c>
      <c r="O121" s="103"/>
      <c r="P121" s="103"/>
      <c r="Q121" s="103"/>
      <c r="R121" s="103"/>
      <c r="S121" s="103"/>
      <c r="T121" s="103"/>
      <c r="U121" s="103"/>
      <c r="V121" s="103"/>
      <c r="W121" s="103"/>
    </row>
    <row r="122" s="39" customFormat="1" ht="32.9" customHeight="1" spans="1:23">
      <c r="A122" s="115" t="s">
        <v>247</v>
      </c>
      <c r="B122" s="118" t="s">
        <v>320</v>
      </c>
      <c r="C122" s="115" t="s">
        <v>319</v>
      </c>
      <c r="D122" s="115" t="s">
        <v>51</v>
      </c>
      <c r="E122" s="115" t="s">
        <v>88</v>
      </c>
      <c r="F122" s="115" t="s">
        <v>261</v>
      </c>
      <c r="G122" s="115" t="s">
        <v>269</v>
      </c>
      <c r="H122" s="115" t="s">
        <v>270</v>
      </c>
      <c r="I122" s="103">
        <v>36845</v>
      </c>
      <c r="J122" s="103"/>
      <c r="K122" s="103"/>
      <c r="L122" s="103"/>
      <c r="M122" s="103"/>
      <c r="N122" s="103">
        <v>36845</v>
      </c>
      <c r="O122" s="103"/>
      <c r="P122" s="103"/>
      <c r="Q122" s="103"/>
      <c r="R122" s="103"/>
      <c r="S122" s="103"/>
      <c r="T122" s="103"/>
      <c r="U122" s="103"/>
      <c r="V122" s="103"/>
      <c r="W122" s="103"/>
    </row>
    <row r="123" s="39" customFormat="1" ht="32.9" customHeight="1" spans="1:23">
      <c r="A123" s="115" t="s">
        <v>247</v>
      </c>
      <c r="B123" s="118" t="s">
        <v>320</v>
      </c>
      <c r="C123" s="115" t="s">
        <v>319</v>
      </c>
      <c r="D123" s="115" t="s">
        <v>51</v>
      </c>
      <c r="E123" s="115" t="s">
        <v>88</v>
      </c>
      <c r="F123" s="115" t="s">
        <v>261</v>
      </c>
      <c r="G123" s="115" t="s">
        <v>271</v>
      </c>
      <c r="H123" s="115" t="s">
        <v>272</v>
      </c>
      <c r="I123" s="103">
        <v>500000</v>
      </c>
      <c r="J123" s="103"/>
      <c r="K123" s="103"/>
      <c r="L123" s="103"/>
      <c r="M123" s="103"/>
      <c r="N123" s="103">
        <v>500000</v>
      </c>
      <c r="O123" s="103"/>
      <c r="P123" s="103"/>
      <c r="Q123" s="103"/>
      <c r="R123" s="103"/>
      <c r="S123" s="103"/>
      <c r="T123" s="103"/>
      <c r="U123" s="103"/>
      <c r="V123" s="103"/>
      <c r="W123" s="103"/>
    </row>
    <row r="124" s="39" customFormat="1" ht="32.9" customHeight="1" spans="1:23">
      <c r="A124" s="115"/>
      <c r="B124" s="115"/>
      <c r="C124" s="115" t="s">
        <v>322</v>
      </c>
      <c r="D124" s="115"/>
      <c r="E124" s="115"/>
      <c r="F124" s="115"/>
      <c r="G124" s="115"/>
      <c r="H124" s="115"/>
      <c r="I124" s="103">
        <v>55000</v>
      </c>
      <c r="J124" s="103">
        <v>55000</v>
      </c>
      <c r="K124" s="103">
        <v>55000</v>
      </c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</row>
    <row r="125" s="39" customFormat="1" ht="32.9" customHeight="1" spans="1:23">
      <c r="A125" s="115" t="s">
        <v>256</v>
      </c>
      <c r="B125" s="118" t="s">
        <v>323</v>
      </c>
      <c r="C125" s="115" t="s">
        <v>322</v>
      </c>
      <c r="D125" s="115" t="s">
        <v>51</v>
      </c>
      <c r="E125" s="115" t="s">
        <v>81</v>
      </c>
      <c r="F125" s="115" t="s">
        <v>276</v>
      </c>
      <c r="G125" s="115" t="s">
        <v>201</v>
      </c>
      <c r="H125" s="115" t="s">
        <v>202</v>
      </c>
      <c r="I125" s="103">
        <v>40000</v>
      </c>
      <c r="J125" s="103">
        <v>40000</v>
      </c>
      <c r="K125" s="103">
        <v>40000</v>
      </c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</row>
    <row r="126" s="39" customFormat="1" ht="32.9" customHeight="1" spans="1:23">
      <c r="A126" s="115" t="s">
        <v>256</v>
      </c>
      <c r="B126" s="118" t="s">
        <v>323</v>
      </c>
      <c r="C126" s="115" t="s">
        <v>322</v>
      </c>
      <c r="D126" s="115" t="s">
        <v>51</v>
      </c>
      <c r="E126" s="115" t="s">
        <v>81</v>
      </c>
      <c r="F126" s="115" t="s">
        <v>276</v>
      </c>
      <c r="G126" s="115" t="s">
        <v>251</v>
      </c>
      <c r="H126" s="115" t="s">
        <v>252</v>
      </c>
      <c r="I126" s="103">
        <v>15000</v>
      </c>
      <c r="J126" s="103">
        <v>15000</v>
      </c>
      <c r="K126" s="103">
        <v>15000</v>
      </c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</row>
    <row r="127" ht="18.75" customHeight="1" spans="1:23">
      <c r="A127" s="35" t="s">
        <v>96</v>
      </c>
      <c r="B127" s="36"/>
      <c r="C127" s="36"/>
      <c r="D127" s="36"/>
      <c r="E127" s="36"/>
      <c r="F127" s="36"/>
      <c r="G127" s="36"/>
      <c r="H127" s="37"/>
      <c r="I127" s="122">
        <v>54937334.45</v>
      </c>
      <c r="J127" s="122">
        <v>55000</v>
      </c>
      <c r="K127" s="122">
        <v>55000</v>
      </c>
      <c r="L127" s="122"/>
      <c r="M127" s="122"/>
      <c r="N127" s="122">
        <v>13335334.45</v>
      </c>
      <c r="O127" s="122"/>
      <c r="P127" s="122"/>
      <c r="Q127" s="122"/>
      <c r="R127" s="103">
        <v>41547000</v>
      </c>
      <c r="S127" s="103">
        <v>41547000</v>
      </c>
      <c r="T127" s="122"/>
      <c r="U127" s="95"/>
      <c r="V127" s="122"/>
      <c r="W127" s="122"/>
    </row>
  </sheetData>
  <mergeCells count="28">
    <mergeCell ref="A3:W3"/>
    <mergeCell ref="A4:I4"/>
    <mergeCell ref="J5:M5"/>
    <mergeCell ref="N5:P5"/>
    <mergeCell ref="R5:W5"/>
    <mergeCell ref="J6:K6"/>
    <mergeCell ref="A127:H127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1388888888889" right="0.751388888888889" top="1" bottom="1" header="0.5" footer="0.5"/>
  <pageSetup paperSize="9" scale="17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6"/>
  <sheetViews>
    <sheetView showZeros="0" workbookViewId="0">
      <pane ySplit="1" topLeftCell="A2" activePane="bottomLeft" state="frozen"/>
      <selection/>
      <selection pane="bottomLeft" activeCell="B12" sqref="B12:B16"/>
    </sheetView>
  </sheetViews>
  <sheetFormatPr defaultColWidth="9.14166666666667" defaultRowHeight="12" customHeight="1"/>
  <cols>
    <col min="1" max="1" width="34.275" customWidth="1"/>
    <col min="2" max="2" width="29" customWidth="1"/>
    <col min="3" max="3" width="17.175" customWidth="1"/>
    <col min="4" max="4" width="21.025" customWidth="1"/>
    <col min="5" max="5" width="23.575" customWidth="1"/>
    <col min="6" max="6" width="11.275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0:10">
      <c r="J2" s="59" t="s">
        <v>324</v>
      </c>
    </row>
    <row r="3" ht="28.5" customHeight="1" spans="1:10">
      <c r="A3" s="50" t="s">
        <v>325</v>
      </c>
      <c r="B3" s="30"/>
      <c r="C3" s="30"/>
      <c r="D3" s="30"/>
      <c r="E3" s="30"/>
      <c r="F3" s="51"/>
      <c r="G3" s="30"/>
      <c r="H3" s="51"/>
      <c r="I3" s="51"/>
      <c r="J3" s="30"/>
    </row>
    <row r="4" ht="15" customHeight="1" spans="1:1">
      <c r="A4" s="5" t="s">
        <v>2</v>
      </c>
    </row>
    <row r="5" ht="14.25" customHeight="1" spans="1:10">
      <c r="A5" s="52" t="s">
        <v>326</v>
      </c>
      <c r="B5" s="52" t="s">
        <v>327</v>
      </c>
      <c r="C5" s="52" t="s">
        <v>328</v>
      </c>
      <c r="D5" s="52" t="s">
        <v>329</v>
      </c>
      <c r="E5" s="52" t="s">
        <v>330</v>
      </c>
      <c r="F5" s="53" t="s">
        <v>331</v>
      </c>
      <c r="G5" s="52" t="s">
        <v>332</v>
      </c>
      <c r="H5" s="53" t="s">
        <v>333</v>
      </c>
      <c r="I5" s="53" t="s">
        <v>334</v>
      </c>
      <c r="J5" s="52" t="s">
        <v>335</v>
      </c>
    </row>
    <row r="6" ht="14.25" customHeight="1" spans="1:10">
      <c r="A6" s="52">
        <v>1</v>
      </c>
      <c r="B6" s="52">
        <v>2</v>
      </c>
      <c r="C6" s="52">
        <v>3</v>
      </c>
      <c r="D6" s="52">
        <v>4</v>
      </c>
      <c r="E6" s="52">
        <v>5</v>
      </c>
      <c r="F6" s="53">
        <v>6</v>
      </c>
      <c r="G6" s="52">
        <v>7</v>
      </c>
      <c r="H6" s="53">
        <v>8</v>
      </c>
      <c r="I6" s="53">
        <v>9</v>
      </c>
      <c r="J6" s="52">
        <v>10</v>
      </c>
    </row>
    <row r="7" s="39" customFormat="1" ht="33.75" customHeight="1" spans="1:10">
      <c r="A7" s="115" t="s">
        <v>322</v>
      </c>
      <c r="B7" s="115" t="s">
        <v>336</v>
      </c>
      <c r="C7" s="115" t="s">
        <v>337</v>
      </c>
      <c r="D7" s="115" t="s">
        <v>338</v>
      </c>
      <c r="E7" s="115" t="s">
        <v>339</v>
      </c>
      <c r="F7" s="115" t="s">
        <v>340</v>
      </c>
      <c r="G7" s="116" t="s">
        <v>119</v>
      </c>
      <c r="H7" s="115" t="s">
        <v>341</v>
      </c>
      <c r="I7" s="115" t="s">
        <v>342</v>
      </c>
      <c r="J7" s="115" t="s">
        <v>343</v>
      </c>
    </row>
    <row r="8" s="39" customFormat="1" ht="33.75" customHeight="1" spans="1:10">
      <c r="A8" s="115"/>
      <c r="B8" s="115"/>
      <c r="C8" s="115" t="s">
        <v>337</v>
      </c>
      <c r="D8" s="115" t="s">
        <v>344</v>
      </c>
      <c r="E8" s="115" t="s">
        <v>345</v>
      </c>
      <c r="F8" s="115" t="s">
        <v>340</v>
      </c>
      <c r="G8" s="116" t="s">
        <v>346</v>
      </c>
      <c r="H8" s="115" t="s">
        <v>347</v>
      </c>
      <c r="I8" s="115" t="s">
        <v>342</v>
      </c>
      <c r="J8" s="115" t="s">
        <v>348</v>
      </c>
    </row>
    <row r="9" s="39" customFormat="1" ht="33.75" customHeight="1" spans="1:10">
      <c r="A9" s="115"/>
      <c r="B9" s="115"/>
      <c r="C9" s="115" t="s">
        <v>337</v>
      </c>
      <c r="D9" s="115" t="s">
        <v>344</v>
      </c>
      <c r="E9" s="115" t="s">
        <v>349</v>
      </c>
      <c r="F9" s="115" t="s">
        <v>350</v>
      </c>
      <c r="G9" s="116" t="s">
        <v>119</v>
      </c>
      <c r="H9" s="115" t="s">
        <v>347</v>
      </c>
      <c r="I9" s="115" t="s">
        <v>342</v>
      </c>
      <c r="J9" s="115" t="s">
        <v>349</v>
      </c>
    </row>
    <row r="10" s="39" customFormat="1" ht="33.75" customHeight="1" spans="1:10">
      <c r="A10" s="115"/>
      <c r="B10" s="115"/>
      <c r="C10" s="115" t="s">
        <v>351</v>
      </c>
      <c r="D10" s="115" t="s">
        <v>352</v>
      </c>
      <c r="E10" s="115" t="s">
        <v>353</v>
      </c>
      <c r="F10" s="115" t="s">
        <v>354</v>
      </c>
      <c r="G10" s="116" t="s">
        <v>355</v>
      </c>
      <c r="H10" s="115" t="s">
        <v>347</v>
      </c>
      <c r="I10" s="115" t="s">
        <v>356</v>
      </c>
      <c r="J10" s="115" t="s">
        <v>353</v>
      </c>
    </row>
    <row r="11" s="39" customFormat="1" ht="33.75" customHeight="1" spans="1:10">
      <c r="A11" s="115"/>
      <c r="B11" s="115"/>
      <c r="C11" s="115" t="s">
        <v>357</v>
      </c>
      <c r="D11" s="115" t="s">
        <v>358</v>
      </c>
      <c r="E11" s="115" t="s">
        <v>359</v>
      </c>
      <c r="F11" s="115" t="s">
        <v>354</v>
      </c>
      <c r="G11" s="116" t="s">
        <v>360</v>
      </c>
      <c r="H11" s="115" t="s">
        <v>347</v>
      </c>
      <c r="I11" s="115" t="s">
        <v>342</v>
      </c>
      <c r="J11" s="115" t="s">
        <v>359</v>
      </c>
    </row>
    <row r="12" s="39" customFormat="1" ht="33.75" customHeight="1" spans="1:10">
      <c r="A12" s="115" t="s">
        <v>264</v>
      </c>
      <c r="B12" s="115" t="s">
        <v>361</v>
      </c>
      <c r="C12" s="115" t="s">
        <v>337</v>
      </c>
      <c r="D12" s="115" t="s">
        <v>338</v>
      </c>
      <c r="E12" s="115" t="s">
        <v>362</v>
      </c>
      <c r="F12" s="115" t="s">
        <v>363</v>
      </c>
      <c r="G12" s="116" t="s">
        <v>364</v>
      </c>
      <c r="H12" s="115" t="s">
        <v>365</v>
      </c>
      <c r="I12" s="115" t="s">
        <v>342</v>
      </c>
      <c r="J12" s="115" t="s">
        <v>366</v>
      </c>
    </row>
    <row r="13" s="39" customFormat="1" ht="33.75" customHeight="1" spans="1:10">
      <c r="A13" s="115"/>
      <c r="B13" s="115"/>
      <c r="C13" s="115" t="s">
        <v>337</v>
      </c>
      <c r="D13" s="115" t="s">
        <v>338</v>
      </c>
      <c r="E13" s="115" t="s">
        <v>367</v>
      </c>
      <c r="F13" s="115" t="s">
        <v>354</v>
      </c>
      <c r="G13" s="116" t="s">
        <v>122</v>
      </c>
      <c r="H13" s="115" t="s">
        <v>368</v>
      </c>
      <c r="I13" s="115" t="s">
        <v>342</v>
      </c>
      <c r="J13" s="115" t="s">
        <v>369</v>
      </c>
    </row>
    <row r="14" s="39" customFormat="1" ht="33.75" customHeight="1" spans="1:10">
      <c r="A14" s="115"/>
      <c r="B14" s="115"/>
      <c r="C14" s="115" t="s">
        <v>351</v>
      </c>
      <c r="D14" s="115" t="s">
        <v>352</v>
      </c>
      <c r="E14" s="115" t="s">
        <v>370</v>
      </c>
      <c r="F14" s="115" t="s">
        <v>354</v>
      </c>
      <c r="G14" s="116" t="s">
        <v>371</v>
      </c>
      <c r="H14" s="115"/>
      <c r="I14" s="115" t="s">
        <v>356</v>
      </c>
      <c r="J14" s="115" t="s">
        <v>372</v>
      </c>
    </row>
    <row r="15" s="39" customFormat="1" ht="33.75" customHeight="1" spans="1:10">
      <c r="A15" s="115"/>
      <c r="B15" s="115"/>
      <c r="C15" s="115" t="s">
        <v>357</v>
      </c>
      <c r="D15" s="115" t="s">
        <v>358</v>
      </c>
      <c r="E15" s="115" t="s">
        <v>373</v>
      </c>
      <c r="F15" s="115" t="s">
        <v>363</v>
      </c>
      <c r="G15" s="116" t="s">
        <v>374</v>
      </c>
      <c r="H15" s="115" t="s">
        <v>347</v>
      </c>
      <c r="I15" s="115" t="s">
        <v>342</v>
      </c>
      <c r="J15" s="115" t="s">
        <v>375</v>
      </c>
    </row>
    <row r="16" s="39" customFormat="1" ht="33.75" customHeight="1" spans="1:10">
      <c r="A16" s="115"/>
      <c r="B16" s="115"/>
      <c r="C16" s="115" t="s">
        <v>357</v>
      </c>
      <c r="D16" s="115" t="s">
        <v>358</v>
      </c>
      <c r="E16" s="115" t="s">
        <v>376</v>
      </c>
      <c r="F16" s="115" t="s">
        <v>363</v>
      </c>
      <c r="G16" s="116" t="s">
        <v>374</v>
      </c>
      <c r="H16" s="115" t="s">
        <v>347</v>
      </c>
      <c r="I16" s="115" t="s">
        <v>342</v>
      </c>
      <c r="J16" s="115" t="s">
        <v>377</v>
      </c>
    </row>
  </sheetData>
  <mergeCells count="6">
    <mergeCell ref="A3:J3"/>
    <mergeCell ref="A4:H4"/>
    <mergeCell ref="A7:A11"/>
    <mergeCell ref="A12:A16"/>
    <mergeCell ref="B7:B11"/>
    <mergeCell ref="B12:B16"/>
  </mergeCells>
  <pageMargins left="0.751388888888889" right="0.751388888888889" top="1" bottom="1" header="0.5" footer="0.5"/>
  <pageSetup paperSize="9" scale="6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省对下转移支付预算表09-1</vt:lpstr>
      <vt:lpstr>省对下转移支付绩效目标表09-2</vt:lpstr>
      <vt:lpstr>新增资产配置表10</vt:lpstr>
      <vt:lpstr>中央转移支付补助项目支出预算表11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2025-01-21T02:50:00Z</dcterms:created>
  <dcterms:modified xsi:type="dcterms:W3CDTF">2025-02-19T07:06:08Z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018C4B836FFA4177AEFAB829FABDA3F8</vt:lpwstr>
  </property>
  <property fmtid="{D5CDD505-2E9C-101B-9397-08002B2CF9AE}" pid="3" name="KSOProductBuildVer">
    <vt:lpwstr>2052-11.8.6.10973</vt:lpwstr>
  </property>
</Properties>
</file>