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8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<sst xmlns="http://schemas.openxmlformats.org/spreadsheetml/2006/main" count="5260" uniqueCount="856">
  <si>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</si>
  <si>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</si>
  <si>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</si>
  <si>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</si>
  <si>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</si>
  <si>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</si>
  <si>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</si>
  <si>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</si>
  <si>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</si>
  <si>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</si>
  <si>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</si>
  <si>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</si>
  <si>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</si>
  <si>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</si>
  <si>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</si>
  <si>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</si>
  <si>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</si>
  <si>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</si>
  <si>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</si>
  <si>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</si>
  <si>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</si>
  <si>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</si>
  <si>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</si>
  <si>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</si>
  <si>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</si>
  <si>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</si>
  <si>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</si>
  <si>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</si>
  <si>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</si>
  <si>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</si>
  <si>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</si>
  <si>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</si>
  <si>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</si>
  <si>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</si>
  <si>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</si>
  <si>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</si>
  <si>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</si>
  <si>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</si>
  <si>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</si>
  <si>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</si>
  <si>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</si>
  <si>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</si>
  <si>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</si>
  <si>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</si>
  <si>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</si>
  <si>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</si>
  <si>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</si>
  <si>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</si>
  <si>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</si>
  <si>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</si>
  <si>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</si>
  <si>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</si>
  <si>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</si>
  <si>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</si>
  <si>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</si>
  <si>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</si>
  <si>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</si>
  <si>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</si>
  <si>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</si>
  <si>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</si>
  <si>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</si>
  <si>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</si>
  <si>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</si>
  <si>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131001</t>
  </si>
  <si>
    <t>玉溪市卫生健康委员会</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</si>
  <si>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</si>
  <si>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</si>
  <si>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</si>
  <si>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</si>
  <si>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</si>
  <si>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</si>
  <si>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</si>
  <si>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</si>
  <si>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</si>
  <si>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</si>
  <si>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</si>
  <si>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</si>
  <si>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</si>
  <si>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</si>
  <si>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20132</t>
  </si>
  <si>
    <t>2013202</t>
  </si>
  <si>
    <t>206</t>
  </si>
  <si>
    <t>20699</t>
  </si>
  <si>
    <t>2069999</t>
  </si>
  <si>
    <t>208</t>
  </si>
  <si>
    <t>20805</t>
  </si>
  <si>
    <t>2080501</t>
  </si>
  <si>
    <t>2080505</t>
  </si>
  <si>
    <t>2080506</t>
  </si>
  <si>
    <t>210</t>
  </si>
  <si>
    <t>21001</t>
  </si>
  <si>
    <t>2100101</t>
  </si>
  <si>
    <t>2100102</t>
  </si>
  <si>
    <t>2100103</t>
  </si>
  <si>
    <t>2100199</t>
  </si>
  <si>
    <t>21002</t>
  </si>
  <si>
    <t>2100299</t>
  </si>
  <si>
    <t>21003</t>
  </si>
  <si>
    <t>2100399</t>
  </si>
  <si>
    <t>21004</t>
  </si>
  <si>
    <t>2100408</t>
  </si>
  <si>
    <t>2100409</t>
  </si>
  <si>
    <t>21007</t>
  </si>
  <si>
    <t>2100717</t>
  </si>
  <si>
    <t>2100799</t>
  </si>
  <si>
    <t>21011</t>
  </si>
  <si>
    <t>2101101</t>
  </si>
  <si>
    <t>2101102</t>
  </si>
  <si>
    <t>2101103</t>
  </si>
  <si>
    <t>2101199</t>
  </si>
  <si>
    <t>21017</t>
  </si>
  <si>
    <t>2101704</t>
  </si>
  <si>
    <t>21099</t>
  </si>
  <si>
    <t>2109999</t>
  </si>
  <si>
    <t>221</t>
  </si>
  <si>
    <t>22102</t>
  </si>
  <si>
    <t>2210201</t>
  </si>
  <si>
    <t>2210203</t>
  </si>
  <si>
    <t>230</t>
  </si>
  <si>
    <t>23002</t>
  </si>
  <si>
    <t>2300249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</si>
  <si>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</si>
  <si>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</si>
  <si>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</si>
  <si>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</si>
  <si>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</si>
  <si>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</si>
  <si>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</si>
  <si>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</si>
  <si>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</si>
  <si>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</si>
  <si>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</si>
  <si>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</si>
  <si>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</si>
  <si>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</si>
  <si>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</si>
  <si>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</si>
  <si>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</si>
  <si>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</si>
  <si>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</si>
  <si>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</si>
  <si>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</si>
  <si>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</si>
  <si>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</si>
  <si>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</si>
  <si>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</si>
  <si>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</si>
  <si>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</si>
  <si>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</si>
  <si>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</si>
  <si>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</si>
  <si>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</si>
  <si>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</si>
  <si>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</si>
  <si>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</si>
  <si>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</si>
  <si>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</si>
  <si>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</si>
  <si>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</si>
  <si>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</si>
  <si>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</si>
  <si>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</si>
  <si>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</si>
  <si>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</si>
  <si>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</si>
  <si>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</si>
  <si>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530400210000000627846</t>
  </si>
  <si>
    <t>行政人员工资支出</t>
  </si>
  <si>
    <t>行政运行</t>
  </si>
  <si>
    <t>30101</t>
  </si>
  <si>
    <t>基本工资</t>
  </si>
  <si>
    <t>30102</t>
  </si>
  <si>
    <t>津贴补贴</t>
  </si>
  <si>
    <t>购房补贴</t>
  </si>
  <si>
    <t>530400210000000627847</t>
  </si>
  <si>
    <t>事业人员工资支出</t>
  </si>
  <si>
    <t>机关服务</t>
  </si>
  <si>
    <t>30107</t>
  </si>
  <si>
    <t>绩效工资</t>
  </si>
  <si>
    <t>530400210000000627848</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</si>
  <si>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</si>
  <si>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</si>
  <si>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</si>
  <si>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</si>
  <si>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</si>
  <si>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</si>
  <si>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</si>
  <si>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</si>
  <si>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</si>
  <si>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</si>
  <si>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</si>
  <si>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</si>
  <si>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</si>
  <si>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</si>
  <si>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</si>
  <si>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</si>
  <si>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530400210000000627849</t>
  </si>
  <si>
    <t>住房公积金</t>
  </si>
  <si>
    <t>30113</t>
  </si>
  <si>
    <t>530400210000000627850</t>
  </si>
  <si>
    <t>对个人和家庭的补助</t>
  </si>
  <si>
    <t>行政单位离退休</t>
  </si>
  <si>
    <t>30301</t>
  </si>
  <si>
    <t>离休费</t>
  </si>
  <si>
    <t>30305</t>
  </si>
  <si>
    <t>生活补助</t>
  </si>
  <si>
    <t>530400210000000627851</t>
  </si>
  <si>
    <t>其他工资福利支出</t>
  </si>
  <si>
    <t>30103</t>
  </si>
  <si>
    <t>奖金</t>
  </si>
  <si>
    <t>530400210000000627853</t>
  </si>
  <si>
    <t>公车购置及运维费</t>
  </si>
  <si>
    <t>30231</t>
  </si>
  <si>
    <t>公务用车运行维护费</t>
  </si>
  <si>
    <t>530400210000000627854</t>
  </si>
  <si>
    <t>行政人员公务交通补贴</t>
  </si>
  <si>
    <t>30239</t>
  </si>
  <si>
    <t>其他交通费用</t>
  </si>
  <si>
    <t>530400210000000627855</t>
  </si>
  <si>
    <t>工会经费</t>
  </si>
  <si>
    <t>30228</t>
  </si>
  <si>
    <t>530400210000000627857</t>
  </si>
  <si>
    <t>一般公用经费</t>
  </si>
  <si>
    <t>30299</t>
  </si>
  <si>
    <t>其他商品和服务支出</t>
  </si>
  <si>
    <t>30201</t>
  </si>
  <si>
    <t>办公费</t>
  </si>
  <si>
    <t>30211</t>
  </si>
  <si>
    <t>差旅费</t>
  </si>
  <si>
    <t>30215</t>
  </si>
  <si>
    <t>会议费</t>
  </si>
  <si>
    <t>30216</t>
  </si>
  <si>
    <t>培训费</t>
  </si>
  <si>
    <t>30227</t>
  </si>
  <si>
    <t>委托业务费</t>
  </si>
  <si>
    <t>30229</t>
  </si>
  <si>
    <t>福利费</t>
  </si>
  <si>
    <t>31002</t>
  </si>
  <si>
    <t>办公设备购置</t>
  </si>
  <si>
    <t>530400221100000664021</t>
  </si>
  <si>
    <t>30217</t>
  </si>
  <si>
    <t>530400241100002355358</t>
  </si>
  <si>
    <t>奖励性绩效工资（工资部分）经费</t>
  </si>
  <si>
    <t>530400241100002355637</t>
  </si>
  <si>
    <t>编外临聘人员经费</t>
  </si>
  <si>
    <t>30199</t>
  </si>
  <si>
    <t>530400241100002355699</t>
  </si>
  <si>
    <t>职业年金经费</t>
  </si>
  <si>
    <t>机关事业单位职业年金缴费支出</t>
  </si>
  <si>
    <t>30109</t>
  </si>
  <si>
    <t>职业年金缴费</t>
  </si>
  <si>
    <t>530400241100002355775</t>
  </si>
  <si>
    <t>机关后勤购买服务经费</t>
  </si>
  <si>
    <t>530400241100002367639</t>
  </si>
  <si>
    <t>年终一次性奖金</t>
  </si>
  <si>
    <t>530400241100002367717</t>
  </si>
  <si>
    <t>工作业务经费</t>
  </si>
  <si>
    <t>一般行政管理事务</t>
  </si>
  <si>
    <t>30205</t>
  </si>
  <si>
    <t>水费</t>
  </si>
  <si>
    <t>30206</t>
  </si>
  <si>
    <t>电费</t>
  </si>
  <si>
    <t>30207</t>
  </si>
  <si>
    <t>邮电费</t>
  </si>
  <si>
    <t>30213</t>
  </si>
  <si>
    <t>维修（护）费</t>
  </si>
  <si>
    <t>30226</t>
  </si>
  <si>
    <t>劳务费</t>
  </si>
  <si>
    <t>530400241100002368020</t>
  </si>
  <si>
    <t>工作业务（公务用车运维费）经费</t>
  </si>
  <si>
    <t>530400241100002368126</t>
  </si>
  <si>
    <t>工作业务（接待费）经费</t>
  </si>
  <si>
    <t>530400251100003568996</t>
  </si>
  <si>
    <t>退休医疗照顾人员门诊医疗费用补助经费</t>
  </si>
  <si>
    <t>530400251100003569383</t>
  </si>
  <si>
    <t>奖励性绩效工资（高于部分）经费</t>
  </si>
  <si>
    <t>530400251100003842807</t>
  </si>
  <si>
    <t>租赁费</t>
  </si>
  <si>
    <t>30214</t>
  </si>
  <si>
    <t>530400251100003842852</t>
  </si>
  <si>
    <t>物业管理费</t>
  </si>
  <si>
    <t>30209</t>
  </si>
  <si>
    <t>预算05-1表</t>
  </si>
  <si>
    <t>2025年部门项目支出预算表</t>
  </si>
  <si>
    <t>项目分类</t>
  </si>
  <si>
    <t>项目单位</t>
  </si>
  <si>
    <t>本年拨款</t>
  </si>
  <si>
    <t>单位资金</t>
  </si>
  <si>
    <t>其中：本次下达</t>
  </si>
  <si>
    <t>医疗事故预防接种异常反应鉴定经费</t>
  </si>
  <si>
    <t>民生类</t>
  </si>
  <si>
    <t>530400200000000000182</t>
  </si>
  <si>
    <t>农村定向免费医学生市级配套补助资金</t>
  </si>
  <si>
    <t>530400200000000000196</t>
  </si>
  <si>
    <t>其他卫生健康管理事务支出</t>
  </si>
  <si>
    <t>妇幼健康专项经费</t>
  </si>
  <si>
    <t>530400200000000000769</t>
  </si>
  <si>
    <t>计划生育服务</t>
  </si>
  <si>
    <t>39999</t>
  </si>
  <si>
    <t>严重精神障碍患者监护人市本级专项资金</t>
  </si>
  <si>
    <t>530400200000000000887</t>
  </si>
  <si>
    <t>重大公共卫生服务</t>
  </si>
  <si>
    <t>严重精神障碍患者监护人县区级专项经费</t>
  </si>
  <si>
    <t>530400200000000000906</t>
  </si>
  <si>
    <t>市对下基层卫生保障资金</t>
  </si>
  <si>
    <t>530400200000000001051</t>
  </si>
  <si>
    <t>其他基层医疗卫生机构支出</t>
  </si>
  <si>
    <t>基本公共卫生服务</t>
  </si>
  <si>
    <t>市级家庭发展项目补助经费</t>
  </si>
  <si>
    <t>530400200000000001209</t>
  </si>
  <si>
    <t>预防性体检县区专项资金</t>
  </si>
  <si>
    <t>事业发展类</t>
  </si>
  <si>
    <t>530400200000000001629</t>
  </si>
  <si>
    <t>市卫生健康委人才工作综合补助经费</t>
  </si>
  <si>
    <t>530400200000000001923</t>
  </si>
  <si>
    <t>其他科学技术支出</t>
  </si>
  <si>
    <t>市级人口均衡发展项目补助经费</t>
  </si>
  <si>
    <t>530400210000000626736</t>
  </si>
  <si>
    <t>乡镇卫生院院长培训省级补助资金</t>
  </si>
  <si>
    <t>专项业务类</t>
  </si>
  <si>
    <t>530400211100000007928</t>
  </si>
  <si>
    <t>其他卫生健康支出</t>
  </si>
  <si>
    <t>加大执业（助理）医师培养力度补助经费</t>
  </si>
  <si>
    <t>530400211100000579171</t>
  </si>
  <si>
    <t>基本药物制度中央补助资金</t>
  </si>
  <si>
    <t>530400221100000690611</t>
  </si>
  <si>
    <t>医疗卫生共同财政事权转移支付支出</t>
  </si>
  <si>
    <t>计划生育中央补助资金</t>
  </si>
  <si>
    <t>530400221100000690688</t>
  </si>
  <si>
    <t>基本公共卫生服务中央补助资金</t>
  </si>
  <si>
    <t>530400221100000690701</t>
  </si>
  <si>
    <t>脱贫人口重点人群和低收入人群家庭医生签约服务补助资金</t>
  </si>
  <si>
    <t>530400221100000746666</t>
  </si>
  <si>
    <t>基本公共卫生服务省级补助资金</t>
  </si>
  <si>
    <t>530400221100000746792</t>
  </si>
  <si>
    <t>计划生育省级补助资金</t>
  </si>
  <si>
    <t>530400221100000746831</t>
  </si>
  <si>
    <t>中医医术确有专长人员医师资格考核补助资金</t>
  </si>
  <si>
    <t>530400221100000787354</t>
  </si>
  <si>
    <t>中医（民族医）药专项</t>
  </si>
  <si>
    <t>玉溪市双价人乳头瘤病毒（HPV2）疫苗健康惠民工程市级补助经费</t>
  </si>
  <si>
    <t>530400231100001189360</t>
  </si>
  <si>
    <t>健康云南考核以奖代补资金项目市本级资金</t>
  </si>
  <si>
    <t>530400241100002850648</t>
  </si>
  <si>
    <t>30202</t>
  </si>
  <si>
    <t>印刷费</t>
  </si>
  <si>
    <t>特定项目社2024041省级专项资金</t>
  </si>
  <si>
    <t>530400241100002870134</t>
  </si>
  <si>
    <t>乡村卫生人员执业（助理）医师转化培训省级补助资金</t>
  </si>
  <si>
    <t>530400241100003087799</t>
  </si>
  <si>
    <t>2024年医疗服务与保障能力提升（公立医院综合改革）中央补助资金</t>
  </si>
  <si>
    <t>530400241100003121671</t>
  </si>
  <si>
    <t>其他公立医院支出</t>
  </si>
  <si>
    <t>高层次人才特殊生活补贴专项经费</t>
  </si>
  <si>
    <t>530400241100003156794</t>
  </si>
  <si>
    <t>2025年玉溪市医师资格考试考前培训项目经费</t>
  </si>
  <si>
    <t>530400241100003219516</t>
  </si>
  <si>
    <t>特定项目社2024060中央专项经费</t>
  </si>
  <si>
    <t>530400241100003226293</t>
  </si>
  <si>
    <t>玉溪市医师资格考试医学综合考试经费</t>
  </si>
  <si>
    <t>530400251100003558489</t>
  </si>
  <si>
    <t>特定项目社2025020专项经费</t>
  </si>
  <si>
    <t>530400251100003558567</t>
  </si>
  <si>
    <t>特定项目社2025024专项经费</t>
  </si>
  <si>
    <t>530400251100003558884</t>
  </si>
  <si>
    <t>特定项目社2025021专项经费</t>
  </si>
  <si>
    <t>530400251100003567821</t>
  </si>
  <si>
    <t>2025年全国卫生专业技术资格考试、护士执业资格考试、卫生人才评价考试经费</t>
  </si>
  <si>
    <t>530400251100003569198</t>
  </si>
  <si>
    <t>婴幼儿意外伤害险参保补贴经费</t>
  </si>
  <si>
    <t>530400251100003765471</t>
  </si>
  <si>
    <t>其他计划生育事务支出</t>
  </si>
  <si>
    <t>2022年卫生健康系统人才项目（专家工作站（县区级5个））经费</t>
  </si>
  <si>
    <t>530400251100003850553</t>
  </si>
  <si>
    <t>生育支持省级补助资金</t>
  </si>
  <si>
    <t>530400251100004055977</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</si>
  <si>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</si>
  <si>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</si>
  <si>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</si>
  <si>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</si>
  <si>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</si>
  <si>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</si>
  <si>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</si>
  <si>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</si>
  <si>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</si>
  <si>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</si>
  <si>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</si>
  <si>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</si>
  <si>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</si>
  <si>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</si>
  <si>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产出指标</t>
  </si>
  <si>
    <t>数量指标</t>
  </si>
  <si>
    <t>脱贫人口高血压患者签约率</t>
  </si>
  <si>
    <t>&gt;=</t>
  </si>
  <si>
    <t>95</t>
  </si>
  <si>
    <t>%</t>
  </si>
  <si>
    <t>定量指标</t>
  </si>
  <si>
    <t>玉溪市</t>
  </si>
  <si>
    <t>已脱贫（贫困人口）受益人数（万人）</t>
  </si>
  <si>
    <t>2.77</t>
  </si>
  <si>
    <t>万人</t>
  </si>
  <si>
    <t>质量指标</t>
  </si>
  <si>
    <t>已签约高血压、糖尿病患者规范管理率</t>
  </si>
  <si>
    <t>90</t>
  </si>
  <si>
    <t>时效指标</t>
  </si>
  <si>
    <t>服务团队考核兑付及时率</t>
  </si>
  <si>
    <t>=</t>
  </si>
  <si>
    <t>100</t>
  </si>
  <si>
    <t>效益指标</t>
  </si>
  <si>
    <t>社会效益</t>
  </si>
  <si>
    <t>已脱贫人口和低收入人群家庭医生签约服务制度知晓率</t>
  </si>
  <si>
    <t>85</t>
  </si>
  <si>
    <t>满意度指标</t>
  </si>
  <si>
    <t>服务对象满意度</t>
  </si>
  <si>
    <t>已脱贫人口和低收入人群家庭医生签约服务满意度</t>
  </si>
  <si>
    <t>目标1：保证所有政府办基层医疗卫生机构实施国家基本药物制度，推进综合改革顺利进行。
目标2：对实施国家基本药物制度的村卫生室给予补助，支持国家基本药物制度在村卫生室顺利实施。</t>
  </si>
  <si>
    <t>政府办基层医疗卫生机构实施基本药物制度覆盖率</t>
  </si>
  <si>
    <t>村卫生室实施基本药物制度覆盖率</t>
  </si>
  <si>
    <t>覆盖乡村医生人数（人）</t>
  </si>
  <si>
    <t>1800</t>
  </si>
  <si>
    <t>人</t>
  </si>
  <si>
    <t>经济效益</t>
  </si>
  <si>
    <t>乡村医生收入</t>
  </si>
  <si>
    <t>保持稳定</t>
  </si>
  <si>
    <t>定性指标</t>
  </si>
  <si>
    <t>可持续影响</t>
  </si>
  <si>
    <t>国家基本药物制度在基层持续实施</t>
  </si>
  <si>
    <t>中长期</t>
  </si>
  <si>
    <t>医共体建设符合“紧密型”“控费用”“同质化”“促分工”发展方向</t>
  </si>
  <si>
    <t>稳步发展</t>
  </si>
  <si>
    <t>对基本药物制度补助满意度</t>
  </si>
  <si>
    <t>80</t>
  </si>
  <si>
    <t>贯彻落实《国务院办公厅关于改革完善全科医生培养与使用激励机制的意见》（国办发（2018）3号）、《国务院办公厅关于加快医学教育创新发展的指导意见》（国办发（2020）34号等文件提出的工作任务，完成2025年本地区卫生健康培训任务。继续培养省属农村订单定向免费医学生6人。按照本科生补助5000元/人补助，夯实毕业生实操能力，毕业生住院医师规范化培训率达到90%以上，促进毕业生落实岗位，岗位落实率达90%以上。促进医疗卫生服务供给效率稳步提高，医疗卫生服务能力不断提升.</t>
  </si>
  <si>
    <t>培养省属在校农村订单定向免费医学生10人</t>
  </si>
  <si>
    <t>反映培养省属在校农村订单定向免费医学生6人的情况</t>
  </si>
  <si>
    <t>农村订单定向免费医学生计划招收完成率</t>
  </si>
  <si>
    <t>反映农村订单定向免费医学生计划招收完成的情况</t>
  </si>
  <si>
    <t>毕业生到基层的就业率</t>
  </si>
  <si>
    <t>反映毕业生到基层的就业情况</t>
  </si>
  <si>
    <t>履约的农村订单定向免费医学生参加住院医师规范化培训情况</t>
  </si>
  <si>
    <t>在校农村订单定向免费医学生满意度</t>
  </si>
  <si>
    <t>反映在校农村订单定向免费医学生满意度的情况</t>
  </si>
  <si>
    <t>按照《医疗事故处理条例》和国家《预防接种异常反应鉴定办法》对2025年发生的医疗纠纷至少60起、预防接种异常反应纠纷至少5起进行及时鉴定，鉴定时间在30天内，有效化解95%以上医患矛盾，2025年医患双访满意度达95%以上。规范建立医共体党组织运行和作用发挥机制，提升党组织引领医疗制度改革的能力。</t>
  </si>
  <si>
    <t>医疗事故技术鉴定</t>
  </si>
  <si>
    <t>60</t>
  </si>
  <si>
    <t>次</t>
  </si>
  <si>
    <t>全年进行医疗事故技术鉴定的次数</t>
  </si>
  <si>
    <t>预防接种异常反应鉴定</t>
  </si>
  <si>
    <t>件</t>
  </si>
  <si>
    <t>全年进行预防接种异常反应鉴定的次数</t>
  </si>
  <si>
    <t>样本检测率</t>
  </si>
  <si>
    <t>反映样本检测率</t>
  </si>
  <si>
    <t>鉴定时间</t>
  </si>
  <si>
    <t>&lt;=</t>
  </si>
  <si>
    <t>30</t>
  </si>
  <si>
    <t>天</t>
  </si>
  <si>
    <t>自收到鉴定申请移交书开始组织医患双方抽取鉴定专家</t>
  </si>
  <si>
    <t>医疗事故化解率</t>
  </si>
  <si>
    <t>指标由进行鉴定后，医患双方对鉴定结果认可度度量，对鉴定结果无异议即为已化解</t>
  </si>
  <si>
    <t>医患双方满意率</t>
  </si>
  <si>
    <t>指标反映进行鉴定后医患双方满意度</t>
  </si>
  <si>
    <t>目标1.实施生育支持项目，健全生育支持体系，切实降低群众抚育成本，有效缓解生育下降趋势，人口结构进一步改善，促进玉溪人口长期均衡发展。
目标2.完成配套支持实施三孩生育政策，促进人口长期均衡发展。即：对2023年1月1日至2025年12月31日新出生并户口登记在玉溪市的二孩、三分别发放2000元、5000元的一次性生育补贴，并按年度发放800元育儿补助；对新出生并登记在玉溪的婴幼儿购买意外伤害险给予每人每年50元的参保补贴。具体为：资格确认准确率98%以上，生育支持项目资金补助准确率100%以上，生养育成本有所降低。
目标3.充分发挥全员人口数据库作为全民健康信息基础数据库的作用，调动基层工作人员积极性，为评估生育政策效果、研判人口形势、推进健康云南建设和完善人口发展战略提供支撑。具体为：全年出生人口率达1.3万人以上，全员人口信息准确率95%以上。</t>
  </si>
  <si>
    <t>常住人口出生率</t>
  </si>
  <si>
    <t>‰</t>
  </si>
  <si>
    <t>此指标用于反映常住人口出生数量情况。</t>
  </si>
  <si>
    <t>项目补助县区数量</t>
  </si>
  <si>
    <t>个</t>
  </si>
  <si>
    <t>此指标用于反映项目资金补助县区数量情况。</t>
  </si>
  <si>
    <t>目标人员发放率</t>
  </si>
  <si>
    <t>1.3</t>
  </si>
  <si>
    <t>此指标用于反映全市出生人口数量情况。</t>
  </si>
  <si>
    <t>资金发放到位率</t>
  </si>
  <si>
    <t>此指标用于反映符项目资金发放情况。</t>
  </si>
  <si>
    <t>符合条件申报对象覆盖率</t>
  </si>
  <si>
    <t>此指标用于反映符合项目申报人员情况。</t>
  </si>
  <si>
    <t>生育支持项目补助资金发放率</t>
  </si>
  <si>
    <t>此指标用于反映项目配套资金资金补助准确率情况。</t>
  </si>
  <si>
    <t>一次性生育补贴发放标准率</t>
  </si>
  <si>
    <t>二孩2000、三孩5000</t>
  </si>
  <si>
    <t>元/人</t>
  </si>
  <si>
    <t>此指标用于反映按照补助标准是否足额发放情况。即：在规定时间内二孩一次性补贴2000，三孩一次性补贴5000元。</t>
  </si>
  <si>
    <t>育儿补助发放标准率</t>
  </si>
  <si>
    <t>800</t>
  </si>
  <si>
    <t>此指标用于反映按照补助标准是否足额发放情况。即：在规定时间内每年补贴800元。</t>
  </si>
  <si>
    <t>家庭发展能力、社会稳定水平</t>
  </si>
  <si>
    <t>逐步提高</t>
  </si>
  <si>
    <t>此指标用于反映社会公众和服务对象家庭发展能力情况。</t>
  </si>
  <si>
    <t>生育支持政策体系</t>
  </si>
  <si>
    <t>初步建立</t>
  </si>
  <si>
    <t>此指标用于反映支持生育政策情况</t>
  </si>
  <si>
    <t>服务满意率</t>
  </si>
  <si>
    <t>该指标用于反映社会公众或服务对象对项目实施效果的满意程度。</t>
  </si>
  <si>
    <t>充分认识到加强健康体检管理工作的重要意义，认真落实国家和省、市有关要求，切实加强健康体检工作的领导，督促健康体检机构进步，提高服务效率。在12月31日前完成2025年从事食品加工、供（管）水、公共场从业人员预防性体检工作及健康证办理工作，及时将体检结果反馈单位和个人，有效减少疾病传播，营造良好的工作环境，减轻企业和个人负担，体检人次预计达到13000人。</t>
  </si>
  <si>
    <t>按要求完成预计体检人数</t>
  </si>
  <si>
    <t>13000</t>
  </si>
  <si>
    <t>完成体检人数。</t>
  </si>
  <si>
    <t>食品加工、供（管）水、公共场从业人员的体检</t>
  </si>
  <si>
    <t>三大类</t>
  </si>
  <si>
    <t>类</t>
  </si>
  <si>
    <t>食品加工、供（管）水、公共场从业人员。</t>
  </si>
  <si>
    <t>体检覆盖率</t>
  </si>
  <si>
    <t>完成体检覆盖率。</t>
  </si>
  <si>
    <t>完成期限</t>
  </si>
  <si>
    <t>2025年12月31日</t>
  </si>
  <si>
    <t>年</t>
  </si>
  <si>
    <t>完成体检时间。</t>
  </si>
  <si>
    <t>保障个人和企业减轻经济负担</t>
  </si>
  <si>
    <t>免费为需要体检的人支付全部检查费用。个人和企业无需再负担。</t>
  </si>
  <si>
    <t>传染病和职业性疾病早发现反馈率</t>
  </si>
  <si>
    <t>发现反馈率=上报反馈给个人和单位的检查人数/实际检查出问题的人数*100%</t>
  </si>
  <si>
    <t>受检人群满意度</t>
  </si>
  <si>
    <t>受检人群满意度=满意人数/抽样人数*100%</t>
  </si>
  <si>
    <t>顺利组织2025年卫生专业技术资格考试、护士执业资格考试、卫生人才评价考试</t>
  </si>
  <si>
    <t>参加考试人数</t>
  </si>
  <si>
    <t>3000</t>
  </si>
  <si>
    <t>反映参加考试考生人数情况</t>
  </si>
  <si>
    <t>安全组织考试</t>
  </si>
  <si>
    <t>无</t>
  </si>
  <si>
    <t>反映“零差错、零失误”的工作目标实现情况</t>
  </si>
  <si>
    <t>按照报名情况组织完成考试工作</t>
  </si>
  <si>
    <t>反映安全组织考试情况</t>
  </si>
  <si>
    <t>卫考、护考、卫生人才评价考试考生满意度</t>
  </si>
  <si>
    <t>反映考生满意度情况</t>
  </si>
  <si>
    <t>安全有序开展考务工作</t>
  </si>
  <si>
    <t>实施生育支持项目，健全生育支持体系，切实降低群众抚育成本，有效缓解生育下降趋势，人口结构进一步改善，促进云南人口长期均衡发展。</t>
  </si>
  <si>
    <t>二孩一次性生育补贴发放标准</t>
  </si>
  <si>
    <t>2000</t>
  </si>
  <si>
    <t>元</t>
  </si>
  <si>
    <t>三孩一次性生育补贴发放标准</t>
  </si>
  <si>
    <t>5000</t>
  </si>
  <si>
    <t>育儿补助发放标准</t>
  </si>
  <si>
    <t>申报审核时限达标率</t>
  </si>
  <si>
    <t>资金发放准确位率</t>
  </si>
  <si>
    <t>生育养育成本</t>
  </si>
  <si>
    <t>有所降低</t>
  </si>
  <si>
    <t>社会稳定水平</t>
  </si>
  <si>
    <t>享受对象满意度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</si>
  <si>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t>
  </si>
  <si>
    <t>适龄儿童国家免疫规划疫苗接种率</t>
  </si>
  <si>
    <t>7岁以下儿童健康管理率</t>
  </si>
  <si>
    <t>0-6岁儿童眼保健和视力检查覆盖率</t>
  </si>
  <si>
    <t>孕产妇系统管理率</t>
  </si>
  <si>
    <t>3岁以下儿童系统管理率</t>
  </si>
  <si>
    <t>老年人中医药健康管理率</t>
  </si>
  <si>
    <t>65</t>
  </si>
  <si>
    <t>肺结核患者管理率</t>
  </si>
  <si>
    <t>社区在册居家严重精神障碍患者健康管理率</t>
  </si>
  <si>
    <t>地方病核心指标监测率</t>
  </si>
  <si>
    <t>儿童中医药健康管理率</t>
  </si>
  <si>
    <t>职业健康核心指标监测县区覆盖率</t>
  </si>
  <si>
    <t>居民规范化电子健康档案覆盖率</t>
  </si>
  <si>
    <t>高血压患者基层规范管理服务率</t>
  </si>
  <si>
    <t>2型糖尿病患者基层规范管理服务率</t>
  </si>
  <si>
    <t>65岁以上老年人城乡社区规范健康管理服务率</t>
  </si>
  <si>
    <t>食品安全风险监测任务数据及时上报率</t>
  </si>
  <si>
    <t>传染病和突发公共卫生时间报告率</t>
  </si>
  <si>
    <t>中国成人烟草流行调查应答率</t>
  </si>
  <si>
    <t>75</t>
  </si>
  <si>
    <t>监测点（县/区）门急诊伤害监测漏报率</t>
  </si>
  <si>
    <t>城乡居民公共卫生差距</t>
  </si>
  <si>
    <t>不断缩小</t>
  </si>
  <si>
    <t>居民健康素养水平</t>
  </si>
  <si>
    <t>不断提高</t>
  </si>
  <si>
    <t>基本公共卫生服务水平</t>
  </si>
  <si>
    <t>城乡居民对基本公共卫生服务满意度</t>
  </si>
  <si>
    <t>较上年提高</t>
  </si>
  <si>
    <t>99</t>
  </si>
  <si>
    <t>&gt;</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</si>
  <si>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</si>
  <si>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5岁以下儿童死亡率</t>
  </si>
  <si>
    <t>5.5</t>
  </si>
  <si>
    <t>62</t>
  </si>
  <si>
    <t>健康生活方式和行为速杨</t>
  </si>
  <si>
    <t>传染病和突发公共卫生事件报告率</t>
  </si>
  <si>
    <t>公共卫生服务水平</t>
  </si>
  <si>
    <t>持续提高</t>
  </si>
  <si>
    <t>购买玉溪市严重精神障碍患者伤害他人人身伤害无记名保险，保障2025年度所有被在册精神患者伤害的人100%得到相关赔偿，严密监测患者服药情况，确保患者规律服药率达80%以上，按时统计病人情况，保障严重精神障碍患者规范管理率达90%以上，保障市民安全，推进严重精神障碍患者管理的健全。</t>
  </si>
  <si>
    <t>在册患者受害人受偿率</t>
  </si>
  <si>
    <t>保障所有受到在册精神患者伤害的人在保险责任范围内都能得到保险公司相应赔偿。</t>
  </si>
  <si>
    <t>严重精神障碍患者规范管理率</t>
  </si>
  <si>
    <t>规范管理率（%）=规范管理人数/在册患者人数×100%。</t>
  </si>
  <si>
    <t>玉溪市辖区内居民或流动人口覆盖率</t>
  </si>
  <si>
    <t>在保险期内，玉溪市居民或流动人口在承保区域内，遭受精神精神病人伤害导致人身伤亡或财产损失，无法找到责任人或责任人无力赔偿，对被保险人依据国家或地方有关法律规定以及本保险给付的一次性伤亡救助金、财产损失补偿金以及支付的医疗费用，保险人按照本保险协议的约定负责赔偿。</t>
  </si>
  <si>
    <t>赔付响应及时率</t>
  </si>
  <si>
    <t>被保险人提供完整必要的索赔材料，经市卫生健康委认定后提交保险公司，保险公司按协议启动理赔程序。</t>
  </si>
  <si>
    <t>报告患病率</t>
  </si>
  <si>
    <t>4..5</t>
  </si>
  <si>
    <t>报告患病率（‰）＝在册患者人数/辖区内常住人口数×1000‰。</t>
  </si>
  <si>
    <t>患者及家属满意度</t>
  </si>
  <si>
    <t>患者及家属满意度=满意人数/抽样人数*100%</t>
  </si>
  <si>
    <t>力求通过计划生育手术减免，健康知识宣传、防癌知识普及和开展宫颈癌检查等方式，有效减少意外妊娠和提升全市广大育龄妇女宫颈癌早查早诊早治率，提高广大适龄育龄妇女健康水平和医疗卫生机构的服务能力，维护育龄妇女生育生殖健康，保障妇女生命健康。2025年完成9000名儿童龋齿筛查、14950名儿童眼视力筛查、9100名妇女（宫颈癌）筛查、6700名妇女（乳腺癌）筛查；完成10850对以上孕前优生健康检查任务，以县为单位适龄妇女宫颈癌和乳腺癌覆盖率≥90%。</t>
  </si>
  <si>
    <t>完成7739名妇女常见病筛查</t>
  </si>
  <si>
    <t>9100</t>
  </si>
  <si>
    <t>完成9100名妇女(宫颈癌)筛查</t>
  </si>
  <si>
    <t>实施国家免费孕前优生健康检查</t>
  </si>
  <si>
    <t>10850</t>
  </si>
  <si>
    <t>对</t>
  </si>
  <si>
    <t>完成10850对国家免费孕前优生健康检查</t>
  </si>
  <si>
    <t>6700</t>
  </si>
  <si>
    <t>完成6700名妇女(乳腺癌)筛查</t>
  </si>
  <si>
    <t>9000</t>
  </si>
  <si>
    <t>完成9000名儿童龋齿筛查</t>
  </si>
  <si>
    <t>完成14950名儿童眼视力筛查</t>
  </si>
  <si>
    <t>14950</t>
  </si>
  <si>
    <t>以县为单位乳腺癌和宫颈癌筛查率</t>
  </si>
  <si>
    <t>反应孕产妇系统管理率=孕产妇建档管理数/孕产妇数*100</t>
  </si>
  <si>
    <t>孕前优生健康检查率</t>
  </si>
  <si>
    <t>反应孕前优生健康检查率=孕产妇孕前优生健康检查数/孕产妇数*100</t>
  </si>
  <si>
    <t>反应0-6岁儿童眼保健和视力检查覆盖率=0-6岁儿童眼保健和视力检查覆盖数/0-6岁儿童数*100</t>
  </si>
  <si>
    <t>0-6岁儿童龋齿防控任务数完成率</t>
  </si>
  <si>
    <t>反应0-6岁儿童龋齿防控任务数完成率=0-6岁儿童龋齿防控数/0-6岁儿童龋齿防控任务数数*100</t>
  </si>
  <si>
    <t>项目完成及时率</t>
  </si>
  <si>
    <t>项目进度及时完成，项目完成及时率达到90%及以上。</t>
  </si>
  <si>
    <t>保障提高人口素质</t>
  </si>
  <si>
    <t>反应提高人口素质，保障妇女儿童健康</t>
  </si>
  <si>
    <t>保障保障妇女儿童健康。</t>
  </si>
  <si>
    <t>居民满意度</t>
  </si>
  <si>
    <t>居民获得感 、幸福感提高</t>
  </si>
  <si>
    <t>市级基层卫生保障资金包括乡村医生市级补助资金、国家基本公共卫生服务项目市级补助资金、重点对象家庭医生签约服务费市级补助和村卫生室建设市级补助资金。预期效果：实现乡村医生满意度≧80%的要求。促进居民健康意识的提高和不良生活方式的改变。村卫生室建筑面积60平方米以上，大力改善村民看病就医的条件。重点对象家庭医生签约服务是巩固拓展健康扶贫成果同乡村振兴有效衔接，是建立巩固脱贫攻坚成果长效机制的举措之一。
目标1.做好年度乡村医生补助工作，经费按标准及时下达，做到专款专用，确保无拖欠挪用情况发生。2.面向全体居民免费提供基本公共卫生服务，促进基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岁儿童健康管理服务、孕产妇健康管理服务。为辖区内居住的孕产妇提供健康管理服务、老年人健康管理服务、慢性病患者健康管理服务、重性精神病患者健康管理服务。3.家庭医生签约服务以已脱贫人口、农村低收入人口、困难产业工人、持证残疾人、计划生育特殊家庭、孕产妇、0-6岁儿童、老年人等重点人群，以及高血压、2型糖尿病、肺结核病、严重精神障碍等重点疾病患者为重点。坚持统筹兼顾、分片负责，以网格化健康管理为抓手，探索责任到人的网格化健康管理服务体系，强化县乡村联动，强化专业公共卫生机构、基层医疗卫生机构和医院联动，以规范落实服务内容为主线，创新慢性病医防协同机制，签约服务与基本公共卫生服务同步推进。对标对表，以“强基层，惠群众”为标准，县、乡、村明确专人，定期汇总分析和监督评价，紧盯履约薄弱环节，紧盯影响履约工作质量和成色的问题，盯牢重点环节和履约滞后的签约服务团队，加强督促检查和指导力度，规范抓好履约工作，服务内容做到月清季结，完善履约记录，稳步推进履约工作。4.完成年度村卫生室建设任务，完成至少20个村卫生室改扩建任务，确保改造的村卫生室建筑面积60平方米以上，至少设有诊断室、治疗室、公共卫生室和药房，村卫生室建设达标率100%。</t>
  </si>
  <si>
    <t>按标准下达2024年在岗乡村医生补助人数</t>
  </si>
  <si>
    <t>1837</t>
  </si>
  <si>
    <t>2025年在岗乡村医生补助人数≦1837人</t>
  </si>
  <si>
    <t>按标准下达2023年按年龄政策退出岗位乡村医生补助人数</t>
  </si>
  <si>
    <t>662</t>
  </si>
  <si>
    <t>2025年按年龄政策退出岗位乡村医生补助人数≦662人</t>
  </si>
  <si>
    <t>村卫生室建筑面积</t>
  </si>
  <si>
    <t>平方米</t>
  </si>
  <si>
    <t>反映村卫生室建筑面积</t>
  </si>
  <si>
    <t>补助县区数量</t>
  </si>
  <si>
    <t>反映补助县区数量</t>
  </si>
  <si>
    <t>孕产妇系统管理率≧90%</t>
  </si>
  <si>
    <t>7岁以下儿童健康管理率 ≧90%</t>
  </si>
  <si>
    <t>各项补助下达各县（市、区）完成率</t>
  </si>
  <si>
    <t>村卫生室、村医各项补助及时下达各县市区</t>
  </si>
  <si>
    <t>反映适龄儿童国家免疫规划疫苗接种率</t>
  </si>
  <si>
    <t>签约人员履约率</t>
  </si>
  <si>
    <t>反映签约人员履约情况</t>
  </si>
  <si>
    <t>乡村医生满意度</t>
  </si>
  <si>
    <t>乡村医生满意度≧80%</t>
  </si>
  <si>
    <t>通过“以奖代补”等办法促进患者监护人切实履行监护责任，确保严重精神障碍患者规范管理率达到90%以上，保障重精病人报告患病率4.5‰以上，做到应报尽报，规律服药率达80%以上，有效控制病情，切实防止严重精神障碍患者肇事肇祸案(事)件发生。2025年对1190人进行“以奖代补”的监护人发放资金（家庭监护人（2.5元/人/天），指定监护人（5元/人/天）），做到及时到位率100%、无拖欠、无挪用。建立健全政府、社会、家庭“三位一体”关怀帮扶体系，为严重精神障碍患者提供治疗康复服务和人文关怀。</t>
  </si>
  <si>
    <t>资金到位率</t>
  </si>
  <si>
    <t>居家患者病情稳定率</t>
  </si>
  <si>
    <t>70</t>
  </si>
  <si>
    <t>居家患者病情稳定率（%）=本年1月1日零时至本月最后一日24时3个月内最后一次随访时病情稳定的患者人数/居家患者人数×100%。</t>
  </si>
  <si>
    <t>规律服药率</t>
  </si>
  <si>
    <t>在册患者规律服药率（%）=规律服药患者人数/在册患者人数×100%。</t>
  </si>
  <si>
    <t>报销及时性</t>
  </si>
  <si>
    <t>及时按规定时限完成报销。</t>
  </si>
  <si>
    <t>4.5</t>
  </si>
  <si>
    <t>特定项目社20250204专项经费</t>
  </si>
  <si>
    <t>1.00</t>
  </si>
  <si>
    <t>套/台</t>
  </si>
  <si>
    <t>2.00</t>
  </si>
  <si>
    <t>套</t>
  </si>
  <si>
    <t>按照国家、省要求组织2025年度医师资格考试医学综合考试一试和二试，考前做好考试环境、考试系统测试，考中严格执考，考试认真收尾。为考生提供规范的考试环境，提升我是医师资格考试通过率，增加我市医师数量。</t>
  </si>
  <si>
    <t>组织2场次考试</t>
  </si>
  <si>
    <t>按照国家、省要求，组织医师资格考试医学综合考试一试和二试工作。</t>
  </si>
  <si>
    <t>在规定时间内组织考试</t>
  </si>
  <si>
    <t>按照规定时间组织考试</t>
  </si>
  <si>
    <t>及时</t>
  </si>
  <si>
    <t>按照国家统一安排，在2025年8月和11月组织考试。</t>
  </si>
  <si>
    <t>增加医师数量</t>
  </si>
  <si>
    <t>医师数量较上一年增加</t>
  </si>
  <si>
    <t>上升</t>
  </si>
  <si>
    <t>医师数量较上一年增加。</t>
  </si>
  <si>
    <t>考生满意度</t>
  </si>
  <si>
    <t>考点组织考试，为考生提供规范的考试环境，考生对考试考务工作满意度高。</t>
  </si>
  <si>
    <t>考务人员满意度</t>
  </si>
  <si>
    <t>考务人员满意</t>
  </si>
  <si>
    <t>达标</t>
  </si>
  <si>
    <t>做好考务服务和考后的相关费用支付工作。</t>
  </si>
  <si>
    <t>根据2022年项目评审情况，在2023年按时兑现玉溪市“百人计划”刚性引进人才及刚性引进人才部门工作经费，并对经费管理使用做好监督管理。培养选拔，给予20名“兴玉名医”入选者一次性5万元生活补助;8个“行业专家工作站”一次性10万元建站补助;引进高层次医学团队2个，分别为B类一个、D类一个，2023年（第一年）预计支付资金72万元;国家临床重点专科建设项目1个，补助资金100万元。促进产学研相结合和经济社会事业发展，提高全市医疗服务能力。</t>
  </si>
  <si>
    <t>“兴玉名医”奖励人数</t>
  </si>
  <si>
    <t>可以享受奖励的人数</t>
  </si>
  <si>
    <t>行业专家工作站奖励个数</t>
  </si>
  <si>
    <t>可以享受奖励的站点</t>
  </si>
  <si>
    <t>奖补标准考核达标率</t>
  </si>
  <si>
    <t>反映考核达标率</t>
  </si>
  <si>
    <t>保障促进产学研相结合和经济社会事业发展</t>
  </si>
  <si>
    <t>评选兴玉名医后医院的的教学研究情况</t>
  </si>
  <si>
    <t>奖励对象满意度</t>
  </si>
  <si>
    <t>获得奖励的人才对评选的满意程度</t>
  </si>
  <si>
    <t>实施计划生育家庭奖励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</si>
  <si>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</si>
  <si>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540</t>
  </si>
  <si>
    <t>扶助独生子女死亡家庭人数</t>
  </si>
  <si>
    <t>1237</t>
  </si>
  <si>
    <t>扶助计划生育手术并发症一级二级三级人数</t>
  </si>
  <si>
    <t>923</t>
  </si>
  <si>
    <t>农村部分计划生育家庭奖励扶助人数</t>
  </si>
  <si>
    <t>11439</t>
  </si>
  <si>
    <t>申报审核时限覆盖率</t>
  </si>
  <si>
    <t>家庭发展能力</t>
  </si>
  <si>
    <t>奖励扶助对象满意度</t>
  </si>
  <si>
    <t>目标1.实施计划生育家庭奖励扶助制度，缓解计划生育困难家庭在生产、生活、医疗和养老等方面的特殊困难，改善计划生育家庭生产生活状况，引导和帮助计划生育家庭发展生产，保障和改善民生，促进社会和谐稳定。具体为:计划生育家庭各项扶补项目资金，发放率达98%以上，服务对象满意度达85%以上。
目标2.一是各县（市、区）建立健全流动人口管理机构，加强队伍建设，配齐配强专职人员，创新用人机制，推行流动人口协管员聘用制度和岗位责任制度，明确职责，依法管理；二是经费及时足额配套到位，并足额发放到人，做到专款专用，无拖欠挪用情况发生；三是加强计划生育协管员管理，确保各项目标工作任务的完成。具体为：全市计划生育家庭优质服务率达85%以上，流动人口均等化试点服务率达90%以上，显著提高全市人口监测与家庭发展工作服务水平。</t>
  </si>
  <si>
    <t>此指标用于反映目标人员补助县区数量情况。</t>
  </si>
  <si>
    <t>计划生育特别扶助（伤残、死亡）金目标人员发放人数</t>
  </si>
  <si>
    <t>2258</t>
  </si>
  <si>
    <t>此指标用于反映全市符合享受奖励扶助项目资金人员发放数量情况。</t>
  </si>
  <si>
    <t>失独家庭一次性抚慰金目标人员发放人数</t>
  </si>
  <si>
    <t>74</t>
  </si>
  <si>
    <t>独生子女“保健费”目标人员发放人数</t>
  </si>
  <si>
    <t>6322</t>
  </si>
  <si>
    <t>城镇居民“养老扶助金”目标人员发放人数</t>
  </si>
  <si>
    <t>2033</t>
  </si>
  <si>
    <t>城乡居民医疗保险金目标人员发放人数</t>
  </si>
  <si>
    <t>85422</t>
  </si>
  <si>
    <t>此指标用于反映全市符合享受奖励扶助项目资金人员发放数量情况</t>
  </si>
  <si>
    <t>独生子女家庭“奖学金”目标人员发放人数</t>
  </si>
  <si>
    <t>6155</t>
  </si>
  <si>
    <t>聘用协管员</t>
  </si>
  <si>
    <t>此指标用于反映项目聘用计划生育协管员人员数量情况。</t>
  </si>
  <si>
    <t>奖励扶助补助准确率</t>
  </si>
  <si>
    <t>此指标用于反映全市符合享受补助人员发放符合标准情况。</t>
  </si>
  <si>
    <t>协管员工资补助标准率</t>
  </si>
  <si>
    <t>此指标用于反映补助资金发放符合标准情况。</t>
  </si>
  <si>
    <t>此指标用于反映全市符合享受补助人员资金发放情况</t>
  </si>
  <si>
    <t>保障提高全市流动人口计划生育工作管理水平</t>
  </si>
  <si>
    <t>此指标用于反映完成协管员职责内的各项目标工作任务情况。</t>
  </si>
  <si>
    <t>家庭发展能力逐步提高</t>
  </si>
  <si>
    <t>明显提高</t>
  </si>
  <si>
    <t>此指标用于反映社会公众或服务对象家庭发展能力情况</t>
  </si>
  <si>
    <t>根据2022年项目评审情况，在2023年按时兑现玉溪市“百人计划”刚性引进人才及刚性引进人才部门工作经费，并对经费管理使用做好监督管理。培养选拔，给予8个“行业专家工作站”一次性10万元建站补（其中县区级5个）。促进产学研相结合和经济社会事业发展，提高全市医疗服务能力。</t>
  </si>
  <si>
    <t>卫生专家工作站的可持续影响</t>
  </si>
  <si>
    <t>卫生专家工作站的可持续影响力</t>
  </si>
  <si>
    <t>完成配套支持实施三孩生育政策，促进人口长期均衡发展。对新出生并登记在玉溪的婴幼儿购买意外伤害险给予每人每年50元的参保补贴。</t>
  </si>
  <si>
    <t>全市常住人口出生率</t>
  </si>
  <si>
    <t>全年出生人口</t>
  </si>
  <si>
    <t>此指标用于反映项目资金补助情况。</t>
  </si>
  <si>
    <t>符合条件补助对象覆盖率</t>
  </si>
  <si>
    <t>此指标用于反映符合项目补助人员情况。</t>
  </si>
  <si>
    <t>婴幼儿保险补助标准</t>
  </si>
  <si>
    <t>50</t>
  </si>
  <si>
    <t>此指标用于反映按照补助标准是否足额发放情况。</t>
  </si>
  <si>
    <t>，此指标用于反映社会公众或服务对象家庭发展能力情况。</t>
  </si>
  <si>
    <t>此指标用于反映社会稳定情况。</t>
  </si>
  <si>
    <t>此指标用于反映生育政策情况。</t>
  </si>
  <si>
    <t>扶助对象满意度</t>
  </si>
  <si>
    <t>此指标用于反映服务目标人员满意程度情况。</t>
  </si>
  <si>
    <t>目标1：实施农村计划生育家庭奖励扶助制度，解决农村独生子女家庭的养老问题，提高家庭发展能力。
目标2：实施西部地区少生快富工程，改善计划生育家庭生产生活状况，引导和帮助计划生育家庭发展生产，促进西部地区人口均衡发展；
目标3：实施计划生育家庭特别扶助制度，缓解计划生育困难家庭在生产、生活、医疗和养老等方面的特殊困难，保障和改善民生，促进社会和谐稳定。</t>
  </si>
  <si>
    <t>2025年1月1日-2025年12月31日期间，开展对具有玉溪市居民且接种当日年龄在9—30周岁（在重点保障初一年级在校适种人群基础上提倡其他适种人员积极参加预防接种）、身体健康、无接种禁忌、既往无HPV疫苗接种史的女性人群中开展，2025年对11797名初一女生通过市县财政资金补助实行免费接种。</t>
  </si>
  <si>
    <t>接种人数</t>
  </si>
  <si>
    <t>反映接种情况</t>
  </si>
  <si>
    <t>培训次数</t>
  </si>
  <si>
    <t>反映培训次数情况</t>
  </si>
  <si>
    <t>初一年级女生接种完成率</t>
  </si>
  <si>
    <t>反映初一年级女生接种完成率。</t>
  </si>
  <si>
    <t>参加培训人数</t>
  </si>
  <si>
    <t>150</t>
  </si>
  <si>
    <t>反映参加培训人数情况</t>
  </si>
  <si>
    <t>培训覆盖率</t>
  </si>
  <si>
    <t>反映培训覆盖率情况</t>
  </si>
  <si>
    <t>HPV疫苗相关知识宣传内容知晓率</t>
  </si>
  <si>
    <t>反映HPV疫苗相关知识宣传内容知晓率情况</t>
  </si>
  <si>
    <t>受种者疫苗接种满意度</t>
  </si>
  <si>
    <t>反映受种者疫苗接种满意度</t>
  </si>
  <si>
    <t>预算06表</t>
  </si>
  <si>
    <t>2025年部门政府性基金预算支出预算表</t>
  </si>
  <si>
    <t>单位:元</t>
  </si>
  <si>
    <t>政府性基金预算支出</t>
  </si>
  <si>
    <t>备注：我单位无政府性基金预算，此表为空。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</si>
  <si>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</si>
  <si>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</si>
  <si>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</si>
  <si>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</si>
  <si>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</si>
  <si>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</si>
  <si>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</si>
  <si>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</si>
  <si>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</si>
  <si>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</si>
  <si>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</si>
  <si>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</si>
  <si>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公务用车保养维修费</t>
  </si>
  <si>
    <t>项</t>
  </si>
  <si>
    <t>公务用车保险费</t>
  </si>
  <si>
    <t>复印机</t>
  </si>
  <si>
    <t>台</t>
  </si>
  <si>
    <t>互联网接入服务</t>
  </si>
  <si>
    <t>复印纸</t>
  </si>
  <si>
    <t>印刷服务</t>
  </si>
  <si>
    <t>平板计算机</t>
  </si>
  <si>
    <t>台式电脑</t>
  </si>
  <si>
    <t>书柜</t>
  </si>
  <si>
    <t>A3黑白打印机</t>
  </si>
  <si>
    <t>A4黑白打印机</t>
  </si>
  <si>
    <t>公务用车油费</t>
  </si>
  <si>
    <t>预算08表</t>
  </si>
  <si>
    <t>2025年部门政府购买服务预算表</t>
  </si>
  <si>
    <t>政府购买服务项目</t>
  </si>
  <si>
    <t>政府购买服务目录</t>
  </si>
  <si>
    <t>物业管理服务</t>
  </si>
  <si>
    <t>B1102 物业管理服务</t>
  </si>
  <si>
    <t>B1003 网络接入服务</t>
  </si>
  <si>
    <t>财务咨询服务</t>
  </si>
  <si>
    <t>B0801 咨询服务</t>
  </si>
  <si>
    <t>法律顾问服务</t>
  </si>
  <si>
    <t>B0101 法律顾问服务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</si>
  <si>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</si>
  <si>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</si>
  <si>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</si>
  <si>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</si>
  <si>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</si>
  <si>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</si>
  <si>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</si>
  <si>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</si>
  <si>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</si>
  <si>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</si>
  <si>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</si>
  <si>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</si>
  <si>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</si>
  <si>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</si>
  <si>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</si>
  <si>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</si>
  <si>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</si>
  <si>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</si>
  <si>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</si>
  <si>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</si>
  <si>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</si>
  <si>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</si>
  <si>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</si>
  <si>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</si>
  <si>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</si>
  <si>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</si>
  <si>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</si>
  <si>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</si>
  <si>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A02021301 碎纸机</t>
  </si>
  <si>
    <t>碎纸机</t>
  </si>
  <si>
    <t>A02020100 复印机</t>
  </si>
  <si>
    <t>普通黑白复印机</t>
  </si>
  <si>
    <t>A02021001 A3黑白打印机</t>
  </si>
  <si>
    <t>A02010109 平板式计算机</t>
  </si>
  <si>
    <t>平板电脑</t>
  </si>
  <si>
    <t>A02021003 A4黑白打印机</t>
  </si>
  <si>
    <t>A02010105 台式计算机</t>
  </si>
  <si>
    <t>台式机</t>
  </si>
  <si>
    <t>家具和用品</t>
  </si>
  <si>
    <t>A05010501 书柜</t>
  </si>
  <si>
    <t>预算11表</t>
  </si>
  <si>
    <t>2025年上级补助项目支出预算表</t>
  </si>
  <si>
    <t>上级补助</t>
  </si>
  <si>
    <t>备注：我单位无上级补助项目支出，此表为空。</t>
  </si>
  <si>
    <t>预算12表</t>
  </si>
  <si>
    <t>2025年部门项目支出中期规划预算表</t>
  </si>
  <si>
    <t>项目级次</t>
  </si>
  <si>
    <t>2025年</t>
  </si>
  <si>
    <t>2026年</t>
  </si>
  <si>
    <t>2027年</t>
  </si>
  <si>
    <t>312 民生类</t>
  </si>
  <si>
    <t>本级</t>
  </si>
  <si>
    <t>322 民生类</t>
  </si>
  <si>
    <t>下级</t>
  </si>
  <si>
    <t>323 事业发展类</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</si>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</sst>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rgb="FF000000"/>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style="thin">
        <color auto="1"/>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31" fillId="4" borderId="21" applyNumberFormat="0" applyAlignment="0" applyProtection="0">
      <alignment vertical="center"/>
    </xf>
    <xf numFmtId="0" fontId="32" fillId="4" borderId="20" applyNumberFormat="0" applyAlignment="0" applyProtection="0">
      <alignment vertical="center"/>
    </xf>
    <xf numFmtId="0" fontId="33" fillId="5"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9">
      <alignment horizontal="right" vertical="center"/>
    </xf>
    <xf numFmtId="49" fontId="11" fillId="0" borderId="9">
      <alignment horizontal="left" vertical="center" wrapText="1"/>
    </xf>
    <xf numFmtId="176" fontId="11" fillId="0" borderId="9">
      <alignment horizontal="right" vertical="center"/>
    </xf>
    <xf numFmtId="177" fontId="11" fillId="0" borderId="9">
      <alignment horizontal="right" vertical="center"/>
    </xf>
    <xf numFmtId="178" fontId="11" fillId="0" borderId="9">
      <alignment horizontal="right" vertical="center"/>
    </xf>
    <xf numFmtId="179" fontId="11" fillId="0" borderId="9">
      <alignment horizontal="right" vertical="center"/>
    </xf>
    <xf numFmtId="10" fontId="11" fillId="0" borderId="9">
      <alignment horizontal="right" vertical="center"/>
    </xf>
    <xf numFmtId="180" fontId="11" fillId="0" borderId="9">
      <alignment horizontal="right" vertical="center"/>
    </xf>
  </cellStyleXfs>
  <cellXfs count="219">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6" fillId="0" borderId="4" xfId="0"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49" fontId="6" fillId="0" borderId="4" xfId="50" applyNumberFormat="1" applyFont="1" applyBorder="1">
      <alignment horizontal="left" vertical="center" wrapText="1"/>
    </xf>
    <xf numFmtId="176" fontId="7" fillId="0" borderId="3" xfId="0" applyNumberFormat="1" applyFont="1" applyBorder="1" applyAlignment="1">
      <alignment horizontal="right" vertical="center"/>
    </xf>
    <xf numFmtId="176" fontId="7" fillId="0" borderId="9" xfId="0" applyNumberFormat="1" applyFont="1" applyBorder="1" applyAlignment="1">
      <alignment horizontal="right" vertical="center"/>
    </xf>
    <xf numFmtId="49" fontId="6" fillId="0" borderId="4" xfId="0" applyNumberFormat="1" applyFont="1" applyBorder="1" applyAlignment="1">
      <alignment horizontal="center" vertical="center" wrapText="1"/>
    </xf>
    <xf numFmtId="49" fontId="7" fillId="0" borderId="4" xfId="50" applyNumberFormat="1" applyFont="1" applyBorder="1">
      <alignment horizontal="left" vertical="center" wrapText="1"/>
    </xf>
    <xf numFmtId="49" fontId="7" fillId="0" borderId="10" xfId="50" applyNumberFormat="1" applyFont="1" applyBorder="1">
      <alignment horizontal="left" vertical="center" wrapText="1"/>
    </xf>
    <xf numFmtId="0" fontId="6" fillId="0" borderId="10" xfId="0" applyFont="1" applyBorder="1" applyAlignment="1" applyProtection="1">
      <alignment horizontal="left" vertical="center" wrapText="1"/>
      <protection locked="0"/>
    </xf>
    <xf numFmtId="49" fontId="6" fillId="0" borderId="10" xfId="0" applyNumberFormat="1" applyFont="1" applyBorder="1" applyAlignment="1">
      <alignment horizontal="center" vertical="center" wrapText="1"/>
    </xf>
    <xf numFmtId="49" fontId="7" fillId="0" borderId="9" xfId="50" applyNumberFormat="1" applyFont="1" applyBorder="1">
      <alignment horizontal="left" vertical="center" wrapText="1"/>
    </xf>
    <xf numFmtId="0" fontId="6" fillId="0" borderId="9" xfId="0" applyFont="1" applyBorder="1" applyAlignment="1" applyProtection="1">
      <alignment horizontal="left" vertical="center" wrapText="1"/>
      <protection locked="0"/>
    </xf>
    <xf numFmtId="49" fontId="6" fillId="0" borderId="9" xfId="0" applyNumberFormat="1"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176" fontId="7" fillId="0" borderId="4" xfId="0" applyNumberFormat="1" applyFont="1" applyBorder="1" applyAlignment="1">
      <alignment horizontal="right" vertical="center" wrapText="1"/>
    </xf>
    <xf numFmtId="0" fontId="10" fillId="0" borderId="4" xfId="0" applyFont="1" applyBorder="1" applyAlignment="1" applyProtection="1">
      <alignment horizontal="center" vertical="center" wrapText="1"/>
      <protection locked="0"/>
    </xf>
    <xf numFmtId="0" fontId="3" fillId="0" borderId="4" xfId="0" applyFont="1" applyBorder="1" applyAlignment="1">
      <alignment horizontal="left" vertical="center"/>
    </xf>
    <xf numFmtId="0" fontId="0" fillId="0" borderId="0" xfId="0" applyFont="1" applyBorder="1">
      <alignment vertical="top"/>
    </xf>
    <xf numFmtId="0" fontId="0" fillId="0" borderId="0" xfId="0" applyFont="1" applyBorder="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4"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1"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center" vertical="center" wrapText="1"/>
    </xf>
    <xf numFmtId="180" fontId="11" fillId="0" borderId="9" xfId="0" applyNumberFormat="1" applyFont="1" applyBorder="1" applyAlignment="1">
      <alignment horizontal="right" vertical="center" wrapText="1"/>
    </xf>
    <xf numFmtId="176" fontId="11" fillId="0" borderId="9" xfId="0" applyNumberFormat="1" applyFont="1" applyBorder="1" applyAlignment="1">
      <alignment horizontal="right" vertical="center" wrapText="1"/>
    </xf>
    <xf numFmtId="49" fontId="11" fillId="0" borderId="10"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1" fillId="0" borderId="9" xfId="0" applyNumberFormat="1" applyFont="1" applyBorder="1" applyAlignment="1">
      <alignment horizontal="center"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9" xfId="0" applyFont="1" applyBorder="1" applyAlignment="1" applyProtection="1">
      <alignment horizontal="center" vertical="center"/>
      <protection locked="0"/>
    </xf>
    <xf numFmtId="0" fontId="9" fillId="0" borderId="9" xfId="0" applyFont="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horizontal="center" vertical="center" wrapText="1"/>
    </xf>
    <xf numFmtId="0" fontId="3"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49" fontId="7" fillId="0" borderId="3" xfId="50" applyNumberFormat="1" applyFont="1" applyBorder="1">
      <alignment horizontal="left" vertical="center" wrapText="1"/>
    </xf>
    <xf numFmtId="0" fontId="3" fillId="0" borderId="9" xfId="0" applyFont="1" applyBorder="1" applyAlignment="1">
      <alignment horizontal="left" vertical="center" wrapTex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2"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176" fontId="7" fillId="0" borderId="3" xfId="0" applyNumberFormat="1" applyFont="1" applyBorder="1" applyAlignment="1">
      <alignment horizontal="right" vertical="center" wrapText="1"/>
    </xf>
    <xf numFmtId="176" fontId="7" fillId="0" borderId="9" xfId="0" applyNumberFormat="1" applyFont="1" applyBorder="1" applyAlignment="1">
      <alignment horizontal="right" vertical="center" wrapText="1"/>
    </xf>
    <xf numFmtId="0" fontId="3" fillId="0" borderId="10" xfId="0" applyFont="1" applyBorder="1" applyAlignment="1">
      <alignment horizontal="left" vertical="center" wrapText="1"/>
    </xf>
    <xf numFmtId="176" fontId="7" fillId="0" borderId="10" xfId="0" applyNumberFormat="1" applyFont="1" applyBorder="1" applyAlignment="1">
      <alignment horizontal="right"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3" fillId="0" borderId="7" xfId="0" applyFont="1" applyBorder="1" applyAlignment="1">
      <alignment horizontal="right" vertical="center"/>
    </xf>
    <xf numFmtId="176" fontId="3" fillId="0" borderId="9" xfId="0" applyNumberFormat="1" applyFont="1" applyBorder="1" applyAlignment="1">
      <alignment horizontal="right" vertical="center"/>
    </xf>
    <xf numFmtId="0" fontId="3" fillId="0" borderId="4" xfId="0" applyFont="1" applyBorder="1" applyAlignment="1">
      <alignment horizontal="center" vertical="center" wrapText="1"/>
    </xf>
    <xf numFmtId="180" fontId="7" fillId="0" borderId="3" xfId="56" applyNumberFormat="1" applyFont="1" applyBorder="1" applyAlignment="1">
      <alignment horizontal="center" vertical="center" wrapText="1"/>
    </xf>
    <xf numFmtId="180" fontId="7" fillId="0" borderId="9" xfId="56" applyNumberFormat="1" applyFont="1" applyBorder="1" applyAlignment="1">
      <alignment horizontal="center" vertical="center" wrapText="1"/>
    </xf>
    <xf numFmtId="0" fontId="3" fillId="0" borderId="7"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12"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3"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4" xfId="0" applyNumberFormat="1" applyFont="1" applyBorder="1" applyAlignment="1">
      <alignment horizontal="right" vertical="center"/>
    </xf>
    <xf numFmtId="176" fontId="7" fillId="0" borderId="4" xfId="51" applyNumberFormat="1" applyFont="1" applyBorder="1">
      <alignment horizontal="right" vertical="center"/>
    </xf>
    <xf numFmtId="0" fontId="10" fillId="0" borderId="4" xfId="0" applyFont="1" applyBorder="1" applyAlignment="1">
      <alignment horizontal="center" vertical="center" wrapText="1"/>
    </xf>
    <xf numFmtId="0" fontId="0" fillId="0" borderId="0" xfId="0" applyFont="1" applyBorder="1">
      <alignment vertical="top"/>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4" xfId="0" applyFont="1" applyBorder="1" applyAlignment="1">
      <alignment horizontal="center" vertical="center"/>
    </xf>
    <xf numFmtId="49" fontId="7" fillId="0" borderId="4" xfId="0" applyNumberFormat="1" applyFont="1" applyBorder="1" applyAlignment="1">
      <alignment horizontal="left" vertical="center" wrapText="1"/>
    </xf>
    <xf numFmtId="0" fontId="10" fillId="0" borderId="0" xfId="0" applyFont="1" applyBorder="1">
      <alignment vertical="top"/>
    </xf>
    <xf numFmtId="49" fontId="11" fillId="0" borderId="0" xfId="50" applyNumberFormat="1" applyFont="1" applyBorder="1" applyAlignment="1">
      <alignment horizontal="right" vertical="center" wrapText="1"/>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0" xfId="50" applyNumberFormat="1" applyFont="1" applyBorder="1">
      <alignment horizontal="left" vertical="center" wrapText="1"/>
    </xf>
    <xf numFmtId="49" fontId="13" fillId="0" borderId="1" xfId="50" applyNumberFormat="1" applyFont="1" applyBorder="1" applyAlignment="1">
      <alignment horizontal="center" vertical="center" wrapText="1"/>
    </xf>
    <xf numFmtId="49" fontId="13" fillId="0" borderId="4" xfId="50" applyNumberFormat="1" applyFont="1" applyBorder="1" applyAlignment="1">
      <alignment horizontal="center" vertical="center" wrapText="1"/>
    </xf>
    <xf numFmtId="49" fontId="11" fillId="0" borderId="4" xfId="50" applyNumberFormat="1" applyFont="1" applyBorder="1" applyAlignment="1">
      <alignment horizontal="center" vertical="center" wrapText="1"/>
    </xf>
    <xf numFmtId="0" fontId="0" fillId="0" borderId="4" xfId="0" applyFont="1" applyBorder="1">
      <alignment vertical="top"/>
    </xf>
    <xf numFmtId="49" fontId="11" fillId="0" borderId="4" xfId="50" applyNumberFormat="1" applyFont="1" applyBorder="1">
      <alignment horizontal="left" vertical="center" wrapText="1"/>
    </xf>
    <xf numFmtId="176" fontId="11" fillId="0" borderId="4" xfId="50" applyNumberFormat="1" applyFont="1" applyBorder="1" applyAlignment="1">
      <alignment horizontal="right" vertical="center" wrapText="1"/>
    </xf>
    <xf numFmtId="176" fontId="11" fillId="0" borderId="4" xfId="0" applyNumberFormat="1" applyFont="1" applyBorder="1" applyAlignment="1">
      <alignment horizontal="right" vertical="center" wrapText="1"/>
    </xf>
    <xf numFmtId="180" fontId="11" fillId="0" borderId="4" xfId="56" applyNumberFormat="1" applyFont="1" applyBorder="1" applyAlignment="1">
      <alignment horizontal="center" vertical="center" wrapText="1"/>
    </xf>
    <xf numFmtId="49" fontId="20" fillId="0" borderId="0" xfId="50" applyNumberFormat="1" applyFont="1" applyBorder="1" applyAlignment="1">
      <alignment horizontal="right" vertical="center" wrapText="1"/>
    </xf>
    <xf numFmtId="49" fontId="20" fillId="0" borderId="0" xfId="50" applyNumberFormat="1" applyFont="1" applyBorder="1" applyAlignment="1">
      <alignment horizontal="right" vertical="center" wrapText="1"/>
    </xf>
    <xf numFmtId="49" fontId="11" fillId="0" borderId="0" xfId="50" applyNumberFormat="1" applyFont="1" applyBorder="1" applyAlignment="1">
      <alignment horizontal="right" vertical="center" wrapText="1"/>
    </xf>
    <xf numFmtId="49" fontId="11" fillId="0" borderId="4" xfId="50" applyNumberFormat="1" applyFont="1" applyBorder="1" applyAlignment="1">
      <alignment horizontal="left" vertical="center" wrapText="1" indent="2"/>
    </xf>
    <xf numFmtId="49" fontId="11" fillId="0" borderId="4" xfId="50" applyNumberFormat="1" applyFont="1" applyBorder="1" applyAlignment="1">
      <alignment horizontal="left" vertical="center" wrapText="1" indent="4"/>
    </xf>
    <xf numFmtId="49" fontId="11" fillId="0" borderId="10" xfId="50" applyNumberFormat="1" applyFont="1" applyBorder="1">
      <alignment horizontal="left" vertical="center" wrapText="1"/>
    </xf>
    <xf numFmtId="176" fontId="11" fillId="0" borderId="10" xfId="0" applyNumberFormat="1" applyFont="1" applyBorder="1" applyAlignment="1">
      <alignment horizontal="right" vertical="center" wrapText="1"/>
    </xf>
    <xf numFmtId="176" fontId="11" fillId="0" borderId="10" xfId="50" applyNumberFormat="1" applyFont="1" applyBorder="1" applyAlignment="1">
      <alignment horizontal="right" vertical="center" wrapText="1"/>
    </xf>
    <xf numFmtId="49" fontId="11" fillId="0" borderId="9" xfId="50" applyNumberFormat="1" applyFont="1" applyBorder="1" applyAlignment="1">
      <alignment horizontal="left" vertical="center" wrapText="1" indent="2"/>
    </xf>
    <xf numFmtId="176" fontId="11" fillId="0" borderId="9" xfId="50" applyNumberFormat="1" applyFont="1" applyBorder="1" applyAlignment="1">
      <alignment horizontal="right" vertical="center" wrapText="1"/>
    </xf>
    <xf numFmtId="49" fontId="11" fillId="0" borderId="9" xfId="50" applyNumberFormat="1" applyFont="1" applyBorder="1" applyAlignment="1">
      <alignment horizontal="left" vertical="center" wrapText="1" indent="4"/>
    </xf>
    <xf numFmtId="49" fontId="11" fillId="0" borderId="9" xfId="50" applyNumberFormat="1" applyFont="1" applyBorder="1">
      <alignment horizontal="left" vertical="center" wrapText="1"/>
    </xf>
    <xf numFmtId="49" fontId="11" fillId="0" borderId="9" xfId="50" applyNumberFormat="1" applyFont="1" applyBorder="1" applyAlignment="1">
      <alignment horizontal="center" vertical="center" wrapText="1"/>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21" fillId="0" borderId="4" xfId="50" applyNumberFormat="1" applyFont="1" applyBorder="1">
      <alignment horizontal="left" vertical="center" wrapText="1"/>
    </xf>
    <xf numFmtId="176" fontId="11" fillId="0" borderId="4" xfId="0" applyNumberFormat="1" applyFont="1" applyBorder="1" applyAlignment="1">
      <alignment horizontal="right" vertical="center"/>
    </xf>
    <xf numFmtId="176" fontId="21" fillId="0" borderId="4" xfId="0" applyNumberFormat="1" applyFont="1" applyBorder="1" applyAlignment="1">
      <alignment horizontal="left" vertical="center"/>
    </xf>
    <xf numFmtId="176" fontId="11" fillId="0" borderId="4" xfId="51" applyNumberFormat="1" applyFont="1" applyBorder="1">
      <alignment horizontal="right" vertical="center"/>
    </xf>
    <xf numFmtId="176" fontId="11" fillId="0" borderId="4" xfId="0" applyNumberFormat="1" applyFont="1" applyBorder="1" applyAlignment="1">
      <alignment horizontal="left" vertical="center"/>
    </xf>
    <xf numFmtId="176" fontId="11" fillId="0" borderId="10" xfId="51" applyNumberFormat="1" applyFont="1" applyBorder="1">
      <alignment horizontal="right" vertical="center"/>
    </xf>
    <xf numFmtId="176" fontId="11" fillId="0" borderId="10" xfId="0" applyNumberFormat="1" applyFont="1" applyBorder="1" applyAlignment="1">
      <alignment horizontal="left" vertical="center"/>
    </xf>
    <xf numFmtId="176" fontId="11" fillId="0" borderId="9" xfId="51" applyNumberFormat="1" applyFont="1" applyBorder="1">
      <alignment horizontal="right" vertical="center"/>
    </xf>
    <xf numFmtId="176" fontId="11" fillId="0" borderId="9" xfId="0" applyNumberFormat="1" applyFont="1" applyBorder="1" applyAlignment="1">
      <alignment horizontal="left" vertical="center"/>
    </xf>
    <xf numFmtId="49" fontId="21" fillId="0" borderId="9" xfId="0" applyNumberFormat="1" applyFont="1" applyBorder="1" applyAlignment="1">
      <alignment horizontal="center" vertical="center" wrapText="1"/>
    </xf>
    <xf numFmtId="49" fontId="11" fillId="0" borderId="10" xfId="50" applyNumberFormat="1" applyFont="1" applyBorder="1" applyAlignment="1">
      <alignment horizontal="left" vertical="center" wrapText="1" indent="2"/>
    </xf>
    <xf numFmtId="49" fontId="11" fillId="0" borderId="0" xfId="50" applyNumberFormat="1" applyFont="1" applyBorder="1">
      <alignment horizontal="left" vertical="center" wrapText="1"/>
    </xf>
    <xf numFmtId="49" fontId="11" fillId="0" borderId="0" xfId="50" applyNumberFormat="1" applyFont="1" applyBorder="1">
      <alignment horizontal="left" vertical="center" wrapText="1"/>
    </xf>
    <xf numFmtId="49" fontId="11" fillId="0" borderId="15" xfId="50" applyNumberFormat="1" applyFont="1" applyBorder="1" applyAlignment="1">
      <alignment horizontal="center" vertical="center" wrapText="1"/>
    </xf>
    <xf numFmtId="49" fontId="11" fillId="0" borderId="15" xfId="50" applyNumberFormat="1" applyFont="1" applyBorder="1">
      <alignment horizontal="left" vertical="center" wrapText="1"/>
    </xf>
    <xf numFmtId="176" fontId="11" fillId="0" borderId="15" xfId="50" applyNumberFormat="1" applyFont="1" applyBorder="1" applyAlignment="1">
      <alignment horizontal="right" vertical="center" wrapText="1"/>
    </xf>
    <xf numFmtId="176" fontId="11" fillId="0" borderId="16" xfId="50" applyNumberFormat="1" applyFont="1" applyBorder="1" applyAlignment="1">
      <alignment horizontal="right" vertical="center" wrapText="1"/>
    </xf>
    <xf numFmtId="176" fontId="11" fillId="0" borderId="8" xfId="50" applyNumberFormat="1" applyFont="1" applyBorder="1" applyAlignment="1">
      <alignment horizontal="right" vertical="center" wrapText="1"/>
    </xf>
    <xf numFmtId="49" fontId="21" fillId="0" borderId="9" xfId="50" applyNumberFormat="1" applyFont="1" applyBorder="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D13" sqref="D1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71" t="s">
        <v>0</v>
      </c>
      <c r="B1" s="198"/>
      <c r="C1" s="198"/>
      <c r="D1" s="198"/>
    </row>
    <row r="2" ht="28.5" customHeight="1" spans="1:4">
      <c r="A2" s="199" t="s">
        <v>1</v>
      </c>
      <c r="B2" s="199"/>
      <c r="C2" s="199"/>
      <c r="D2" s="199"/>
    </row>
    <row r="3" ht="18.75" customHeight="1" spans="1:4">
      <c r="A3" s="175" t="str">
        <f>"单位名称："&amp;"玉溪市卫生健康委员会"</f>
        <v>单位名称：玉溪市卫生健康委员会</v>
      </c>
      <c r="B3" s="175"/>
      <c r="C3" s="175"/>
      <c r="D3" s="171" t="s">
        <v>2</v>
      </c>
    </row>
    <row r="4" ht="18.75" customHeight="1" spans="1:4">
      <c r="A4" s="177" t="s">
        <v>3</v>
      </c>
      <c r="B4" s="177"/>
      <c r="C4" s="177" t="s">
        <v>4</v>
      </c>
      <c r="D4" s="177"/>
    </row>
    <row r="5" ht="18.75" customHeight="1" spans="1:4">
      <c r="A5" s="178" t="s">
        <v>5</v>
      </c>
      <c r="B5" s="178" t="s">
        <v>6</v>
      </c>
      <c r="C5" s="178" t="s">
        <v>7</v>
      </c>
      <c r="D5" s="178" t="s">
        <v>6</v>
      </c>
    </row>
    <row r="6" ht="18.75" customHeight="1" spans="1:4">
      <c r="A6" s="181" t="s">
        <v>8</v>
      </c>
      <c r="B6" s="203">
        <v>295076320.13</v>
      </c>
      <c r="C6" s="204" t="str">
        <f>"一"&amp;"、"&amp;"一般公共服务支出"</f>
        <v>一、一般公共服务支出</v>
      </c>
      <c r="D6" s="203">
        <v>680000</v>
      </c>
    </row>
    <row r="7" ht="18.75" customHeight="1" spans="1:4">
      <c r="A7" s="181" t="s">
        <v>9</v>
      </c>
      <c r="B7" s="203"/>
      <c r="C7" s="204" t="str">
        <f>"一"&amp;"、"&amp;"科学技术支出"</f>
        <v>一、科学技术支出</v>
      </c>
      <c r="D7" s="203">
        <v>1500000</v>
      </c>
    </row>
    <row r="8" ht="18.75" customHeight="1" spans="1:4">
      <c r="A8" s="181" t="s">
        <v>10</v>
      </c>
      <c r="B8" s="203"/>
      <c r="C8" s="204" t="str">
        <f>"二"&amp;"、"&amp;"社会保障和就业支出"</f>
        <v>二、社会保障和就业支出</v>
      </c>
      <c r="D8" s="203">
        <v>3067219.2</v>
      </c>
    </row>
    <row r="9" ht="18.75" customHeight="1" spans="1:4">
      <c r="A9" s="181" t="s">
        <v>11</v>
      </c>
      <c r="B9" s="203"/>
      <c r="C9" s="204" t="str">
        <f>"三"&amp;"、"&amp;"卫生健康支出"</f>
        <v>三、卫生健康支出</v>
      </c>
      <c r="D9" s="203">
        <v>47571914.33</v>
      </c>
    </row>
    <row r="10" ht="18.75" customHeight="1" spans="1:4">
      <c r="A10" s="181" t="s">
        <v>12</v>
      </c>
      <c r="B10" s="203"/>
      <c r="C10" s="204" t="str">
        <f>"四"&amp;"、"&amp;"住房保障支出"</f>
        <v>四、住房保障支出</v>
      </c>
      <c r="D10" s="203">
        <v>809472</v>
      </c>
    </row>
    <row r="11" ht="18.75" customHeight="1" spans="1:4">
      <c r="A11" s="190" t="s">
        <v>13</v>
      </c>
      <c r="B11" s="205"/>
      <c r="C11" s="206" t="str">
        <f>"五"&amp;"、"&amp;"转移性支出"</f>
        <v>五、转移性支出</v>
      </c>
      <c r="D11" s="205">
        <v>247054700</v>
      </c>
    </row>
    <row r="12" ht="18.75" customHeight="1" spans="1:4">
      <c r="A12" s="196" t="s">
        <v>14</v>
      </c>
      <c r="B12" s="207"/>
      <c r="C12" s="196"/>
      <c r="D12" s="196"/>
    </row>
    <row r="13" ht="18.75" customHeight="1" spans="1:4">
      <c r="A13" s="196" t="s">
        <v>15</v>
      </c>
      <c r="B13" s="207"/>
      <c r="C13" s="196"/>
      <c r="D13" s="196"/>
    </row>
    <row r="14" ht="18.75" customHeight="1" spans="1:4">
      <c r="A14" s="196" t="s">
        <v>16</v>
      </c>
      <c r="B14" s="207"/>
      <c r="C14" s="196"/>
      <c r="D14" s="196"/>
    </row>
    <row r="15" ht="18.75" customHeight="1" spans="1:4">
      <c r="A15" s="196" t="s">
        <v>17</v>
      </c>
      <c r="B15" s="207"/>
      <c r="C15" s="196"/>
      <c r="D15" s="196"/>
    </row>
    <row r="16" ht="18.75" customHeight="1" spans="1:4">
      <c r="A16" s="209" t="s">
        <v>18</v>
      </c>
      <c r="B16" s="207">
        <v>295076320.13</v>
      </c>
      <c r="C16" s="209" t="s">
        <v>19</v>
      </c>
      <c r="D16" s="207">
        <v>300683305.53</v>
      </c>
    </row>
    <row r="17" ht="18.75" customHeight="1" spans="1:4">
      <c r="A17" s="218" t="s">
        <v>20</v>
      </c>
      <c r="B17" s="196"/>
      <c r="C17" s="218" t="s">
        <v>21</v>
      </c>
      <c r="D17" s="196"/>
    </row>
    <row r="18" ht="18.75" customHeight="1" spans="1:4">
      <c r="A18" s="73" t="s">
        <v>22</v>
      </c>
      <c r="B18" s="207">
        <v>5606985.4</v>
      </c>
      <c r="C18" s="73" t="s">
        <v>22</v>
      </c>
      <c r="D18" s="207"/>
    </row>
    <row r="19" ht="18.75" customHeight="1" spans="1:4">
      <c r="A19" s="73" t="s">
        <v>23</v>
      </c>
      <c r="B19" s="207"/>
      <c r="C19" s="73" t="s">
        <v>23</v>
      </c>
      <c r="D19" s="207"/>
    </row>
    <row r="20" ht="18.75" customHeight="1" spans="1:4">
      <c r="A20" s="209" t="s">
        <v>24</v>
      </c>
      <c r="B20" s="207">
        <v>300683305.53</v>
      </c>
      <c r="C20" s="209" t="s">
        <v>25</v>
      </c>
      <c r="D20" s="207">
        <v>300683305.53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20"/>
  <sheetViews>
    <sheetView showZeros="0" workbookViewId="0">
      <selection activeCell="A10" sqref="A10"/>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1:6">
      <c r="A1" s="54"/>
      <c r="B1" s="155"/>
      <c r="C1" s="54"/>
      <c r="D1" s="54"/>
      <c r="F1" s="156" t="s">
        <v>756</v>
      </c>
    </row>
    <row r="2" ht="28.5" customHeight="1" spans="1:6">
      <c r="A2" s="41" t="s">
        <v>757</v>
      </c>
      <c r="B2" s="41"/>
      <c r="C2" s="41"/>
      <c r="D2" s="41"/>
      <c r="E2" s="41"/>
      <c r="F2" s="41"/>
    </row>
    <row r="3" ht="15" customHeight="1" spans="1:6">
      <c r="A3" s="157" t="str">
        <f>"单位名称："&amp;"玉溪市卫生健康委员会"</f>
        <v>单位名称：玉溪市卫生健康委员会</v>
      </c>
      <c r="B3" s="158"/>
      <c r="C3" s="158"/>
      <c r="D3" s="89"/>
      <c r="E3" s="89"/>
      <c r="F3" s="159" t="s">
        <v>758</v>
      </c>
    </row>
    <row r="4" ht="18.75" customHeight="1" spans="1:6">
      <c r="A4" s="43" t="s">
        <v>147</v>
      </c>
      <c r="B4" s="43" t="s">
        <v>67</v>
      </c>
      <c r="C4" s="43" t="s">
        <v>68</v>
      </c>
      <c r="D4" s="44" t="s">
        <v>759</v>
      </c>
      <c r="E4" s="44"/>
      <c r="F4" s="44"/>
    </row>
    <row r="5" ht="30" customHeight="1" spans="1:6">
      <c r="A5" s="47"/>
      <c r="B5" s="47"/>
      <c r="C5" s="47"/>
      <c r="D5" s="47" t="s">
        <v>30</v>
      </c>
      <c r="E5" s="47" t="s">
        <v>71</v>
      </c>
      <c r="F5" s="47" t="s">
        <v>72</v>
      </c>
    </row>
    <row r="6" ht="16.5" customHeight="1" spans="1:6">
      <c r="A6" s="47">
        <v>1</v>
      </c>
      <c r="B6" s="47">
        <v>2</v>
      </c>
      <c r="C6" s="47">
        <v>3</v>
      </c>
      <c r="D6" s="47">
        <v>4</v>
      </c>
      <c r="E6" s="47">
        <v>5</v>
      </c>
      <c r="F6" s="47">
        <v>6</v>
      </c>
    </row>
    <row r="7" ht="20.25" customHeight="1" spans="1:6">
      <c r="A7" s="48"/>
      <c r="B7" s="48"/>
      <c r="C7" s="48"/>
      <c r="D7" s="160"/>
      <c r="E7" s="161"/>
      <c r="F7" s="161"/>
    </row>
    <row r="8" ht="17.25" customHeight="1" spans="1:6">
      <c r="A8" s="51" t="s">
        <v>376</v>
      </c>
      <c r="B8" s="162"/>
      <c r="C8" s="162" t="s">
        <v>376</v>
      </c>
      <c r="D8" s="161"/>
      <c r="E8" s="161"/>
      <c r="F8" s="161"/>
    </row>
    <row r="9" customHeight="1" spans="1:5">
      <c r="A9" s="163" t="s">
        <v>760</v>
      </c>
      <c r="B9" s="163"/>
      <c r="C9" s="163"/>
      <c r="D9" s="163"/>
      <c r="E9" s="54"/>
    </row>
    <row r="10" customHeight="1" spans="1:5">
      <c r="A10" s="163"/>
      <c r="B10" s="163"/>
      <c r="C10" s="163"/>
      <c r="D10" s="163"/>
      <c r="E10" s="54"/>
    </row>
    <row r="11" customHeight="1" spans="1:5">
      <c r="A11" s="53"/>
      <c r="B11" s="53"/>
      <c r="C11" s="53"/>
      <c r="D11" s="53"/>
      <c r="E11" s="54"/>
    </row>
    <row r="12" customHeight="1" spans="1:5">
      <c r="A12" s="54"/>
      <c r="B12" s="54"/>
      <c r="C12" s="54"/>
      <c r="D12" s="54"/>
      <c r="E12" s="54"/>
    </row>
    <row r="13" customHeight="1" spans="1:5">
      <c r="A13" s="54"/>
      <c r="B13" s="54"/>
      <c r="C13" s="54"/>
      <c r="D13" s="54"/>
      <c r="E13" s="54"/>
    </row>
    <row r="14" customHeight="1" spans="1:5">
      <c r="A14" s="54"/>
      <c r="B14" s="54"/>
      <c r="C14" s="54"/>
      <c r="D14" s="54"/>
      <c r="E14" s="54"/>
    </row>
    <row r="15" customHeight="1" spans="1:5">
      <c r="A15" s="54"/>
      <c r="B15" s="54"/>
      <c r="C15" s="54"/>
      <c r="D15" s="54"/>
      <c r="E15" s="54"/>
    </row>
    <row r="16" customHeight="1" spans="2:5">
      <c r="B16" s="54"/>
      <c r="C16" s="54"/>
      <c r="D16" s="54"/>
      <c r="E16" s="54"/>
    </row>
    <row r="17" customHeight="1" spans="2:5">
      <c r="B17" s="54"/>
      <c r="C17" s="54"/>
      <c r="D17" s="54"/>
      <c r="E17" s="54"/>
    </row>
    <row r="18" customHeight="1" spans="2:5">
      <c r="B18" s="54"/>
      <c r="C18" s="54"/>
      <c r="D18" s="54"/>
      <c r="E18" s="54"/>
    </row>
    <row r="19" customHeight="1" spans="2:5">
      <c r="B19" s="54"/>
      <c r="C19" s="54"/>
      <c r="D19" s="54"/>
      <c r="E19" s="54"/>
    </row>
    <row r="20" customHeight="1" spans="2:5">
      <c r="B20" s="54"/>
      <c r="C20" s="54"/>
      <c r="D20" s="54"/>
      <c r="E20" s="54"/>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6"/>
  <sheetViews>
    <sheetView showZeros="0" topLeftCell="A6" workbookViewId="0">
      <selection activeCell="F17" sqref="F17"/>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9" t="s">
        <v>761</v>
      </c>
      <c r="B1" s="39"/>
      <c r="C1" s="39"/>
      <c r="D1" s="39"/>
      <c r="E1" s="39"/>
      <c r="F1" s="39"/>
      <c r="G1" s="39"/>
      <c r="H1" s="39"/>
      <c r="I1" s="39"/>
      <c r="J1" s="39"/>
      <c r="K1" s="39"/>
      <c r="L1" s="39"/>
      <c r="M1" s="39"/>
      <c r="N1" s="39"/>
      <c r="O1" s="55"/>
      <c r="P1" s="55"/>
      <c r="Q1" s="39"/>
    </row>
    <row r="2" ht="27.75" customHeight="1" spans="1:17">
      <c r="A2" s="87" t="s">
        <v>762</v>
      </c>
      <c r="B2" s="41"/>
      <c r="C2" s="41"/>
      <c r="D2" s="41"/>
      <c r="E2" s="41"/>
      <c r="F2" s="41"/>
      <c r="G2" s="41"/>
      <c r="H2" s="41"/>
      <c r="I2" s="41"/>
      <c r="J2" s="41"/>
      <c r="K2" s="123"/>
      <c r="L2" s="41"/>
      <c r="M2" s="41"/>
      <c r="N2" s="41"/>
      <c r="O2" s="123"/>
      <c r="P2" s="123"/>
      <c r="Q2" s="41"/>
    </row>
    <row r="3" ht="18.75" customHeight="1" spans="1:17">
      <c r="A3" s="132" t="str">
        <f>"单位名称："&amp;"玉溪市卫生健康委员会"</f>
        <v>单位名称：玉溪市卫生健康委员会</v>
      </c>
      <c r="B3" s="7"/>
      <c r="C3" s="7"/>
      <c r="D3" s="7"/>
      <c r="E3" s="7"/>
      <c r="F3" s="7"/>
      <c r="G3" s="7"/>
      <c r="H3" s="7"/>
      <c r="I3" s="7"/>
      <c r="J3" s="7"/>
      <c r="O3" s="101"/>
      <c r="P3" s="101"/>
      <c r="Q3" s="153" t="s">
        <v>2</v>
      </c>
    </row>
    <row r="4" ht="15.75" customHeight="1" spans="1:17">
      <c r="A4" s="43" t="s">
        <v>763</v>
      </c>
      <c r="B4" s="43" t="s">
        <v>764</v>
      </c>
      <c r="C4" s="43" t="s">
        <v>765</v>
      </c>
      <c r="D4" s="43" t="s">
        <v>766</v>
      </c>
      <c r="E4" s="133" t="s">
        <v>767</v>
      </c>
      <c r="F4" s="133" t="s">
        <v>768</v>
      </c>
      <c r="G4" s="134" t="s">
        <v>154</v>
      </c>
      <c r="H4" s="134"/>
      <c r="I4" s="134"/>
      <c r="J4" s="134"/>
      <c r="K4" s="145"/>
      <c r="L4" s="134"/>
      <c r="M4" s="134"/>
      <c r="N4" s="134"/>
      <c r="O4" s="146"/>
      <c r="P4" s="145"/>
      <c r="Q4" s="154"/>
    </row>
    <row r="5" ht="17.25" customHeight="1" spans="1:17">
      <c r="A5" s="46"/>
      <c r="B5" s="46"/>
      <c r="C5" s="46"/>
      <c r="D5" s="46"/>
      <c r="E5" s="135"/>
      <c r="F5" s="135"/>
      <c r="G5" s="135" t="s">
        <v>30</v>
      </c>
      <c r="H5" s="135" t="s">
        <v>33</v>
      </c>
      <c r="I5" s="135" t="s">
        <v>769</v>
      </c>
      <c r="J5" s="135" t="s">
        <v>770</v>
      </c>
      <c r="K5" s="147" t="s">
        <v>771</v>
      </c>
      <c r="L5" s="148" t="s">
        <v>772</v>
      </c>
      <c r="M5" s="148"/>
      <c r="N5" s="148"/>
      <c r="O5" s="149"/>
      <c r="P5" s="150"/>
      <c r="Q5" s="136"/>
    </row>
    <row r="6" ht="54" customHeight="1" spans="1:17">
      <c r="A6" s="46"/>
      <c r="B6" s="46"/>
      <c r="C6" s="46"/>
      <c r="D6" s="46"/>
      <c r="E6" s="136"/>
      <c r="F6" s="136"/>
      <c r="G6" s="136"/>
      <c r="H6" s="136" t="s">
        <v>32</v>
      </c>
      <c r="I6" s="136"/>
      <c r="J6" s="136"/>
      <c r="K6" s="151"/>
      <c r="L6" s="136" t="s">
        <v>32</v>
      </c>
      <c r="M6" s="136" t="s">
        <v>39</v>
      </c>
      <c r="N6" s="136" t="s">
        <v>161</v>
      </c>
      <c r="O6" s="152" t="s">
        <v>41</v>
      </c>
      <c r="P6" s="151" t="s">
        <v>42</v>
      </c>
      <c r="Q6" s="136" t="s">
        <v>43</v>
      </c>
    </row>
    <row r="7" ht="15" customHeight="1" spans="1:17">
      <c r="A7" s="47">
        <v>1</v>
      </c>
      <c r="B7" s="47">
        <v>2</v>
      </c>
      <c r="C7" s="47">
        <v>3</v>
      </c>
      <c r="D7" s="47">
        <v>4</v>
      </c>
      <c r="E7" s="137">
        <v>5</v>
      </c>
      <c r="F7" s="137">
        <v>6</v>
      </c>
      <c r="G7" s="138">
        <v>7</v>
      </c>
      <c r="H7" s="138">
        <v>8</v>
      </c>
      <c r="I7" s="138">
        <v>9</v>
      </c>
      <c r="J7" s="138">
        <v>10</v>
      </c>
      <c r="K7" s="138">
        <v>11</v>
      </c>
      <c r="L7" s="138">
        <v>12</v>
      </c>
      <c r="M7" s="138">
        <v>13</v>
      </c>
      <c r="N7" s="138">
        <v>14</v>
      </c>
      <c r="O7" s="138">
        <v>15</v>
      </c>
      <c r="P7" s="138">
        <v>16</v>
      </c>
      <c r="Q7" s="138">
        <v>17</v>
      </c>
    </row>
    <row r="8" ht="21" customHeight="1" spans="1:17">
      <c r="A8" s="48" t="s">
        <v>64</v>
      </c>
      <c r="B8" s="48"/>
      <c r="C8" s="48"/>
      <c r="D8" s="48"/>
      <c r="E8" s="139"/>
      <c r="F8" s="140">
        <v>396500</v>
      </c>
      <c r="G8" s="98">
        <v>485900</v>
      </c>
      <c r="H8" s="98">
        <v>485900</v>
      </c>
      <c r="I8" s="98"/>
      <c r="J8" s="98"/>
      <c r="K8" s="98"/>
      <c r="L8" s="98"/>
      <c r="M8" s="98"/>
      <c r="N8" s="98"/>
      <c r="O8" s="98"/>
      <c r="P8" s="98"/>
      <c r="Q8" s="98"/>
    </row>
    <row r="9" ht="21" customHeight="1" spans="1:17">
      <c r="A9" s="48" t="str">
        <f>"      "&amp;"公车购置及运维费"</f>
        <v>      公车购置及运维费</v>
      </c>
      <c r="B9" s="48" t="s">
        <v>773</v>
      </c>
      <c r="C9" s="48" t="str">
        <f>"C23120301"&amp;"  "&amp;"车辆维修和保养服务"</f>
        <v>C23120301  车辆维修和保养服务</v>
      </c>
      <c r="D9" s="141" t="s">
        <v>774</v>
      </c>
      <c r="E9" s="142">
        <v>1</v>
      </c>
      <c r="F9" s="27">
        <v>1600</v>
      </c>
      <c r="G9" s="98">
        <v>1600</v>
      </c>
      <c r="H9" s="98">
        <v>1600</v>
      </c>
      <c r="I9" s="98"/>
      <c r="J9" s="98"/>
      <c r="K9" s="98"/>
      <c r="L9" s="98"/>
      <c r="M9" s="98"/>
      <c r="N9" s="98"/>
      <c r="O9" s="98"/>
      <c r="P9" s="98"/>
      <c r="Q9" s="98"/>
    </row>
    <row r="10" ht="21" customHeight="1" spans="1:17">
      <c r="A10" s="48" t="str">
        <f>"      "&amp;"公车购置及运维费"</f>
        <v>      公车购置及运维费</v>
      </c>
      <c r="B10" s="48" t="s">
        <v>775</v>
      </c>
      <c r="C10" s="48" t="str">
        <f>"C1804010201"&amp;"  "&amp;"机动车保险服务"</f>
        <v>C1804010201  机动车保险服务</v>
      </c>
      <c r="D10" s="141" t="s">
        <v>774</v>
      </c>
      <c r="E10" s="142">
        <v>1</v>
      </c>
      <c r="F10" s="27">
        <v>7000</v>
      </c>
      <c r="G10" s="98">
        <v>7000</v>
      </c>
      <c r="H10" s="98">
        <v>7000</v>
      </c>
      <c r="I10" s="98"/>
      <c r="J10" s="98"/>
      <c r="K10" s="98"/>
      <c r="L10" s="98"/>
      <c r="M10" s="98"/>
      <c r="N10" s="98"/>
      <c r="O10" s="98"/>
      <c r="P10" s="98"/>
      <c r="Q10" s="98"/>
    </row>
    <row r="11" ht="21" customHeight="1" spans="1:17">
      <c r="A11" s="99" t="str">
        <f>"      "&amp;"公车购置及运维费"</f>
        <v>      公车购置及运维费</v>
      </c>
      <c r="B11" s="99" t="s">
        <v>773</v>
      </c>
      <c r="C11" s="99" t="str">
        <f>"C23120301"&amp;"  "&amp;"车辆维修和保养服务"</f>
        <v>C23120301  车辆维修和保养服务</v>
      </c>
      <c r="D11" s="141" t="s">
        <v>774</v>
      </c>
      <c r="E11" s="142">
        <v>1</v>
      </c>
      <c r="F11" s="27">
        <v>4500</v>
      </c>
      <c r="G11" s="98">
        <v>4500</v>
      </c>
      <c r="H11" s="98">
        <v>4500</v>
      </c>
      <c r="I11" s="98"/>
      <c r="J11" s="98"/>
      <c r="K11" s="98"/>
      <c r="L11" s="98"/>
      <c r="M11" s="98"/>
      <c r="N11" s="98"/>
      <c r="O11" s="98"/>
      <c r="P11" s="98"/>
      <c r="Q11" s="98"/>
    </row>
    <row r="12" ht="21" customHeight="1" spans="1:17">
      <c r="A12" s="116" t="str">
        <f>"      "&amp;"物业管理费"</f>
        <v>      物业管理费</v>
      </c>
      <c r="B12" s="117" t="s">
        <v>280</v>
      </c>
      <c r="C12" s="117" t="str">
        <f>"C21040001"&amp;"  "&amp;"物业管理服务"</f>
        <v>C21040001  物业管理服务</v>
      </c>
      <c r="D12" s="141" t="s">
        <v>774</v>
      </c>
      <c r="E12" s="143">
        <v>1</v>
      </c>
      <c r="F12" s="27">
        <v>198000</v>
      </c>
      <c r="G12" s="98">
        <v>198000</v>
      </c>
      <c r="H12" s="98">
        <v>198000</v>
      </c>
      <c r="I12" s="98"/>
      <c r="J12" s="98"/>
      <c r="K12" s="98"/>
      <c r="L12" s="98"/>
      <c r="M12" s="98"/>
      <c r="N12" s="98"/>
      <c r="O12" s="98"/>
      <c r="P12" s="98"/>
      <c r="Q12" s="98"/>
    </row>
    <row r="13" ht="21" customHeight="1" spans="1:17">
      <c r="A13" s="116" t="str">
        <f t="shared" ref="A13:A22" si="0">"      "&amp;"一般公用经费"</f>
        <v>      一般公用经费</v>
      </c>
      <c r="B13" s="117" t="s">
        <v>776</v>
      </c>
      <c r="C13" s="117" t="str">
        <f>"A02020100"&amp;"  "&amp;"复印机"</f>
        <v>A02020100  复印机</v>
      </c>
      <c r="D13" s="144" t="s">
        <v>777</v>
      </c>
      <c r="E13" s="143">
        <v>1</v>
      </c>
      <c r="F13" s="27">
        <v>20000</v>
      </c>
      <c r="G13" s="98">
        <v>20000</v>
      </c>
      <c r="H13" s="98">
        <v>20000</v>
      </c>
      <c r="I13" s="98"/>
      <c r="J13" s="98"/>
      <c r="K13" s="98"/>
      <c r="L13" s="98"/>
      <c r="M13" s="98"/>
      <c r="N13" s="98"/>
      <c r="O13" s="98"/>
      <c r="P13" s="98"/>
      <c r="Q13" s="98"/>
    </row>
    <row r="14" ht="21" customHeight="1" spans="1:17">
      <c r="A14" s="116" t="str">
        <f t="shared" si="0"/>
        <v>      一般公用经费</v>
      </c>
      <c r="B14" s="117" t="s">
        <v>778</v>
      </c>
      <c r="C14" s="117" t="str">
        <f>"C17010200"&amp;"  "&amp;"网络接入服务"</f>
        <v>C17010200  网络接入服务</v>
      </c>
      <c r="D14" s="141" t="s">
        <v>774</v>
      </c>
      <c r="E14" s="143">
        <v>1</v>
      </c>
      <c r="F14" s="27"/>
      <c r="G14" s="98">
        <v>59400</v>
      </c>
      <c r="H14" s="98">
        <v>59400</v>
      </c>
      <c r="I14" s="98"/>
      <c r="J14" s="98"/>
      <c r="K14" s="98"/>
      <c r="L14" s="98"/>
      <c r="M14" s="98"/>
      <c r="N14" s="98"/>
      <c r="O14" s="98"/>
      <c r="P14" s="98"/>
      <c r="Q14" s="98"/>
    </row>
    <row r="15" ht="21" customHeight="1" spans="1:17">
      <c r="A15" s="116" t="str">
        <f t="shared" si="0"/>
        <v>      一般公用经费</v>
      </c>
      <c r="B15" s="117" t="s">
        <v>779</v>
      </c>
      <c r="C15" s="117" t="str">
        <f>"A05040101"&amp;"  "&amp;"复印纸"</f>
        <v>A05040101  复印纸</v>
      </c>
      <c r="D15" s="141" t="s">
        <v>774</v>
      </c>
      <c r="E15" s="143">
        <v>1</v>
      </c>
      <c r="F15" s="27">
        <v>2493</v>
      </c>
      <c r="G15" s="98">
        <v>2493</v>
      </c>
      <c r="H15" s="98">
        <v>2493</v>
      </c>
      <c r="I15" s="98"/>
      <c r="J15" s="98"/>
      <c r="K15" s="98"/>
      <c r="L15" s="98"/>
      <c r="M15" s="98"/>
      <c r="N15" s="98"/>
      <c r="O15" s="98"/>
      <c r="P15" s="98"/>
      <c r="Q15" s="98"/>
    </row>
    <row r="16" ht="21" customHeight="1" spans="1:17">
      <c r="A16" s="116" t="str">
        <f t="shared" si="0"/>
        <v>      一般公用经费</v>
      </c>
      <c r="B16" s="117" t="s">
        <v>780</v>
      </c>
      <c r="C16" s="117" t="str">
        <f>"C2309019999"&amp;"  "&amp;"其他印刷服务"</f>
        <v>C2309019999  其他印刷服务</v>
      </c>
      <c r="D16" s="141" t="s">
        <v>774</v>
      </c>
      <c r="E16" s="143">
        <v>1</v>
      </c>
      <c r="F16" s="27">
        <v>14100</v>
      </c>
      <c r="G16" s="98">
        <v>14100</v>
      </c>
      <c r="H16" s="98">
        <v>14100</v>
      </c>
      <c r="I16" s="98"/>
      <c r="J16" s="98"/>
      <c r="K16" s="98"/>
      <c r="L16" s="98"/>
      <c r="M16" s="98"/>
      <c r="N16" s="98"/>
      <c r="O16" s="98"/>
      <c r="P16" s="98"/>
      <c r="Q16" s="98"/>
    </row>
    <row r="17" ht="21" customHeight="1" spans="1:17">
      <c r="A17" s="116" t="str">
        <f t="shared" si="0"/>
        <v>      一般公用经费</v>
      </c>
      <c r="B17" s="117" t="s">
        <v>781</v>
      </c>
      <c r="C17" s="117" t="str">
        <f>"A02010109"&amp;"  "&amp;"平板式计算机"</f>
        <v>A02010109  平板式计算机</v>
      </c>
      <c r="D17" s="144" t="s">
        <v>777</v>
      </c>
      <c r="E17" s="143">
        <v>5</v>
      </c>
      <c r="F17" s="27">
        <v>25000</v>
      </c>
      <c r="G17" s="98">
        <v>25000</v>
      </c>
      <c r="H17" s="98">
        <v>25000</v>
      </c>
      <c r="I17" s="98"/>
      <c r="J17" s="98"/>
      <c r="K17" s="98"/>
      <c r="L17" s="98"/>
      <c r="M17" s="98"/>
      <c r="N17" s="98"/>
      <c r="O17" s="98"/>
      <c r="P17" s="98"/>
      <c r="Q17" s="98"/>
    </row>
    <row r="18" ht="21" customHeight="1" spans="1:17">
      <c r="A18" s="116" t="str">
        <f t="shared" si="0"/>
        <v>      一般公用经费</v>
      </c>
      <c r="B18" s="117" t="s">
        <v>782</v>
      </c>
      <c r="C18" s="117" t="str">
        <f>"A02010105"&amp;"  "&amp;"台式计算机"</f>
        <v>A02010105  台式计算机</v>
      </c>
      <c r="D18" s="144" t="s">
        <v>777</v>
      </c>
      <c r="E18" s="143">
        <v>1</v>
      </c>
      <c r="F18" s="27">
        <v>6000</v>
      </c>
      <c r="G18" s="98">
        <v>6000</v>
      </c>
      <c r="H18" s="98">
        <v>6000</v>
      </c>
      <c r="I18" s="98"/>
      <c r="J18" s="98"/>
      <c r="K18" s="98"/>
      <c r="L18" s="98"/>
      <c r="M18" s="98"/>
      <c r="N18" s="98"/>
      <c r="O18" s="98"/>
      <c r="P18" s="98"/>
      <c r="Q18" s="98"/>
    </row>
    <row r="19" ht="21" customHeight="1" spans="1:17">
      <c r="A19" s="116" t="str">
        <f t="shared" si="0"/>
        <v>      一般公用经费</v>
      </c>
      <c r="B19" s="117" t="s">
        <v>783</v>
      </c>
      <c r="C19" s="117" t="str">
        <f>"A05010501"&amp;"  "&amp;"书柜"</f>
        <v>A05010501  书柜</v>
      </c>
      <c r="D19" s="144" t="s">
        <v>466</v>
      </c>
      <c r="E19" s="143">
        <v>4</v>
      </c>
      <c r="F19" s="27">
        <v>4800</v>
      </c>
      <c r="G19" s="98">
        <v>4800</v>
      </c>
      <c r="H19" s="98">
        <v>4800</v>
      </c>
      <c r="I19" s="98"/>
      <c r="J19" s="98"/>
      <c r="K19" s="98"/>
      <c r="L19" s="98"/>
      <c r="M19" s="98"/>
      <c r="N19" s="98"/>
      <c r="O19" s="98"/>
      <c r="P19" s="98"/>
      <c r="Q19" s="98"/>
    </row>
    <row r="20" ht="21" customHeight="1" spans="1:17">
      <c r="A20" s="116" t="str">
        <f t="shared" si="0"/>
        <v>      一般公用经费</v>
      </c>
      <c r="B20" s="117" t="s">
        <v>784</v>
      </c>
      <c r="C20" s="117" t="str">
        <f>"A02021001"&amp;"  "&amp;"A3黑白打印机"</f>
        <v>A02021001  A3黑白打印机</v>
      </c>
      <c r="D20" s="144" t="s">
        <v>777</v>
      </c>
      <c r="E20" s="143">
        <v>1</v>
      </c>
      <c r="F20" s="27">
        <v>7600</v>
      </c>
      <c r="G20" s="98">
        <v>7600</v>
      </c>
      <c r="H20" s="98">
        <v>7600</v>
      </c>
      <c r="I20" s="98"/>
      <c r="J20" s="98"/>
      <c r="K20" s="98"/>
      <c r="L20" s="98"/>
      <c r="M20" s="98"/>
      <c r="N20" s="98"/>
      <c r="O20" s="98"/>
      <c r="P20" s="98"/>
      <c r="Q20" s="98"/>
    </row>
    <row r="21" ht="21" customHeight="1" spans="1:17">
      <c r="A21" s="116" t="str">
        <f t="shared" si="0"/>
        <v>      一般公用经费</v>
      </c>
      <c r="B21" s="117" t="s">
        <v>785</v>
      </c>
      <c r="C21" s="117" t="str">
        <f>"A02021003"&amp;"  "&amp;"A4黑白打印机"</f>
        <v>A02021003  A4黑白打印机</v>
      </c>
      <c r="D21" s="144" t="s">
        <v>777</v>
      </c>
      <c r="E21" s="143">
        <v>4</v>
      </c>
      <c r="F21" s="27">
        <v>6000</v>
      </c>
      <c r="G21" s="98">
        <v>6000</v>
      </c>
      <c r="H21" s="98">
        <v>6000</v>
      </c>
      <c r="I21" s="98"/>
      <c r="J21" s="98"/>
      <c r="K21" s="98"/>
      <c r="L21" s="98"/>
      <c r="M21" s="98"/>
      <c r="N21" s="98"/>
      <c r="O21" s="98"/>
      <c r="P21" s="98"/>
      <c r="Q21" s="98"/>
    </row>
    <row r="22" ht="21" customHeight="1" spans="1:17">
      <c r="A22" s="116" t="str">
        <f t="shared" si="0"/>
        <v>      一般公用经费</v>
      </c>
      <c r="B22" s="117" t="s">
        <v>780</v>
      </c>
      <c r="C22" s="117" t="str">
        <f>"C2309019999"&amp;"  "&amp;"其他印刷服务"</f>
        <v>C2309019999  其他印刷服务</v>
      </c>
      <c r="D22" s="141" t="s">
        <v>774</v>
      </c>
      <c r="E22" s="143">
        <v>1</v>
      </c>
      <c r="F22" s="27">
        <v>45900</v>
      </c>
      <c r="G22" s="98">
        <v>45900</v>
      </c>
      <c r="H22" s="98">
        <v>45900</v>
      </c>
      <c r="I22" s="98"/>
      <c r="J22" s="98"/>
      <c r="K22" s="98"/>
      <c r="L22" s="98"/>
      <c r="M22" s="98"/>
      <c r="N22" s="98"/>
      <c r="O22" s="98"/>
      <c r="P22" s="98"/>
      <c r="Q22" s="98"/>
    </row>
    <row r="23" ht="21" customHeight="1" spans="1:17">
      <c r="A23" s="116" t="str">
        <f>"      "&amp;"工作业务（公务用车运维费）经费"</f>
        <v>      工作业务（公务用车运维费）经费</v>
      </c>
      <c r="B23" s="117" t="s">
        <v>773</v>
      </c>
      <c r="C23" s="117" t="str">
        <f>"C23120301"&amp;"  "&amp;"车辆维修和保养服务"</f>
        <v>C23120301  车辆维修和保养服务</v>
      </c>
      <c r="D23" s="141" t="s">
        <v>774</v>
      </c>
      <c r="E23" s="143">
        <v>1</v>
      </c>
      <c r="F23" s="27">
        <v>6000</v>
      </c>
      <c r="G23" s="98">
        <v>6000</v>
      </c>
      <c r="H23" s="98">
        <v>6000</v>
      </c>
      <c r="I23" s="98"/>
      <c r="J23" s="98"/>
      <c r="K23" s="98"/>
      <c r="L23" s="98"/>
      <c r="M23" s="98"/>
      <c r="N23" s="98"/>
      <c r="O23" s="98"/>
      <c r="P23" s="98"/>
      <c r="Q23" s="98"/>
    </row>
    <row r="24" ht="21" customHeight="1" spans="1:17">
      <c r="A24" s="116" t="str">
        <f>"      "&amp;"工作业务（公务用车运维费）经费"</f>
        <v>      工作业务（公务用车运维费）经费</v>
      </c>
      <c r="B24" s="117" t="s">
        <v>786</v>
      </c>
      <c r="C24" s="117" t="str">
        <f>"A07070101"&amp;"  "&amp;"汽油"</f>
        <v>A07070101  汽油</v>
      </c>
      <c r="D24" s="141" t="s">
        <v>774</v>
      </c>
      <c r="E24" s="143">
        <v>1</v>
      </c>
      <c r="F24" s="27"/>
      <c r="G24" s="98">
        <v>30000</v>
      </c>
      <c r="H24" s="98">
        <v>30000</v>
      </c>
      <c r="I24" s="98"/>
      <c r="J24" s="98"/>
      <c r="K24" s="98"/>
      <c r="L24" s="98"/>
      <c r="M24" s="98"/>
      <c r="N24" s="98"/>
      <c r="O24" s="98"/>
      <c r="P24" s="98"/>
      <c r="Q24" s="98"/>
    </row>
    <row r="25" ht="21" customHeight="1" spans="1:17">
      <c r="A25" s="116" t="str">
        <f>"      "&amp;"工作业务经费"</f>
        <v>      工作业务经费</v>
      </c>
      <c r="B25" s="117" t="s">
        <v>779</v>
      </c>
      <c r="C25" s="117" t="str">
        <f>"A05040101"&amp;"  "&amp;"复印纸"</f>
        <v>A05040101  复印纸</v>
      </c>
      <c r="D25" s="141" t="s">
        <v>774</v>
      </c>
      <c r="E25" s="143">
        <v>1</v>
      </c>
      <c r="F25" s="27">
        <v>47507</v>
      </c>
      <c r="G25" s="98">
        <v>47507</v>
      </c>
      <c r="H25" s="98">
        <v>47507</v>
      </c>
      <c r="I25" s="98"/>
      <c r="J25" s="98"/>
      <c r="K25" s="98"/>
      <c r="L25" s="98"/>
      <c r="M25" s="98"/>
      <c r="N25" s="98"/>
      <c r="O25" s="98"/>
      <c r="P25" s="98"/>
      <c r="Q25" s="98"/>
    </row>
    <row r="26" ht="21" customHeight="1" spans="1:17">
      <c r="A26" s="118" t="s">
        <v>376</v>
      </c>
      <c r="B26" s="119"/>
      <c r="C26" s="119"/>
      <c r="D26" s="119"/>
      <c r="E26" s="139"/>
      <c r="F26" s="140">
        <v>396500</v>
      </c>
      <c r="G26" s="98">
        <v>485900</v>
      </c>
      <c r="H26" s="98">
        <v>485900</v>
      </c>
      <c r="I26" s="98"/>
      <c r="J26" s="98"/>
      <c r="K26" s="98"/>
      <c r="L26" s="98"/>
      <c r="M26" s="98"/>
      <c r="N26" s="98"/>
      <c r="O26" s="98"/>
      <c r="P26" s="98"/>
      <c r="Q26" s="98"/>
    </row>
  </sheetData>
  <mergeCells count="17">
    <mergeCell ref="A1:Q1"/>
    <mergeCell ref="A2:Q2"/>
    <mergeCell ref="A3:E3"/>
    <mergeCell ref="G4:Q4"/>
    <mergeCell ref="L5:Q5"/>
    <mergeCell ref="A26:E2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5"/>
  <sheetViews>
    <sheetView showZeros="0" workbookViewId="0">
      <selection activeCell="D13" sqref="D13"/>
    </sheetView>
  </sheetViews>
  <sheetFormatPr defaultColWidth="9.14166666666667" defaultRowHeight="14.25" customHeight="1"/>
  <cols>
    <col min="1" max="1" width="18.875" customWidth="1"/>
    <col min="2" max="2" width="21.7083333333333" customWidth="1"/>
    <col min="3" max="3" width="26.7083333333333" customWidth="1"/>
    <col min="4" max="14" width="16.6" customWidth="1"/>
  </cols>
  <sheetData>
    <row r="1" ht="13.5" customHeight="1" spans="1:14">
      <c r="A1" s="102" t="s">
        <v>787</v>
      </c>
      <c r="B1" s="102"/>
      <c r="C1" s="102"/>
      <c r="D1" s="102"/>
      <c r="E1" s="102"/>
      <c r="F1" s="102"/>
      <c r="G1" s="102"/>
      <c r="H1" s="103"/>
      <c r="I1" s="102"/>
      <c r="J1" s="102"/>
      <c r="K1" s="102"/>
      <c r="L1" s="121"/>
      <c r="M1" s="103"/>
      <c r="N1" s="122"/>
    </row>
    <row r="2" ht="27.75" customHeight="1" spans="1:14">
      <c r="A2" s="87" t="s">
        <v>788</v>
      </c>
      <c r="B2" s="104"/>
      <c r="C2" s="104"/>
      <c r="D2" s="104"/>
      <c r="E2" s="104"/>
      <c r="F2" s="104"/>
      <c r="G2" s="104"/>
      <c r="H2" s="105"/>
      <c r="I2" s="104"/>
      <c r="J2" s="104"/>
      <c r="K2" s="104"/>
      <c r="L2" s="123"/>
      <c r="M2" s="105"/>
      <c r="N2" s="104"/>
    </row>
    <row r="3" ht="18.75" customHeight="1" spans="1:14">
      <c r="A3" s="88" t="str">
        <f>"单位名称："&amp;"玉溪市卫生健康委员会"</f>
        <v>单位名称：玉溪市卫生健康委员会</v>
      </c>
      <c r="B3" s="89"/>
      <c r="C3" s="89"/>
      <c r="D3" s="89"/>
      <c r="E3" s="89"/>
      <c r="F3" s="89"/>
      <c r="G3" s="89"/>
      <c r="H3" s="106"/>
      <c r="I3" s="91"/>
      <c r="J3" s="91"/>
      <c r="K3" s="91"/>
      <c r="L3" s="101"/>
      <c r="M3" s="124"/>
      <c r="N3" s="125" t="s">
        <v>2</v>
      </c>
    </row>
    <row r="4" ht="15.75" customHeight="1" spans="1:14">
      <c r="A4" s="107" t="s">
        <v>763</v>
      </c>
      <c r="B4" s="107" t="s">
        <v>789</v>
      </c>
      <c r="C4" s="107" t="s">
        <v>790</v>
      </c>
      <c r="D4" s="107" t="s">
        <v>154</v>
      </c>
      <c r="E4" s="108"/>
      <c r="F4" s="108"/>
      <c r="G4" s="108"/>
      <c r="H4" s="109"/>
      <c r="I4" s="108"/>
      <c r="J4" s="108"/>
      <c r="K4" s="108"/>
      <c r="L4" s="126"/>
      <c r="M4" s="109"/>
      <c r="N4" s="127"/>
    </row>
    <row r="5" ht="17.25" customHeight="1" spans="1:14">
      <c r="A5" s="110"/>
      <c r="B5" s="110"/>
      <c r="C5" s="110"/>
      <c r="D5" s="110" t="s">
        <v>30</v>
      </c>
      <c r="E5" s="111" t="s">
        <v>33</v>
      </c>
      <c r="F5" s="111" t="s">
        <v>769</v>
      </c>
      <c r="G5" s="111" t="s">
        <v>770</v>
      </c>
      <c r="H5" s="112" t="s">
        <v>771</v>
      </c>
      <c r="I5" s="128" t="s">
        <v>772</v>
      </c>
      <c r="J5" s="128"/>
      <c r="K5" s="128"/>
      <c r="L5" s="129"/>
      <c r="M5" s="130"/>
      <c r="N5" s="113"/>
    </row>
    <row r="6" ht="54" customHeight="1" spans="1:14">
      <c r="A6" s="110"/>
      <c r="B6" s="110"/>
      <c r="C6" s="110"/>
      <c r="D6" s="110"/>
      <c r="E6" s="113"/>
      <c r="F6" s="113"/>
      <c r="G6" s="113"/>
      <c r="H6" s="114"/>
      <c r="I6" s="113" t="s">
        <v>32</v>
      </c>
      <c r="J6" s="113" t="s">
        <v>39</v>
      </c>
      <c r="K6" s="113" t="s">
        <v>161</v>
      </c>
      <c r="L6" s="131" t="s">
        <v>41</v>
      </c>
      <c r="M6" s="114" t="s">
        <v>42</v>
      </c>
      <c r="N6" s="113" t="s">
        <v>43</v>
      </c>
    </row>
    <row r="7" ht="15" customHeight="1" spans="1:14">
      <c r="A7" s="110">
        <v>1</v>
      </c>
      <c r="B7" s="110">
        <v>2</v>
      </c>
      <c r="C7" s="110">
        <v>3</v>
      </c>
      <c r="D7" s="115">
        <v>4</v>
      </c>
      <c r="E7" s="114">
        <v>5</v>
      </c>
      <c r="F7" s="114">
        <v>6</v>
      </c>
      <c r="G7" s="114">
        <v>7</v>
      </c>
      <c r="H7" s="114">
        <v>8</v>
      </c>
      <c r="I7" s="114">
        <v>9</v>
      </c>
      <c r="J7" s="114">
        <v>10</v>
      </c>
      <c r="K7" s="114">
        <v>11</v>
      </c>
      <c r="L7" s="114">
        <v>12</v>
      </c>
      <c r="M7" s="114">
        <v>13</v>
      </c>
      <c r="N7" s="114">
        <v>14</v>
      </c>
    </row>
    <row r="8" ht="21" customHeight="1" spans="1:14">
      <c r="A8" s="48" t="s">
        <v>64</v>
      </c>
      <c r="B8" s="48"/>
      <c r="C8" s="48"/>
      <c r="D8" s="50">
        <v>391400</v>
      </c>
      <c r="E8" s="97">
        <v>391400</v>
      </c>
      <c r="F8" s="98"/>
      <c r="G8" s="98"/>
      <c r="H8" s="98"/>
      <c r="I8" s="98"/>
      <c r="J8" s="98"/>
      <c r="K8" s="98"/>
      <c r="L8" s="98"/>
      <c r="M8" s="98"/>
      <c r="N8" s="98"/>
    </row>
    <row r="9" ht="21" customHeight="1" spans="1:14">
      <c r="A9" s="48" t="str">
        <f>"    "&amp;"物业管理费"</f>
        <v>    物业管理费</v>
      </c>
      <c r="B9" s="48" t="s">
        <v>791</v>
      </c>
      <c r="C9" s="48" t="s">
        <v>792</v>
      </c>
      <c r="D9" s="50">
        <v>198000</v>
      </c>
      <c r="E9" s="97">
        <v>198000</v>
      </c>
      <c r="F9" s="98"/>
      <c r="G9" s="98"/>
      <c r="H9" s="98"/>
      <c r="I9" s="98"/>
      <c r="J9" s="98"/>
      <c r="K9" s="98"/>
      <c r="L9" s="98"/>
      <c r="M9" s="98"/>
      <c r="N9" s="98"/>
    </row>
    <row r="10" ht="21" customHeight="1" spans="1:14">
      <c r="A10" s="48" t="str">
        <f>"    "&amp;"一般公用经费"</f>
        <v>    一般公用经费</v>
      </c>
      <c r="B10" s="48" t="s">
        <v>778</v>
      </c>
      <c r="C10" s="48" t="s">
        <v>793</v>
      </c>
      <c r="D10" s="50">
        <v>59400</v>
      </c>
      <c r="E10" s="97">
        <v>59400</v>
      </c>
      <c r="F10" s="98"/>
      <c r="G10" s="98"/>
      <c r="H10" s="98"/>
      <c r="I10" s="98"/>
      <c r="J10" s="98"/>
      <c r="K10" s="98"/>
      <c r="L10" s="98"/>
      <c r="M10" s="98"/>
      <c r="N10" s="98"/>
    </row>
    <row r="11" ht="21" customHeight="1" spans="1:14">
      <c r="A11" s="99" t="str">
        <f>"    "&amp;"一般公用经费"</f>
        <v>    一般公用经费</v>
      </c>
      <c r="B11" s="99" t="s">
        <v>794</v>
      </c>
      <c r="C11" s="99" t="s">
        <v>795</v>
      </c>
      <c r="D11" s="100">
        <v>39000</v>
      </c>
      <c r="E11" s="97">
        <v>39000</v>
      </c>
      <c r="F11" s="98"/>
      <c r="G11" s="98"/>
      <c r="H11" s="98"/>
      <c r="I11" s="98"/>
      <c r="J11" s="98"/>
      <c r="K11" s="98"/>
      <c r="L11" s="98"/>
      <c r="M11" s="98"/>
      <c r="N11" s="98"/>
    </row>
    <row r="12" ht="21" customHeight="1" spans="1:14">
      <c r="A12" s="116" t="str">
        <f>"    "&amp;"一般公用经费"</f>
        <v>    一般公用经费</v>
      </c>
      <c r="B12" s="117" t="s">
        <v>796</v>
      </c>
      <c r="C12" s="117" t="s">
        <v>797</v>
      </c>
      <c r="D12" s="98">
        <v>35000</v>
      </c>
      <c r="E12" s="98">
        <v>35000</v>
      </c>
      <c r="F12" s="98"/>
      <c r="G12" s="98"/>
      <c r="H12" s="98"/>
      <c r="I12" s="98"/>
      <c r="J12" s="98"/>
      <c r="K12" s="98"/>
      <c r="L12" s="98"/>
      <c r="M12" s="98"/>
      <c r="N12" s="98"/>
    </row>
    <row r="13" ht="21" customHeight="1" spans="1:14">
      <c r="A13" s="116" t="str">
        <f>"    "&amp;"一般公用经费"</f>
        <v>    一般公用经费</v>
      </c>
      <c r="B13" s="117" t="s">
        <v>780</v>
      </c>
      <c r="C13" s="117" t="s">
        <v>798</v>
      </c>
      <c r="D13" s="98">
        <v>14100</v>
      </c>
      <c r="E13" s="98">
        <v>14100</v>
      </c>
      <c r="F13" s="98"/>
      <c r="G13" s="98"/>
      <c r="H13" s="98"/>
      <c r="I13" s="98"/>
      <c r="J13" s="98"/>
      <c r="K13" s="98"/>
      <c r="L13" s="98"/>
      <c r="M13" s="98"/>
      <c r="N13" s="98"/>
    </row>
    <row r="14" ht="21" customHeight="1" spans="1:14">
      <c r="A14" s="116" t="str">
        <f>"    "&amp;"一般公用经费"</f>
        <v>    一般公用经费</v>
      </c>
      <c r="B14" s="117" t="s">
        <v>780</v>
      </c>
      <c r="C14" s="117" t="s">
        <v>798</v>
      </c>
      <c r="D14" s="98">
        <v>45900</v>
      </c>
      <c r="E14" s="98">
        <v>45900</v>
      </c>
      <c r="F14" s="98"/>
      <c r="G14" s="98"/>
      <c r="H14" s="98"/>
      <c r="I14" s="98"/>
      <c r="J14" s="98"/>
      <c r="K14" s="98"/>
      <c r="L14" s="98"/>
      <c r="M14" s="98"/>
      <c r="N14" s="98"/>
    </row>
    <row r="15" ht="21" customHeight="1" spans="1:14">
      <c r="A15" s="118" t="s">
        <v>376</v>
      </c>
      <c r="B15" s="119"/>
      <c r="C15" s="120"/>
      <c r="D15" s="98">
        <v>391400</v>
      </c>
      <c r="E15" s="98">
        <v>391400</v>
      </c>
      <c r="F15" s="98"/>
      <c r="G15" s="98"/>
      <c r="H15" s="98"/>
      <c r="I15" s="98"/>
      <c r="J15" s="98"/>
      <c r="K15" s="98"/>
      <c r="L15" s="98"/>
      <c r="M15" s="98"/>
      <c r="N15" s="98"/>
    </row>
  </sheetData>
  <mergeCells count="14">
    <mergeCell ref="A1:N1"/>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7"/>
  <sheetViews>
    <sheetView showZeros="0" workbookViewId="0">
      <selection activeCell="D13" sqref="D13"/>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9" t="s">
        <v>799</v>
      </c>
      <c r="B1" s="39"/>
      <c r="C1" s="39"/>
      <c r="D1" s="39"/>
      <c r="E1" s="39"/>
      <c r="F1" s="39"/>
      <c r="G1" s="39"/>
      <c r="H1" s="39"/>
      <c r="I1" s="39"/>
      <c r="J1" s="39"/>
      <c r="K1" s="39"/>
      <c r="L1" s="39"/>
      <c r="M1" s="39"/>
      <c r="N1" s="55"/>
    </row>
    <row r="2" ht="27.75" customHeight="1" spans="1:14">
      <c r="A2" s="87" t="s">
        <v>800</v>
      </c>
      <c r="B2" s="41"/>
      <c r="C2" s="41"/>
      <c r="D2" s="41"/>
      <c r="E2" s="41"/>
      <c r="F2" s="41"/>
      <c r="G2" s="41"/>
      <c r="H2" s="41"/>
      <c r="I2" s="41"/>
      <c r="J2" s="41"/>
      <c r="K2" s="41"/>
      <c r="L2" s="41"/>
      <c r="M2" s="41"/>
      <c r="N2" s="41"/>
    </row>
    <row r="3" ht="18" customHeight="1" spans="1:14">
      <c r="A3" s="88" t="str">
        <f>"单位名称："&amp;"玉溪市卫生健康委员会"</f>
        <v>单位名称：玉溪市卫生健康委员会</v>
      </c>
      <c r="B3" s="89"/>
      <c r="C3" s="89"/>
      <c r="D3" s="90"/>
      <c r="E3" s="91"/>
      <c r="F3" s="91"/>
      <c r="G3" s="91"/>
      <c r="H3" s="91"/>
      <c r="I3" s="91"/>
      <c r="N3" s="101" t="s">
        <v>2</v>
      </c>
    </row>
    <row r="4" ht="19.5" customHeight="1" spans="1:14">
      <c r="A4" s="44" t="s">
        <v>801</v>
      </c>
      <c r="B4" s="44" t="s">
        <v>154</v>
      </c>
      <c r="C4" s="44"/>
      <c r="D4" s="44"/>
      <c r="E4" s="92" t="s">
        <v>802</v>
      </c>
      <c r="F4" s="93"/>
      <c r="G4" s="93"/>
      <c r="H4" s="93"/>
      <c r="I4" s="93"/>
      <c r="J4" s="93"/>
      <c r="K4" s="93"/>
      <c r="L4" s="93"/>
      <c r="M4" s="93"/>
      <c r="N4" s="93"/>
    </row>
    <row r="5" ht="40.5" customHeight="1" spans="1:14">
      <c r="A5" s="47"/>
      <c r="B5" s="47" t="s">
        <v>30</v>
      </c>
      <c r="C5" s="46" t="s">
        <v>33</v>
      </c>
      <c r="D5" s="46" t="s">
        <v>803</v>
      </c>
      <c r="E5" s="94" t="s">
        <v>804</v>
      </c>
      <c r="F5" s="95" t="s">
        <v>805</v>
      </c>
      <c r="G5" s="95" t="s">
        <v>806</v>
      </c>
      <c r="H5" s="95" t="s">
        <v>807</v>
      </c>
      <c r="I5" s="95" t="s">
        <v>808</v>
      </c>
      <c r="J5" s="95" t="s">
        <v>809</v>
      </c>
      <c r="K5" s="95" t="s">
        <v>810</v>
      </c>
      <c r="L5" s="95" t="s">
        <v>811</v>
      </c>
      <c r="M5" s="95" t="s">
        <v>812</v>
      </c>
      <c r="N5" s="95" t="s">
        <v>813</v>
      </c>
    </row>
    <row r="6" ht="19.5" customHeight="1" spans="1:14">
      <c r="A6" s="47">
        <v>1</v>
      </c>
      <c r="B6" s="47">
        <v>2</v>
      </c>
      <c r="C6" s="47">
        <v>3</v>
      </c>
      <c r="D6" s="47">
        <v>4</v>
      </c>
      <c r="E6" s="94">
        <v>5</v>
      </c>
      <c r="F6" s="95">
        <v>6</v>
      </c>
      <c r="G6" s="95">
        <v>7</v>
      </c>
      <c r="H6" s="96">
        <v>8</v>
      </c>
      <c r="I6" s="95">
        <v>9</v>
      </c>
      <c r="J6" s="95">
        <v>10</v>
      </c>
      <c r="K6" s="95">
        <v>11</v>
      </c>
      <c r="L6" s="96">
        <v>12</v>
      </c>
      <c r="M6" s="95">
        <v>13</v>
      </c>
      <c r="N6" s="95">
        <v>14</v>
      </c>
    </row>
    <row r="7" ht="20.25" customHeight="1" spans="1:14">
      <c r="A7" s="48" t="s">
        <v>64</v>
      </c>
      <c r="B7" s="50">
        <v>30463868.5</v>
      </c>
      <c r="C7" s="50">
        <v>30463868.5</v>
      </c>
      <c r="D7" s="50"/>
      <c r="E7" s="97">
        <v>6697642.5</v>
      </c>
      <c r="F7" s="98">
        <v>3310534.5</v>
      </c>
      <c r="G7" s="98">
        <v>2295941.5</v>
      </c>
      <c r="H7" s="98">
        <v>3773795</v>
      </c>
      <c r="I7" s="98">
        <v>2992878</v>
      </c>
      <c r="J7" s="98">
        <v>2422021</v>
      </c>
      <c r="K7" s="98">
        <v>2595199</v>
      </c>
      <c r="L7" s="98">
        <v>3300070.5</v>
      </c>
      <c r="M7" s="98">
        <v>3075786.5</v>
      </c>
      <c r="N7" s="98"/>
    </row>
    <row r="8" ht="20.25" customHeight="1" spans="1:14">
      <c r="A8" s="48" t="str">
        <f>"      "&amp;"妇幼健康专项经费"</f>
        <v>      妇幼健康专项经费</v>
      </c>
      <c r="B8" s="50">
        <v>2975200</v>
      </c>
      <c r="C8" s="50">
        <v>2975200</v>
      </c>
      <c r="D8" s="50"/>
      <c r="E8" s="97">
        <v>571400</v>
      </c>
      <c r="F8" s="98">
        <v>347300</v>
      </c>
      <c r="G8" s="98">
        <v>287600</v>
      </c>
      <c r="H8" s="98">
        <v>370200</v>
      </c>
      <c r="I8" s="98">
        <v>304200</v>
      </c>
      <c r="J8" s="98">
        <v>239300</v>
      </c>
      <c r="K8" s="98">
        <v>219500</v>
      </c>
      <c r="L8" s="98">
        <v>373500</v>
      </c>
      <c r="M8" s="98">
        <v>262200</v>
      </c>
      <c r="N8" s="98"/>
    </row>
    <row r="9" ht="20.25" customHeight="1" spans="1:14">
      <c r="A9" s="48" t="str">
        <f>"      "&amp;"严重精神障碍患者监护人县区级专项经费"</f>
        <v>      严重精神障碍患者监护人县区级专项经费</v>
      </c>
      <c r="B9" s="50">
        <v>1141537.5</v>
      </c>
      <c r="C9" s="50">
        <v>1141537.5</v>
      </c>
      <c r="D9" s="50"/>
      <c r="E9" s="97">
        <v>123187.5</v>
      </c>
      <c r="F9" s="98">
        <v>166987.5</v>
      </c>
      <c r="G9" s="98">
        <v>126837.5</v>
      </c>
      <c r="H9" s="98">
        <v>178850</v>
      </c>
      <c r="I9" s="98">
        <v>156950</v>
      </c>
      <c r="J9" s="98">
        <v>107675</v>
      </c>
      <c r="K9" s="98">
        <v>91250</v>
      </c>
      <c r="L9" s="98">
        <v>83037.5</v>
      </c>
      <c r="M9" s="98">
        <v>106762.5</v>
      </c>
      <c r="N9" s="98"/>
    </row>
    <row r="10" ht="20.25" customHeight="1" spans="1:14">
      <c r="A10" s="48" t="str">
        <f>"      "&amp;"市对下基层卫生保障资金"</f>
        <v>      市对下基层卫生保障资金</v>
      </c>
      <c r="B10" s="50">
        <v>12085140</v>
      </c>
      <c r="C10" s="50">
        <v>12085140</v>
      </c>
      <c r="D10" s="50"/>
      <c r="E10" s="97">
        <v>2123220</v>
      </c>
      <c r="F10" s="98">
        <v>1248980</v>
      </c>
      <c r="G10" s="98">
        <v>837610</v>
      </c>
      <c r="H10" s="98">
        <v>1430880</v>
      </c>
      <c r="I10" s="98">
        <v>1390070</v>
      </c>
      <c r="J10" s="98">
        <v>886380</v>
      </c>
      <c r="K10" s="98">
        <v>1141320</v>
      </c>
      <c r="L10" s="98">
        <v>1579520</v>
      </c>
      <c r="M10" s="98">
        <v>1447160</v>
      </c>
      <c r="N10" s="98"/>
    </row>
    <row r="11" ht="20.25" customHeight="1" spans="1:14">
      <c r="A11" s="99" t="str">
        <f>"      "&amp;"市级家庭发展项目补助经费"</f>
        <v>      市级家庭发展项目补助经费</v>
      </c>
      <c r="B11" s="100">
        <v>5112400</v>
      </c>
      <c r="C11" s="100">
        <v>5112400</v>
      </c>
      <c r="D11" s="100"/>
      <c r="E11" s="97">
        <v>1347800</v>
      </c>
      <c r="F11" s="98">
        <v>543700</v>
      </c>
      <c r="G11" s="98">
        <v>294600</v>
      </c>
      <c r="H11" s="98">
        <v>721400</v>
      </c>
      <c r="I11" s="98">
        <v>338200</v>
      </c>
      <c r="J11" s="98">
        <v>478600</v>
      </c>
      <c r="K11" s="98">
        <v>467900</v>
      </c>
      <c r="L11" s="98">
        <v>493400</v>
      </c>
      <c r="M11" s="98">
        <v>426800</v>
      </c>
      <c r="N11" s="98"/>
    </row>
    <row r="12" ht="20.25" customHeight="1" spans="1:14">
      <c r="A12" s="86" t="str">
        <f>"      "&amp;"预防性体检县区专项资金"</f>
        <v>      预防性体检县区专项资金</v>
      </c>
      <c r="B12" s="98">
        <v>1248000</v>
      </c>
      <c r="C12" s="98">
        <v>1248000</v>
      </c>
      <c r="D12" s="98"/>
      <c r="E12" s="98">
        <v>1248000</v>
      </c>
      <c r="F12" s="98"/>
      <c r="G12" s="98"/>
      <c r="H12" s="98"/>
      <c r="I12" s="98"/>
      <c r="J12" s="98"/>
      <c r="K12" s="98"/>
      <c r="L12" s="98"/>
      <c r="M12" s="98"/>
      <c r="N12" s="98"/>
    </row>
    <row r="13" ht="20.25" customHeight="1" spans="1:14">
      <c r="A13" s="86" t="str">
        <f>"      "&amp;"市级人口均衡发展项目补助经费"</f>
        <v>      市级人口均衡发展项目补助经费</v>
      </c>
      <c r="B13" s="98">
        <v>4621500</v>
      </c>
      <c r="C13" s="98">
        <v>4621500</v>
      </c>
      <c r="D13" s="98"/>
      <c r="E13" s="98">
        <v>666000</v>
      </c>
      <c r="F13" s="98">
        <v>695800</v>
      </c>
      <c r="G13" s="98">
        <v>397100</v>
      </c>
      <c r="H13" s="98">
        <v>761700</v>
      </c>
      <c r="I13" s="98">
        <v>386600</v>
      </c>
      <c r="J13" s="98">
        <v>421000</v>
      </c>
      <c r="K13" s="98">
        <v>334000</v>
      </c>
      <c r="L13" s="98">
        <v>409100</v>
      </c>
      <c r="M13" s="98">
        <v>550200</v>
      </c>
      <c r="N13" s="98"/>
    </row>
    <row r="14" ht="20.25" customHeight="1" spans="1:14">
      <c r="A14" s="86" t="str">
        <f>"      "&amp;"玉溪市双价人乳头瘤病毒（HPV2）疫苗健康惠民工程市级补助经费"</f>
        <v>      玉溪市双价人乳头瘤病毒（HPV2）疫苗健康惠民工程市级补助经费</v>
      </c>
      <c r="B14" s="98">
        <v>1215091</v>
      </c>
      <c r="C14" s="98">
        <v>1215091</v>
      </c>
      <c r="D14" s="98"/>
      <c r="E14" s="98">
        <v>293035</v>
      </c>
      <c r="F14" s="98">
        <v>132767</v>
      </c>
      <c r="G14" s="98">
        <v>82194</v>
      </c>
      <c r="H14" s="98">
        <v>180765</v>
      </c>
      <c r="I14" s="98">
        <v>111858</v>
      </c>
      <c r="J14" s="98">
        <v>64066</v>
      </c>
      <c r="K14" s="98">
        <v>66229</v>
      </c>
      <c r="L14" s="98">
        <v>151513</v>
      </c>
      <c r="M14" s="98">
        <v>132664</v>
      </c>
      <c r="N14" s="98"/>
    </row>
    <row r="15" ht="20.25" customHeight="1" spans="1:14">
      <c r="A15" s="86" t="str">
        <f>"      "&amp;"特定项目社2025020专项经费"</f>
        <v>      特定项目社2025020专项经费</v>
      </c>
      <c r="B15" s="98">
        <v>1565000</v>
      </c>
      <c r="C15" s="98">
        <v>1565000</v>
      </c>
      <c r="D15" s="98"/>
      <c r="E15" s="98">
        <v>225000</v>
      </c>
      <c r="F15" s="98">
        <v>175000</v>
      </c>
      <c r="G15" s="98">
        <v>170000</v>
      </c>
      <c r="H15" s="98">
        <v>130000</v>
      </c>
      <c r="I15" s="98">
        <v>205000</v>
      </c>
      <c r="J15" s="98">
        <v>125000</v>
      </c>
      <c r="K15" s="98">
        <v>175000</v>
      </c>
      <c r="L15" s="98">
        <v>210000</v>
      </c>
      <c r="M15" s="98">
        <v>150000</v>
      </c>
      <c r="N15" s="98"/>
    </row>
    <row r="16" ht="20.25" customHeight="1" spans="1:14">
      <c r="A16" s="86" t="str">
        <f>"      "&amp;"2022年卫生健康系统人才项目（专家工作站（县区级5个））经费"</f>
        <v>      2022年卫生健康系统人才项目（专家工作站（县区级5个））经费</v>
      </c>
      <c r="B16" s="98">
        <v>500000</v>
      </c>
      <c r="C16" s="98">
        <v>500000</v>
      </c>
      <c r="D16" s="98"/>
      <c r="E16" s="98">
        <v>100000</v>
      </c>
      <c r="F16" s="98"/>
      <c r="G16" s="98">
        <v>100000</v>
      </c>
      <c r="H16" s="98"/>
      <c r="I16" s="98">
        <v>100000</v>
      </c>
      <c r="J16" s="98">
        <v>100000</v>
      </c>
      <c r="K16" s="98">
        <v>100000</v>
      </c>
      <c r="L16" s="98"/>
      <c r="M16" s="98"/>
      <c r="N16" s="98"/>
    </row>
    <row r="17" ht="20.25" customHeight="1" spans="1:14">
      <c r="A17" s="84" t="s">
        <v>30</v>
      </c>
      <c r="B17" s="98">
        <v>30463868.5</v>
      </c>
      <c r="C17" s="98">
        <v>30463868.5</v>
      </c>
      <c r="D17" s="98"/>
      <c r="E17" s="98">
        <v>6697642.5</v>
      </c>
      <c r="F17" s="98">
        <v>3310534.5</v>
      </c>
      <c r="G17" s="98">
        <v>2295941.5</v>
      </c>
      <c r="H17" s="98">
        <v>3773795</v>
      </c>
      <c r="I17" s="98">
        <v>2992878</v>
      </c>
      <c r="J17" s="98">
        <v>2422021</v>
      </c>
      <c r="K17" s="98">
        <v>2595199</v>
      </c>
      <c r="L17" s="98">
        <v>3300070.5</v>
      </c>
      <c r="M17" s="98">
        <v>3075786.5</v>
      </c>
      <c r="N17" s="98"/>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3"/>
  <sheetViews>
    <sheetView showZeros="0" topLeftCell="A162" workbookViewId="0">
      <selection activeCell="C7" sqref="$A7:$XFD12"/>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9" t="s">
        <v>814</v>
      </c>
      <c r="B1" s="39"/>
      <c r="C1" s="39"/>
      <c r="D1" s="39"/>
      <c r="E1" s="39"/>
      <c r="F1" s="39"/>
      <c r="G1" s="39"/>
      <c r="H1" s="39"/>
      <c r="I1" s="39"/>
      <c r="J1" s="55"/>
    </row>
    <row r="2" ht="28.5" customHeight="1" spans="1:10">
      <c r="A2" s="75" t="s">
        <v>815</v>
      </c>
      <c r="B2" s="76"/>
      <c r="C2" s="76"/>
      <c r="D2" s="76"/>
      <c r="E2" s="76"/>
      <c r="F2" s="77"/>
      <c r="G2" s="76"/>
      <c r="H2" s="77"/>
      <c r="I2" s="77"/>
      <c r="J2" s="76"/>
    </row>
    <row r="3" ht="15" customHeight="1" spans="1:4">
      <c r="A3" s="5" t="str">
        <f>"单位名称："&amp;"玉溪市卫生健康委员会"</f>
        <v>单位名称：玉溪市卫生健康委员会</v>
      </c>
      <c r="B3" s="54"/>
      <c r="C3" s="54"/>
      <c r="D3" s="54"/>
    </row>
    <row r="4" ht="14.25" customHeight="1" spans="1:10">
      <c r="A4" s="43" t="s">
        <v>379</v>
      </c>
      <c r="B4" s="43" t="s">
        <v>380</v>
      </c>
      <c r="C4" s="43" t="s">
        <v>381</v>
      </c>
      <c r="D4" s="43" t="s">
        <v>382</v>
      </c>
      <c r="E4" s="78" t="s">
        <v>383</v>
      </c>
      <c r="F4" s="79" t="s">
        <v>384</v>
      </c>
      <c r="G4" s="80" t="s">
        <v>385</v>
      </c>
      <c r="H4" s="79" t="s">
        <v>386</v>
      </c>
      <c r="I4" s="79" t="s">
        <v>387</v>
      </c>
      <c r="J4" s="80" t="s">
        <v>388</v>
      </c>
    </row>
    <row r="5" ht="14.25" customHeight="1" spans="1:10">
      <c r="A5" s="46">
        <v>1</v>
      </c>
      <c r="B5" s="46">
        <v>2</v>
      </c>
      <c r="C5" s="46">
        <v>3</v>
      </c>
      <c r="D5" s="46">
        <v>4</v>
      </c>
      <c r="E5" s="78">
        <v>5</v>
      </c>
      <c r="F5" s="79">
        <v>6</v>
      </c>
      <c r="G5" s="80">
        <v>7</v>
      </c>
      <c r="H5" s="79">
        <v>8</v>
      </c>
      <c r="I5" s="79">
        <v>9</v>
      </c>
      <c r="J5" s="80">
        <v>10</v>
      </c>
    </row>
    <row r="6" ht="15" customHeight="1" spans="1:10">
      <c r="A6" s="29" t="s">
        <v>64</v>
      </c>
      <c r="B6" s="81"/>
      <c r="C6" s="81"/>
      <c r="D6" s="81"/>
      <c r="E6" s="82"/>
      <c r="F6" s="83"/>
      <c r="G6" s="84"/>
      <c r="H6" s="83"/>
      <c r="I6" s="83"/>
      <c r="J6" s="84"/>
    </row>
    <row r="7" ht="59" customHeight="1" spans="1:10">
      <c r="A7" s="29" t="s">
        <v>331</v>
      </c>
      <c r="B7" s="29" t="s">
        <v>389</v>
      </c>
      <c r="C7" s="29" t="s">
        <v>390</v>
      </c>
      <c r="D7" s="29" t="s">
        <v>391</v>
      </c>
      <c r="E7" s="85" t="s">
        <v>392</v>
      </c>
      <c r="F7" s="33" t="s">
        <v>393</v>
      </c>
      <c r="G7" s="86" t="s">
        <v>394</v>
      </c>
      <c r="H7" s="33" t="s">
        <v>395</v>
      </c>
      <c r="I7" s="33" t="s">
        <v>396</v>
      </c>
      <c r="J7" s="33" t="s">
        <v>397</v>
      </c>
    </row>
    <row r="8" ht="59" customHeight="1" spans="1:10">
      <c r="A8" s="29" t="s">
        <v>331</v>
      </c>
      <c r="B8" s="29" t="s">
        <v>389</v>
      </c>
      <c r="C8" s="29" t="s">
        <v>390</v>
      </c>
      <c r="D8" s="29" t="s">
        <v>391</v>
      </c>
      <c r="E8" s="85" t="s">
        <v>398</v>
      </c>
      <c r="F8" s="33" t="s">
        <v>393</v>
      </c>
      <c r="G8" s="86" t="s">
        <v>399</v>
      </c>
      <c r="H8" s="33" t="s">
        <v>400</v>
      </c>
      <c r="I8" s="33" t="s">
        <v>396</v>
      </c>
      <c r="J8" s="33" t="s">
        <v>397</v>
      </c>
    </row>
    <row r="9" ht="59" customHeight="1" spans="1:10">
      <c r="A9" s="29" t="s">
        <v>331</v>
      </c>
      <c r="B9" s="29" t="s">
        <v>389</v>
      </c>
      <c r="C9" s="29" t="s">
        <v>390</v>
      </c>
      <c r="D9" s="29" t="s">
        <v>401</v>
      </c>
      <c r="E9" s="85" t="s">
        <v>402</v>
      </c>
      <c r="F9" s="33" t="s">
        <v>393</v>
      </c>
      <c r="G9" s="86" t="s">
        <v>403</v>
      </c>
      <c r="H9" s="33" t="s">
        <v>395</v>
      </c>
      <c r="I9" s="33" t="s">
        <v>396</v>
      </c>
      <c r="J9" s="33" t="s">
        <v>397</v>
      </c>
    </row>
    <row r="10" ht="59" customHeight="1" spans="1:10">
      <c r="A10" s="29" t="s">
        <v>331</v>
      </c>
      <c r="B10" s="29" t="s">
        <v>389</v>
      </c>
      <c r="C10" s="29" t="s">
        <v>390</v>
      </c>
      <c r="D10" s="29" t="s">
        <v>404</v>
      </c>
      <c r="E10" s="85" t="s">
        <v>405</v>
      </c>
      <c r="F10" s="33" t="s">
        <v>406</v>
      </c>
      <c r="G10" s="86" t="s">
        <v>407</v>
      </c>
      <c r="H10" s="33" t="s">
        <v>395</v>
      </c>
      <c r="I10" s="33" t="s">
        <v>396</v>
      </c>
      <c r="J10" s="33" t="s">
        <v>397</v>
      </c>
    </row>
    <row r="11" ht="59" customHeight="1" spans="1:10">
      <c r="A11" s="30" t="s">
        <v>331</v>
      </c>
      <c r="B11" s="30" t="s">
        <v>389</v>
      </c>
      <c r="C11" s="30" t="s">
        <v>408</v>
      </c>
      <c r="D11" s="30" t="s">
        <v>409</v>
      </c>
      <c r="E11" s="85" t="s">
        <v>410</v>
      </c>
      <c r="F11" s="33" t="s">
        <v>393</v>
      </c>
      <c r="G11" s="86" t="s">
        <v>411</v>
      </c>
      <c r="H11" s="33" t="s">
        <v>395</v>
      </c>
      <c r="I11" s="33" t="s">
        <v>396</v>
      </c>
      <c r="J11" s="33" t="s">
        <v>397</v>
      </c>
    </row>
    <row r="12" ht="59" customHeight="1" spans="1:10">
      <c r="A12" s="33" t="s">
        <v>331</v>
      </c>
      <c r="B12" s="33" t="s">
        <v>389</v>
      </c>
      <c r="C12" s="33" t="s">
        <v>412</v>
      </c>
      <c r="D12" s="33" t="s">
        <v>413</v>
      </c>
      <c r="E12" s="33" t="s">
        <v>414</v>
      </c>
      <c r="F12" s="33" t="s">
        <v>393</v>
      </c>
      <c r="G12" s="86" t="s">
        <v>411</v>
      </c>
      <c r="H12" s="33" t="s">
        <v>395</v>
      </c>
      <c r="I12" s="33" t="s">
        <v>396</v>
      </c>
      <c r="J12" s="33" t="s">
        <v>397</v>
      </c>
    </row>
    <row r="13" ht="33.75" customHeight="1" spans="1:10">
      <c r="A13" s="33" t="s">
        <v>324</v>
      </c>
      <c r="B13" s="33" t="s">
        <v>415</v>
      </c>
      <c r="C13" s="33" t="s">
        <v>390</v>
      </c>
      <c r="D13" s="33" t="s">
        <v>391</v>
      </c>
      <c r="E13" s="33" t="s">
        <v>416</v>
      </c>
      <c r="F13" s="33" t="s">
        <v>406</v>
      </c>
      <c r="G13" s="86" t="s">
        <v>407</v>
      </c>
      <c r="H13" s="33" t="s">
        <v>395</v>
      </c>
      <c r="I13" s="33" t="s">
        <v>396</v>
      </c>
      <c r="J13" s="33" t="s">
        <v>397</v>
      </c>
    </row>
    <row r="14" ht="33.75" customHeight="1" spans="1:10">
      <c r="A14" s="33" t="s">
        <v>324</v>
      </c>
      <c r="B14" s="33" t="s">
        <v>415</v>
      </c>
      <c r="C14" s="33" t="s">
        <v>390</v>
      </c>
      <c r="D14" s="33" t="s">
        <v>391</v>
      </c>
      <c r="E14" s="33" t="s">
        <v>417</v>
      </c>
      <c r="F14" s="33" t="s">
        <v>406</v>
      </c>
      <c r="G14" s="86" t="s">
        <v>407</v>
      </c>
      <c r="H14" s="33" t="s">
        <v>395</v>
      </c>
      <c r="I14" s="33" t="s">
        <v>396</v>
      </c>
      <c r="J14" s="33" t="s">
        <v>397</v>
      </c>
    </row>
    <row r="15" ht="33.75" customHeight="1" spans="1:10">
      <c r="A15" s="33" t="s">
        <v>324</v>
      </c>
      <c r="B15" s="33" t="s">
        <v>415</v>
      </c>
      <c r="C15" s="33" t="s">
        <v>390</v>
      </c>
      <c r="D15" s="33" t="s">
        <v>391</v>
      </c>
      <c r="E15" s="33" t="s">
        <v>418</v>
      </c>
      <c r="F15" s="33" t="s">
        <v>393</v>
      </c>
      <c r="G15" s="86" t="s">
        <v>419</v>
      </c>
      <c r="H15" s="33" t="s">
        <v>420</v>
      </c>
      <c r="I15" s="33" t="s">
        <v>396</v>
      </c>
      <c r="J15" s="33" t="s">
        <v>397</v>
      </c>
    </row>
    <row r="16" ht="33.75" customHeight="1" spans="1:10">
      <c r="A16" s="33" t="s">
        <v>324</v>
      </c>
      <c r="B16" s="33" t="s">
        <v>415</v>
      </c>
      <c r="C16" s="33" t="s">
        <v>408</v>
      </c>
      <c r="D16" s="33" t="s">
        <v>421</v>
      </c>
      <c r="E16" s="33" t="s">
        <v>422</v>
      </c>
      <c r="F16" s="33" t="s">
        <v>406</v>
      </c>
      <c r="G16" s="86" t="s">
        <v>423</v>
      </c>
      <c r="H16" s="33"/>
      <c r="I16" s="33" t="s">
        <v>424</v>
      </c>
      <c r="J16" s="33" t="s">
        <v>397</v>
      </c>
    </row>
    <row r="17" ht="33.75" customHeight="1" spans="1:10">
      <c r="A17" s="33" t="s">
        <v>324</v>
      </c>
      <c r="B17" s="33" t="s">
        <v>415</v>
      </c>
      <c r="C17" s="33" t="s">
        <v>408</v>
      </c>
      <c r="D17" s="33" t="s">
        <v>425</v>
      </c>
      <c r="E17" s="33" t="s">
        <v>426</v>
      </c>
      <c r="F17" s="33" t="s">
        <v>406</v>
      </c>
      <c r="G17" s="86" t="s">
        <v>427</v>
      </c>
      <c r="H17" s="33"/>
      <c r="I17" s="33" t="s">
        <v>424</v>
      </c>
      <c r="J17" s="33" t="s">
        <v>397</v>
      </c>
    </row>
    <row r="18" ht="33.75" customHeight="1" spans="1:10">
      <c r="A18" s="33" t="s">
        <v>324</v>
      </c>
      <c r="B18" s="33" t="s">
        <v>415</v>
      </c>
      <c r="C18" s="33" t="s">
        <v>408</v>
      </c>
      <c r="D18" s="33" t="s">
        <v>425</v>
      </c>
      <c r="E18" s="33" t="s">
        <v>428</v>
      </c>
      <c r="F18" s="33" t="s">
        <v>406</v>
      </c>
      <c r="G18" s="86" t="s">
        <v>429</v>
      </c>
      <c r="H18" s="33"/>
      <c r="I18" s="33" t="s">
        <v>424</v>
      </c>
      <c r="J18" s="33" t="s">
        <v>397</v>
      </c>
    </row>
    <row r="19" ht="33.75" customHeight="1" spans="1:10">
      <c r="A19" s="33" t="s">
        <v>324</v>
      </c>
      <c r="B19" s="33" t="s">
        <v>415</v>
      </c>
      <c r="C19" s="33" t="s">
        <v>412</v>
      </c>
      <c r="D19" s="33" t="s">
        <v>413</v>
      </c>
      <c r="E19" s="33" t="s">
        <v>430</v>
      </c>
      <c r="F19" s="33" t="s">
        <v>393</v>
      </c>
      <c r="G19" s="86" t="s">
        <v>431</v>
      </c>
      <c r="H19" s="33" t="s">
        <v>395</v>
      </c>
      <c r="I19" s="33" t="s">
        <v>396</v>
      </c>
      <c r="J19" s="33" t="s">
        <v>397</v>
      </c>
    </row>
    <row r="20" ht="33.75" customHeight="1" spans="1:10">
      <c r="A20" s="33" t="s">
        <v>316</v>
      </c>
      <c r="B20" s="33" t="s">
        <v>461</v>
      </c>
      <c r="C20" s="33" t="s">
        <v>390</v>
      </c>
      <c r="D20" s="33" t="s">
        <v>391</v>
      </c>
      <c r="E20" s="33" t="s">
        <v>462</v>
      </c>
      <c r="F20" s="33" t="s">
        <v>393</v>
      </c>
      <c r="G20" s="86" t="s">
        <v>48</v>
      </c>
      <c r="H20" s="33" t="s">
        <v>463</v>
      </c>
      <c r="I20" s="33" t="s">
        <v>396</v>
      </c>
      <c r="J20" s="33" t="s">
        <v>464</v>
      </c>
    </row>
    <row r="21" ht="33.75" customHeight="1" spans="1:10">
      <c r="A21" s="33" t="s">
        <v>316</v>
      </c>
      <c r="B21" s="33" t="s">
        <v>461</v>
      </c>
      <c r="C21" s="33" t="s">
        <v>390</v>
      </c>
      <c r="D21" s="33" t="s">
        <v>391</v>
      </c>
      <c r="E21" s="33" t="s">
        <v>465</v>
      </c>
      <c r="F21" s="33" t="s">
        <v>406</v>
      </c>
      <c r="G21" s="86" t="s">
        <v>52</v>
      </c>
      <c r="H21" s="33" t="s">
        <v>466</v>
      </c>
      <c r="I21" s="33" t="s">
        <v>396</v>
      </c>
      <c r="J21" s="33" t="s">
        <v>467</v>
      </c>
    </row>
    <row r="22" ht="33.75" customHeight="1" spans="1:10">
      <c r="A22" s="33" t="s">
        <v>316</v>
      </c>
      <c r="B22" s="33" t="s">
        <v>461</v>
      </c>
      <c r="C22" s="33" t="s">
        <v>390</v>
      </c>
      <c r="D22" s="33" t="s">
        <v>391</v>
      </c>
      <c r="E22" s="33" t="s">
        <v>468</v>
      </c>
      <c r="F22" s="33" t="s">
        <v>393</v>
      </c>
      <c r="G22" s="86" t="s">
        <v>469</v>
      </c>
      <c r="H22" s="33" t="s">
        <v>400</v>
      </c>
      <c r="I22" s="33" t="s">
        <v>396</v>
      </c>
      <c r="J22" s="33" t="s">
        <v>470</v>
      </c>
    </row>
    <row r="23" ht="33.75" customHeight="1" spans="1:10">
      <c r="A23" s="33" t="s">
        <v>316</v>
      </c>
      <c r="B23" s="33" t="s">
        <v>461</v>
      </c>
      <c r="C23" s="33" t="s">
        <v>390</v>
      </c>
      <c r="D23" s="33" t="s">
        <v>401</v>
      </c>
      <c r="E23" s="33" t="s">
        <v>471</v>
      </c>
      <c r="F23" s="33" t="s">
        <v>393</v>
      </c>
      <c r="G23" s="86" t="s">
        <v>407</v>
      </c>
      <c r="H23" s="33" t="s">
        <v>395</v>
      </c>
      <c r="I23" s="33" t="s">
        <v>396</v>
      </c>
      <c r="J23" s="33" t="s">
        <v>472</v>
      </c>
    </row>
    <row r="24" ht="33.75" customHeight="1" spans="1:10">
      <c r="A24" s="33" t="s">
        <v>316</v>
      </c>
      <c r="B24" s="33" t="s">
        <v>461</v>
      </c>
      <c r="C24" s="33" t="s">
        <v>390</v>
      </c>
      <c r="D24" s="33" t="s">
        <v>401</v>
      </c>
      <c r="E24" s="33" t="s">
        <v>473</v>
      </c>
      <c r="F24" s="33" t="s">
        <v>393</v>
      </c>
      <c r="G24" s="86" t="s">
        <v>394</v>
      </c>
      <c r="H24" s="33" t="s">
        <v>395</v>
      </c>
      <c r="I24" s="33" t="s">
        <v>396</v>
      </c>
      <c r="J24" s="33" t="s">
        <v>474</v>
      </c>
    </row>
    <row r="25" ht="33.75" customHeight="1" spans="1:10">
      <c r="A25" s="33" t="s">
        <v>316</v>
      </c>
      <c r="B25" s="33" t="s">
        <v>461</v>
      </c>
      <c r="C25" s="33" t="s">
        <v>390</v>
      </c>
      <c r="D25" s="33" t="s">
        <v>401</v>
      </c>
      <c r="E25" s="33" t="s">
        <v>475</v>
      </c>
      <c r="F25" s="33" t="s">
        <v>393</v>
      </c>
      <c r="G25" s="86" t="s">
        <v>407</v>
      </c>
      <c r="H25" s="33" t="s">
        <v>395</v>
      </c>
      <c r="I25" s="33" t="s">
        <v>396</v>
      </c>
      <c r="J25" s="33" t="s">
        <v>476</v>
      </c>
    </row>
    <row r="26" ht="33.75" customHeight="1" spans="1:10">
      <c r="A26" s="33" t="s">
        <v>316</v>
      </c>
      <c r="B26" s="33" t="s">
        <v>461</v>
      </c>
      <c r="C26" s="33" t="s">
        <v>390</v>
      </c>
      <c r="D26" s="33" t="s">
        <v>401</v>
      </c>
      <c r="E26" s="33" t="s">
        <v>477</v>
      </c>
      <c r="F26" s="33" t="s">
        <v>393</v>
      </c>
      <c r="G26" s="86" t="s">
        <v>478</v>
      </c>
      <c r="H26" s="33" t="s">
        <v>479</v>
      </c>
      <c r="I26" s="33" t="s">
        <v>396</v>
      </c>
      <c r="J26" s="33" t="s">
        <v>480</v>
      </c>
    </row>
    <row r="27" ht="33.75" customHeight="1" spans="1:10">
      <c r="A27" s="33" t="s">
        <v>316</v>
      </c>
      <c r="B27" s="33" t="s">
        <v>461</v>
      </c>
      <c r="C27" s="33" t="s">
        <v>390</v>
      </c>
      <c r="D27" s="33" t="s">
        <v>401</v>
      </c>
      <c r="E27" s="33" t="s">
        <v>481</v>
      </c>
      <c r="F27" s="33" t="s">
        <v>393</v>
      </c>
      <c r="G27" s="86" t="s">
        <v>482</v>
      </c>
      <c r="H27" s="33" t="s">
        <v>479</v>
      </c>
      <c r="I27" s="33" t="s">
        <v>396</v>
      </c>
      <c r="J27" s="33" t="s">
        <v>483</v>
      </c>
    </row>
    <row r="28" ht="33.75" customHeight="1" spans="1:10">
      <c r="A28" s="33" t="s">
        <v>316</v>
      </c>
      <c r="B28" s="33" t="s">
        <v>461</v>
      </c>
      <c r="C28" s="33" t="s">
        <v>408</v>
      </c>
      <c r="D28" s="33" t="s">
        <v>409</v>
      </c>
      <c r="E28" s="33" t="s">
        <v>484</v>
      </c>
      <c r="F28" s="33" t="s">
        <v>393</v>
      </c>
      <c r="G28" s="86" t="s">
        <v>485</v>
      </c>
      <c r="H28" s="33" t="s">
        <v>395</v>
      </c>
      <c r="I28" s="33" t="s">
        <v>424</v>
      </c>
      <c r="J28" s="33" t="s">
        <v>486</v>
      </c>
    </row>
    <row r="29" ht="33.75" customHeight="1" spans="1:10">
      <c r="A29" s="33" t="s">
        <v>316</v>
      </c>
      <c r="B29" s="33" t="s">
        <v>461</v>
      </c>
      <c r="C29" s="33" t="s">
        <v>408</v>
      </c>
      <c r="D29" s="33" t="s">
        <v>409</v>
      </c>
      <c r="E29" s="33" t="s">
        <v>487</v>
      </c>
      <c r="F29" s="33" t="s">
        <v>393</v>
      </c>
      <c r="G29" s="86" t="s">
        <v>488</v>
      </c>
      <c r="H29" s="33"/>
      <c r="I29" s="33" t="s">
        <v>424</v>
      </c>
      <c r="J29" s="33" t="s">
        <v>489</v>
      </c>
    </row>
    <row r="30" ht="33.75" customHeight="1" spans="1:10">
      <c r="A30" s="33" t="s">
        <v>316</v>
      </c>
      <c r="B30" s="33" t="s">
        <v>461</v>
      </c>
      <c r="C30" s="33" t="s">
        <v>412</v>
      </c>
      <c r="D30" s="33" t="s">
        <v>413</v>
      </c>
      <c r="E30" s="33" t="s">
        <v>490</v>
      </c>
      <c r="F30" s="33" t="s">
        <v>393</v>
      </c>
      <c r="G30" s="86" t="s">
        <v>411</v>
      </c>
      <c r="H30" s="33" t="s">
        <v>395</v>
      </c>
      <c r="I30" s="33" t="s">
        <v>396</v>
      </c>
      <c r="J30" s="33" t="s">
        <v>491</v>
      </c>
    </row>
    <row r="31" ht="33.75" customHeight="1" spans="1:10">
      <c r="A31" s="33" t="s">
        <v>310</v>
      </c>
      <c r="B31" s="33" t="s">
        <v>492</v>
      </c>
      <c r="C31" s="33" t="s">
        <v>390</v>
      </c>
      <c r="D31" s="33" t="s">
        <v>391</v>
      </c>
      <c r="E31" s="33" t="s">
        <v>493</v>
      </c>
      <c r="F31" s="33" t="s">
        <v>406</v>
      </c>
      <c r="G31" s="86" t="s">
        <v>494</v>
      </c>
      <c r="H31" s="33" t="s">
        <v>420</v>
      </c>
      <c r="I31" s="33" t="s">
        <v>396</v>
      </c>
      <c r="J31" s="33" t="s">
        <v>495</v>
      </c>
    </row>
    <row r="32" ht="33.75" customHeight="1" spans="1:10">
      <c r="A32" s="33" t="s">
        <v>310</v>
      </c>
      <c r="B32" s="33" t="s">
        <v>492</v>
      </c>
      <c r="C32" s="33" t="s">
        <v>390</v>
      </c>
      <c r="D32" s="33" t="s">
        <v>391</v>
      </c>
      <c r="E32" s="33" t="s">
        <v>496</v>
      </c>
      <c r="F32" s="33" t="s">
        <v>406</v>
      </c>
      <c r="G32" s="86" t="s">
        <v>497</v>
      </c>
      <c r="H32" s="33" t="s">
        <v>498</v>
      </c>
      <c r="I32" s="33" t="s">
        <v>424</v>
      </c>
      <c r="J32" s="33" t="s">
        <v>499</v>
      </c>
    </row>
    <row r="33" ht="33.75" customHeight="1" spans="1:10">
      <c r="A33" s="33" t="s">
        <v>310</v>
      </c>
      <c r="B33" s="33" t="s">
        <v>492</v>
      </c>
      <c r="C33" s="33" t="s">
        <v>390</v>
      </c>
      <c r="D33" s="33" t="s">
        <v>401</v>
      </c>
      <c r="E33" s="33" t="s">
        <v>500</v>
      </c>
      <c r="F33" s="33" t="s">
        <v>393</v>
      </c>
      <c r="G33" s="86" t="s">
        <v>403</v>
      </c>
      <c r="H33" s="33" t="s">
        <v>395</v>
      </c>
      <c r="I33" s="33" t="s">
        <v>396</v>
      </c>
      <c r="J33" s="33" t="s">
        <v>501</v>
      </c>
    </row>
    <row r="34" ht="33.75" customHeight="1" spans="1:10">
      <c r="A34" s="33" t="s">
        <v>310</v>
      </c>
      <c r="B34" s="33" t="s">
        <v>492</v>
      </c>
      <c r="C34" s="33" t="s">
        <v>390</v>
      </c>
      <c r="D34" s="33" t="s">
        <v>404</v>
      </c>
      <c r="E34" s="33" t="s">
        <v>502</v>
      </c>
      <c r="F34" s="33" t="s">
        <v>453</v>
      </c>
      <c r="G34" s="86" t="s">
        <v>503</v>
      </c>
      <c r="H34" s="33" t="s">
        <v>504</v>
      </c>
      <c r="I34" s="33" t="s">
        <v>396</v>
      </c>
      <c r="J34" s="33" t="s">
        <v>505</v>
      </c>
    </row>
    <row r="35" ht="33.75" customHeight="1" spans="1:10">
      <c r="A35" s="33" t="s">
        <v>310</v>
      </c>
      <c r="B35" s="33" t="s">
        <v>492</v>
      </c>
      <c r="C35" s="33" t="s">
        <v>408</v>
      </c>
      <c r="D35" s="33" t="s">
        <v>421</v>
      </c>
      <c r="E35" s="33" t="s">
        <v>506</v>
      </c>
      <c r="F35" s="33" t="s">
        <v>406</v>
      </c>
      <c r="G35" s="86" t="s">
        <v>407</v>
      </c>
      <c r="H35" s="33" t="s">
        <v>395</v>
      </c>
      <c r="I35" s="33" t="s">
        <v>396</v>
      </c>
      <c r="J35" s="33" t="s">
        <v>507</v>
      </c>
    </row>
    <row r="36" ht="33.75" customHeight="1" spans="1:10">
      <c r="A36" s="33" t="s">
        <v>310</v>
      </c>
      <c r="B36" s="33" t="s">
        <v>492</v>
      </c>
      <c r="C36" s="33" t="s">
        <v>408</v>
      </c>
      <c r="D36" s="33" t="s">
        <v>409</v>
      </c>
      <c r="E36" s="33" t="s">
        <v>508</v>
      </c>
      <c r="F36" s="33" t="s">
        <v>406</v>
      </c>
      <c r="G36" s="86" t="s">
        <v>407</v>
      </c>
      <c r="H36" s="33" t="s">
        <v>395</v>
      </c>
      <c r="I36" s="33" t="s">
        <v>396</v>
      </c>
      <c r="J36" s="33" t="s">
        <v>509</v>
      </c>
    </row>
    <row r="37" ht="33.75" customHeight="1" spans="1:10">
      <c r="A37" s="33" t="s">
        <v>310</v>
      </c>
      <c r="B37" s="33" t="s">
        <v>492</v>
      </c>
      <c r="C37" s="33" t="s">
        <v>412</v>
      </c>
      <c r="D37" s="33" t="s">
        <v>413</v>
      </c>
      <c r="E37" s="33" t="s">
        <v>510</v>
      </c>
      <c r="F37" s="33" t="s">
        <v>393</v>
      </c>
      <c r="G37" s="86" t="s">
        <v>431</v>
      </c>
      <c r="H37" s="33" t="s">
        <v>395</v>
      </c>
      <c r="I37" s="33" t="s">
        <v>396</v>
      </c>
      <c r="J37" s="33" t="s">
        <v>511</v>
      </c>
    </row>
    <row r="38" ht="33.75" customHeight="1" spans="1:10">
      <c r="A38" s="33" t="s">
        <v>374</v>
      </c>
      <c r="B38" s="33" t="s">
        <v>524</v>
      </c>
      <c r="C38" s="33" t="s">
        <v>390</v>
      </c>
      <c r="D38" s="33" t="s">
        <v>391</v>
      </c>
      <c r="E38" s="33" t="s">
        <v>462</v>
      </c>
      <c r="F38" s="33" t="s">
        <v>393</v>
      </c>
      <c r="G38" s="86" t="s">
        <v>51</v>
      </c>
      <c r="H38" s="33" t="s">
        <v>395</v>
      </c>
      <c r="I38" s="33" t="s">
        <v>396</v>
      </c>
      <c r="J38" s="33" t="s">
        <v>397</v>
      </c>
    </row>
    <row r="39" ht="33.75" customHeight="1" spans="1:10">
      <c r="A39" s="33" t="s">
        <v>374</v>
      </c>
      <c r="B39" s="33" t="s">
        <v>524</v>
      </c>
      <c r="C39" s="33" t="s">
        <v>390</v>
      </c>
      <c r="D39" s="33" t="s">
        <v>391</v>
      </c>
      <c r="E39" s="33" t="s">
        <v>525</v>
      </c>
      <c r="F39" s="33" t="s">
        <v>406</v>
      </c>
      <c r="G39" s="86" t="s">
        <v>526</v>
      </c>
      <c r="H39" s="33" t="s">
        <v>527</v>
      </c>
      <c r="I39" s="33" t="s">
        <v>396</v>
      </c>
      <c r="J39" s="33" t="s">
        <v>397</v>
      </c>
    </row>
    <row r="40" ht="33.75" customHeight="1" spans="1:10">
      <c r="A40" s="33" t="s">
        <v>374</v>
      </c>
      <c r="B40" s="33" t="s">
        <v>524</v>
      </c>
      <c r="C40" s="33" t="s">
        <v>390</v>
      </c>
      <c r="D40" s="33" t="s">
        <v>391</v>
      </c>
      <c r="E40" s="33" t="s">
        <v>528</v>
      </c>
      <c r="F40" s="33" t="s">
        <v>406</v>
      </c>
      <c r="G40" s="86" t="s">
        <v>529</v>
      </c>
      <c r="H40" s="33" t="s">
        <v>527</v>
      </c>
      <c r="I40" s="33" t="s">
        <v>396</v>
      </c>
      <c r="J40" s="33" t="s">
        <v>397</v>
      </c>
    </row>
    <row r="41" ht="33.75" customHeight="1" spans="1:10">
      <c r="A41" s="33" t="s">
        <v>374</v>
      </c>
      <c r="B41" s="33" t="s">
        <v>524</v>
      </c>
      <c r="C41" s="33" t="s">
        <v>390</v>
      </c>
      <c r="D41" s="33" t="s">
        <v>391</v>
      </c>
      <c r="E41" s="33" t="s">
        <v>530</v>
      </c>
      <c r="F41" s="33" t="s">
        <v>406</v>
      </c>
      <c r="G41" s="86" t="s">
        <v>482</v>
      </c>
      <c r="H41" s="33" t="s">
        <v>479</v>
      </c>
      <c r="I41" s="33" t="s">
        <v>396</v>
      </c>
      <c r="J41" s="33" t="s">
        <v>397</v>
      </c>
    </row>
    <row r="42" ht="33.75" customHeight="1" spans="1:10">
      <c r="A42" s="33" t="s">
        <v>374</v>
      </c>
      <c r="B42" s="33" t="s">
        <v>524</v>
      </c>
      <c r="C42" s="33" t="s">
        <v>390</v>
      </c>
      <c r="D42" s="33" t="s">
        <v>401</v>
      </c>
      <c r="E42" s="33" t="s">
        <v>473</v>
      </c>
      <c r="F42" s="33" t="s">
        <v>393</v>
      </c>
      <c r="G42" s="86" t="s">
        <v>394</v>
      </c>
      <c r="H42" s="33" t="s">
        <v>395</v>
      </c>
      <c r="I42" s="33" t="s">
        <v>396</v>
      </c>
      <c r="J42" s="33" t="s">
        <v>397</v>
      </c>
    </row>
    <row r="43" ht="33.75" customHeight="1" spans="1:10">
      <c r="A43" s="33" t="s">
        <v>374</v>
      </c>
      <c r="B43" s="33" t="s">
        <v>524</v>
      </c>
      <c r="C43" s="33" t="s">
        <v>390</v>
      </c>
      <c r="D43" s="33" t="s">
        <v>401</v>
      </c>
      <c r="E43" s="33" t="s">
        <v>531</v>
      </c>
      <c r="F43" s="33" t="s">
        <v>393</v>
      </c>
      <c r="G43" s="86" t="s">
        <v>407</v>
      </c>
      <c r="H43" s="33" t="s">
        <v>395</v>
      </c>
      <c r="I43" s="33" t="s">
        <v>396</v>
      </c>
      <c r="J43" s="33" t="s">
        <v>397</v>
      </c>
    </row>
    <row r="44" ht="33.75" customHeight="1" spans="1:10">
      <c r="A44" s="33" t="s">
        <v>374</v>
      </c>
      <c r="B44" s="33" t="s">
        <v>524</v>
      </c>
      <c r="C44" s="33" t="s">
        <v>390</v>
      </c>
      <c r="D44" s="33" t="s">
        <v>404</v>
      </c>
      <c r="E44" s="33" t="s">
        <v>532</v>
      </c>
      <c r="F44" s="33" t="s">
        <v>406</v>
      </c>
      <c r="G44" s="86" t="s">
        <v>407</v>
      </c>
      <c r="H44" s="33" t="s">
        <v>395</v>
      </c>
      <c r="I44" s="33" t="s">
        <v>396</v>
      </c>
      <c r="J44" s="33" t="s">
        <v>397</v>
      </c>
    </row>
    <row r="45" ht="33.75" customHeight="1" spans="1:10">
      <c r="A45" s="33" t="s">
        <v>374</v>
      </c>
      <c r="B45" s="33" t="s">
        <v>524</v>
      </c>
      <c r="C45" s="33" t="s">
        <v>408</v>
      </c>
      <c r="D45" s="33" t="s">
        <v>409</v>
      </c>
      <c r="E45" s="33" t="s">
        <v>487</v>
      </c>
      <c r="F45" s="33" t="s">
        <v>406</v>
      </c>
      <c r="G45" s="86" t="s">
        <v>488</v>
      </c>
      <c r="H45" s="33"/>
      <c r="I45" s="33" t="s">
        <v>424</v>
      </c>
      <c r="J45" s="33" t="s">
        <v>397</v>
      </c>
    </row>
    <row r="46" ht="33.75" customHeight="1" spans="1:10">
      <c r="A46" s="33" t="s">
        <v>374</v>
      </c>
      <c r="B46" s="33" t="s">
        <v>524</v>
      </c>
      <c r="C46" s="33" t="s">
        <v>408</v>
      </c>
      <c r="D46" s="33" t="s">
        <v>409</v>
      </c>
      <c r="E46" s="33" t="s">
        <v>533</v>
      </c>
      <c r="F46" s="33" t="s">
        <v>406</v>
      </c>
      <c r="G46" s="86" t="s">
        <v>534</v>
      </c>
      <c r="H46" s="33"/>
      <c r="I46" s="33" t="s">
        <v>424</v>
      </c>
      <c r="J46" s="33" t="s">
        <v>397</v>
      </c>
    </row>
    <row r="47" ht="33.75" customHeight="1" spans="1:10">
      <c r="A47" s="33" t="s">
        <v>374</v>
      </c>
      <c r="B47" s="33" t="s">
        <v>524</v>
      </c>
      <c r="C47" s="33" t="s">
        <v>408</v>
      </c>
      <c r="D47" s="33" t="s">
        <v>409</v>
      </c>
      <c r="E47" s="33" t="s">
        <v>535</v>
      </c>
      <c r="F47" s="33" t="s">
        <v>406</v>
      </c>
      <c r="G47" s="86" t="s">
        <v>485</v>
      </c>
      <c r="H47" s="33"/>
      <c r="I47" s="33" t="s">
        <v>424</v>
      </c>
      <c r="J47" s="33" t="s">
        <v>397</v>
      </c>
    </row>
    <row r="48" ht="33.75" customHeight="1" spans="1:10">
      <c r="A48" s="33" t="s">
        <v>374</v>
      </c>
      <c r="B48" s="33" t="s">
        <v>524</v>
      </c>
      <c r="C48" s="33" t="s">
        <v>412</v>
      </c>
      <c r="D48" s="33" t="s">
        <v>413</v>
      </c>
      <c r="E48" s="33" t="s">
        <v>536</v>
      </c>
      <c r="F48" s="33" t="s">
        <v>393</v>
      </c>
      <c r="G48" s="86" t="s">
        <v>403</v>
      </c>
      <c r="H48" s="33" t="s">
        <v>395</v>
      </c>
      <c r="I48" s="33" t="s">
        <v>396</v>
      </c>
      <c r="J48" s="33" t="s">
        <v>397</v>
      </c>
    </row>
    <row r="49" ht="33.75" customHeight="1" spans="1:10">
      <c r="A49" s="33" t="s">
        <v>329</v>
      </c>
      <c r="B49" s="33" t="s">
        <v>537</v>
      </c>
      <c r="C49" s="33" t="s">
        <v>390</v>
      </c>
      <c r="D49" s="33" t="s">
        <v>391</v>
      </c>
      <c r="E49" s="33" t="s">
        <v>538</v>
      </c>
      <c r="F49" s="33" t="s">
        <v>393</v>
      </c>
      <c r="G49" s="86" t="s">
        <v>403</v>
      </c>
      <c r="H49" s="33" t="s">
        <v>395</v>
      </c>
      <c r="I49" s="33" t="s">
        <v>396</v>
      </c>
      <c r="J49" s="33" t="s">
        <v>397</v>
      </c>
    </row>
    <row r="50" ht="33.75" customHeight="1" spans="1:10">
      <c r="A50" s="33" t="s">
        <v>329</v>
      </c>
      <c r="B50" s="33" t="s">
        <v>537</v>
      </c>
      <c r="C50" s="33" t="s">
        <v>390</v>
      </c>
      <c r="D50" s="33" t="s">
        <v>391</v>
      </c>
      <c r="E50" s="33" t="s">
        <v>539</v>
      </c>
      <c r="F50" s="33" t="s">
        <v>393</v>
      </c>
      <c r="G50" s="86" t="s">
        <v>411</v>
      </c>
      <c r="H50" s="33" t="s">
        <v>395</v>
      </c>
      <c r="I50" s="33" t="s">
        <v>396</v>
      </c>
      <c r="J50" s="33" t="s">
        <v>397</v>
      </c>
    </row>
    <row r="51" ht="33.75" customHeight="1" spans="1:10">
      <c r="A51" s="33" t="s">
        <v>329</v>
      </c>
      <c r="B51" s="33" t="s">
        <v>537</v>
      </c>
      <c r="C51" s="33" t="s">
        <v>390</v>
      </c>
      <c r="D51" s="33" t="s">
        <v>391</v>
      </c>
      <c r="E51" s="33" t="s">
        <v>540</v>
      </c>
      <c r="F51" s="33" t="s">
        <v>393</v>
      </c>
      <c r="G51" s="86" t="s">
        <v>403</v>
      </c>
      <c r="H51" s="33" t="s">
        <v>395</v>
      </c>
      <c r="I51" s="33" t="s">
        <v>396</v>
      </c>
      <c r="J51" s="33" t="s">
        <v>397</v>
      </c>
    </row>
    <row r="52" ht="33.75" customHeight="1" spans="1:10">
      <c r="A52" s="33" t="s">
        <v>329</v>
      </c>
      <c r="B52" s="33" t="s">
        <v>537</v>
      </c>
      <c r="C52" s="33" t="s">
        <v>390</v>
      </c>
      <c r="D52" s="33" t="s">
        <v>391</v>
      </c>
      <c r="E52" s="33" t="s">
        <v>541</v>
      </c>
      <c r="F52" s="33" t="s">
        <v>393</v>
      </c>
      <c r="G52" s="86" t="s">
        <v>403</v>
      </c>
      <c r="H52" s="33" t="s">
        <v>395</v>
      </c>
      <c r="I52" s="33" t="s">
        <v>396</v>
      </c>
      <c r="J52" s="33" t="s">
        <v>397</v>
      </c>
    </row>
    <row r="53" ht="33.75" customHeight="1" spans="1:10">
      <c r="A53" s="33" t="s">
        <v>329</v>
      </c>
      <c r="B53" s="33" t="s">
        <v>537</v>
      </c>
      <c r="C53" s="33" t="s">
        <v>390</v>
      </c>
      <c r="D53" s="33" t="s">
        <v>391</v>
      </c>
      <c r="E53" s="33" t="s">
        <v>542</v>
      </c>
      <c r="F53" s="33" t="s">
        <v>393</v>
      </c>
      <c r="G53" s="86" t="s">
        <v>431</v>
      </c>
      <c r="H53" s="33" t="s">
        <v>395</v>
      </c>
      <c r="I53" s="33" t="s">
        <v>396</v>
      </c>
      <c r="J53" s="33" t="s">
        <v>397</v>
      </c>
    </row>
    <row r="54" ht="33.75" customHeight="1" spans="1:10">
      <c r="A54" s="33" t="s">
        <v>329</v>
      </c>
      <c r="B54" s="33" t="s">
        <v>537</v>
      </c>
      <c r="C54" s="33" t="s">
        <v>390</v>
      </c>
      <c r="D54" s="33" t="s">
        <v>391</v>
      </c>
      <c r="E54" s="33" t="s">
        <v>543</v>
      </c>
      <c r="F54" s="33" t="s">
        <v>393</v>
      </c>
      <c r="G54" s="86" t="s">
        <v>544</v>
      </c>
      <c r="H54" s="33" t="s">
        <v>395</v>
      </c>
      <c r="I54" s="33" t="s">
        <v>396</v>
      </c>
      <c r="J54" s="33" t="s">
        <v>397</v>
      </c>
    </row>
    <row r="55" ht="33.75" customHeight="1" spans="1:10">
      <c r="A55" s="33" t="s">
        <v>329</v>
      </c>
      <c r="B55" s="33" t="s">
        <v>537</v>
      </c>
      <c r="C55" s="33" t="s">
        <v>390</v>
      </c>
      <c r="D55" s="33" t="s">
        <v>391</v>
      </c>
      <c r="E55" s="33" t="s">
        <v>545</v>
      </c>
      <c r="F55" s="33" t="s">
        <v>393</v>
      </c>
      <c r="G55" s="86" t="s">
        <v>403</v>
      </c>
      <c r="H55" s="33" t="s">
        <v>395</v>
      </c>
      <c r="I55" s="33" t="s">
        <v>396</v>
      </c>
      <c r="J55" s="33" t="s">
        <v>397</v>
      </c>
    </row>
    <row r="56" ht="33.75" customHeight="1" spans="1:10">
      <c r="A56" s="33" t="s">
        <v>329</v>
      </c>
      <c r="B56" s="33" t="s">
        <v>537</v>
      </c>
      <c r="C56" s="33" t="s">
        <v>390</v>
      </c>
      <c r="D56" s="33" t="s">
        <v>391</v>
      </c>
      <c r="E56" s="33" t="s">
        <v>546</v>
      </c>
      <c r="F56" s="33" t="s">
        <v>393</v>
      </c>
      <c r="G56" s="86" t="s">
        <v>431</v>
      </c>
      <c r="H56" s="33" t="s">
        <v>395</v>
      </c>
      <c r="I56" s="33" t="s">
        <v>396</v>
      </c>
      <c r="J56" s="33" t="s">
        <v>397</v>
      </c>
    </row>
    <row r="57" ht="33.75" customHeight="1" spans="1:10">
      <c r="A57" s="33" t="s">
        <v>329</v>
      </c>
      <c r="B57" s="33" t="s">
        <v>537</v>
      </c>
      <c r="C57" s="33" t="s">
        <v>390</v>
      </c>
      <c r="D57" s="33" t="s">
        <v>391</v>
      </c>
      <c r="E57" s="33" t="s">
        <v>547</v>
      </c>
      <c r="F57" s="33" t="s">
        <v>393</v>
      </c>
      <c r="G57" s="86" t="s">
        <v>403</v>
      </c>
      <c r="H57" s="33" t="s">
        <v>395</v>
      </c>
      <c r="I57" s="33" t="s">
        <v>396</v>
      </c>
      <c r="J57" s="33" t="s">
        <v>397</v>
      </c>
    </row>
    <row r="58" ht="33.75" customHeight="1" spans="1:10">
      <c r="A58" s="33" t="s">
        <v>329</v>
      </c>
      <c r="B58" s="33" t="s">
        <v>537</v>
      </c>
      <c r="C58" s="33" t="s">
        <v>390</v>
      </c>
      <c r="D58" s="33" t="s">
        <v>391</v>
      </c>
      <c r="E58" s="33" t="s">
        <v>548</v>
      </c>
      <c r="F58" s="33" t="s">
        <v>393</v>
      </c>
      <c r="G58" s="86" t="s">
        <v>544</v>
      </c>
      <c r="H58" s="33" t="s">
        <v>395</v>
      </c>
      <c r="I58" s="33" t="s">
        <v>396</v>
      </c>
      <c r="J58" s="33" t="s">
        <v>397</v>
      </c>
    </row>
    <row r="59" ht="33.75" customHeight="1" spans="1:10">
      <c r="A59" s="33" t="s">
        <v>329</v>
      </c>
      <c r="B59" s="33" t="s">
        <v>537</v>
      </c>
      <c r="C59" s="33" t="s">
        <v>390</v>
      </c>
      <c r="D59" s="33" t="s">
        <v>391</v>
      </c>
      <c r="E59" s="33" t="s">
        <v>549</v>
      </c>
      <c r="F59" s="33" t="s">
        <v>393</v>
      </c>
      <c r="G59" s="86" t="s">
        <v>403</v>
      </c>
      <c r="H59" s="33" t="s">
        <v>395</v>
      </c>
      <c r="I59" s="33" t="s">
        <v>396</v>
      </c>
      <c r="J59" s="33" t="s">
        <v>397</v>
      </c>
    </row>
    <row r="60" ht="33.75" customHeight="1" spans="1:10">
      <c r="A60" s="33" t="s">
        <v>329</v>
      </c>
      <c r="B60" s="33" t="s">
        <v>537</v>
      </c>
      <c r="C60" s="33" t="s">
        <v>390</v>
      </c>
      <c r="D60" s="33" t="s">
        <v>401</v>
      </c>
      <c r="E60" s="33" t="s">
        <v>550</v>
      </c>
      <c r="F60" s="33" t="s">
        <v>393</v>
      </c>
      <c r="G60" s="86" t="s">
        <v>444</v>
      </c>
      <c r="H60" s="33" t="s">
        <v>395</v>
      </c>
      <c r="I60" s="33" t="s">
        <v>396</v>
      </c>
      <c r="J60" s="33" t="s">
        <v>397</v>
      </c>
    </row>
    <row r="61" ht="33.75" customHeight="1" spans="1:10">
      <c r="A61" s="33" t="s">
        <v>329</v>
      </c>
      <c r="B61" s="33" t="s">
        <v>537</v>
      </c>
      <c r="C61" s="33" t="s">
        <v>390</v>
      </c>
      <c r="D61" s="33" t="s">
        <v>401</v>
      </c>
      <c r="E61" s="33" t="s">
        <v>551</v>
      </c>
      <c r="F61" s="33" t="s">
        <v>393</v>
      </c>
      <c r="G61" s="86" t="s">
        <v>444</v>
      </c>
      <c r="H61" s="33" t="s">
        <v>395</v>
      </c>
      <c r="I61" s="33" t="s">
        <v>396</v>
      </c>
      <c r="J61" s="33" t="s">
        <v>397</v>
      </c>
    </row>
    <row r="62" ht="33.75" customHeight="1" spans="1:10">
      <c r="A62" s="33" t="s">
        <v>329</v>
      </c>
      <c r="B62" s="33" t="s">
        <v>537</v>
      </c>
      <c r="C62" s="33" t="s">
        <v>390</v>
      </c>
      <c r="D62" s="33" t="s">
        <v>401</v>
      </c>
      <c r="E62" s="33" t="s">
        <v>552</v>
      </c>
      <c r="F62" s="33" t="s">
        <v>393</v>
      </c>
      <c r="G62" s="86" t="s">
        <v>444</v>
      </c>
      <c r="H62" s="33" t="s">
        <v>395</v>
      </c>
      <c r="I62" s="33" t="s">
        <v>396</v>
      </c>
      <c r="J62" s="33" t="s">
        <v>397</v>
      </c>
    </row>
    <row r="63" ht="33.75" customHeight="1" spans="1:10">
      <c r="A63" s="33" t="s">
        <v>329</v>
      </c>
      <c r="B63" s="33" t="s">
        <v>537</v>
      </c>
      <c r="C63" s="33" t="s">
        <v>390</v>
      </c>
      <c r="D63" s="33" t="s">
        <v>401</v>
      </c>
      <c r="E63" s="33" t="s">
        <v>553</v>
      </c>
      <c r="F63" s="33" t="s">
        <v>393</v>
      </c>
      <c r="G63" s="86" t="s">
        <v>444</v>
      </c>
      <c r="H63" s="33" t="s">
        <v>395</v>
      </c>
      <c r="I63" s="33" t="s">
        <v>396</v>
      </c>
      <c r="J63" s="33" t="s">
        <v>397</v>
      </c>
    </row>
    <row r="64" ht="33.75" customHeight="1" spans="1:10">
      <c r="A64" s="33" t="s">
        <v>329</v>
      </c>
      <c r="B64" s="33" t="s">
        <v>537</v>
      </c>
      <c r="C64" s="33" t="s">
        <v>390</v>
      </c>
      <c r="D64" s="33" t="s">
        <v>401</v>
      </c>
      <c r="E64" s="33" t="s">
        <v>554</v>
      </c>
      <c r="F64" s="33" t="s">
        <v>393</v>
      </c>
      <c r="G64" s="86" t="s">
        <v>403</v>
      </c>
      <c r="H64" s="33" t="s">
        <v>395</v>
      </c>
      <c r="I64" s="33" t="s">
        <v>396</v>
      </c>
      <c r="J64" s="33" t="s">
        <v>397</v>
      </c>
    </row>
    <row r="65" ht="33.75" customHeight="1" spans="1:10">
      <c r="A65" s="33" t="s">
        <v>329</v>
      </c>
      <c r="B65" s="33" t="s">
        <v>537</v>
      </c>
      <c r="C65" s="33" t="s">
        <v>390</v>
      </c>
      <c r="D65" s="33" t="s">
        <v>401</v>
      </c>
      <c r="E65" s="33" t="s">
        <v>555</v>
      </c>
      <c r="F65" s="33" t="s">
        <v>393</v>
      </c>
      <c r="G65" s="86" t="s">
        <v>394</v>
      </c>
      <c r="H65" s="33" t="s">
        <v>395</v>
      </c>
      <c r="I65" s="33" t="s">
        <v>396</v>
      </c>
      <c r="J65" s="33" t="s">
        <v>397</v>
      </c>
    </row>
    <row r="66" ht="33.75" customHeight="1" spans="1:10">
      <c r="A66" s="33" t="s">
        <v>329</v>
      </c>
      <c r="B66" s="33" t="s">
        <v>537</v>
      </c>
      <c r="C66" s="33" t="s">
        <v>390</v>
      </c>
      <c r="D66" s="33" t="s">
        <v>401</v>
      </c>
      <c r="E66" s="33" t="s">
        <v>556</v>
      </c>
      <c r="F66" s="33" t="s">
        <v>393</v>
      </c>
      <c r="G66" s="86" t="s">
        <v>557</v>
      </c>
      <c r="H66" s="33" t="s">
        <v>395</v>
      </c>
      <c r="I66" s="33" t="s">
        <v>396</v>
      </c>
      <c r="J66" s="33" t="s">
        <v>397</v>
      </c>
    </row>
    <row r="67" ht="33.75" customHeight="1" spans="1:10">
      <c r="A67" s="33" t="s">
        <v>329</v>
      </c>
      <c r="B67" s="33" t="s">
        <v>537</v>
      </c>
      <c r="C67" s="33" t="s">
        <v>390</v>
      </c>
      <c r="D67" s="33" t="s">
        <v>401</v>
      </c>
      <c r="E67" s="33" t="s">
        <v>558</v>
      </c>
      <c r="F67" s="33" t="s">
        <v>453</v>
      </c>
      <c r="G67" s="86" t="s">
        <v>53</v>
      </c>
      <c r="H67" s="33" t="s">
        <v>395</v>
      </c>
      <c r="I67" s="33" t="s">
        <v>396</v>
      </c>
      <c r="J67" s="33" t="s">
        <v>397</v>
      </c>
    </row>
    <row r="68" ht="33.75" customHeight="1" spans="1:10">
      <c r="A68" s="33" t="s">
        <v>329</v>
      </c>
      <c r="B68" s="33" t="s">
        <v>537</v>
      </c>
      <c r="C68" s="33" t="s">
        <v>408</v>
      </c>
      <c r="D68" s="33" t="s">
        <v>409</v>
      </c>
      <c r="E68" s="33" t="s">
        <v>559</v>
      </c>
      <c r="F68" s="33" t="s">
        <v>406</v>
      </c>
      <c r="G68" s="86" t="s">
        <v>560</v>
      </c>
      <c r="H68" s="33"/>
      <c r="I68" s="33" t="s">
        <v>424</v>
      </c>
      <c r="J68" s="33" t="s">
        <v>397</v>
      </c>
    </row>
    <row r="69" ht="33.75" customHeight="1" spans="1:10">
      <c r="A69" s="33" t="s">
        <v>329</v>
      </c>
      <c r="B69" s="33" t="s">
        <v>537</v>
      </c>
      <c r="C69" s="33" t="s">
        <v>408</v>
      </c>
      <c r="D69" s="33" t="s">
        <v>409</v>
      </c>
      <c r="E69" s="33" t="s">
        <v>561</v>
      </c>
      <c r="F69" s="33" t="s">
        <v>406</v>
      </c>
      <c r="G69" s="86" t="s">
        <v>562</v>
      </c>
      <c r="H69" s="33"/>
      <c r="I69" s="33" t="s">
        <v>424</v>
      </c>
      <c r="J69" s="33" t="s">
        <v>397</v>
      </c>
    </row>
    <row r="70" ht="33.75" customHeight="1" spans="1:10">
      <c r="A70" s="33" t="s">
        <v>329</v>
      </c>
      <c r="B70" s="33" t="s">
        <v>537</v>
      </c>
      <c r="C70" s="33" t="s">
        <v>408</v>
      </c>
      <c r="D70" s="33" t="s">
        <v>425</v>
      </c>
      <c r="E70" s="33" t="s">
        <v>563</v>
      </c>
      <c r="F70" s="33" t="s">
        <v>406</v>
      </c>
      <c r="G70" s="86" t="s">
        <v>562</v>
      </c>
      <c r="H70" s="33"/>
      <c r="I70" s="33" t="s">
        <v>424</v>
      </c>
      <c r="J70" s="33" t="s">
        <v>397</v>
      </c>
    </row>
    <row r="71" ht="33.75" customHeight="1" spans="1:10">
      <c r="A71" s="33" t="s">
        <v>329</v>
      </c>
      <c r="B71" s="33" t="s">
        <v>537</v>
      </c>
      <c r="C71" s="33" t="s">
        <v>412</v>
      </c>
      <c r="D71" s="33" t="s">
        <v>413</v>
      </c>
      <c r="E71" s="33" t="s">
        <v>564</v>
      </c>
      <c r="F71" s="33" t="s">
        <v>406</v>
      </c>
      <c r="G71" s="86" t="s">
        <v>565</v>
      </c>
      <c r="H71" s="33"/>
      <c r="I71" s="33" t="s">
        <v>424</v>
      </c>
      <c r="J71" s="33" t="s">
        <v>397</v>
      </c>
    </row>
    <row r="72" ht="33.75" customHeight="1" spans="1:10">
      <c r="A72" s="33" t="s">
        <v>361</v>
      </c>
      <c r="B72" s="33" t="s">
        <v>361</v>
      </c>
      <c r="C72" s="33" t="s">
        <v>390</v>
      </c>
      <c r="D72" s="33" t="s">
        <v>391</v>
      </c>
      <c r="E72" s="33" t="s">
        <v>361</v>
      </c>
      <c r="F72" s="33" t="s">
        <v>393</v>
      </c>
      <c r="G72" s="86" t="s">
        <v>566</v>
      </c>
      <c r="H72" s="33" t="s">
        <v>395</v>
      </c>
      <c r="I72" s="33" t="s">
        <v>396</v>
      </c>
      <c r="J72" s="33" t="s">
        <v>361</v>
      </c>
    </row>
    <row r="73" ht="33.75" customHeight="1" spans="1:10">
      <c r="A73" s="33" t="s">
        <v>361</v>
      </c>
      <c r="B73" s="33" t="s">
        <v>361</v>
      </c>
      <c r="C73" s="33" t="s">
        <v>390</v>
      </c>
      <c r="D73" s="33" t="s">
        <v>391</v>
      </c>
      <c r="E73" s="33" t="s">
        <v>361</v>
      </c>
      <c r="F73" s="33" t="s">
        <v>393</v>
      </c>
      <c r="G73" s="86" t="s">
        <v>394</v>
      </c>
      <c r="H73" s="33" t="s">
        <v>395</v>
      </c>
      <c r="I73" s="33" t="s">
        <v>396</v>
      </c>
      <c r="J73" s="33" t="s">
        <v>361</v>
      </c>
    </row>
    <row r="74" ht="33.75" customHeight="1" spans="1:10">
      <c r="A74" s="33" t="s">
        <v>361</v>
      </c>
      <c r="B74" s="33" t="s">
        <v>361</v>
      </c>
      <c r="C74" s="33" t="s">
        <v>390</v>
      </c>
      <c r="D74" s="33" t="s">
        <v>391</v>
      </c>
      <c r="E74" s="33" t="s">
        <v>361</v>
      </c>
      <c r="F74" s="33" t="s">
        <v>393</v>
      </c>
      <c r="G74" s="86" t="s">
        <v>403</v>
      </c>
      <c r="H74" s="33" t="s">
        <v>395</v>
      </c>
      <c r="I74" s="33" t="s">
        <v>396</v>
      </c>
      <c r="J74" s="33" t="s">
        <v>361</v>
      </c>
    </row>
    <row r="75" ht="33.75" customHeight="1" spans="1:10">
      <c r="A75" s="33" t="s">
        <v>361</v>
      </c>
      <c r="B75" s="33" t="s">
        <v>361</v>
      </c>
      <c r="C75" s="33" t="s">
        <v>390</v>
      </c>
      <c r="D75" s="33" t="s">
        <v>391</v>
      </c>
      <c r="E75" s="33" t="s">
        <v>361</v>
      </c>
      <c r="F75" s="33" t="s">
        <v>406</v>
      </c>
      <c r="G75" s="86" t="s">
        <v>407</v>
      </c>
      <c r="H75" s="33" t="s">
        <v>395</v>
      </c>
      <c r="I75" s="33" t="s">
        <v>396</v>
      </c>
      <c r="J75" s="33" t="s">
        <v>361</v>
      </c>
    </row>
    <row r="76" ht="33.75" customHeight="1" spans="1:10">
      <c r="A76" s="33" t="s">
        <v>361</v>
      </c>
      <c r="B76" s="33" t="s">
        <v>361</v>
      </c>
      <c r="C76" s="33" t="s">
        <v>390</v>
      </c>
      <c r="D76" s="33" t="s">
        <v>391</v>
      </c>
      <c r="E76" s="33" t="s">
        <v>361</v>
      </c>
      <c r="F76" s="33" t="s">
        <v>406</v>
      </c>
      <c r="G76" s="86" t="s">
        <v>407</v>
      </c>
      <c r="H76" s="33" t="s">
        <v>395</v>
      </c>
      <c r="I76" s="33" t="s">
        <v>396</v>
      </c>
      <c r="J76" s="33" t="s">
        <v>361</v>
      </c>
    </row>
    <row r="77" ht="33.75" customHeight="1" spans="1:10">
      <c r="A77" s="33" t="s">
        <v>361</v>
      </c>
      <c r="B77" s="33" t="s">
        <v>361</v>
      </c>
      <c r="C77" s="33" t="s">
        <v>390</v>
      </c>
      <c r="D77" s="33" t="s">
        <v>391</v>
      </c>
      <c r="E77" s="33" t="s">
        <v>361</v>
      </c>
      <c r="F77" s="33" t="s">
        <v>406</v>
      </c>
      <c r="G77" s="86" t="s">
        <v>407</v>
      </c>
      <c r="H77" s="33" t="s">
        <v>395</v>
      </c>
      <c r="I77" s="33" t="s">
        <v>396</v>
      </c>
      <c r="J77" s="33" t="s">
        <v>361</v>
      </c>
    </row>
    <row r="78" ht="33.75" customHeight="1" spans="1:10">
      <c r="A78" s="33" t="s">
        <v>361</v>
      </c>
      <c r="B78" s="33" t="s">
        <v>361</v>
      </c>
      <c r="C78" s="33" t="s">
        <v>390</v>
      </c>
      <c r="D78" s="33" t="s">
        <v>391</v>
      </c>
      <c r="E78" s="33" t="s">
        <v>361</v>
      </c>
      <c r="F78" s="33" t="s">
        <v>406</v>
      </c>
      <c r="G78" s="86" t="s">
        <v>407</v>
      </c>
      <c r="H78" s="33" t="s">
        <v>395</v>
      </c>
      <c r="I78" s="33" t="s">
        <v>396</v>
      </c>
      <c r="J78" s="33" t="s">
        <v>361</v>
      </c>
    </row>
    <row r="79" ht="33.75" customHeight="1" spans="1:10">
      <c r="A79" s="33" t="s">
        <v>361</v>
      </c>
      <c r="B79" s="33" t="s">
        <v>361</v>
      </c>
      <c r="C79" s="33" t="s">
        <v>390</v>
      </c>
      <c r="D79" s="33" t="s">
        <v>401</v>
      </c>
      <c r="E79" s="33" t="s">
        <v>361</v>
      </c>
      <c r="F79" s="33" t="s">
        <v>393</v>
      </c>
      <c r="G79" s="86" t="s">
        <v>403</v>
      </c>
      <c r="H79" s="33" t="s">
        <v>395</v>
      </c>
      <c r="I79" s="33" t="s">
        <v>396</v>
      </c>
      <c r="J79" s="33" t="s">
        <v>361</v>
      </c>
    </row>
    <row r="80" ht="33.75" customHeight="1" spans="1:10">
      <c r="A80" s="33" t="s">
        <v>361</v>
      </c>
      <c r="B80" s="33" t="s">
        <v>361</v>
      </c>
      <c r="C80" s="33" t="s">
        <v>390</v>
      </c>
      <c r="D80" s="33" t="s">
        <v>401</v>
      </c>
      <c r="E80" s="33" t="s">
        <v>361</v>
      </c>
      <c r="F80" s="33" t="s">
        <v>393</v>
      </c>
      <c r="G80" s="86" t="s">
        <v>394</v>
      </c>
      <c r="H80" s="33" t="s">
        <v>395</v>
      </c>
      <c r="I80" s="33" t="s">
        <v>396</v>
      </c>
      <c r="J80" s="33" t="s">
        <v>361</v>
      </c>
    </row>
    <row r="81" ht="33.75" customHeight="1" spans="1:10">
      <c r="A81" s="33" t="s">
        <v>361</v>
      </c>
      <c r="B81" s="33" t="s">
        <v>361</v>
      </c>
      <c r="C81" s="33" t="s">
        <v>390</v>
      </c>
      <c r="D81" s="33" t="s">
        <v>401</v>
      </c>
      <c r="E81" s="33" t="s">
        <v>361</v>
      </c>
      <c r="F81" s="33" t="s">
        <v>406</v>
      </c>
      <c r="G81" s="86" t="s">
        <v>407</v>
      </c>
      <c r="H81" s="33" t="s">
        <v>395</v>
      </c>
      <c r="I81" s="33" t="s">
        <v>396</v>
      </c>
      <c r="J81" s="33" t="s">
        <v>361</v>
      </c>
    </row>
    <row r="82" ht="33.75" customHeight="1" spans="1:10">
      <c r="A82" s="33" t="s">
        <v>361</v>
      </c>
      <c r="B82" s="33" t="s">
        <v>361</v>
      </c>
      <c r="C82" s="33" t="s">
        <v>390</v>
      </c>
      <c r="D82" s="33" t="s">
        <v>401</v>
      </c>
      <c r="E82" s="33" t="s">
        <v>361</v>
      </c>
      <c r="F82" s="33" t="s">
        <v>406</v>
      </c>
      <c r="G82" s="86" t="s">
        <v>407</v>
      </c>
      <c r="H82" s="33" t="s">
        <v>395</v>
      </c>
      <c r="I82" s="33" t="s">
        <v>396</v>
      </c>
      <c r="J82" s="33" t="s">
        <v>361</v>
      </c>
    </row>
    <row r="83" ht="33.75" customHeight="1" spans="1:10">
      <c r="A83" s="33" t="s">
        <v>361</v>
      </c>
      <c r="B83" s="33" t="s">
        <v>361</v>
      </c>
      <c r="C83" s="33" t="s">
        <v>408</v>
      </c>
      <c r="D83" s="33" t="s">
        <v>425</v>
      </c>
      <c r="E83" s="33" t="s">
        <v>361</v>
      </c>
      <c r="F83" s="33" t="s">
        <v>567</v>
      </c>
      <c r="G83" s="86" t="s">
        <v>427</v>
      </c>
      <c r="H83" s="33" t="s">
        <v>395</v>
      </c>
      <c r="I83" s="33" t="s">
        <v>424</v>
      </c>
      <c r="J83" s="33" t="s">
        <v>361</v>
      </c>
    </row>
    <row r="84" ht="33.75" customHeight="1" spans="1:10">
      <c r="A84" s="33" t="s">
        <v>361</v>
      </c>
      <c r="B84" s="33" t="s">
        <v>361</v>
      </c>
      <c r="C84" s="33" t="s">
        <v>412</v>
      </c>
      <c r="D84" s="33" t="s">
        <v>413</v>
      </c>
      <c r="E84" s="33" t="s">
        <v>361</v>
      </c>
      <c r="F84" s="33" t="s">
        <v>406</v>
      </c>
      <c r="G84" s="86" t="s">
        <v>403</v>
      </c>
      <c r="H84" s="33" t="s">
        <v>395</v>
      </c>
      <c r="I84" s="33" t="s">
        <v>396</v>
      </c>
      <c r="J84" s="33" t="s">
        <v>361</v>
      </c>
    </row>
    <row r="85" ht="33.75" customHeight="1" spans="1:10">
      <c r="A85" s="33" t="s">
        <v>333</v>
      </c>
      <c r="B85" s="33" t="s">
        <v>568</v>
      </c>
      <c r="C85" s="33" t="s">
        <v>390</v>
      </c>
      <c r="D85" s="33" t="s">
        <v>391</v>
      </c>
      <c r="E85" s="33" t="s">
        <v>538</v>
      </c>
      <c r="F85" s="33" t="s">
        <v>393</v>
      </c>
      <c r="G85" s="86" t="s">
        <v>403</v>
      </c>
      <c r="H85" s="33" t="s">
        <v>395</v>
      </c>
      <c r="I85" s="33" t="s">
        <v>396</v>
      </c>
      <c r="J85" s="33" t="s">
        <v>397</v>
      </c>
    </row>
    <row r="86" ht="33.75" customHeight="1" spans="1:10">
      <c r="A86" s="33" t="s">
        <v>333</v>
      </c>
      <c r="B86" s="33" t="s">
        <v>568</v>
      </c>
      <c r="C86" s="33" t="s">
        <v>390</v>
      </c>
      <c r="D86" s="33" t="s">
        <v>391</v>
      </c>
      <c r="E86" s="33" t="s">
        <v>539</v>
      </c>
      <c r="F86" s="33" t="s">
        <v>393</v>
      </c>
      <c r="G86" s="86" t="s">
        <v>403</v>
      </c>
      <c r="H86" s="33" t="s">
        <v>395</v>
      </c>
      <c r="I86" s="33" t="s">
        <v>396</v>
      </c>
      <c r="J86" s="33" t="s">
        <v>397</v>
      </c>
    </row>
    <row r="87" ht="33.75" customHeight="1" spans="1:10">
      <c r="A87" s="33" t="s">
        <v>333</v>
      </c>
      <c r="B87" s="33" t="s">
        <v>568</v>
      </c>
      <c r="C87" s="33" t="s">
        <v>390</v>
      </c>
      <c r="D87" s="33" t="s">
        <v>391</v>
      </c>
      <c r="E87" s="33" t="s">
        <v>569</v>
      </c>
      <c r="F87" s="33" t="s">
        <v>453</v>
      </c>
      <c r="G87" s="86" t="s">
        <v>570</v>
      </c>
      <c r="H87" s="33" t="s">
        <v>395</v>
      </c>
      <c r="I87" s="33" t="s">
        <v>396</v>
      </c>
      <c r="J87" s="33" t="s">
        <v>397</v>
      </c>
    </row>
    <row r="88" ht="33.75" customHeight="1" spans="1:10">
      <c r="A88" s="33" t="s">
        <v>333</v>
      </c>
      <c r="B88" s="33" t="s">
        <v>568</v>
      </c>
      <c r="C88" s="33" t="s">
        <v>390</v>
      </c>
      <c r="D88" s="33" t="s">
        <v>391</v>
      </c>
      <c r="E88" s="33" t="s">
        <v>542</v>
      </c>
      <c r="F88" s="33" t="s">
        <v>393</v>
      </c>
      <c r="G88" s="86" t="s">
        <v>403</v>
      </c>
      <c r="H88" s="33" t="s">
        <v>395</v>
      </c>
      <c r="I88" s="33" t="s">
        <v>396</v>
      </c>
      <c r="J88" s="33" t="s">
        <v>397</v>
      </c>
    </row>
    <row r="89" ht="33.75" customHeight="1" spans="1:10">
      <c r="A89" s="33" t="s">
        <v>333</v>
      </c>
      <c r="B89" s="33" t="s">
        <v>568</v>
      </c>
      <c r="C89" s="33" t="s">
        <v>390</v>
      </c>
      <c r="D89" s="33" t="s">
        <v>391</v>
      </c>
      <c r="E89" s="33" t="s">
        <v>543</v>
      </c>
      <c r="F89" s="33" t="s">
        <v>393</v>
      </c>
      <c r="G89" s="86" t="s">
        <v>544</v>
      </c>
      <c r="H89" s="33" t="s">
        <v>395</v>
      </c>
      <c r="I89" s="33" t="s">
        <v>396</v>
      </c>
      <c r="J89" s="33" t="s">
        <v>397</v>
      </c>
    </row>
    <row r="90" ht="33.75" customHeight="1" spans="1:10">
      <c r="A90" s="33" t="s">
        <v>333</v>
      </c>
      <c r="B90" s="33" t="s">
        <v>568</v>
      </c>
      <c r="C90" s="33" t="s">
        <v>390</v>
      </c>
      <c r="D90" s="33" t="s">
        <v>401</v>
      </c>
      <c r="E90" s="33" t="s">
        <v>550</v>
      </c>
      <c r="F90" s="33" t="s">
        <v>393</v>
      </c>
      <c r="G90" s="86" t="s">
        <v>571</v>
      </c>
      <c r="H90" s="33" t="s">
        <v>395</v>
      </c>
      <c r="I90" s="33" t="s">
        <v>396</v>
      </c>
      <c r="J90" s="33" t="s">
        <v>397</v>
      </c>
    </row>
    <row r="91" ht="33.75" customHeight="1" spans="1:10">
      <c r="A91" s="33" t="s">
        <v>333</v>
      </c>
      <c r="B91" s="33" t="s">
        <v>568</v>
      </c>
      <c r="C91" s="33" t="s">
        <v>390</v>
      </c>
      <c r="D91" s="33" t="s">
        <v>401</v>
      </c>
      <c r="E91" s="33" t="s">
        <v>551</v>
      </c>
      <c r="F91" s="33" t="s">
        <v>393</v>
      </c>
      <c r="G91" s="86" t="s">
        <v>571</v>
      </c>
      <c r="H91" s="33" t="s">
        <v>395</v>
      </c>
      <c r="I91" s="33" t="s">
        <v>396</v>
      </c>
      <c r="J91" s="33" t="s">
        <v>397</v>
      </c>
    </row>
    <row r="92" ht="33.75" customHeight="1" spans="1:10">
      <c r="A92" s="33" t="s">
        <v>333</v>
      </c>
      <c r="B92" s="33" t="s">
        <v>568</v>
      </c>
      <c r="C92" s="33" t="s">
        <v>390</v>
      </c>
      <c r="D92" s="33" t="s">
        <v>401</v>
      </c>
      <c r="E92" s="33" t="s">
        <v>552</v>
      </c>
      <c r="F92" s="33" t="s">
        <v>393</v>
      </c>
      <c r="G92" s="86" t="s">
        <v>571</v>
      </c>
      <c r="H92" s="33" t="s">
        <v>395</v>
      </c>
      <c r="I92" s="33" t="s">
        <v>396</v>
      </c>
      <c r="J92" s="33" t="s">
        <v>397</v>
      </c>
    </row>
    <row r="93" ht="33.75" customHeight="1" spans="1:10">
      <c r="A93" s="33" t="s">
        <v>333</v>
      </c>
      <c r="B93" s="33" t="s">
        <v>568</v>
      </c>
      <c r="C93" s="33" t="s">
        <v>390</v>
      </c>
      <c r="D93" s="33" t="s">
        <v>401</v>
      </c>
      <c r="E93" s="33" t="s">
        <v>546</v>
      </c>
      <c r="F93" s="33" t="s">
        <v>393</v>
      </c>
      <c r="G93" s="86" t="s">
        <v>431</v>
      </c>
      <c r="H93" s="33" t="s">
        <v>395</v>
      </c>
      <c r="I93" s="33" t="s">
        <v>396</v>
      </c>
      <c r="J93" s="33" t="s">
        <v>397</v>
      </c>
    </row>
    <row r="94" ht="33.75" customHeight="1" spans="1:10">
      <c r="A94" s="33" t="s">
        <v>333</v>
      </c>
      <c r="B94" s="33" t="s">
        <v>568</v>
      </c>
      <c r="C94" s="33" t="s">
        <v>390</v>
      </c>
      <c r="D94" s="33" t="s">
        <v>401</v>
      </c>
      <c r="E94" s="33" t="s">
        <v>545</v>
      </c>
      <c r="F94" s="33" t="s">
        <v>393</v>
      </c>
      <c r="G94" s="86" t="s">
        <v>403</v>
      </c>
      <c r="H94" s="33" t="s">
        <v>395</v>
      </c>
      <c r="I94" s="33" t="s">
        <v>396</v>
      </c>
      <c r="J94" s="33" t="s">
        <v>397</v>
      </c>
    </row>
    <row r="95" ht="33.75" customHeight="1" spans="1:10">
      <c r="A95" s="33" t="s">
        <v>333</v>
      </c>
      <c r="B95" s="33" t="s">
        <v>568</v>
      </c>
      <c r="C95" s="33" t="s">
        <v>408</v>
      </c>
      <c r="D95" s="33" t="s">
        <v>409</v>
      </c>
      <c r="E95" s="33" t="s">
        <v>572</v>
      </c>
      <c r="F95" s="33" t="s">
        <v>393</v>
      </c>
      <c r="G95" s="86" t="s">
        <v>162</v>
      </c>
      <c r="H95" s="33" t="s">
        <v>395</v>
      </c>
      <c r="I95" s="33" t="s">
        <v>396</v>
      </c>
      <c r="J95" s="33" t="s">
        <v>397</v>
      </c>
    </row>
    <row r="96" ht="33.75" customHeight="1" spans="1:10">
      <c r="A96" s="33" t="s">
        <v>333</v>
      </c>
      <c r="B96" s="33" t="s">
        <v>568</v>
      </c>
      <c r="C96" s="33" t="s">
        <v>408</v>
      </c>
      <c r="D96" s="33" t="s">
        <v>409</v>
      </c>
      <c r="E96" s="33" t="s">
        <v>573</v>
      </c>
      <c r="F96" s="33" t="s">
        <v>393</v>
      </c>
      <c r="G96" s="86" t="s">
        <v>394</v>
      </c>
      <c r="H96" s="33" t="s">
        <v>395</v>
      </c>
      <c r="I96" s="33" t="s">
        <v>396</v>
      </c>
      <c r="J96" s="33" t="s">
        <v>397</v>
      </c>
    </row>
    <row r="97" ht="33.75" customHeight="1" spans="1:10">
      <c r="A97" s="33" t="s">
        <v>333</v>
      </c>
      <c r="B97" s="33" t="s">
        <v>568</v>
      </c>
      <c r="C97" s="33" t="s">
        <v>408</v>
      </c>
      <c r="D97" s="33" t="s">
        <v>425</v>
      </c>
      <c r="E97" s="33" t="s">
        <v>574</v>
      </c>
      <c r="F97" s="33" t="s">
        <v>406</v>
      </c>
      <c r="G97" s="86" t="s">
        <v>575</v>
      </c>
      <c r="H97" s="33"/>
      <c r="I97" s="33" t="s">
        <v>424</v>
      </c>
      <c r="J97" s="33" t="s">
        <v>397</v>
      </c>
    </row>
    <row r="98" ht="33.75" customHeight="1" spans="1:10">
      <c r="A98" s="33" t="s">
        <v>333</v>
      </c>
      <c r="B98" s="33" t="s">
        <v>568</v>
      </c>
      <c r="C98" s="33" t="s">
        <v>412</v>
      </c>
      <c r="D98" s="33" t="s">
        <v>413</v>
      </c>
      <c r="E98" s="33" t="s">
        <v>413</v>
      </c>
      <c r="F98" s="33" t="s">
        <v>393</v>
      </c>
      <c r="G98" s="86" t="s">
        <v>431</v>
      </c>
      <c r="H98" s="33" t="s">
        <v>395</v>
      </c>
      <c r="I98" s="33" t="s">
        <v>396</v>
      </c>
      <c r="J98" s="33" t="s">
        <v>397</v>
      </c>
    </row>
    <row r="99" ht="33.75" customHeight="1" spans="1:10">
      <c r="A99" s="33" t="s">
        <v>295</v>
      </c>
      <c r="B99" s="33" t="s">
        <v>590</v>
      </c>
      <c r="C99" s="33" t="s">
        <v>390</v>
      </c>
      <c r="D99" s="33" t="s">
        <v>391</v>
      </c>
      <c r="E99" s="33" t="s">
        <v>591</v>
      </c>
      <c r="F99" s="33" t="s">
        <v>567</v>
      </c>
      <c r="G99" s="86" t="s">
        <v>592</v>
      </c>
      <c r="H99" s="33" t="s">
        <v>420</v>
      </c>
      <c r="I99" s="33" t="s">
        <v>396</v>
      </c>
      <c r="J99" s="33" t="s">
        <v>593</v>
      </c>
    </row>
    <row r="100" ht="33.75" customHeight="1" spans="1:10">
      <c r="A100" s="33" t="s">
        <v>295</v>
      </c>
      <c r="B100" s="33" t="s">
        <v>590</v>
      </c>
      <c r="C100" s="33" t="s">
        <v>390</v>
      </c>
      <c r="D100" s="33" t="s">
        <v>391</v>
      </c>
      <c r="E100" s="33" t="s">
        <v>594</v>
      </c>
      <c r="F100" s="33" t="s">
        <v>567</v>
      </c>
      <c r="G100" s="86" t="s">
        <v>595</v>
      </c>
      <c r="H100" s="33" t="s">
        <v>596</v>
      </c>
      <c r="I100" s="33" t="s">
        <v>396</v>
      </c>
      <c r="J100" s="33" t="s">
        <v>597</v>
      </c>
    </row>
    <row r="101" ht="33.75" customHeight="1" spans="1:10">
      <c r="A101" s="33" t="s">
        <v>295</v>
      </c>
      <c r="B101" s="33" t="s">
        <v>590</v>
      </c>
      <c r="C101" s="33" t="s">
        <v>390</v>
      </c>
      <c r="D101" s="33" t="s">
        <v>391</v>
      </c>
      <c r="E101" s="33" t="s">
        <v>44</v>
      </c>
      <c r="F101" s="33" t="s">
        <v>567</v>
      </c>
      <c r="G101" s="86" t="s">
        <v>598</v>
      </c>
      <c r="H101" s="33" t="s">
        <v>420</v>
      </c>
      <c r="I101" s="33" t="s">
        <v>396</v>
      </c>
      <c r="J101" s="33" t="s">
        <v>599</v>
      </c>
    </row>
    <row r="102" ht="33.75" customHeight="1" spans="1:10">
      <c r="A102" s="33" t="s">
        <v>295</v>
      </c>
      <c r="B102" s="33" t="s">
        <v>590</v>
      </c>
      <c r="C102" s="33" t="s">
        <v>390</v>
      </c>
      <c r="D102" s="33" t="s">
        <v>391</v>
      </c>
      <c r="E102" s="33" t="s">
        <v>407</v>
      </c>
      <c r="F102" s="33" t="s">
        <v>393</v>
      </c>
      <c r="G102" s="86" t="s">
        <v>600</v>
      </c>
      <c r="H102" s="33" t="s">
        <v>420</v>
      </c>
      <c r="I102" s="33" t="s">
        <v>396</v>
      </c>
      <c r="J102" s="33" t="s">
        <v>601</v>
      </c>
    </row>
    <row r="103" ht="33.75" customHeight="1" spans="1:10">
      <c r="A103" s="33" t="s">
        <v>295</v>
      </c>
      <c r="B103" s="33" t="s">
        <v>590</v>
      </c>
      <c r="C103" s="33" t="s">
        <v>390</v>
      </c>
      <c r="D103" s="33" t="s">
        <v>391</v>
      </c>
      <c r="E103" s="33" t="s">
        <v>602</v>
      </c>
      <c r="F103" s="33" t="s">
        <v>393</v>
      </c>
      <c r="G103" s="86" t="s">
        <v>603</v>
      </c>
      <c r="H103" s="33" t="s">
        <v>420</v>
      </c>
      <c r="I103" s="33" t="s">
        <v>396</v>
      </c>
      <c r="J103" s="33" t="s">
        <v>602</v>
      </c>
    </row>
    <row r="104" ht="33.75" customHeight="1" spans="1:10">
      <c r="A104" s="33" t="s">
        <v>295</v>
      </c>
      <c r="B104" s="33" t="s">
        <v>590</v>
      </c>
      <c r="C104" s="33" t="s">
        <v>390</v>
      </c>
      <c r="D104" s="33" t="s">
        <v>401</v>
      </c>
      <c r="E104" s="33" t="s">
        <v>604</v>
      </c>
      <c r="F104" s="33" t="s">
        <v>393</v>
      </c>
      <c r="G104" s="86" t="s">
        <v>403</v>
      </c>
      <c r="H104" s="33" t="s">
        <v>395</v>
      </c>
      <c r="I104" s="33" t="s">
        <v>396</v>
      </c>
      <c r="J104" s="33" t="s">
        <v>605</v>
      </c>
    </row>
    <row r="105" ht="33.75" customHeight="1" spans="1:10">
      <c r="A105" s="33" t="s">
        <v>295</v>
      </c>
      <c r="B105" s="33" t="s">
        <v>590</v>
      </c>
      <c r="C105" s="33" t="s">
        <v>390</v>
      </c>
      <c r="D105" s="33" t="s">
        <v>401</v>
      </c>
      <c r="E105" s="33" t="s">
        <v>606</v>
      </c>
      <c r="F105" s="33" t="s">
        <v>393</v>
      </c>
      <c r="G105" s="86" t="s">
        <v>431</v>
      </c>
      <c r="H105" s="33" t="s">
        <v>395</v>
      </c>
      <c r="I105" s="33" t="s">
        <v>396</v>
      </c>
      <c r="J105" s="33" t="s">
        <v>607</v>
      </c>
    </row>
    <row r="106" ht="33.75" customHeight="1" spans="1:10">
      <c r="A106" s="33" t="s">
        <v>295</v>
      </c>
      <c r="B106" s="33" t="s">
        <v>590</v>
      </c>
      <c r="C106" s="33" t="s">
        <v>390</v>
      </c>
      <c r="D106" s="33" t="s">
        <v>401</v>
      </c>
      <c r="E106" s="33" t="s">
        <v>540</v>
      </c>
      <c r="F106" s="33" t="s">
        <v>393</v>
      </c>
      <c r="G106" s="86" t="s">
        <v>403</v>
      </c>
      <c r="H106" s="33" t="s">
        <v>395</v>
      </c>
      <c r="I106" s="33" t="s">
        <v>396</v>
      </c>
      <c r="J106" s="33" t="s">
        <v>608</v>
      </c>
    </row>
    <row r="107" ht="33.75" customHeight="1" spans="1:10">
      <c r="A107" s="33" t="s">
        <v>295</v>
      </c>
      <c r="B107" s="33" t="s">
        <v>590</v>
      </c>
      <c r="C107" s="33" t="s">
        <v>390</v>
      </c>
      <c r="D107" s="33" t="s">
        <v>401</v>
      </c>
      <c r="E107" s="33" t="s">
        <v>609</v>
      </c>
      <c r="F107" s="33" t="s">
        <v>393</v>
      </c>
      <c r="G107" s="86" t="s">
        <v>403</v>
      </c>
      <c r="H107" s="33" t="s">
        <v>395</v>
      </c>
      <c r="I107" s="33" t="s">
        <v>396</v>
      </c>
      <c r="J107" s="33" t="s">
        <v>610</v>
      </c>
    </row>
    <row r="108" ht="33.75" customHeight="1" spans="1:10">
      <c r="A108" s="33" t="s">
        <v>295</v>
      </c>
      <c r="B108" s="33" t="s">
        <v>590</v>
      </c>
      <c r="C108" s="33" t="s">
        <v>390</v>
      </c>
      <c r="D108" s="33" t="s">
        <v>404</v>
      </c>
      <c r="E108" s="33" t="s">
        <v>611</v>
      </c>
      <c r="F108" s="33" t="s">
        <v>393</v>
      </c>
      <c r="G108" s="86" t="s">
        <v>403</v>
      </c>
      <c r="H108" s="33" t="s">
        <v>395</v>
      </c>
      <c r="I108" s="33" t="s">
        <v>396</v>
      </c>
      <c r="J108" s="33" t="s">
        <v>612</v>
      </c>
    </row>
    <row r="109" ht="33.75" customHeight="1" spans="1:10">
      <c r="A109" s="33" t="s">
        <v>295</v>
      </c>
      <c r="B109" s="33" t="s">
        <v>590</v>
      </c>
      <c r="C109" s="33" t="s">
        <v>408</v>
      </c>
      <c r="D109" s="33" t="s">
        <v>409</v>
      </c>
      <c r="E109" s="33" t="s">
        <v>613</v>
      </c>
      <c r="F109" s="33" t="s">
        <v>406</v>
      </c>
      <c r="G109" s="86" t="s">
        <v>407</v>
      </c>
      <c r="H109" s="33" t="s">
        <v>395</v>
      </c>
      <c r="I109" s="33" t="s">
        <v>396</v>
      </c>
      <c r="J109" s="33" t="s">
        <v>614</v>
      </c>
    </row>
    <row r="110" ht="33.75" customHeight="1" spans="1:10">
      <c r="A110" s="33" t="s">
        <v>295</v>
      </c>
      <c r="B110" s="33" t="s">
        <v>590</v>
      </c>
      <c r="C110" s="33" t="s">
        <v>408</v>
      </c>
      <c r="D110" s="33" t="s">
        <v>409</v>
      </c>
      <c r="E110" s="33" t="s">
        <v>615</v>
      </c>
      <c r="F110" s="33" t="s">
        <v>406</v>
      </c>
      <c r="G110" s="86" t="s">
        <v>407</v>
      </c>
      <c r="H110" s="33" t="s">
        <v>395</v>
      </c>
      <c r="I110" s="33" t="s">
        <v>396</v>
      </c>
      <c r="J110" s="33" t="s">
        <v>614</v>
      </c>
    </row>
    <row r="111" ht="33.75" customHeight="1" spans="1:10">
      <c r="A111" s="33" t="s">
        <v>295</v>
      </c>
      <c r="B111" s="33" t="s">
        <v>590</v>
      </c>
      <c r="C111" s="33" t="s">
        <v>412</v>
      </c>
      <c r="D111" s="33" t="s">
        <v>413</v>
      </c>
      <c r="E111" s="33" t="s">
        <v>616</v>
      </c>
      <c r="F111" s="33" t="s">
        <v>393</v>
      </c>
      <c r="G111" s="86" t="s">
        <v>411</v>
      </c>
      <c r="H111" s="33" t="s">
        <v>395</v>
      </c>
      <c r="I111" s="33" t="s">
        <v>396</v>
      </c>
      <c r="J111" s="33" t="s">
        <v>617</v>
      </c>
    </row>
    <row r="112" ht="33.75" customHeight="1" spans="1:10">
      <c r="A112" s="33" t="s">
        <v>304</v>
      </c>
      <c r="B112" s="33" t="s">
        <v>618</v>
      </c>
      <c r="C112" s="33" t="s">
        <v>390</v>
      </c>
      <c r="D112" s="33" t="s">
        <v>391</v>
      </c>
      <c r="E112" s="33" t="s">
        <v>619</v>
      </c>
      <c r="F112" s="33" t="s">
        <v>453</v>
      </c>
      <c r="G112" s="86" t="s">
        <v>620</v>
      </c>
      <c r="H112" s="33" t="s">
        <v>420</v>
      </c>
      <c r="I112" s="33" t="s">
        <v>396</v>
      </c>
      <c r="J112" s="33" t="s">
        <v>621</v>
      </c>
    </row>
    <row r="113" ht="33.75" customHeight="1" spans="1:10">
      <c r="A113" s="33" t="s">
        <v>304</v>
      </c>
      <c r="B113" s="33" t="s">
        <v>618</v>
      </c>
      <c r="C113" s="33" t="s">
        <v>390</v>
      </c>
      <c r="D113" s="33" t="s">
        <v>391</v>
      </c>
      <c r="E113" s="33" t="s">
        <v>622</v>
      </c>
      <c r="F113" s="33" t="s">
        <v>453</v>
      </c>
      <c r="G113" s="86" t="s">
        <v>623</v>
      </c>
      <c r="H113" s="33" t="s">
        <v>420</v>
      </c>
      <c r="I113" s="33" t="s">
        <v>396</v>
      </c>
      <c r="J113" s="33" t="s">
        <v>624</v>
      </c>
    </row>
    <row r="114" ht="33.75" customHeight="1" spans="1:10">
      <c r="A114" s="33" t="s">
        <v>304</v>
      </c>
      <c r="B114" s="33" t="s">
        <v>618</v>
      </c>
      <c r="C114" s="33" t="s">
        <v>390</v>
      </c>
      <c r="D114" s="33" t="s">
        <v>391</v>
      </c>
      <c r="E114" s="33" t="s">
        <v>625</v>
      </c>
      <c r="F114" s="33" t="s">
        <v>393</v>
      </c>
      <c r="G114" s="86" t="s">
        <v>444</v>
      </c>
      <c r="H114" s="33" t="s">
        <v>626</v>
      </c>
      <c r="I114" s="33" t="s">
        <v>396</v>
      </c>
      <c r="J114" s="33" t="s">
        <v>627</v>
      </c>
    </row>
    <row r="115" ht="33.75" customHeight="1" spans="1:10">
      <c r="A115" s="33" t="s">
        <v>304</v>
      </c>
      <c r="B115" s="33" t="s">
        <v>618</v>
      </c>
      <c r="C115" s="33" t="s">
        <v>390</v>
      </c>
      <c r="D115" s="33" t="s">
        <v>391</v>
      </c>
      <c r="E115" s="33" t="s">
        <v>628</v>
      </c>
      <c r="F115" s="33" t="s">
        <v>453</v>
      </c>
      <c r="G115" s="86" t="s">
        <v>52</v>
      </c>
      <c r="H115" s="33" t="s">
        <v>466</v>
      </c>
      <c r="I115" s="33" t="s">
        <v>396</v>
      </c>
      <c r="J115" s="33" t="s">
        <v>629</v>
      </c>
    </row>
    <row r="116" ht="33.75" customHeight="1" spans="1:10">
      <c r="A116" s="33" t="s">
        <v>304</v>
      </c>
      <c r="B116" s="33" t="s">
        <v>618</v>
      </c>
      <c r="C116" s="33" t="s">
        <v>390</v>
      </c>
      <c r="D116" s="33" t="s">
        <v>401</v>
      </c>
      <c r="E116" s="33" t="s">
        <v>541</v>
      </c>
      <c r="F116" s="33" t="s">
        <v>393</v>
      </c>
      <c r="G116" s="86" t="s">
        <v>403</v>
      </c>
      <c r="H116" s="33" t="s">
        <v>395</v>
      </c>
      <c r="I116" s="33" t="s">
        <v>396</v>
      </c>
      <c r="J116" s="33" t="s">
        <v>630</v>
      </c>
    </row>
    <row r="117" ht="33.75" customHeight="1" spans="1:10">
      <c r="A117" s="33" t="s">
        <v>304</v>
      </c>
      <c r="B117" s="33" t="s">
        <v>618</v>
      </c>
      <c r="C117" s="33" t="s">
        <v>390</v>
      </c>
      <c r="D117" s="33" t="s">
        <v>401</v>
      </c>
      <c r="E117" s="33" t="s">
        <v>539</v>
      </c>
      <c r="F117" s="33" t="s">
        <v>393</v>
      </c>
      <c r="G117" s="86" t="s">
        <v>403</v>
      </c>
      <c r="H117" s="33" t="s">
        <v>395</v>
      </c>
      <c r="I117" s="33" t="s">
        <v>396</v>
      </c>
      <c r="J117" s="33" t="s">
        <v>631</v>
      </c>
    </row>
    <row r="118" ht="33.75" customHeight="1" spans="1:10">
      <c r="A118" s="33" t="s">
        <v>304</v>
      </c>
      <c r="B118" s="33" t="s">
        <v>618</v>
      </c>
      <c r="C118" s="33" t="s">
        <v>390</v>
      </c>
      <c r="D118" s="33" t="s">
        <v>404</v>
      </c>
      <c r="E118" s="33" t="s">
        <v>632</v>
      </c>
      <c r="F118" s="33" t="s">
        <v>406</v>
      </c>
      <c r="G118" s="86" t="s">
        <v>407</v>
      </c>
      <c r="H118" s="33" t="s">
        <v>395</v>
      </c>
      <c r="I118" s="33" t="s">
        <v>396</v>
      </c>
      <c r="J118" s="33" t="s">
        <v>633</v>
      </c>
    </row>
    <row r="119" ht="33.75" customHeight="1" spans="1:10">
      <c r="A119" s="33" t="s">
        <v>304</v>
      </c>
      <c r="B119" s="33" t="s">
        <v>618</v>
      </c>
      <c r="C119" s="33" t="s">
        <v>408</v>
      </c>
      <c r="D119" s="33" t="s">
        <v>409</v>
      </c>
      <c r="E119" s="33" t="s">
        <v>538</v>
      </c>
      <c r="F119" s="33" t="s">
        <v>393</v>
      </c>
      <c r="G119" s="86" t="s">
        <v>403</v>
      </c>
      <c r="H119" s="33" t="s">
        <v>395</v>
      </c>
      <c r="I119" s="33" t="s">
        <v>396</v>
      </c>
      <c r="J119" s="33" t="s">
        <v>634</v>
      </c>
    </row>
    <row r="120" ht="33.75" customHeight="1" spans="1:10">
      <c r="A120" s="33" t="s">
        <v>304</v>
      </c>
      <c r="B120" s="33" t="s">
        <v>618</v>
      </c>
      <c r="C120" s="33" t="s">
        <v>408</v>
      </c>
      <c r="D120" s="33" t="s">
        <v>409</v>
      </c>
      <c r="E120" s="33" t="s">
        <v>635</v>
      </c>
      <c r="F120" s="33" t="s">
        <v>393</v>
      </c>
      <c r="G120" s="86" t="s">
        <v>394</v>
      </c>
      <c r="H120" s="33" t="s">
        <v>395</v>
      </c>
      <c r="I120" s="33" t="s">
        <v>396</v>
      </c>
      <c r="J120" s="33" t="s">
        <v>636</v>
      </c>
    </row>
    <row r="121" ht="33.75" customHeight="1" spans="1:10">
      <c r="A121" s="33" t="s">
        <v>304</v>
      </c>
      <c r="B121" s="33" t="s">
        <v>618</v>
      </c>
      <c r="C121" s="33" t="s">
        <v>412</v>
      </c>
      <c r="D121" s="33" t="s">
        <v>413</v>
      </c>
      <c r="E121" s="33" t="s">
        <v>637</v>
      </c>
      <c r="F121" s="33" t="s">
        <v>393</v>
      </c>
      <c r="G121" s="86" t="s">
        <v>431</v>
      </c>
      <c r="H121" s="33" t="s">
        <v>395</v>
      </c>
      <c r="I121" s="33" t="s">
        <v>396</v>
      </c>
      <c r="J121" s="33" t="s">
        <v>638</v>
      </c>
    </row>
    <row r="122" ht="33.75" customHeight="1" spans="1:10">
      <c r="A122" s="33" t="s">
        <v>302</v>
      </c>
      <c r="B122" s="33" t="s">
        <v>639</v>
      </c>
      <c r="C122" s="33" t="s">
        <v>390</v>
      </c>
      <c r="D122" s="33" t="s">
        <v>391</v>
      </c>
      <c r="E122" s="33" t="s">
        <v>579</v>
      </c>
      <c r="F122" s="33" t="s">
        <v>393</v>
      </c>
      <c r="G122" s="86" t="s">
        <v>403</v>
      </c>
      <c r="H122" s="33" t="s">
        <v>395</v>
      </c>
      <c r="I122" s="33" t="s">
        <v>396</v>
      </c>
      <c r="J122" s="33" t="s">
        <v>580</v>
      </c>
    </row>
    <row r="123" ht="33.75" customHeight="1" spans="1:10">
      <c r="A123" s="33" t="s">
        <v>302</v>
      </c>
      <c r="B123" s="33" t="s">
        <v>639</v>
      </c>
      <c r="C123" s="33" t="s">
        <v>390</v>
      </c>
      <c r="D123" s="33" t="s">
        <v>401</v>
      </c>
      <c r="E123" s="33" t="s">
        <v>640</v>
      </c>
      <c r="F123" s="33" t="s">
        <v>406</v>
      </c>
      <c r="G123" s="86" t="s">
        <v>407</v>
      </c>
      <c r="H123" s="33" t="s">
        <v>395</v>
      </c>
      <c r="I123" s="33" t="s">
        <v>396</v>
      </c>
      <c r="J123" s="33" t="s">
        <v>640</v>
      </c>
    </row>
    <row r="124" ht="33.75" customHeight="1" spans="1:10">
      <c r="A124" s="33" t="s">
        <v>302</v>
      </c>
      <c r="B124" s="33" t="s">
        <v>639</v>
      </c>
      <c r="C124" s="33" t="s">
        <v>390</v>
      </c>
      <c r="D124" s="33" t="s">
        <v>401</v>
      </c>
      <c r="E124" s="33" t="s">
        <v>641</v>
      </c>
      <c r="F124" s="33" t="s">
        <v>393</v>
      </c>
      <c r="G124" s="86" t="s">
        <v>642</v>
      </c>
      <c r="H124" s="33" t="s">
        <v>395</v>
      </c>
      <c r="I124" s="33" t="s">
        <v>396</v>
      </c>
      <c r="J124" s="33" t="s">
        <v>643</v>
      </c>
    </row>
    <row r="125" ht="33.75" customHeight="1" spans="1:10">
      <c r="A125" s="33" t="s">
        <v>302</v>
      </c>
      <c r="B125" s="33" t="s">
        <v>639</v>
      </c>
      <c r="C125" s="33" t="s">
        <v>390</v>
      </c>
      <c r="D125" s="33" t="s">
        <v>401</v>
      </c>
      <c r="E125" s="33" t="s">
        <v>644</v>
      </c>
      <c r="F125" s="33" t="s">
        <v>393</v>
      </c>
      <c r="G125" s="86" t="s">
        <v>431</v>
      </c>
      <c r="H125" s="33" t="s">
        <v>395</v>
      </c>
      <c r="I125" s="33" t="s">
        <v>396</v>
      </c>
      <c r="J125" s="33" t="s">
        <v>645</v>
      </c>
    </row>
    <row r="126" ht="33.75" customHeight="1" spans="1:10">
      <c r="A126" s="33" t="s">
        <v>302</v>
      </c>
      <c r="B126" s="33" t="s">
        <v>639</v>
      </c>
      <c r="C126" s="33" t="s">
        <v>390</v>
      </c>
      <c r="D126" s="33" t="s">
        <v>404</v>
      </c>
      <c r="E126" s="33" t="s">
        <v>646</v>
      </c>
      <c r="F126" s="33" t="s">
        <v>453</v>
      </c>
      <c r="G126" s="86" t="s">
        <v>454</v>
      </c>
      <c r="H126" s="33" t="s">
        <v>455</v>
      </c>
      <c r="I126" s="33" t="s">
        <v>396</v>
      </c>
      <c r="J126" s="33" t="s">
        <v>647</v>
      </c>
    </row>
    <row r="127" ht="33.75" customHeight="1" spans="1:10">
      <c r="A127" s="33" t="s">
        <v>302</v>
      </c>
      <c r="B127" s="33" t="s">
        <v>639</v>
      </c>
      <c r="C127" s="33" t="s">
        <v>408</v>
      </c>
      <c r="D127" s="33" t="s">
        <v>409</v>
      </c>
      <c r="E127" s="33" t="s">
        <v>585</v>
      </c>
      <c r="F127" s="33" t="s">
        <v>393</v>
      </c>
      <c r="G127" s="86" t="s">
        <v>648</v>
      </c>
      <c r="H127" s="33" t="s">
        <v>463</v>
      </c>
      <c r="I127" s="33" t="s">
        <v>396</v>
      </c>
      <c r="J127" s="33" t="s">
        <v>587</v>
      </c>
    </row>
    <row r="128" ht="33.75" customHeight="1" spans="1:10">
      <c r="A128" s="33" t="s">
        <v>302</v>
      </c>
      <c r="B128" s="33" t="s">
        <v>639</v>
      </c>
      <c r="C128" s="33" t="s">
        <v>412</v>
      </c>
      <c r="D128" s="33" t="s">
        <v>413</v>
      </c>
      <c r="E128" s="33" t="s">
        <v>588</v>
      </c>
      <c r="F128" s="33" t="s">
        <v>393</v>
      </c>
      <c r="G128" s="86" t="s">
        <v>403</v>
      </c>
      <c r="H128" s="33" t="s">
        <v>395</v>
      </c>
      <c r="I128" s="33" t="s">
        <v>396</v>
      </c>
      <c r="J128" s="33" t="s">
        <v>589</v>
      </c>
    </row>
    <row r="129" ht="33.75" customHeight="1" spans="1:10">
      <c r="A129" s="33" t="s">
        <v>335</v>
      </c>
      <c r="B129" s="33" t="s">
        <v>682</v>
      </c>
      <c r="C129" s="33" t="s">
        <v>390</v>
      </c>
      <c r="D129" s="33" t="s">
        <v>391</v>
      </c>
      <c r="E129" s="33" t="s">
        <v>683</v>
      </c>
      <c r="F129" s="33" t="s">
        <v>406</v>
      </c>
      <c r="G129" s="86" t="s">
        <v>684</v>
      </c>
      <c r="H129" s="33" t="s">
        <v>420</v>
      </c>
      <c r="I129" s="33" t="s">
        <v>396</v>
      </c>
      <c r="J129" s="33" t="s">
        <v>397</v>
      </c>
    </row>
    <row r="130" ht="33.75" customHeight="1" spans="1:10">
      <c r="A130" s="33" t="s">
        <v>335</v>
      </c>
      <c r="B130" s="33" t="s">
        <v>682</v>
      </c>
      <c r="C130" s="33" t="s">
        <v>390</v>
      </c>
      <c r="D130" s="33" t="s">
        <v>391</v>
      </c>
      <c r="E130" s="33" t="s">
        <v>685</v>
      </c>
      <c r="F130" s="33" t="s">
        <v>406</v>
      </c>
      <c r="G130" s="86" t="s">
        <v>686</v>
      </c>
      <c r="H130" s="33" t="s">
        <v>420</v>
      </c>
      <c r="I130" s="33" t="s">
        <v>396</v>
      </c>
      <c r="J130" s="33" t="s">
        <v>397</v>
      </c>
    </row>
    <row r="131" ht="33.75" customHeight="1" spans="1:10">
      <c r="A131" s="33" t="s">
        <v>335</v>
      </c>
      <c r="B131" s="33" t="s">
        <v>682</v>
      </c>
      <c r="C131" s="33" t="s">
        <v>390</v>
      </c>
      <c r="D131" s="33" t="s">
        <v>391</v>
      </c>
      <c r="E131" s="33" t="s">
        <v>687</v>
      </c>
      <c r="F131" s="33" t="s">
        <v>406</v>
      </c>
      <c r="G131" s="86" t="s">
        <v>688</v>
      </c>
      <c r="H131" s="33" t="s">
        <v>420</v>
      </c>
      <c r="I131" s="33" t="s">
        <v>396</v>
      </c>
      <c r="J131" s="33" t="s">
        <v>397</v>
      </c>
    </row>
    <row r="132" ht="33.75" customHeight="1" spans="1:10">
      <c r="A132" s="33" t="s">
        <v>335</v>
      </c>
      <c r="B132" s="33" t="s">
        <v>682</v>
      </c>
      <c r="C132" s="33" t="s">
        <v>390</v>
      </c>
      <c r="D132" s="33" t="s">
        <v>391</v>
      </c>
      <c r="E132" s="33" t="s">
        <v>689</v>
      </c>
      <c r="F132" s="33" t="s">
        <v>406</v>
      </c>
      <c r="G132" s="86" t="s">
        <v>690</v>
      </c>
      <c r="H132" s="33" t="s">
        <v>420</v>
      </c>
      <c r="I132" s="33" t="s">
        <v>396</v>
      </c>
      <c r="J132" s="33" t="s">
        <v>397</v>
      </c>
    </row>
    <row r="133" ht="33.75" customHeight="1" spans="1:10">
      <c r="A133" s="33" t="s">
        <v>335</v>
      </c>
      <c r="B133" s="33" t="s">
        <v>682</v>
      </c>
      <c r="C133" s="33" t="s">
        <v>390</v>
      </c>
      <c r="D133" s="33" t="s">
        <v>401</v>
      </c>
      <c r="E133" s="33" t="s">
        <v>691</v>
      </c>
      <c r="F133" s="33" t="s">
        <v>406</v>
      </c>
      <c r="G133" s="86" t="s">
        <v>407</v>
      </c>
      <c r="H133" s="33" t="s">
        <v>395</v>
      </c>
      <c r="I133" s="33" t="s">
        <v>396</v>
      </c>
      <c r="J133" s="33" t="s">
        <v>397</v>
      </c>
    </row>
    <row r="134" ht="33.75" customHeight="1" spans="1:10">
      <c r="A134" s="33" t="s">
        <v>335</v>
      </c>
      <c r="B134" s="33" t="s">
        <v>682</v>
      </c>
      <c r="C134" s="33" t="s">
        <v>390</v>
      </c>
      <c r="D134" s="33" t="s">
        <v>401</v>
      </c>
      <c r="E134" s="33" t="s">
        <v>473</v>
      </c>
      <c r="F134" s="33" t="s">
        <v>406</v>
      </c>
      <c r="G134" s="86" t="s">
        <v>407</v>
      </c>
      <c r="H134" s="33" t="s">
        <v>395</v>
      </c>
      <c r="I134" s="33" t="s">
        <v>396</v>
      </c>
      <c r="J134" s="33" t="s">
        <v>397</v>
      </c>
    </row>
    <row r="135" ht="33.75" customHeight="1" spans="1:10">
      <c r="A135" s="33" t="s">
        <v>335</v>
      </c>
      <c r="B135" s="33" t="s">
        <v>682</v>
      </c>
      <c r="C135" s="33" t="s">
        <v>390</v>
      </c>
      <c r="D135" s="33" t="s">
        <v>404</v>
      </c>
      <c r="E135" s="33" t="s">
        <v>471</v>
      </c>
      <c r="F135" s="33" t="s">
        <v>406</v>
      </c>
      <c r="G135" s="86" t="s">
        <v>407</v>
      </c>
      <c r="H135" s="33" t="s">
        <v>395</v>
      </c>
      <c r="I135" s="33" t="s">
        <v>396</v>
      </c>
      <c r="J135" s="33" t="s">
        <v>397</v>
      </c>
    </row>
    <row r="136" ht="33.75" customHeight="1" spans="1:10">
      <c r="A136" s="33" t="s">
        <v>335</v>
      </c>
      <c r="B136" s="33" t="s">
        <v>682</v>
      </c>
      <c r="C136" s="33" t="s">
        <v>408</v>
      </c>
      <c r="D136" s="33" t="s">
        <v>409</v>
      </c>
      <c r="E136" s="33" t="s">
        <v>692</v>
      </c>
      <c r="F136" s="33" t="s">
        <v>406</v>
      </c>
      <c r="G136" s="86" t="s">
        <v>485</v>
      </c>
      <c r="H136" s="33"/>
      <c r="I136" s="33" t="s">
        <v>424</v>
      </c>
      <c r="J136" s="33" t="s">
        <v>397</v>
      </c>
    </row>
    <row r="137" ht="33.75" customHeight="1" spans="1:10">
      <c r="A137" s="33" t="s">
        <v>335</v>
      </c>
      <c r="B137" s="33" t="s">
        <v>682</v>
      </c>
      <c r="C137" s="33" t="s">
        <v>408</v>
      </c>
      <c r="D137" s="33" t="s">
        <v>409</v>
      </c>
      <c r="E137" s="33" t="s">
        <v>535</v>
      </c>
      <c r="F137" s="33" t="s">
        <v>406</v>
      </c>
      <c r="G137" s="86" t="s">
        <v>485</v>
      </c>
      <c r="H137" s="33"/>
      <c r="I137" s="33" t="s">
        <v>424</v>
      </c>
      <c r="J137" s="33" t="s">
        <v>397</v>
      </c>
    </row>
    <row r="138" ht="33.75" customHeight="1" spans="1:10">
      <c r="A138" s="33" t="s">
        <v>335</v>
      </c>
      <c r="B138" s="33" t="s">
        <v>682</v>
      </c>
      <c r="C138" s="33" t="s">
        <v>412</v>
      </c>
      <c r="D138" s="33" t="s">
        <v>413</v>
      </c>
      <c r="E138" s="33" t="s">
        <v>693</v>
      </c>
      <c r="F138" s="33" t="s">
        <v>406</v>
      </c>
      <c r="G138" s="86" t="s">
        <v>411</v>
      </c>
      <c r="H138" s="33" t="s">
        <v>395</v>
      </c>
      <c r="I138" s="33" t="s">
        <v>396</v>
      </c>
      <c r="J138" s="33" t="s">
        <v>397</v>
      </c>
    </row>
    <row r="139" ht="33.75" customHeight="1" spans="1:10">
      <c r="A139" s="33" t="s">
        <v>308</v>
      </c>
      <c r="B139" s="33" t="s">
        <v>694</v>
      </c>
      <c r="C139" s="33" t="s">
        <v>390</v>
      </c>
      <c r="D139" s="33" t="s">
        <v>391</v>
      </c>
      <c r="E139" s="33" t="s">
        <v>628</v>
      </c>
      <c r="F139" s="33" t="s">
        <v>393</v>
      </c>
      <c r="G139" s="86" t="s">
        <v>52</v>
      </c>
      <c r="H139" s="33" t="s">
        <v>466</v>
      </c>
      <c r="I139" s="33" t="s">
        <v>396</v>
      </c>
      <c r="J139" s="33" t="s">
        <v>695</v>
      </c>
    </row>
    <row r="140" ht="33.75" customHeight="1" spans="1:10">
      <c r="A140" s="33" t="s">
        <v>308</v>
      </c>
      <c r="B140" s="33" t="s">
        <v>694</v>
      </c>
      <c r="C140" s="33" t="s">
        <v>390</v>
      </c>
      <c r="D140" s="33" t="s">
        <v>391</v>
      </c>
      <c r="E140" s="33" t="s">
        <v>696</v>
      </c>
      <c r="F140" s="33" t="s">
        <v>453</v>
      </c>
      <c r="G140" s="86" t="s">
        <v>697</v>
      </c>
      <c r="H140" s="33" t="s">
        <v>420</v>
      </c>
      <c r="I140" s="33" t="s">
        <v>396</v>
      </c>
      <c r="J140" s="33" t="s">
        <v>698</v>
      </c>
    </row>
    <row r="141" ht="33.75" customHeight="1" spans="1:10">
      <c r="A141" s="33" t="s">
        <v>308</v>
      </c>
      <c r="B141" s="33" t="s">
        <v>694</v>
      </c>
      <c r="C141" s="33" t="s">
        <v>390</v>
      </c>
      <c r="D141" s="33" t="s">
        <v>391</v>
      </c>
      <c r="E141" s="33" t="s">
        <v>699</v>
      </c>
      <c r="F141" s="33" t="s">
        <v>453</v>
      </c>
      <c r="G141" s="86" t="s">
        <v>700</v>
      </c>
      <c r="H141" s="33" t="s">
        <v>420</v>
      </c>
      <c r="I141" s="33" t="s">
        <v>396</v>
      </c>
      <c r="J141" s="33" t="s">
        <v>698</v>
      </c>
    </row>
    <row r="142" ht="33.75" customHeight="1" spans="1:10">
      <c r="A142" s="33" t="s">
        <v>308</v>
      </c>
      <c r="B142" s="33" t="s">
        <v>694</v>
      </c>
      <c r="C142" s="33" t="s">
        <v>390</v>
      </c>
      <c r="D142" s="33" t="s">
        <v>391</v>
      </c>
      <c r="E142" s="33" t="s">
        <v>701</v>
      </c>
      <c r="F142" s="33" t="s">
        <v>453</v>
      </c>
      <c r="G142" s="86" t="s">
        <v>702</v>
      </c>
      <c r="H142" s="33" t="s">
        <v>420</v>
      </c>
      <c r="I142" s="33" t="s">
        <v>396</v>
      </c>
      <c r="J142" s="33" t="s">
        <v>698</v>
      </c>
    </row>
    <row r="143" ht="33.75" customHeight="1" spans="1:10">
      <c r="A143" s="33" t="s">
        <v>308</v>
      </c>
      <c r="B143" s="33" t="s">
        <v>694</v>
      </c>
      <c r="C143" s="33" t="s">
        <v>390</v>
      </c>
      <c r="D143" s="33" t="s">
        <v>391</v>
      </c>
      <c r="E143" s="33" t="s">
        <v>703</v>
      </c>
      <c r="F143" s="33" t="s">
        <v>453</v>
      </c>
      <c r="G143" s="86" t="s">
        <v>704</v>
      </c>
      <c r="H143" s="33" t="s">
        <v>420</v>
      </c>
      <c r="I143" s="33" t="s">
        <v>396</v>
      </c>
      <c r="J143" s="33" t="s">
        <v>698</v>
      </c>
    </row>
    <row r="144" ht="33.75" customHeight="1" spans="1:10">
      <c r="A144" s="33" t="s">
        <v>308</v>
      </c>
      <c r="B144" s="33" t="s">
        <v>694</v>
      </c>
      <c r="C144" s="33" t="s">
        <v>390</v>
      </c>
      <c r="D144" s="33" t="s">
        <v>391</v>
      </c>
      <c r="E144" s="33" t="s">
        <v>705</v>
      </c>
      <c r="F144" s="33" t="s">
        <v>453</v>
      </c>
      <c r="G144" s="86" t="s">
        <v>706</v>
      </c>
      <c r="H144" s="33" t="s">
        <v>420</v>
      </c>
      <c r="I144" s="33" t="s">
        <v>396</v>
      </c>
      <c r="J144" s="33" t="s">
        <v>707</v>
      </c>
    </row>
    <row r="145" ht="33.75" customHeight="1" spans="1:10">
      <c r="A145" s="33" t="s">
        <v>308</v>
      </c>
      <c r="B145" s="33" t="s">
        <v>694</v>
      </c>
      <c r="C145" s="33" t="s">
        <v>390</v>
      </c>
      <c r="D145" s="33" t="s">
        <v>391</v>
      </c>
      <c r="E145" s="33" t="s">
        <v>708</v>
      </c>
      <c r="F145" s="33" t="s">
        <v>453</v>
      </c>
      <c r="G145" s="86" t="s">
        <v>709</v>
      </c>
      <c r="H145" s="33" t="s">
        <v>420</v>
      </c>
      <c r="I145" s="33" t="s">
        <v>396</v>
      </c>
      <c r="J145" s="33" t="s">
        <v>707</v>
      </c>
    </row>
    <row r="146" ht="33.75" customHeight="1" spans="1:10">
      <c r="A146" s="33" t="s">
        <v>308</v>
      </c>
      <c r="B146" s="33" t="s">
        <v>694</v>
      </c>
      <c r="C146" s="33" t="s">
        <v>390</v>
      </c>
      <c r="D146" s="33" t="s">
        <v>391</v>
      </c>
      <c r="E146" s="33" t="s">
        <v>710</v>
      </c>
      <c r="F146" s="33" t="s">
        <v>406</v>
      </c>
      <c r="G146" s="86" t="s">
        <v>403</v>
      </c>
      <c r="H146" s="33" t="s">
        <v>466</v>
      </c>
      <c r="I146" s="33" t="s">
        <v>396</v>
      </c>
      <c r="J146" s="33" t="s">
        <v>711</v>
      </c>
    </row>
    <row r="147" ht="33.75" customHeight="1" spans="1:10">
      <c r="A147" s="33" t="s">
        <v>308</v>
      </c>
      <c r="B147" s="33" t="s">
        <v>694</v>
      </c>
      <c r="C147" s="33" t="s">
        <v>390</v>
      </c>
      <c r="D147" s="33" t="s">
        <v>401</v>
      </c>
      <c r="E147" s="33" t="s">
        <v>712</v>
      </c>
      <c r="F147" s="33" t="s">
        <v>393</v>
      </c>
      <c r="G147" s="86" t="s">
        <v>407</v>
      </c>
      <c r="H147" s="33" t="s">
        <v>395</v>
      </c>
      <c r="I147" s="33" t="s">
        <v>396</v>
      </c>
      <c r="J147" s="33" t="s">
        <v>713</v>
      </c>
    </row>
    <row r="148" ht="33.75" customHeight="1" spans="1:10">
      <c r="A148" s="33" t="s">
        <v>308</v>
      </c>
      <c r="B148" s="33" t="s">
        <v>694</v>
      </c>
      <c r="C148" s="33" t="s">
        <v>390</v>
      </c>
      <c r="D148" s="33" t="s">
        <v>401</v>
      </c>
      <c r="E148" s="33" t="s">
        <v>714</v>
      </c>
      <c r="F148" s="33" t="s">
        <v>393</v>
      </c>
      <c r="G148" s="86" t="s">
        <v>407</v>
      </c>
      <c r="H148" s="33" t="s">
        <v>395</v>
      </c>
      <c r="I148" s="33" t="s">
        <v>396</v>
      </c>
      <c r="J148" s="33" t="s">
        <v>715</v>
      </c>
    </row>
    <row r="149" ht="33.75" customHeight="1" spans="1:10">
      <c r="A149" s="33" t="s">
        <v>308</v>
      </c>
      <c r="B149" s="33" t="s">
        <v>694</v>
      </c>
      <c r="C149" s="33" t="s">
        <v>390</v>
      </c>
      <c r="D149" s="33" t="s">
        <v>404</v>
      </c>
      <c r="E149" s="33" t="s">
        <v>471</v>
      </c>
      <c r="F149" s="33" t="s">
        <v>406</v>
      </c>
      <c r="G149" s="86" t="s">
        <v>407</v>
      </c>
      <c r="H149" s="33" t="s">
        <v>395</v>
      </c>
      <c r="I149" s="33" t="s">
        <v>396</v>
      </c>
      <c r="J149" s="33" t="s">
        <v>716</v>
      </c>
    </row>
    <row r="150" ht="33.75" customHeight="1" spans="1:10">
      <c r="A150" s="33" t="s">
        <v>308</v>
      </c>
      <c r="B150" s="33" t="s">
        <v>694</v>
      </c>
      <c r="C150" s="33" t="s">
        <v>408</v>
      </c>
      <c r="D150" s="33" t="s">
        <v>409</v>
      </c>
      <c r="E150" s="33" t="s">
        <v>717</v>
      </c>
      <c r="F150" s="33" t="s">
        <v>393</v>
      </c>
      <c r="G150" s="86" t="s">
        <v>403</v>
      </c>
      <c r="H150" s="33" t="s">
        <v>395</v>
      </c>
      <c r="I150" s="33" t="s">
        <v>396</v>
      </c>
      <c r="J150" s="33" t="s">
        <v>718</v>
      </c>
    </row>
    <row r="151" ht="33.75" customHeight="1" spans="1:10">
      <c r="A151" s="33" t="s">
        <v>308</v>
      </c>
      <c r="B151" s="33" t="s">
        <v>694</v>
      </c>
      <c r="C151" s="33" t="s">
        <v>408</v>
      </c>
      <c r="D151" s="33" t="s">
        <v>409</v>
      </c>
      <c r="E151" s="33" t="s">
        <v>719</v>
      </c>
      <c r="F151" s="33" t="s">
        <v>406</v>
      </c>
      <c r="G151" s="86" t="s">
        <v>720</v>
      </c>
      <c r="H151" s="33"/>
      <c r="I151" s="33" t="s">
        <v>424</v>
      </c>
      <c r="J151" s="33" t="s">
        <v>721</v>
      </c>
    </row>
    <row r="152" ht="33.75" customHeight="1" spans="1:10">
      <c r="A152" s="33" t="s">
        <v>308</v>
      </c>
      <c r="B152" s="33" t="s">
        <v>694</v>
      </c>
      <c r="C152" s="33" t="s">
        <v>412</v>
      </c>
      <c r="D152" s="33" t="s">
        <v>413</v>
      </c>
      <c r="E152" s="33" t="s">
        <v>413</v>
      </c>
      <c r="F152" s="33" t="s">
        <v>393</v>
      </c>
      <c r="G152" s="86" t="s">
        <v>411</v>
      </c>
      <c r="H152" s="33" t="s">
        <v>395</v>
      </c>
      <c r="I152" s="33" t="s">
        <v>396</v>
      </c>
      <c r="J152" s="33" t="s">
        <v>491</v>
      </c>
    </row>
    <row r="153" ht="33.75" customHeight="1" spans="1:10">
      <c r="A153" s="33" t="s">
        <v>372</v>
      </c>
      <c r="B153" s="33" t="s">
        <v>722</v>
      </c>
      <c r="C153" s="33" t="s">
        <v>390</v>
      </c>
      <c r="D153" s="33" t="s">
        <v>391</v>
      </c>
      <c r="E153" s="33" t="s">
        <v>674</v>
      </c>
      <c r="F153" s="33" t="s">
        <v>406</v>
      </c>
      <c r="G153" s="86" t="s">
        <v>48</v>
      </c>
      <c r="H153" s="33" t="s">
        <v>466</v>
      </c>
      <c r="I153" s="33" t="s">
        <v>396</v>
      </c>
      <c r="J153" s="33" t="s">
        <v>675</v>
      </c>
    </row>
    <row r="154" ht="33.75" customHeight="1" spans="1:10">
      <c r="A154" s="33" t="s">
        <v>372</v>
      </c>
      <c r="B154" s="33" t="s">
        <v>722</v>
      </c>
      <c r="C154" s="33" t="s">
        <v>390</v>
      </c>
      <c r="D154" s="33" t="s">
        <v>401</v>
      </c>
      <c r="E154" s="33" t="s">
        <v>676</v>
      </c>
      <c r="F154" s="33" t="s">
        <v>406</v>
      </c>
      <c r="G154" s="86" t="s">
        <v>407</v>
      </c>
      <c r="H154" s="33" t="s">
        <v>395</v>
      </c>
      <c r="I154" s="33" t="s">
        <v>396</v>
      </c>
      <c r="J154" s="33" t="s">
        <v>677</v>
      </c>
    </row>
    <row r="155" ht="33.75" customHeight="1" spans="1:10">
      <c r="A155" s="33" t="s">
        <v>372</v>
      </c>
      <c r="B155" s="33" t="s">
        <v>722</v>
      </c>
      <c r="C155" s="33" t="s">
        <v>408</v>
      </c>
      <c r="D155" s="33" t="s">
        <v>409</v>
      </c>
      <c r="E155" s="33" t="s">
        <v>678</v>
      </c>
      <c r="F155" s="33" t="s">
        <v>406</v>
      </c>
      <c r="G155" s="86" t="s">
        <v>407</v>
      </c>
      <c r="H155" s="33" t="s">
        <v>395</v>
      </c>
      <c r="I155" s="33" t="s">
        <v>396</v>
      </c>
      <c r="J155" s="33" t="s">
        <v>679</v>
      </c>
    </row>
    <row r="156" ht="33.75" customHeight="1" spans="1:10">
      <c r="A156" s="33" t="s">
        <v>372</v>
      </c>
      <c r="B156" s="33" t="s">
        <v>722</v>
      </c>
      <c r="C156" s="33" t="s">
        <v>408</v>
      </c>
      <c r="D156" s="33" t="s">
        <v>425</v>
      </c>
      <c r="E156" s="33" t="s">
        <v>723</v>
      </c>
      <c r="F156" s="33" t="s">
        <v>567</v>
      </c>
      <c r="G156" s="86" t="s">
        <v>431</v>
      </c>
      <c r="H156" s="33" t="s">
        <v>395</v>
      </c>
      <c r="I156" s="33" t="s">
        <v>396</v>
      </c>
      <c r="J156" s="33" t="s">
        <v>724</v>
      </c>
    </row>
    <row r="157" ht="33.75" customHeight="1" spans="1:10">
      <c r="A157" s="33" t="s">
        <v>372</v>
      </c>
      <c r="B157" s="33" t="s">
        <v>722</v>
      </c>
      <c r="C157" s="33" t="s">
        <v>412</v>
      </c>
      <c r="D157" s="33" t="s">
        <v>413</v>
      </c>
      <c r="E157" s="33" t="s">
        <v>680</v>
      </c>
      <c r="F157" s="33" t="s">
        <v>393</v>
      </c>
      <c r="G157" s="86" t="s">
        <v>431</v>
      </c>
      <c r="H157" s="33" t="s">
        <v>395</v>
      </c>
      <c r="I157" s="33" t="s">
        <v>396</v>
      </c>
      <c r="J157" s="33" t="s">
        <v>681</v>
      </c>
    </row>
    <row r="158" ht="33.75" customHeight="1" spans="1:10">
      <c r="A158" s="33" t="s">
        <v>327</v>
      </c>
      <c r="B158" s="33" t="s">
        <v>739</v>
      </c>
      <c r="C158" s="33" t="s">
        <v>390</v>
      </c>
      <c r="D158" s="33" t="s">
        <v>391</v>
      </c>
      <c r="E158" s="33" t="s">
        <v>683</v>
      </c>
      <c r="F158" s="33" t="s">
        <v>406</v>
      </c>
      <c r="G158" s="86" t="s">
        <v>684</v>
      </c>
      <c r="H158" s="33" t="s">
        <v>420</v>
      </c>
      <c r="I158" s="33" t="s">
        <v>396</v>
      </c>
      <c r="J158" s="33" t="s">
        <v>397</v>
      </c>
    </row>
    <row r="159" ht="33.75" customHeight="1" spans="1:10">
      <c r="A159" s="33" t="s">
        <v>327</v>
      </c>
      <c r="B159" s="33" t="s">
        <v>739</v>
      </c>
      <c r="C159" s="33" t="s">
        <v>390</v>
      </c>
      <c r="D159" s="33" t="s">
        <v>391</v>
      </c>
      <c r="E159" s="33" t="s">
        <v>685</v>
      </c>
      <c r="F159" s="33" t="s">
        <v>406</v>
      </c>
      <c r="G159" s="86" t="s">
        <v>686</v>
      </c>
      <c r="H159" s="33" t="s">
        <v>420</v>
      </c>
      <c r="I159" s="33" t="s">
        <v>396</v>
      </c>
      <c r="J159" s="33" t="s">
        <v>397</v>
      </c>
    </row>
    <row r="160" ht="33.75" customHeight="1" spans="1:10">
      <c r="A160" s="33" t="s">
        <v>327</v>
      </c>
      <c r="B160" s="33" t="s">
        <v>739</v>
      </c>
      <c r="C160" s="33" t="s">
        <v>390</v>
      </c>
      <c r="D160" s="33" t="s">
        <v>391</v>
      </c>
      <c r="E160" s="33" t="s">
        <v>687</v>
      </c>
      <c r="F160" s="33" t="s">
        <v>406</v>
      </c>
      <c r="G160" s="86" t="s">
        <v>688</v>
      </c>
      <c r="H160" s="33" t="s">
        <v>420</v>
      </c>
      <c r="I160" s="33" t="s">
        <v>396</v>
      </c>
      <c r="J160" s="33" t="s">
        <v>397</v>
      </c>
    </row>
    <row r="161" ht="33.75" customHeight="1" spans="1:10">
      <c r="A161" s="33" t="s">
        <v>327</v>
      </c>
      <c r="B161" s="33" t="s">
        <v>739</v>
      </c>
      <c r="C161" s="33" t="s">
        <v>390</v>
      </c>
      <c r="D161" s="33" t="s">
        <v>391</v>
      </c>
      <c r="E161" s="33" t="s">
        <v>689</v>
      </c>
      <c r="F161" s="33" t="s">
        <v>406</v>
      </c>
      <c r="G161" s="86" t="s">
        <v>690</v>
      </c>
      <c r="H161" s="33" t="s">
        <v>420</v>
      </c>
      <c r="I161" s="33" t="s">
        <v>396</v>
      </c>
      <c r="J161" s="33" t="s">
        <v>397</v>
      </c>
    </row>
    <row r="162" ht="33.75" customHeight="1" spans="1:10">
      <c r="A162" s="33" t="s">
        <v>327</v>
      </c>
      <c r="B162" s="33" t="s">
        <v>739</v>
      </c>
      <c r="C162" s="33" t="s">
        <v>390</v>
      </c>
      <c r="D162" s="33" t="s">
        <v>401</v>
      </c>
      <c r="E162" s="33" t="s">
        <v>473</v>
      </c>
      <c r="F162" s="33" t="s">
        <v>406</v>
      </c>
      <c r="G162" s="86" t="s">
        <v>407</v>
      </c>
      <c r="H162" s="33" t="s">
        <v>395</v>
      </c>
      <c r="I162" s="33" t="s">
        <v>396</v>
      </c>
      <c r="J162" s="33" t="s">
        <v>397</v>
      </c>
    </row>
    <row r="163" ht="33.75" customHeight="1" spans="1:10">
      <c r="A163" s="33" t="s">
        <v>327</v>
      </c>
      <c r="B163" s="33" t="s">
        <v>739</v>
      </c>
      <c r="C163" s="33" t="s">
        <v>390</v>
      </c>
      <c r="D163" s="33" t="s">
        <v>404</v>
      </c>
      <c r="E163" s="33" t="s">
        <v>471</v>
      </c>
      <c r="F163" s="33" t="s">
        <v>406</v>
      </c>
      <c r="G163" s="86" t="s">
        <v>407</v>
      </c>
      <c r="H163" s="33" t="s">
        <v>395</v>
      </c>
      <c r="I163" s="33" t="s">
        <v>396</v>
      </c>
      <c r="J163" s="33" t="s">
        <v>397</v>
      </c>
    </row>
    <row r="164" ht="33.75" customHeight="1" spans="1:10">
      <c r="A164" s="33" t="s">
        <v>327</v>
      </c>
      <c r="B164" s="33" t="s">
        <v>739</v>
      </c>
      <c r="C164" s="33" t="s">
        <v>408</v>
      </c>
      <c r="D164" s="33" t="s">
        <v>409</v>
      </c>
      <c r="E164" s="33" t="s">
        <v>692</v>
      </c>
      <c r="F164" s="33" t="s">
        <v>406</v>
      </c>
      <c r="G164" s="86" t="s">
        <v>485</v>
      </c>
      <c r="H164" s="33"/>
      <c r="I164" s="33" t="s">
        <v>424</v>
      </c>
      <c r="J164" s="33" t="s">
        <v>397</v>
      </c>
    </row>
    <row r="165" ht="33.75" customHeight="1" spans="1:10">
      <c r="A165" s="33" t="s">
        <v>327</v>
      </c>
      <c r="B165" s="33" t="s">
        <v>739</v>
      </c>
      <c r="C165" s="33" t="s">
        <v>408</v>
      </c>
      <c r="D165" s="33" t="s">
        <v>409</v>
      </c>
      <c r="E165" s="33" t="s">
        <v>535</v>
      </c>
      <c r="F165" s="33" t="s">
        <v>406</v>
      </c>
      <c r="G165" s="86" t="s">
        <v>485</v>
      </c>
      <c r="H165" s="33"/>
      <c r="I165" s="33" t="s">
        <v>424</v>
      </c>
      <c r="J165" s="33" t="s">
        <v>397</v>
      </c>
    </row>
    <row r="166" ht="33.75" customHeight="1" spans="1:10">
      <c r="A166" s="33" t="s">
        <v>327</v>
      </c>
      <c r="B166" s="33" t="s">
        <v>739</v>
      </c>
      <c r="C166" s="33" t="s">
        <v>412</v>
      </c>
      <c r="D166" s="33" t="s">
        <v>413</v>
      </c>
      <c r="E166" s="33" t="s">
        <v>693</v>
      </c>
      <c r="F166" s="33" t="s">
        <v>406</v>
      </c>
      <c r="G166" s="86" t="s">
        <v>411</v>
      </c>
      <c r="H166" s="33" t="s">
        <v>395</v>
      </c>
      <c r="I166" s="33" t="s">
        <v>396</v>
      </c>
      <c r="J166" s="33" t="s">
        <v>397</v>
      </c>
    </row>
    <row r="167" ht="33.75" customHeight="1" spans="1:10">
      <c r="A167" s="33" t="s">
        <v>340</v>
      </c>
      <c r="B167" s="33" t="s">
        <v>740</v>
      </c>
      <c r="C167" s="33" t="s">
        <v>390</v>
      </c>
      <c r="D167" s="33" t="s">
        <v>391</v>
      </c>
      <c r="E167" s="33" t="s">
        <v>741</v>
      </c>
      <c r="F167" s="33" t="s">
        <v>393</v>
      </c>
      <c r="G167" s="86" t="s">
        <v>600</v>
      </c>
      <c r="H167" s="33" t="s">
        <v>420</v>
      </c>
      <c r="I167" s="33" t="s">
        <v>396</v>
      </c>
      <c r="J167" s="33" t="s">
        <v>742</v>
      </c>
    </row>
    <row r="168" ht="33.75" customHeight="1" spans="1:10">
      <c r="A168" s="33" t="s">
        <v>340</v>
      </c>
      <c r="B168" s="33" t="s">
        <v>740</v>
      </c>
      <c r="C168" s="33" t="s">
        <v>390</v>
      </c>
      <c r="D168" s="33" t="s">
        <v>391</v>
      </c>
      <c r="E168" s="33" t="s">
        <v>743</v>
      </c>
      <c r="F168" s="33" t="s">
        <v>393</v>
      </c>
      <c r="G168" s="86" t="s">
        <v>44</v>
      </c>
      <c r="H168" s="33" t="s">
        <v>445</v>
      </c>
      <c r="I168" s="33" t="s">
        <v>396</v>
      </c>
      <c r="J168" s="33" t="s">
        <v>744</v>
      </c>
    </row>
    <row r="169" ht="33.75" customHeight="1" spans="1:10">
      <c r="A169" s="33" t="s">
        <v>340</v>
      </c>
      <c r="B169" s="33" t="s">
        <v>740</v>
      </c>
      <c r="C169" s="33" t="s">
        <v>390</v>
      </c>
      <c r="D169" s="33" t="s">
        <v>391</v>
      </c>
      <c r="E169" s="33" t="s">
        <v>745</v>
      </c>
      <c r="F169" s="33" t="s">
        <v>393</v>
      </c>
      <c r="G169" s="86" t="s">
        <v>394</v>
      </c>
      <c r="H169" s="33" t="s">
        <v>395</v>
      </c>
      <c r="I169" s="33" t="s">
        <v>396</v>
      </c>
      <c r="J169" s="33" t="s">
        <v>746</v>
      </c>
    </row>
    <row r="170" ht="33.75" customHeight="1" spans="1:10">
      <c r="A170" s="33" t="s">
        <v>340</v>
      </c>
      <c r="B170" s="33" t="s">
        <v>740</v>
      </c>
      <c r="C170" s="33" t="s">
        <v>390</v>
      </c>
      <c r="D170" s="33" t="s">
        <v>391</v>
      </c>
      <c r="E170" s="33" t="s">
        <v>747</v>
      </c>
      <c r="F170" s="33" t="s">
        <v>393</v>
      </c>
      <c r="G170" s="86" t="s">
        <v>748</v>
      </c>
      <c r="H170" s="33" t="s">
        <v>420</v>
      </c>
      <c r="I170" s="33" t="s">
        <v>396</v>
      </c>
      <c r="J170" s="33" t="s">
        <v>749</v>
      </c>
    </row>
    <row r="171" ht="33.75" customHeight="1" spans="1:10">
      <c r="A171" s="33" t="s">
        <v>340</v>
      </c>
      <c r="B171" s="33" t="s">
        <v>740</v>
      </c>
      <c r="C171" s="33" t="s">
        <v>390</v>
      </c>
      <c r="D171" s="33" t="s">
        <v>401</v>
      </c>
      <c r="E171" s="33" t="s">
        <v>750</v>
      </c>
      <c r="F171" s="33" t="s">
        <v>393</v>
      </c>
      <c r="G171" s="86" t="s">
        <v>407</v>
      </c>
      <c r="H171" s="33" t="s">
        <v>395</v>
      </c>
      <c r="I171" s="33" t="s">
        <v>396</v>
      </c>
      <c r="J171" s="33" t="s">
        <v>751</v>
      </c>
    </row>
    <row r="172" ht="33.75" customHeight="1" spans="1:10">
      <c r="A172" s="33" t="s">
        <v>340</v>
      </c>
      <c r="B172" s="33" t="s">
        <v>740</v>
      </c>
      <c r="C172" s="33" t="s">
        <v>408</v>
      </c>
      <c r="D172" s="33" t="s">
        <v>409</v>
      </c>
      <c r="E172" s="33" t="s">
        <v>752</v>
      </c>
      <c r="F172" s="33" t="s">
        <v>406</v>
      </c>
      <c r="G172" s="86" t="s">
        <v>403</v>
      </c>
      <c r="H172" s="33" t="s">
        <v>395</v>
      </c>
      <c r="I172" s="33" t="s">
        <v>396</v>
      </c>
      <c r="J172" s="33" t="s">
        <v>753</v>
      </c>
    </row>
    <row r="173" ht="33.75" customHeight="1" spans="1:10">
      <c r="A173" s="33" t="s">
        <v>340</v>
      </c>
      <c r="B173" s="33" t="s">
        <v>740</v>
      </c>
      <c r="C173" s="33" t="s">
        <v>412</v>
      </c>
      <c r="D173" s="33" t="s">
        <v>413</v>
      </c>
      <c r="E173" s="33" t="s">
        <v>754</v>
      </c>
      <c r="F173" s="33" t="s">
        <v>406</v>
      </c>
      <c r="G173" s="86" t="s">
        <v>403</v>
      </c>
      <c r="H173" s="33" t="s">
        <v>395</v>
      </c>
      <c r="I173" s="33" t="s">
        <v>396</v>
      </c>
      <c r="J173" s="33" t="s">
        <v>755</v>
      </c>
    </row>
  </sheetData>
  <mergeCells count="35">
    <mergeCell ref="A1:J1"/>
    <mergeCell ref="A2:J2"/>
    <mergeCell ref="A3:H3"/>
    <mergeCell ref="A7:A12"/>
    <mergeCell ref="A13:A19"/>
    <mergeCell ref="A20:A30"/>
    <mergeCell ref="A31:A37"/>
    <mergeCell ref="A38:A48"/>
    <mergeCell ref="A49:A71"/>
    <mergeCell ref="A72:A84"/>
    <mergeCell ref="A85:A98"/>
    <mergeCell ref="A99:A111"/>
    <mergeCell ref="A112:A121"/>
    <mergeCell ref="A122:A128"/>
    <mergeCell ref="A129:A138"/>
    <mergeCell ref="A139:A152"/>
    <mergeCell ref="A153:A157"/>
    <mergeCell ref="A158:A166"/>
    <mergeCell ref="A167:A173"/>
    <mergeCell ref="B7:B12"/>
    <mergeCell ref="B13:B19"/>
    <mergeCell ref="B20:B30"/>
    <mergeCell ref="B31:B37"/>
    <mergeCell ref="B38:B48"/>
    <mergeCell ref="B49:B71"/>
    <mergeCell ref="B72:B84"/>
    <mergeCell ref="B85:B98"/>
    <mergeCell ref="B99:B111"/>
    <mergeCell ref="B112:B121"/>
    <mergeCell ref="B122:B128"/>
    <mergeCell ref="B129:B138"/>
    <mergeCell ref="B139:B152"/>
    <mergeCell ref="B153:B157"/>
    <mergeCell ref="B158:B166"/>
    <mergeCell ref="B167:B17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4"/>
  <sheetViews>
    <sheetView showZeros="0" workbookViewId="0">
      <selection activeCell="D13" sqref="D1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8" t="s">
        <v>816</v>
      </c>
      <c r="B1" s="58"/>
      <c r="C1" s="58"/>
      <c r="D1" s="58"/>
      <c r="E1" s="58"/>
      <c r="F1" s="58"/>
      <c r="G1" s="58"/>
      <c r="H1" s="58" t="s">
        <v>816</v>
      </c>
    </row>
    <row r="2" ht="28.5" customHeight="1" spans="1:8">
      <c r="A2" s="59" t="s">
        <v>817</v>
      </c>
      <c r="B2" s="59"/>
      <c r="C2" s="59"/>
      <c r="D2" s="59"/>
      <c r="E2" s="59"/>
      <c r="F2" s="59"/>
      <c r="G2" s="59"/>
      <c r="H2" s="59"/>
    </row>
    <row r="3" ht="18.75" customHeight="1" spans="1:8">
      <c r="A3" s="60" t="str">
        <f>"单位名称："&amp;"玉溪市卫生健康委员会"</f>
        <v>单位名称：玉溪市卫生健康委员会</v>
      </c>
      <c r="B3" s="60"/>
      <c r="C3" s="60"/>
      <c r="D3" s="60"/>
      <c r="E3" s="60"/>
      <c r="F3" s="60"/>
      <c r="G3" s="60"/>
      <c r="H3" s="60"/>
    </row>
    <row r="4" ht="18.75" customHeight="1" spans="1:8">
      <c r="A4" s="61" t="s">
        <v>147</v>
      </c>
      <c r="B4" s="61" t="s">
        <v>818</v>
      </c>
      <c r="C4" s="61" t="s">
        <v>819</v>
      </c>
      <c r="D4" s="61" t="s">
        <v>820</v>
      </c>
      <c r="E4" s="62" t="s">
        <v>821</v>
      </c>
      <c r="F4" s="63" t="s">
        <v>822</v>
      </c>
      <c r="G4" s="63"/>
      <c r="H4" s="63"/>
    </row>
    <row r="5" ht="18.75" customHeight="1" spans="1:8">
      <c r="A5" s="64"/>
      <c r="B5" s="64"/>
      <c r="C5" s="64"/>
      <c r="D5" s="64"/>
      <c r="E5" s="62"/>
      <c r="F5" s="63" t="s">
        <v>767</v>
      </c>
      <c r="G5" s="63" t="s">
        <v>823</v>
      </c>
      <c r="H5" s="63" t="s">
        <v>824</v>
      </c>
    </row>
    <row r="6" ht="18.75" customHeight="1" spans="1:8">
      <c r="A6" s="65" t="s">
        <v>44</v>
      </c>
      <c r="B6" s="65" t="s">
        <v>45</v>
      </c>
      <c r="C6" s="65" t="s">
        <v>46</v>
      </c>
      <c r="D6" s="65" t="s">
        <v>47</v>
      </c>
      <c r="E6" s="66" t="s">
        <v>48</v>
      </c>
      <c r="F6" s="67" t="s">
        <v>49</v>
      </c>
      <c r="G6" s="67" t="s">
        <v>50</v>
      </c>
      <c r="H6" s="67" t="s">
        <v>51</v>
      </c>
    </row>
    <row r="7" ht="18" customHeight="1" spans="1:8">
      <c r="A7" s="68" t="s">
        <v>64</v>
      </c>
      <c r="B7" s="68" t="s">
        <v>825</v>
      </c>
      <c r="C7" s="68" t="s">
        <v>826</v>
      </c>
      <c r="D7" s="68" t="s">
        <v>827</v>
      </c>
      <c r="E7" s="69" t="s">
        <v>777</v>
      </c>
      <c r="F7" s="70">
        <v>2</v>
      </c>
      <c r="G7" s="71">
        <v>1000</v>
      </c>
      <c r="H7" s="71">
        <v>2000</v>
      </c>
    </row>
    <row r="8" ht="18" customHeight="1" spans="1:8">
      <c r="A8" s="68" t="s">
        <v>64</v>
      </c>
      <c r="B8" s="68" t="s">
        <v>825</v>
      </c>
      <c r="C8" s="68" t="s">
        <v>828</v>
      </c>
      <c r="D8" s="68" t="s">
        <v>829</v>
      </c>
      <c r="E8" s="69" t="s">
        <v>777</v>
      </c>
      <c r="F8" s="70">
        <v>2</v>
      </c>
      <c r="G8" s="71">
        <v>20000</v>
      </c>
      <c r="H8" s="71">
        <v>40000</v>
      </c>
    </row>
    <row r="9" ht="18" customHeight="1" spans="1:8">
      <c r="A9" s="68" t="s">
        <v>64</v>
      </c>
      <c r="B9" s="68" t="s">
        <v>825</v>
      </c>
      <c r="C9" s="68" t="s">
        <v>830</v>
      </c>
      <c r="D9" s="68" t="s">
        <v>784</v>
      </c>
      <c r="E9" s="69" t="s">
        <v>777</v>
      </c>
      <c r="F9" s="70">
        <v>1</v>
      </c>
      <c r="G9" s="71">
        <v>7600</v>
      </c>
      <c r="H9" s="71">
        <v>7600</v>
      </c>
    </row>
    <row r="10" ht="18" customHeight="1" spans="1:8">
      <c r="A10" s="68" t="s">
        <v>64</v>
      </c>
      <c r="B10" s="68" t="s">
        <v>825</v>
      </c>
      <c r="C10" s="68" t="s">
        <v>831</v>
      </c>
      <c r="D10" s="68" t="s">
        <v>832</v>
      </c>
      <c r="E10" s="69" t="s">
        <v>777</v>
      </c>
      <c r="F10" s="70">
        <v>5</v>
      </c>
      <c r="G10" s="71">
        <v>5000</v>
      </c>
      <c r="H10" s="71">
        <v>25000</v>
      </c>
    </row>
    <row r="11" ht="18" customHeight="1" spans="1:8">
      <c r="A11" s="72" t="s">
        <v>64</v>
      </c>
      <c r="B11" s="72" t="s">
        <v>825</v>
      </c>
      <c r="C11" s="72" t="s">
        <v>833</v>
      </c>
      <c r="D11" s="72" t="s">
        <v>785</v>
      </c>
      <c r="E11" s="69" t="s">
        <v>777</v>
      </c>
      <c r="F11" s="70">
        <v>4</v>
      </c>
      <c r="G11" s="71">
        <v>1500</v>
      </c>
      <c r="H11" s="71">
        <v>6000</v>
      </c>
    </row>
    <row r="12" ht="18" customHeight="1" spans="1:8">
      <c r="A12" s="73" t="s">
        <v>64</v>
      </c>
      <c r="B12" s="73" t="s">
        <v>825</v>
      </c>
      <c r="C12" s="73" t="s">
        <v>834</v>
      </c>
      <c r="D12" s="73" t="s">
        <v>835</v>
      </c>
      <c r="E12" s="74" t="s">
        <v>777</v>
      </c>
      <c r="F12" s="70">
        <v>1</v>
      </c>
      <c r="G12" s="71">
        <v>6000</v>
      </c>
      <c r="H12" s="71">
        <v>6000</v>
      </c>
    </row>
    <row r="13" ht="18" customHeight="1" spans="1:8">
      <c r="A13" s="73" t="s">
        <v>64</v>
      </c>
      <c r="B13" s="73" t="s">
        <v>836</v>
      </c>
      <c r="C13" s="73" t="s">
        <v>837</v>
      </c>
      <c r="D13" s="73" t="s">
        <v>783</v>
      </c>
      <c r="E13" s="74" t="s">
        <v>466</v>
      </c>
      <c r="F13" s="70">
        <v>5</v>
      </c>
      <c r="G13" s="71">
        <v>1200</v>
      </c>
      <c r="H13" s="71">
        <v>6000</v>
      </c>
    </row>
    <row r="14" ht="18" customHeight="1" spans="1:8">
      <c r="A14" s="74" t="s">
        <v>30</v>
      </c>
      <c r="B14" s="74"/>
      <c r="C14" s="74"/>
      <c r="D14" s="74"/>
      <c r="E14" s="74"/>
      <c r="F14" s="70">
        <v>20</v>
      </c>
      <c r="G14" s="71"/>
      <c r="H14" s="71">
        <v>92600</v>
      </c>
    </row>
  </sheetData>
  <mergeCells count="10">
    <mergeCell ref="A1:H1"/>
    <mergeCell ref="A2:H2"/>
    <mergeCell ref="A3:H3"/>
    <mergeCell ref="F4:H4"/>
    <mergeCell ref="A14:E1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7"/>
  <sheetViews>
    <sheetView showZeros="0" workbookViewId="0">
      <selection activeCell="C20" sqref="C20"/>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9" t="s">
        <v>838</v>
      </c>
      <c r="B1" s="39"/>
      <c r="C1" s="39"/>
      <c r="D1" s="40"/>
      <c r="E1" s="40"/>
      <c r="F1" s="40"/>
      <c r="G1" s="40"/>
      <c r="H1" s="39"/>
      <c r="I1" s="39"/>
      <c r="J1" s="39"/>
      <c r="K1" s="55"/>
    </row>
    <row r="2" ht="28.5" customHeight="1" spans="1:11">
      <c r="A2" s="41" t="s">
        <v>839</v>
      </c>
      <c r="B2" s="41"/>
      <c r="C2" s="41"/>
      <c r="D2" s="41"/>
      <c r="E2" s="41"/>
      <c r="F2" s="41"/>
      <c r="G2" s="41"/>
      <c r="H2" s="41"/>
      <c r="I2" s="41"/>
      <c r="J2" s="41"/>
      <c r="K2" s="41"/>
    </row>
    <row r="3" ht="13.5" customHeight="1" spans="1:11">
      <c r="A3" s="5" t="str">
        <f>"单位名称："&amp;"玉溪市卫生健康委员会"</f>
        <v>单位名称：玉溪市卫生健康委员会</v>
      </c>
      <c r="B3" s="6"/>
      <c r="C3" s="6"/>
      <c r="D3" s="6"/>
      <c r="E3" s="6"/>
      <c r="F3" s="6"/>
      <c r="G3" s="6"/>
      <c r="H3" s="7"/>
      <c r="I3" s="7"/>
      <c r="J3" s="7"/>
      <c r="K3" s="56" t="s">
        <v>2</v>
      </c>
    </row>
    <row r="4" ht="21.75" customHeight="1" spans="1:11">
      <c r="A4" s="42" t="s">
        <v>284</v>
      </c>
      <c r="B4" s="42" t="s">
        <v>149</v>
      </c>
      <c r="C4" s="42" t="s">
        <v>285</v>
      </c>
      <c r="D4" s="43" t="s">
        <v>150</v>
      </c>
      <c r="E4" s="43" t="s">
        <v>151</v>
      </c>
      <c r="F4" s="43" t="s">
        <v>152</v>
      </c>
      <c r="G4" s="43" t="s">
        <v>153</v>
      </c>
      <c r="H4" s="44" t="s">
        <v>30</v>
      </c>
      <c r="I4" s="44" t="s">
        <v>840</v>
      </c>
      <c r="J4" s="44"/>
      <c r="K4" s="44"/>
    </row>
    <row r="5" ht="21.75" customHeight="1" spans="1:11">
      <c r="A5" s="45"/>
      <c r="B5" s="45"/>
      <c r="C5" s="45"/>
      <c r="D5" s="46"/>
      <c r="E5" s="46"/>
      <c r="F5" s="46"/>
      <c r="G5" s="46"/>
      <c r="H5" s="47"/>
      <c r="I5" s="46" t="s">
        <v>33</v>
      </c>
      <c r="J5" s="46" t="s">
        <v>34</v>
      </c>
      <c r="K5" s="46" t="s">
        <v>35</v>
      </c>
    </row>
    <row r="6" ht="40.5" customHeight="1" spans="1:11">
      <c r="A6" s="45"/>
      <c r="B6" s="45"/>
      <c r="C6" s="45"/>
      <c r="D6" s="46"/>
      <c r="E6" s="46"/>
      <c r="F6" s="46"/>
      <c r="G6" s="46"/>
      <c r="H6" s="47"/>
      <c r="I6" s="46" t="s">
        <v>32</v>
      </c>
      <c r="J6" s="46"/>
      <c r="K6" s="46"/>
    </row>
    <row r="7" ht="15" customHeight="1" spans="1:11">
      <c r="A7" s="47">
        <v>1</v>
      </c>
      <c r="B7" s="47">
        <v>2</v>
      </c>
      <c r="C7" s="47">
        <v>3</v>
      </c>
      <c r="D7" s="47">
        <v>4</v>
      </c>
      <c r="E7" s="47">
        <v>5</v>
      </c>
      <c r="F7" s="47">
        <v>6</v>
      </c>
      <c r="G7" s="47">
        <v>7</v>
      </c>
      <c r="H7" s="47">
        <v>8</v>
      </c>
      <c r="I7" s="47">
        <v>9</v>
      </c>
      <c r="J7" s="57">
        <v>10</v>
      </c>
      <c r="K7" s="57">
        <v>11</v>
      </c>
    </row>
    <row r="8" ht="30.65" customHeight="1" spans="1:11">
      <c r="A8" s="48"/>
      <c r="B8" s="49"/>
      <c r="C8" s="48"/>
      <c r="D8" s="48"/>
      <c r="E8" s="48"/>
      <c r="F8" s="48"/>
      <c r="G8" s="48"/>
      <c r="H8" s="50"/>
      <c r="I8" s="50"/>
      <c r="J8" s="50"/>
      <c r="K8" s="50"/>
    </row>
    <row r="9" ht="30.65" customHeight="1" spans="1:11">
      <c r="A9" s="49"/>
      <c r="B9" s="49"/>
      <c r="C9" s="49"/>
      <c r="D9" s="49"/>
      <c r="E9" s="49"/>
      <c r="F9" s="49"/>
      <c r="G9" s="49"/>
      <c r="H9" s="50"/>
      <c r="I9" s="50"/>
      <c r="J9" s="50"/>
      <c r="K9" s="50"/>
    </row>
    <row r="10" ht="18.75" customHeight="1" spans="1:11">
      <c r="A10" s="51" t="s">
        <v>376</v>
      </c>
      <c r="B10" s="52"/>
      <c r="C10" s="52"/>
      <c r="D10" s="52"/>
      <c r="E10" s="52"/>
      <c r="F10" s="52"/>
      <c r="G10" s="52"/>
      <c r="H10" s="50"/>
      <c r="I10" s="50"/>
      <c r="J10" s="50"/>
      <c r="K10" s="50"/>
    </row>
    <row r="11" customHeight="1" spans="1:5">
      <c r="A11" s="53" t="s">
        <v>841</v>
      </c>
      <c r="B11" s="53"/>
      <c r="C11" s="53"/>
      <c r="D11" s="53"/>
      <c r="E11" s="54"/>
    </row>
    <row r="12" customHeight="1" spans="1:5">
      <c r="A12" s="54"/>
      <c r="B12" s="54"/>
      <c r="C12" s="54"/>
      <c r="D12" s="54"/>
      <c r="E12" s="54"/>
    </row>
    <row r="13" customHeight="1" spans="1:5">
      <c r="A13" s="54"/>
      <c r="B13" s="54"/>
      <c r="C13" s="54"/>
      <c r="D13" s="54"/>
      <c r="E13" s="54"/>
    </row>
    <row r="14" customHeight="1" spans="1:5">
      <c r="A14" s="54"/>
      <c r="B14" s="54"/>
      <c r="C14" s="54"/>
      <c r="D14" s="54"/>
      <c r="E14" s="54"/>
    </row>
    <row r="15" customHeight="1" spans="1:5">
      <c r="A15" s="54"/>
      <c r="B15" s="54"/>
      <c r="C15" s="54"/>
      <c r="D15" s="54"/>
      <c r="E15" s="54"/>
    </row>
    <row r="16" customHeight="1" spans="1:5">
      <c r="A16" s="54"/>
      <c r="B16" s="54"/>
      <c r="C16" s="54"/>
      <c r="D16" s="54"/>
      <c r="E16" s="54"/>
    </row>
    <row r="17" customHeight="1" spans="1:5">
      <c r="A17" s="54"/>
      <c r="B17" s="54"/>
      <c r="C17" s="54"/>
      <c r="D17" s="54"/>
      <c r="E17" s="54"/>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abSelected="1" workbookViewId="0">
      <selection activeCell="D13" sqref="D1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842</v>
      </c>
      <c r="B1" s="1"/>
      <c r="C1" s="1"/>
      <c r="D1" s="2"/>
      <c r="E1" s="1"/>
      <c r="F1" s="1"/>
      <c r="G1" s="3"/>
    </row>
    <row r="2" ht="27.75" customHeight="1" spans="1:7">
      <c r="A2" s="4" t="s">
        <v>843</v>
      </c>
      <c r="B2" s="4"/>
      <c r="C2" s="4"/>
      <c r="D2" s="4"/>
      <c r="E2" s="4"/>
      <c r="F2" s="4"/>
      <c r="G2" s="4"/>
    </row>
    <row r="3" ht="13.5" customHeight="1" spans="1:7">
      <c r="A3" s="5" t="str">
        <f>"单位名称："&amp;"玉溪市卫生健康委员会"</f>
        <v>单位名称：玉溪市卫生健康委员会</v>
      </c>
      <c r="B3" s="6"/>
      <c r="C3" s="6"/>
      <c r="D3" s="6"/>
      <c r="E3" s="7"/>
      <c r="F3" s="7"/>
      <c r="G3" s="8" t="s">
        <v>2</v>
      </c>
    </row>
    <row r="4" ht="21.75" customHeight="1" spans="1:7">
      <c r="A4" s="9" t="s">
        <v>285</v>
      </c>
      <c r="B4" s="9" t="s">
        <v>284</v>
      </c>
      <c r="C4" s="9" t="s">
        <v>149</v>
      </c>
      <c r="D4" s="10" t="s">
        <v>844</v>
      </c>
      <c r="E4" s="11" t="s">
        <v>33</v>
      </c>
      <c r="F4" s="12"/>
      <c r="G4" s="13"/>
    </row>
    <row r="5" ht="21.75" customHeight="1" spans="1:7">
      <c r="A5" s="14"/>
      <c r="B5" s="14"/>
      <c r="C5" s="14"/>
      <c r="D5" s="15"/>
      <c r="E5" s="16" t="s">
        <v>845</v>
      </c>
      <c r="F5" s="17" t="s">
        <v>846</v>
      </c>
      <c r="G5" s="17" t="s">
        <v>847</v>
      </c>
    </row>
    <row r="6" ht="40.5" customHeight="1" spans="1:7">
      <c r="A6" s="14"/>
      <c r="B6" s="14"/>
      <c r="C6" s="14"/>
      <c r="D6" s="15"/>
      <c r="E6" s="18"/>
      <c r="F6" s="19" t="s">
        <v>32</v>
      </c>
      <c r="G6" s="19"/>
    </row>
    <row r="7" ht="15" customHeight="1" spans="1:7">
      <c r="A7" s="20">
        <v>1</v>
      </c>
      <c r="B7" s="20">
        <v>2</v>
      </c>
      <c r="C7" s="20">
        <v>3</v>
      </c>
      <c r="D7" s="20">
        <v>4</v>
      </c>
      <c r="E7" s="21">
        <v>5</v>
      </c>
      <c r="F7" s="22">
        <v>6</v>
      </c>
      <c r="G7" s="22">
        <v>7</v>
      </c>
    </row>
    <row r="8" ht="21" customHeight="1" spans="1:7">
      <c r="A8" s="23" t="s">
        <v>64</v>
      </c>
      <c r="B8" s="24"/>
      <c r="C8" s="24"/>
      <c r="D8" s="25"/>
      <c r="E8" s="26">
        <v>33861868.5</v>
      </c>
      <c r="F8" s="27">
        <v>5500000</v>
      </c>
      <c r="G8" s="27">
        <v>5600000</v>
      </c>
    </row>
    <row r="9" ht="21" customHeight="1" spans="1:7">
      <c r="A9" s="23"/>
      <c r="B9" s="23" t="s">
        <v>848</v>
      </c>
      <c r="C9" s="23" t="s">
        <v>292</v>
      </c>
      <c r="D9" s="28" t="s">
        <v>849</v>
      </c>
      <c r="E9" s="26">
        <v>30000</v>
      </c>
      <c r="F9" s="27"/>
      <c r="G9" s="27"/>
    </row>
    <row r="10" ht="21" customHeight="1" spans="1:7">
      <c r="A10" s="29"/>
      <c r="B10" s="23" t="s">
        <v>848</v>
      </c>
      <c r="C10" s="23" t="s">
        <v>289</v>
      </c>
      <c r="D10" s="28" t="s">
        <v>849</v>
      </c>
      <c r="E10" s="26">
        <v>142500</v>
      </c>
      <c r="F10" s="27"/>
      <c r="G10" s="27"/>
    </row>
    <row r="11" ht="21" customHeight="1" spans="1:7">
      <c r="A11" s="30"/>
      <c r="B11" s="31" t="s">
        <v>850</v>
      </c>
      <c r="C11" s="31" t="s">
        <v>316</v>
      </c>
      <c r="D11" s="32" t="s">
        <v>851</v>
      </c>
      <c r="E11" s="26">
        <v>4621500</v>
      </c>
      <c r="F11" s="27"/>
      <c r="G11" s="27"/>
    </row>
    <row r="12" ht="21" customHeight="1" spans="1:7">
      <c r="A12" s="33"/>
      <c r="B12" s="34" t="s">
        <v>852</v>
      </c>
      <c r="C12" s="34" t="s">
        <v>310</v>
      </c>
      <c r="D12" s="35" t="s">
        <v>851</v>
      </c>
      <c r="E12" s="27">
        <v>1248000</v>
      </c>
      <c r="F12" s="27"/>
      <c r="G12" s="27"/>
    </row>
    <row r="13" ht="21" customHeight="1" spans="1:7">
      <c r="A13" s="33"/>
      <c r="B13" s="34" t="s">
        <v>853</v>
      </c>
      <c r="C13" s="34" t="s">
        <v>367</v>
      </c>
      <c r="D13" s="35" t="s">
        <v>849</v>
      </c>
      <c r="E13" s="27">
        <v>400000</v>
      </c>
      <c r="F13" s="27"/>
      <c r="G13" s="27"/>
    </row>
    <row r="14" ht="21" customHeight="1" spans="1:7">
      <c r="A14" s="33"/>
      <c r="B14" s="34" t="s">
        <v>852</v>
      </c>
      <c r="C14" s="34" t="s">
        <v>361</v>
      </c>
      <c r="D14" s="35" t="s">
        <v>851</v>
      </c>
      <c r="E14" s="27">
        <v>1565000</v>
      </c>
      <c r="F14" s="27"/>
      <c r="G14" s="27"/>
    </row>
    <row r="15" ht="21" customHeight="1" spans="1:7">
      <c r="A15" s="33"/>
      <c r="B15" s="34" t="s">
        <v>848</v>
      </c>
      <c r="C15" s="34" t="s">
        <v>299</v>
      </c>
      <c r="D15" s="35" t="s">
        <v>849</v>
      </c>
      <c r="E15" s="27">
        <v>200000</v>
      </c>
      <c r="F15" s="27"/>
      <c r="G15" s="27"/>
    </row>
    <row r="16" ht="21" customHeight="1" spans="1:7">
      <c r="A16" s="33"/>
      <c r="B16" s="34" t="s">
        <v>850</v>
      </c>
      <c r="C16" s="34" t="s">
        <v>295</v>
      </c>
      <c r="D16" s="35" t="s">
        <v>851</v>
      </c>
      <c r="E16" s="27">
        <v>2975200</v>
      </c>
      <c r="F16" s="27"/>
      <c r="G16" s="27"/>
    </row>
    <row r="17" ht="21" customHeight="1" spans="1:7">
      <c r="A17" s="33"/>
      <c r="B17" s="34" t="s">
        <v>854</v>
      </c>
      <c r="C17" s="34" t="s">
        <v>365</v>
      </c>
      <c r="D17" s="35" t="s">
        <v>849</v>
      </c>
      <c r="E17" s="27">
        <v>600000</v>
      </c>
      <c r="F17" s="27"/>
      <c r="G17" s="27"/>
    </row>
    <row r="18" ht="21" customHeight="1" spans="1:7">
      <c r="A18" s="33"/>
      <c r="B18" s="34" t="s">
        <v>850</v>
      </c>
      <c r="C18" s="34" t="s">
        <v>304</v>
      </c>
      <c r="D18" s="35" t="s">
        <v>851</v>
      </c>
      <c r="E18" s="27">
        <v>12085140</v>
      </c>
      <c r="F18" s="27"/>
      <c r="G18" s="27"/>
    </row>
    <row r="19" ht="21" customHeight="1" spans="1:7">
      <c r="A19" s="33"/>
      <c r="B19" s="34" t="s">
        <v>850</v>
      </c>
      <c r="C19" s="34" t="s">
        <v>302</v>
      </c>
      <c r="D19" s="35" t="s">
        <v>851</v>
      </c>
      <c r="E19" s="27">
        <v>1141537.5</v>
      </c>
      <c r="F19" s="27"/>
      <c r="G19" s="27"/>
    </row>
    <row r="20" ht="21" customHeight="1" spans="1:7">
      <c r="A20" s="33"/>
      <c r="B20" s="34" t="s">
        <v>854</v>
      </c>
      <c r="C20" s="34" t="s">
        <v>363</v>
      </c>
      <c r="D20" s="35" t="s">
        <v>849</v>
      </c>
      <c r="E20" s="27">
        <v>400000</v>
      </c>
      <c r="F20" s="27"/>
      <c r="G20" s="27"/>
    </row>
    <row r="21" ht="21" customHeight="1" spans="1:7">
      <c r="A21" s="33"/>
      <c r="B21" s="34" t="s">
        <v>853</v>
      </c>
      <c r="C21" s="34" t="s">
        <v>359</v>
      </c>
      <c r="D21" s="35" t="s">
        <v>849</v>
      </c>
      <c r="E21" s="27">
        <v>281700</v>
      </c>
      <c r="F21" s="27"/>
      <c r="G21" s="27"/>
    </row>
    <row r="22" ht="21" customHeight="1" spans="1:7">
      <c r="A22" s="33"/>
      <c r="B22" s="34" t="s">
        <v>854</v>
      </c>
      <c r="C22" s="34" t="s">
        <v>313</v>
      </c>
      <c r="D22" s="35" t="s">
        <v>849</v>
      </c>
      <c r="E22" s="27">
        <v>1000000</v>
      </c>
      <c r="F22" s="27"/>
      <c r="G22" s="27"/>
    </row>
    <row r="23" ht="21" customHeight="1" spans="1:7">
      <c r="A23" s="33"/>
      <c r="B23" s="34" t="s">
        <v>850</v>
      </c>
      <c r="C23" s="34" t="s">
        <v>308</v>
      </c>
      <c r="D23" s="35" t="s">
        <v>851</v>
      </c>
      <c r="E23" s="27">
        <v>5112400</v>
      </c>
      <c r="F23" s="27">
        <v>5500000</v>
      </c>
      <c r="G23" s="27">
        <v>5600000</v>
      </c>
    </row>
    <row r="24" ht="21" customHeight="1" spans="1:7">
      <c r="A24" s="33"/>
      <c r="B24" s="34" t="s">
        <v>852</v>
      </c>
      <c r="C24" s="34" t="s">
        <v>372</v>
      </c>
      <c r="D24" s="35" t="s">
        <v>851</v>
      </c>
      <c r="E24" s="27">
        <v>500000</v>
      </c>
      <c r="F24" s="27"/>
      <c r="G24" s="27"/>
    </row>
    <row r="25" ht="21" customHeight="1" spans="1:7">
      <c r="A25" s="33"/>
      <c r="B25" s="34" t="s">
        <v>848</v>
      </c>
      <c r="C25" s="34" t="s">
        <v>369</v>
      </c>
      <c r="D25" s="35" t="s">
        <v>849</v>
      </c>
      <c r="E25" s="27">
        <v>343800</v>
      </c>
      <c r="F25" s="27"/>
      <c r="G25" s="27"/>
    </row>
    <row r="26" ht="21" customHeight="1" spans="1:7">
      <c r="A26" s="33"/>
      <c r="B26" s="34" t="s">
        <v>850</v>
      </c>
      <c r="C26" s="34" t="s">
        <v>340</v>
      </c>
      <c r="D26" s="35" t="s">
        <v>851</v>
      </c>
      <c r="E26" s="27">
        <v>1215091</v>
      </c>
      <c r="F26" s="27"/>
      <c r="G26" s="27"/>
    </row>
    <row r="27" ht="21" customHeight="1" spans="1:7">
      <c r="A27" s="36" t="s">
        <v>30</v>
      </c>
      <c r="B27" s="37" t="s">
        <v>855</v>
      </c>
      <c r="C27" s="37"/>
      <c r="D27" s="38"/>
      <c r="E27" s="27">
        <v>33861868.5</v>
      </c>
      <c r="F27" s="27">
        <v>5500000</v>
      </c>
      <c r="G27" s="27">
        <v>5600000</v>
      </c>
    </row>
  </sheetData>
  <mergeCells count="12">
    <mergeCell ref="A1:G1"/>
    <mergeCell ref="A2:G2"/>
    <mergeCell ref="A3:D3"/>
    <mergeCell ref="E4:G4"/>
    <mergeCell ref="A27:D27"/>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topLeftCell="F1" workbookViewId="0">
      <selection activeCell="K7" sqref="K7"/>
    </sheetView>
  </sheetViews>
  <sheetFormatPr defaultColWidth="8.85" defaultRowHeight="15" customHeight="1"/>
  <cols>
    <col min="1" max="1" width="11.25" customWidth="1"/>
    <col min="2" max="2" width="21.875"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85" t="s">
        <v>26</v>
      </c>
      <c r="B1" s="185"/>
      <c r="C1" s="185"/>
      <c r="D1" s="185"/>
      <c r="E1" s="186"/>
      <c r="F1" s="185"/>
      <c r="G1" s="185"/>
      <c r="H1" s="185"/>
      <c r="I1" s="185"/>
      <c r="J1" s="185"/>
      <c r="K1" s="185"/>
      <c r="L1" s="185"/>
      <c r="M1" s="185"/>
      <c r="N1" s="185"/>
      <c r="O1" s="185"/>
      <c r="P1" s="185"/>
      <c r="Q1" s="185"/>
      <c r="R1" s="185"/>
      <c r="S1" s="185"/>
    </row>
    <row r="2" ht="28.5" customHeight="1" spans="1:19">
      <c r="A2" s="173" t="s">
        <v>27</v>
      </c>
      <c r="B2" s="173"/>
      <c r="C2" s="173"/>
      <c r="D2" s="173"/>
      <c r="E2" s="174"/>
      <c r="F2" s="173"/>
      <c r="G2" s="173"/>
      <c r="H2" s="173"/>
      <c r="I2" s="173"/>
      <c r="J2" s="173"/>
      <c r="K2" s="173"/>
      <c r="L2" s="173"/>
      <c r="M2" s="173"/>
      <c r="N2" s="173"/>
      <c r="O2" s="173"/>
      <c r="P2" s="173"/>
      <c r="Q2" s="173"/>
      <c r="R2" s="173"/>
      <c r="S2" s="173"/>
    </row>
    <row r="3" ht="20.25" customHeight="1" spans="1:19">
      <c r="A3" s="175" t="str">
        <f>"单位名称："&amp;"玉溪市卫生健康委员会"</f>
        <v>单位名称：玉溪市卫生健康委员会</v>
      </c>
      <c r="B3" s="175"/>
      <c r="C3" s="175"/>
      <c r="D3" s="175"/>
      <c r="E3" s="211"/>
      <c r="F3" s="212"/>
      <c r="G3" s="212"/>
      <c r="H3" s="212"/>
      <c r="I3" s="212"/>
      <c r="J3" s="212"/>
      <c r="K3" s="212"/>
      <c r="L3" s="187"/>
      <c r="M3" s="187"/>
      <c r="N3" s="187"/>
      <c r="O3" s="187"/>
      <c r="P3" s="187"/>
      <c r="Q3" s="187"/>
      <c r="R3" s="187"/>
      <c r="S3" s="187" t="s">
        <v>2</v>
      </c>
    </row>
    <row r="4" ht="27" customHeight="1" spans="1:19">
      <c r="A4" s="178" t="s">
        <v>28</v>
      </c>
      <c r="B4" s="178" t="s">
        <v>29</v>
      </c>
      <c r="C4" s="178" t="s">
        <v>30</v>
      </c>
      <c r="D4" s="178" t="s">
        <v>31</v>
      </c>
      <c r="E4" s="178"/>
      <c r="F4" s="178"/>
      <c r="G4" s="178"/>
      <c r="H4" s="178"/>
      <c r="I4" s="178"/>
      <c r="J4" s="178"/>
      <c r="K4" s="178"/>
      <c r="L4" s="178"/>
      <c r="M4" s="178"/>
      <c r="N4" s="178"/>
      <c r="O4" s="178" t="s">
        <v>20</v>
      </c>
      <c r="P4" s="178"/>
      <c r="Q4" s="178"/>
      <c r="R4" s="178"/>
      <c r="S4" s="178"/>
    </row>
    <row r="5" ht="27" customHeight="1" spans="1:19">
      <c r="A5" s="178"/>
      <c r="B5" s="178"/>
      <c r="C5" s="178"/>
      <c r="D5" s="178" t="s">
        <v>32</v>
      </c>
      <c r="E5" s="178" t="s">
        <v>33</v>
      </c>
      <c r="F5" s="178" t="s">
        <v>34</v>
      </c>
      <c r="G5" s="178" t="s">
        <v>35</v>
      </c>
      <c r="H5" s="178" t="s">
        <v>36</v>
      </c>
      <c r="I5" s="178" t="s">
        <v>37</v>
      </c>
      <c r="J5" s="178"/>
      <c r="K5" s="178"/>
      <c r="L5" s="178"/>
      <c r="M5" s="178"/>
      <c r="N5" s="178"/>
      <c r="O5" s="178" t="s">
        <v>32</v>
      </c>
      <c r="P5" s="178" t="s">
        <v>33</v>
      </c>
      <c r="Q5" s="178" t="s">
        <v>34</v>
      </c>
      <c r="R5" s="178" t="s">
        <v>35</v>
      </c>
      <c r="S5" s="178" t="s">
        <v>38</v>
      </c>
    </row>
    <row r="6" ht="27" customHeight="1" spans="1:19">
      <c r="A6" s="178"/>
      <c r="B6" s="178"/>
      <c r="C6" s="178"/>
      <c r="D6" s="178"/>
      <c r="E6" s="178"/>
      <c r="F6" s="178"/>
      <c r="G6" s="178"/>
      <c r="H6" s="178"/>
      <c r="I6" s="178" t="s">
        <v>32</v>
      </c>
      <c r="J6" s="178" t="s">
        <v>39</v>
      </c>
      <c r="K6" s="178" t="s">
        <v>40</v>
      </c>
      <c r="L6" s="178" t="s">
        <v>41</v>
      </c>
      <c r="M6" s="178" t="s">
        <v>42</v>
      </c>
      <c r="N6" s="178" t="s">
        <v>43</v>
      </c>
      <c r="O6" s="178"/>
      <c r="P6" s="178"/>
      <c r="Q6" s="178"/>
      <c r="R6" s="178"/>
      <c r="S6" s="178"/>
    </row>
    <row r="7" ht="20.25" customHeight="1" spans="1:19">
      <c r="A7" s="184" t="s">
        <v>44</v>
      </c>
      <c r="B7" s="184" t="s">
        <v>45</v>
      </c>
      <c r="C7" s="184" t="s">
        <v>46</v>
      </c>
      <c r="D7" s="184" t="s">
        <v>47</v>
      </c>
      <c r="E7" s="184" t="s">
        <v>48</v>
      </c>
      <c r="F7" s="184" t="s">
        <v>49</v>
      </c>
      <c r="G7" s="184" t="s">
        <v>50</v>
      </c>
      <c r="H7" s="184" t="s">
        <v>51</v>
      </c>
      <c r="I7" s="184" t="s">
        <v>52</v>
      </c>
      <c r="J7" s="184" t="s">
        <v>53</v>
      </c>
      <c r="K7" s="184" t="s">
        <v>54</v>
      </c>
      <c r="L7" s="184" t="s">
        <v>55</v>
      </c>
      <c r="M7" s="184" t="s">
        <v>56</v>
      </c>
      <c r="N7" s="184" t="s">
        <v>57</v>
      </c>
      <c r="O7" s="184" t="s">
        <v>58</v>
      </c>
      <c r="P7" s="184" t="s">
        <v>59</v>
      </c>
      <c r="Q7" s="184" t="s">
        <v>60</v>
      </c>
      <c r="R7" s="184" t="s">
        <v>61</v>
      </c>
      <c r="S7" s="184" t="s">
        <v>62</v>
      </c>
    </row>
    <row r="8" ht="20.25" customHeight="1" spans="1:19">
      <c r="A8" s="181" t="s">
        <v>63</v>
      </c>
      <c r="B8" s="181" t="s">
        <v>64</v>
      </c>
      <c r="C8" s="182">
        <v>300683305.53</v>
      </c>
      <c r="D8" s="182">
        <v>295076320.13</v>
      </c>
      <c r="E8" s="183">
        <v>295076320.13</v>
      </c>
      <c r="F8" s="183"/>
      <c r="G8" s="183"/>
      <c r="H8" s="183"/>
      <c r="I8" s="183"/>
      <c r="J8" s="183"/>
      <c r="K8" s="183"/>
      <c r="L8" s="183"/>
      <c r="M8" s="183"/>
      <c r="N8" s="183"/>
      <c r="O8" s="182">
        <v>5606985.4</v>
      </c>
      <c r="P8" s="182">
        <v>5606985.4</v>
      </c>
      <c r="Q8" s="182"/>
      <c r="R8" s="182"/>
      <c r="S8" s="182"/>
    </row>
    <row r="9" ht="20.25" customHeight="1" spans="1:19">
      <c r="A9" s="213" t="s">
        <v>30</v>
      </c>
      <c r="B9" s="214"/>
      <c r="C9" s="215">
        <v>300683305.53</v>
      </c>
      <c r="D9" s="215">
        <v>295076320.13</v>
      </c>
      <c r="E9" s="215">
        <v>295076320.13</v>
      </c>
      <c r="F9" s="215"/>
      <c r="G9" s="215"/>
      <c r="H9" s="215"/>
      <c r="I9" s="215"/>
      <c r="J9" s="215"/>
      <c r="K9" s="215"/>
      <c r="L9" s="215"/>
      <c r="M9" s="215"/>
      <c r="N9" s="216"/>
      <c r="O9" s="217">
        <v>5606985.4</v>
      </c>
      <c r="P9" s="217">
        <v>5606985.4</v>
      </c>
      <c r="Q9" s="217"/>
      <c r="R9" s="217"/>
      <c r="S9" s="217"/>
    </row>
    <row r="10" customHeight="1" spans="1:5">
      <c r="A10" s="163"/>
      <c r="B10" s="163"/>
      <c r="C10" s="163"/>
      <c r="D10" s="163"/>
      <c r="E10" s="54"/>
    </row>
    <row r="11" customHeight="1" spans="1:5">
      <c r="A11" s="53"/>
      <c r="B11" s="53"/>
      <c r="C11" s="53"/>
      <c r="D11" s="53"/>
      <c r="E11" s="54"/>
    </row>
    <row r="12" customHeight="1" spans="1:5">
      <c r="A12" s="54"/>
      <c r="B12" s="54"/>
      <c r="C12" s="54"/>
      <c r="D12" s="54"/>
      <c r="E12" s="54"/>
    </row>
    <row r="13" customHeight="1" spans="1:5">
      <c r="A13" s="54"/>
      <c r="B13" s="54"/>
      <c r="C13" s="54"/>
      <c r="D13" s="54"/>
      <c r="E13" s="54"/>
    </row>
    <row r="14" customHeight="1" spans="1:5">
      <c r="A14" s="54"/>
      <c r="B14" s="54"/>
      <c r="C14" s="54"/>
      <c r="D14" s="54"/>
      <c r="E14" s="54"/>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0"/>
  <sheetViews>
    <sheetView showZeros="0" topLeftCell="A25" workbookViewId="0">
      <selection activeCell="D6" sqref="D6"/>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85" t="s">
        <v>65</v>
      </c>
      <c r="B1" s="185"/>
      <c r="C1" s="185"/>
      <c r="D1" s="185"/>
      <c r="E1" s="186"/>
      <c r="F1" s="185"/>
      <c r="G1" s="185"/>
      <c r="H1" s="185"/>
      <c r="I1" s="185"/>
      <c r="J1" s="185"/>
      <c r="K1" s="185"/>
      <c r="L1" s="185"/>
      <c r="M1" s="185"/>
      <c r="N1" s="185"/>
      <c r="O1" s="185"/>
    </row>
    <row r="2" ht="28.5" customHeight="1" spans="1:15">
      <c r="A2" s="173" t="s">
        <v>66</v>
      </c>
      <c r="B2" s="173"/>
      <c r="C2" s="173"/>
      <c r="D2" s="173"/>
      <c r="E2" s="174"/>
      <c r="F2" s="173"/>
      <c r="G2" s="173"/>
      <c r="H2" s="173"/>
      <c r="I2" s="173"/>
      <c r="J2" s="173"/>
      <c r="K2" s="173"/>
      <c r="L2" s="173"/>
      <c r="M2" s="173"/>
      <c r="N2" s="173"/>
      <c r="O2" s="173"/>
    </row>
    <row r="3" ht="20.25" customHeight="1" spans="1:15">
      <c r="A3" s="175" t="str">
        <f>"单位名称："&amp;"玉溪市卫生健康委员会"</f>
        <v>单位名称：玉溪市卫生健康委员会</v>
      </c>
      <c r="B3" s="175"/>
      <c r="C3" s="175"/>
      <c r="D3" s="175"/>
      <c r="E3" s="176"/>
      <c r="F3" s="175"/>
      <c r="G3" s="175"/>
      <c r="H3" s="175"/>
      <c r="I3" s="175"/>
      <c r="J3" s="187"/>
      <c r="K3" s="187"/>
      <c r="L3" s="187"/>
      <c r="M3" s="187"/>
      <c r="N3" s="187"/>
      <c r="O3" s="187" t="s">
        <v>2</v>
      </c>
    </row>
    <row r="4" ht="27" customHeight="1" spans="1:15">
      <c r="A4" s="178" t="s">
        <v>67</v>
      </c>
      <c r="B4" s="178" t="s">
        <v>68</v>
      </c>
      <c r="C4" s="178" t="s">
        <v>30</v>
      </c>
      <c r="D4" s="178" t="s">
        <v>33</v>
      </c>
      <c r="E4" s="178"/>
      <c r="F4" s="178"/>
      <c r="G4" s="178" t="s">
        <v>34</v>
      </c>
      <c r="H4" s="178" t="s">
        <v>35</v>
      </c>
      <c r="I4" s="178" t="s">
        <v>69</v>
      </c>
      <c r="J4" s="178" t="s">
        <v>70</v>
      </c>
      <c r="K4" s="178"/>
      <c r="L4" s="178"/>
      <c r="M4" s="178"/>
      <c r="N4" s="178"/>
      <c r="O4" s="178"/>
    </row>
    <row r="5" ht="27" customHeight="1" spans="1:15">
      <c r="A5" s="178"/>
      <c r="B5" s="178"/>
      <c r="C5" s="178"/>
      <c r="D5" s="178" t="s">
        <v>32</v>
      </c>
      <c r="E5" s="178" t="s">
        <v>71</v>
      </c>
      <c r="F5" s="178" t="s">
        <v>72</v>
      </c>
      <c r="G5" s="178"/>
      <c r="H5" s="178"/>
      <c r="I5" s="178"/>
      <c r="J5" s="178" t="s">
        <v>32</v>
      </c>
      <c r="K5" s="178" t="s">
        <v>73</v>
      </c>
      <c r="L5" s="178" t="s">
        <v>74</v>
      </c>
      <c r="M5" s="178" t="s">
        <v>75</v>
      </c>
      <c r="N5" s="178" t="s">
        <v>76</v>
      </c>
      <c r="O5" s="178" t="s">
        <v>77</v>
      </c>
    </row>
    <row r="6" ht="20.25" customHeight="1" spans="1:15">
      <c r="A6" s="184" t="s">
        <v>44</v>
      </c>
      <c r="B6" s="184" t="s">
        <v>45</v>
      </c>
      <c r="C6" s="184" t="s">
        <v>46</v>
      </c>
      <c r="D6" s="184" t="s">
        <v>47</v>
      </c>
      <c r="E6" s="184" t="s">
        <v>48</v>
      </c>
      <c r="F6" s="184" t="s">
        <v>49</v>
      </c>
      <c r="G6" s="184" t="s">
        <v>50</v>
      </c>
      <c r="H6" s="184" t="s">
        <v>51</v>
      </c>
      <c r="I6" s="184" t="s">
        <v>52</v>
      </c>
      <c r="J6" s="184" t="s">
        <v>53</v>
      </c>
      <c r="K6" s="184" t="s">
        <v>54</v>
      </c>
      <c r="L6" s="184" t="s">
        <v>55</v>
      </c>
      <c r="M6" s="184" t="s">
        <v>56</v>
      </c>
      <c r="N6" s="184" t="s">
        <v>57</v>
      </c>
      <c r="O6" s="184" t="s">
        <v>58</v>
      </c>
    </row>
    <row r="7" ht="20.25" customHeight="1" spans="1:15">
      <c r="A7" s="181" t="s">
        <v>78</v>
      </c>
      <c r="B7" s="181" t="str">
        <f>"        "&amp;"一般公共服务支出"</f>
        <v>        一般公共服务支出</v>
      </c>
      <c r="C7" s="183">
        <v>680000</v>
      </c>
      <c r="D7" s="183">
        <v>680000</v>
      </c>
      <c r="E7" s="183"/>
      <c r="F7" s="183">
        <v>680000</v>
      </c>
      <c r="G7" s="183"/>
      <c r="H7" s="183"/>
      <c r="I7" s="183"/>
      <c r="J7" s="183"/>
      <c r="K7" s="183"/>
      <c r="L7" s="183"/>
      <c r="M7" s="183"/>
      <c r="N7" s="183"/>
      <c r="O7" s="183"/>
    </row>
    <row r="8" ht="20.25" customHeight="1" spans="1:15">
      <c r="A8" s="188" t="s">
        <v>79</v>
      </c>
      <c r="B8" s="188" t="str">
        <f>"        "&amp;"组织事务"</f>
        <v>        组织事务</v>
      </c>
      <c r="C8" s="183">
        <v>680000</v>
      </c>
      <c r="D8" s="183">
        <v>680000</v>
      </c>
      <c r="E8" s="183"/>
      <c r="F8" s="183">
        <v>680000</v>
      </c>
      <c r="G8" s="183"/>
      <c r="H8" s="183"/>
      <c r="I8" s="183"/>
      <c r="J8" s="183"/>
      <c r="K8" s="183"/>
      <c r="L8" s="183"/>
      <c r="M8" s="183"/>
      <c r="N8" s="183"/>
      <c r="O8" s="183"/>
    </row>
    <row r="9" ht="20.25" customHeight="1" spans="1:15">
      <c r="A9" s="189" t="s">
        <v>80</v>
      </c>
      <c r="B9" s="189" t="str">
        <f>"        "&amp;"一般行政管理事务"</f>
        <v>        一般行政管理事务</v>
      </c>
      <c r="C9" s="183">
        <v>680000</v>
      </c>
      <c r="D9" s="183">
        <v>680000</v>
      </c>
      <c r="E9" s="183"/>
      <c r="F9" s="183">
        <v>680000</v>
      </c>
      <c r="G9" s="183"/>
      <c r="H9" s="183"/>
      <c r="I9" s="183"/>
      <c r="J9" s="183"/>
      <c r="K9" s="183"/>
      <c r="L9" s="183"/>
      <c r="M9" s="183"/>
      <c r="N9" s="183"/>
      <c r="O9" s="183"/>
    </row>
    <row r="10" ht="20.25" customHeight="1" spans="1:15">
      <c r="A10" s="181" t="s">
        <v>81</v>
      </c>
      <c r="B10" s="181" t="str">
        <f>"        "&amp;"科学技术支出"</f>
        <v>        科学技术支出</v>
      </c>
      <c r="C10" s="183">
        <v>1500000</v>
      </c>
      <c r="D10" s="183">
        <v>1500000</v>
      </c>
      <c r="E10" s="183"/>
      <c r="F10" s="183">
        <v>1500000</v>
      </c>
      <c r="G10" s="183"/>
      <c r="H10" s="183"/>
      <c r="I10" s="183"/>
      <c r="J10" s="183"/>
      <c r="K10" s="183"/>
      <c r="L10" s="183"/>
      <c r="M10" s="183"/>
      <c r="N10" s="183"/>
      <c r="O10" s="183"/>
    </row>
    <row r="11" ht="20.25" customHeight="1" spans="1:15">
      <c r="A11" s="210" t="s">
        <v>82</v>
      </c>
      <c r="B11" s="210" t="str">
        <f>"        "&amp;"其他科学技术支出"</f>
        <v>        其他科学技术支出</v>
      </c>
      <c r="C11" s="191">
        <v>1500000</v>
      </c>
      <c r="D11" s="191">
        <v>1500000</v>
      </c>
      <c r="E11" s="191"/>
      <c r="F11" s="191">
        <v>1500000</v>
      </c>
      <c r="G11" s="191"/>
      <c r="H11" s="191"/>
      <c r="I11" s="191"/>
      <c r="J11" s="191"/>
      <c r="K11" s="191"/>
      <c r="L11" s="191"/>
      <c r="M11" s="191"/>
      <c r="N11" s="191"/>
      <c r="O11" s="191"/>
    </row>
    <row r="12" ht="20.25" customHeight="1" spans="1:15">
      <c r="A12" s="195" t="s">
        <v>83</v>
      </c>
      <c r="B12" s="195" t="str">
        <f>"        "&amp;"其他科学技术支出"</f>
        <v>        其他科学技术支出</v>
      </c>
      <c r="C12" s="71">
        <v>1500000</v>
      </c>
      <c r="D12" s="71">
        <v>1500000</v>
      </c>
      <c r="E12" s="71"/>
      <c r="F12" s="71">
        <v>1500000</v>
      </c>
      <c r="G12" s="71"/>
      <c r="H12" s="71"/>
      <c r="I12" s="71"/>
      <c r="J12" s="71"/>
      <c r="K12" s="71"/>
      <c r="L12" s="71"/>
      <c r="M12" s="71"/>
      <c r="N12" s="71"/>
      <c r="O12" s="71"/>
    </row>
    <row r="13" ht="20.25" customHeight="1" spans="1:15">
      <c r="A13" s="196" t="s">
        <v>84</v>
      </c>
      <c r="B13" s="196" t="str">
        <f>"        "&amp;"社会保障和就业支出"</f>
        <v>        社会保障和就业支出</v>
      </c>
      <c r="C13" s="71">
        <v>3067219.2</v>
      </c>
      <c r="D13" s="71">
        <v>3067219.2</v>
      </c>
      <c r="E13" s="71">
        <v>3067219.2</v>
      </c>
      <c r="F13" s="71"/>
      <c r="G13" s="71"/>
      <c r="H13" s="71"/>
      <c r="I13" s="71"/>
      <c r="J13" s="71"/>
      <c r="K13" s="71"/>
      <c r="L13" s="71"/>
      <c r="M13" s="71"/>
      <c r="N13" s="71"/>
      <c r="O13" s="71"/>
    </row>
    <row r="14" ht="20.25" customHeight="1" spans="1:15">
      <c r="A14" s="193" t="s">
        <v>85</v>
      </c>
      <c r="B14" s="193" t="str">
        <f>"        "&amp;"行政事业单位养老支出"</f>
        <v>        行政事业单位养老支出</v>
      </c>
      <c r="C14" s="71">
        <v>3067219.2</v>
      </c>
      <c r="D14" s="71">
        <v>3067219.2</v>
      </c>
      <c r="E14" s="71">
        <v>3067219.2</v>
      </c>
      <c r="F14" s="71"/>
      <c r="G14" s="71"/>
      <c r="H14" s="71"/>
      <c r="I14" s="71"/>
      <c r="J14" s="71"/>
      <c r="K14" s="71"/>
      <c r="L14" s="71"/>
      <c r="M14" s="71"/>
      <c r="N14" s="71"/>
      <c r="O14" s="71"/>
    </row>
    <row r="15" ht="20.25" customHeight="1" spans="1:15">
      <c r="A15" s="195" t="s">
        <v>86</v>
      </c>
      <c r="B15" s="195" t="str">
        <f>"        "&amp;"行政单位离退休"</f>
        <v>        行政单位离退休</v>
      </c>
      <c r="C15" s="71">
        <v>2105552</v>
      </c>
      <c r="D15" s="71">
        <v>2105552</v>
      </c>
      <c r="E15" s="71">
        <v>2105552</v>
      </c>
      <c r="F15" s="71"/>
      <c r="G15" s="71"/>
      <c r="H15" s="71"/>
      <c r="I15" s="71"/>
      <c r="J15" s="71"/>
      <c r="K15" s="71"/>
      <c r="L15" s="71"/>
      <c r="M15" s="71"/>
      <c r="N15" s="71"/>
      <c r="O15" s="71"/>
    </row>
    <row r="16" ht="20.25" customHeight="1" spans="1:15">
      <c r="A16" s="195" t="s">
        <v>87</v>
      </c>
      <c r="B16" s="195" t="str">
        <f>"        "&amp;"机关事业单位基本养老保险缴费支出"</f>
        <v>        机关事业单位基本养老保险缴费支出</v>
      </c>
      <c r="C16" s="71">
        <v>851667.2</v>
      </c>
      <c r="D16" s="71">
        <v>851667.2</v>
      </c>
      <c r="E16" s="71">
        <v>851667.2</v>
      </c>
      <c r="F16" s="71"/>
      <c r="G16" s="71"/>
      <c r="H16" s="71"/>
      <c r="I16" s="71"/>
      <c r="J16" s="71"/>
      <c r="K16" s="71"/>
      <c r="L16" s="71"/>
      <c r="M16" s="71"/>
      <c r="N16" s="71"/>
      <c r="O16" s="71"/>
    </row>
    <row r="17" ht="20.25" customHeight="1" spans="1:15">
      <c r="A17" s="195" t="s">
        <v>88</v>
      </c>
      <c r="B17" s="195" t="str">
        <f>"        "&amp;"机关事业单位职业年金缴费支出"</f>
        <v>        机关事业单位职业年金缴费支出</v>
      </c>
      <c r="C17" s="71">
        <v>110000</v>
      </c>
      <c r="D17" s="71">
        <v>110000</v>
      </c>
      <c r="E17" s="71">
        <v>110000</v>
      </c>
      <c r="F17" s="71"/>
      <c r="G17" s="71"/>
      <c r="H17" s="71"/>
      <c r="I17" s="71"/>
      <c r="J17" s="71"/>
      <c r="K17" s="71"/>
      <c r="L17" s="71"/>
      <c r="M17" s="71"/>
      <c r="N17" s="71"/>
      <c r="O17" s="71"/>
    </row>
    <row r="18" ht="20.25" customHeight="1" spans="1:15">
      <c r="A18" s="196" t="s">
        <v>89</v>
      </c>
      <c r="B18" s="196" t="str">
        <f>"        "&amp;"卫生健康支出"</f>
        <v>        卫生健康支出</v>
      </c>
      <c r="C18" s="71">
        <v>47571914.33</v>
      </c>
      <c r="D18" s="71">
        <v>47571914.33</v>
      </c>
      <c r="E18" s="71">
        <v>10283060.43</v>
      </c>
      <c r="F18" s="71">
        <v>37288853.9</v>
      </c>
      <c r="G18" s="71"/>
      <c r="H18" s="71"/>
      <c r="I18" s="71"/>
      <c r="J18" s="71"/>
      <c r="K18" s="71"/>
      <c r="L18" s="71"/>
      <c r="M18" s="71"/>
      <c r="N18" s="71"/>
      <c r="O18" s="71"/>
    </row>
    <row r="19" ht="20.25" customHeight="1" spans="1:15">
      <c r="A19" s="193" t="s">
        <v>90</v>
      </c>
      <c r="B19" s="193" t="str">
        <f>"        "&amp;"卫生健康管理事务"</f>
        <v>        卫生健康管理事务</v>
      </c>
      <c r="C19" s="71">
        <v>10717690.3</v>
      </c>
      <c r="D19" s="71">
        <v>10717690.3</v>
      </c>
      <c r="E19" s="71">
        <v>9215899.3</v>
      </c>
      <c r="F19" s="71">
        <v>1501791</v>
      </c>
      <c r="G19" s="71"/>
      <c r="H19" s="71"/>
      <c r="I19" s="71"/>
      <c r="J19" s="71"/>
      <c r="K19" s="71"/>
      <c r="L19" s="71"/>
      <c r="M19" s="71"/>
      <c r="N19" s="71"/>
      <c r="O19" s="71"/>
    </row>
    <row r="20" ht="20.25" customHeight="1" spans="1:15">
      <c r="A20" s="195" t="s">
        <v>91</v>
      </c>
      <c r="B20" s="195" t="str">
        <f>"        "&amp;"行政运行"</f>
        <v>        行政运行</v>
      </c>
      <c r="C20" s="71">
        <v>7120586.8</v>
      </c>
      <c r="D20" s="71">
        <v>7120586.8</v>
      </c>
      <c r="E20" s="71">
        <v>7120586.8</v>
      </c>
      <c r="F20" s="71"/>
      <c r="G20" s="71"/>
      <c r="H20" s="71"/>
      <c r="I20" s="71"/>
      <c r="J20" s="71"/>
      <c r="K20" s="71"/>
      <c r="L20" s="71"/>
      <c r="M20" s="71"/>
      <c r="N20" s="71"/>
      <c r="O20" s="71"/>
    </row>
    <row r="21" ht="20.25" customHeight="1" spans="1:15">
      <c r="A21" s="195" t="s">
        <v>92</v>
      </c>
      <c r="B21" s="195" t="str">
        <f>"        "&amp;"一般行政管理事务"</f>
        <v>        一般行政管理事务</v>
      </c>
      <c r="C21" s="71">
        <v>1249243.47</v>
      </c>
      <c r="D21" s="71">
        <v>1249243.47</v>
      </c>
      <c r="E21" s="71">
        <v>1106743.47</v>
      </c>
      <c r="F21" s="71">
        <v>142500</v>
      </c>
      <c r="G21" s="71"/>
      <c r="H21" s="71"/>
      <c r="I21" s="71"/>
      <c r="J21" s="71"/>
      <c r="K21" s="71"/>
      <c r="L21" s="71"/>
      <c r="M21" s="71"/>
      <c r="N21" s="71"/>
      <c r="O21" s="71"/>
    </row>
    <row r="22" ht="20.25" customHeight="1" spans="1:15">
      <c r="A22" s="195" t="s">
        <v>93</v>
      </c>
      <c r="B22" s="195" t="str">
        <f>"        "&amp;"机关服务"</f>
        <v>        机关服务</v>
      </c>
      <c r="C22" s="71">
        <v>988569.03</v>
      </c>
      <c r="D22" s="71">
        <v>988569.03</v>
      </c>
      <c r="E22" s="71">
        <v>988569.03</v>
      </c>
      <c r="F22" s="71"/>
      <c r="G22" s="71"/>
      <c r="H22" s="71"/>
      <c r="I22" s="71"/>
      <c r="J22" s="71"/>
      <c r="K22" s="71"/>
      <c r="L22" s="71"/>
      <c r="M22" s="71"/>
      <c r="N22" s="71"/>
      <c r="O22" s="71"/>
    </row>
    <row r="23" ht="20.25" customHeight="1" spans="1:15">
      <c r="A23" s="195" t="s">
        <v>94</v>
      </c>
      <c r="B23" s="195" t="str">
        <f>"        "&amp;"其他卫生健康管理事务支出"</f>
        <v>        其他卫生健康管理事务支出</v>
      </c>
      <c r="C23" s="71">
        <v>1359291</v>
      </c>
      <c r="D23" s="71">
        <v>1359291</v>
      </c>
      <c r="E23" s="71"/>
      <c r="F23" s="71">
        <v>1359291</v>
      </c>
      <c r="G23" s="71"/>
      <c r="H23" s="71"/>
      <c r="I23" s="71"/>
      <c r="J23" s="71"/>
      <c r="K23" s="71"/>
      <c r="L23" s="71"/>
      <c r="M23" s="71"/>
      <c r="N23" s="71"/>
      <c r="O23" s="71"/>
    </row>
    <row r="24" ht="20.25" customHeight="1" spans="1:15">
      <c r="A24" s="193" t="s">
        <v>95</v>
      </c>
      <c r="B24" s="193" t="str">
        <f>"        "&amp;"公立医院"</f>
        <v>        公立医院</v>
      </c>
      <c r="C24" s="71">
        <v>567858.4</v>
      </c>
      <c r="D24" s="71">
        <v>567858.4</v>
      </c>
      <c r="E24" s="71"/>
      <c r="F24" s="71">
        <v>567858.4</v>
      </c>
      <c r="G24" s="71"/>
      <c r="H24" s="71"/>
      <c r="I24" s="71"/>
      <c r="J24" s="71"/>
      <c r="K24" s="71"/>
      <c r="L24" s="71"/>
      <c r="M24" s="71"/>
      <c r="N24" s="71"/>
      <c r="O24" s="71"/>
    </row>
    <row r="25" ht="20.25" customHeight="1" spans="1:15">
      <c r="A25" s="195" t="s">
        <v>96</v>
      </c>
      <c r="B25" s="195" t="str">
        <f>"        "&amp;"其他公立医院支出"</f>
        <v>        其他公立医院支出</v>
      </c>
      <c r="C25" s="71">
        <v>567858.4</v>
      </c>
      <c r="D25" s="71">
        <v>567858.4</v>
      </c>
      <c r="E25" s="71"/>
      <c r="F25" s="71">
        <v>567858.4</v>
      </c>
      <c r="G25" s="71"/>
      <c r="H25" s="71"/>
      <c r="I25" s="71"/>
      <c r="J25" s="71"/>
      <c r="K25" s="71"/>
      <c r="L25" s="71"/>
      <c r="M25" s="71"/>
      <c r="N25" s="71"/>
      <c r="O25" s="71"/>
    </row>
    <row r="26" ht="20.25" customHeight="1" spans="1:15">
      <c r="A26" s="193" t="s">
        <v>97</v>
      </c>
      <c r="B26" s="193" t="str">
        <f>"        "&amp;"基层医疗卫生机构"</f>
        <v>        基层医疗卫生机构</v>
      </c>
      <c r="C26" s="71">
        <v>5550140</v>
      </c>
      <c r="D26" s="71">
        <v>5550140</v>
      </c>
      <c r="E26" s="71"/>
      <c r="F26" s="71">
        <v>5550140</v>
      </c>
      <c r="G26" s="71"/>
      <c r="H26" s="71"/>
      <c r="I26" s="71"/>
      <c r="J26" s="71"/>
      <c r="K26" s="71"/>
      <c r="L26" s="71"/>
      <c r="M26" s="71"/>
      <c r="N26" s="71"/>
      <c r="O26" s="71"/>
    </row>
    <row r="27" ht="20.25" customHeight="1" spans="1:15">
      <c r="A27" s="195" t="s">
        <v>98</v>
      </c>
      <c r="B27" s="195" t="str">
        <f>"        "&amp;"其他基层医疗卫生机构支出"</f>
        <v>        其他基层医疗卫生机构支出</v>
      </c>
      <c r="C27" s="71">
        <v>5550140</v>
      </c>
      <c r="D27" s="71">
        <v>5550140</v>
      </c>
      <c r="E27" s="71"/>
      <c r="F27" s="71">
        <v>5550140</v>
      </c>
      <c r="G27" s="71"/>
      <c r="H27" s="71"/>
      <c r="I27" s="71"/>
      <c r="J27" s="71"/>
      <c r="K27" s="71"/>
      <c r="L27" s="71"/>
      <c r="M27" s="71"/>
      <c r="N27" s="71"/>
      <c r="O27" s="71"/>
    </row>
    <row r="28" ht="20.25" customHeight="1" spans="1:15">
      <c r="A28" s="193" t="s">
        <v>99</v>
      </c>
      <c r="B28" s="193" t="str">
        <f>"        "&amp;"公共卫生"</f>
        <v>        公共卫生</v>
      </c>
      <c r="C28" s="71">
        <v>12968428.5</v>
      </c>
      <c r="D28" s="71">
        <v>12968428.5</v>
      </c>
      <c r="E28" s="71"/>
      <c r="F28" s="71">
        <v>12968428.5</v>
      </c>
      <c r="G28" s="71"/>
      <c r="H28" s="71"/>
      <c r="I28" s="71"/>
      <c r="J28" s="71"/>
      <c r="K28" s="71"/>
      <c r="L28" s="71"/>
      <c r="M28" s="71"/>
      <c r="N28" s="71"/>
      <c r="O28" s="71"/>
    </row>
    <row r="29" ht="20.25" customHeight="1" spans="1:15">
      <c r="A29" s="195" t="s">
        <v>100</v>
      </c>
      <c r="B29" s="195" t="str">
        <f>"        "&amp;"基本公共卫生服务"</f>
        <v>        基本公共卫生服务</v>
      </c>
      <c r="C29" s="71">
        <v>7750091</v>
      </c>
      <c r="D29" s="71">
        <v>7750091</v>
      </c>
      <c r="E29" s="71"/>
      <c r="F29" s="71">
        <v>7750091</v>
      </c>
      <c r="G29" s="71"/>
      <c r="H29" s="71"/>
      <c r="I29" s="71"/>
      <c r="J29" s="71"/>
      <c r="K29" s="71"/>
      <c r="L29" s="71"/>
      <c r="M29" s="71"/>
      <c r="N29" s="71"/>
      <c r="O29" s="71"/>
    </row>
    <row r="30" ht="20.25" customHeight="1" spans="1:15">
      <c r="A30" s="195" t="s">
        <v>101</v>
      </c>
      <c r="B30" s="195" t="str">
        <f>"        "&amp;"重大公共卫生服务"</f>
        <v>        重大公共卫生服务</v>
      </c>
      <c r="C30" s="71">
        <v>5218337.5</v>
      </c>
      <c r="D30" s="71">
        <v>5218337.5</v>
      </c>
      <c r="E30" s="71"/>
      <c r="F30" s="71">
        <v>5218337.5</v>
      </c>
      <c r="G30" s="71"/>
      <c r="H30" s="71"/>
      <c r="I30" s="71"/>
      <c r="J30" s="71"/>
      <c r="K30" s="71"/>
      <c r="L30" s="71"/>
      <c r="M30" s="71"/>
      <c r="N30" s="71"/>
      <c r="O30" s="71"/>
    </row>
    <row r="31" ht="20.25" customHeight="1" spans="1:15">
      <c r="A31" s="193" t="s">
        <v>102</v>
      </c>
      <c r="B31" s="193" t="str">
        <f>"        "&amp;"计划生育事务"</f>
        <v>        计划生育事务</v>
      </c>
      <c r="C31" s="71">
        <v>13052900</v>
      </c>
      <c r="D31" s="71">
        <v>13052900</v>
      </c>
      <c r="E31" s="71"/>
      <c r="F31" s="71">
        <v>13052900</v>
      </c>
      <c r="G31" s="71"/>
      <c r="H31" s="71"/>
      <c r="I31" s="71"/>
      <c r="J31" s="71"/>
      <c r="K31" s="71"/>
      <c r="L31" s="71"/>
      <c r="M31" s="71"/>
      <c r="N31" s="71"/>
      <c r="O31" s="71"/>
    </row>
    <row r="32" ht="20.25" customHeight="1" spans="1:15">
      <c r="A32" s="195" t="s">
        <v>103</v>
      </c>
      <c r="B32" s="195" t="str">
        <f>"        "&amp;"计划生育服务"</f>
        <v>        计划生育服务</v>
      </c>
      <c r="C32" s="71">
        <v>12709100</v>
      </c>
      <c r="D32" s="71">
        <v>12709100</v>
      </c>
      <c r="E32" s="71"/>
      <c r="F32" s="71">
        <v>12709100</v>
      </c>
      <c r="G32" s="71"/>
      <c r="H32" s="71"/>
      <c r="I32" s="71"/>
      <c r="J32" s="71"/>
      <c r="K32" s="71"/>
      <c r="L32" s="71"/>
      <c r="M32" s="71"/>
      <c r="N32" s="71"/>
      <c r="O32" s="71"/>
    </row>
    <row r="33" ht="20.25" customHeight="1" spans="1:15">
      <c r="A33" s="195" t="s">
        <v>104</v>
      </c>
      <c r="B33" s="195" t="str">
        <f>"        "&amp;"其他计划生育事务支出"</f>
        <v>        其他计划生育事务支出</v>
      </c>
      <c r="C33" s="71">
        <v>343800</v>
      </c>
      <c r="D33" s="71">
        <v>343800</v>
      </c>
      <c r="E33" s="71"/>
      <c r="F33" s="71">
        <v>343800</v>
      </c>
      <c r="G33" s="71"/>
      <c r="H33" s="71"/>
      <c r="I33" s="71"/>
      <c r="J33" s="71"/>
      <c r="K33" s="71"/>
      <c r="L33" s="71"/>
      <c r="M33" s="71"/>
      <c r="N33" s="71"/>
      <c r="O33" s="71"/>
    </row>
    <row r="34" ht="20.25" customHeight="1" spans="1:15">
      <c r="A34" s="193" t="s">
        <v>105</v>
      </c>
      <c r="B34" s="193" t="str">
        <f>"        "&amp;"行政事业单位医疗"</f>
        <v>        行政事业单位医疗</v>
      </c>
      <c r="C34" s="71">
        <v>1067161.13</v>
      </c>
      <c r="D34" s="71">
        <v>1067161.13</v>
      </c>
      <c r="E34" s="71">
        <v>1067161.13</v>
      </c>
      <c r="F34" s="71"/>
      <c r="G34" s="71"/>
      <c r="H34" s="71"/>
      <c r="I34" s="71"/>
      <c r="J34" s="71"/>
      <c r="K34" s="71"/>
      <c r="L34" s="71"/>
      <c r="M34" s="71"/>
      <c r="N34" s="71"/>
      <c r="O34" s="71"/>
    </row>
    <row r="35" ht="20.25" customHeight="1" spans="1:15">
      <c r="A35" s="195" t="s">
        <v>106</v>
      </c>
      <c r="B35" s="195" t="str">
        <f>"        "&amp;"行政单位医疗"</f>
        <v>        行政单位医疗</v>
      </c>
      <c r="C35" s="71">
        <v>566613.89</v>
      </c>
      <c r="D35" s="71">
        <v>566613.89</v>
      </c>
      <c r="E35" s="71">
        <v>566613.89</v>
      </c>
      <c r="F35" s="71"/>
      <c r="G35" s="71"/>
      <c r="H35" s="71"/>
      <c r="I35" s="71"/>
      <c r="J35" s="71"/>
      <c r="K35" s="71"/>
      <c r="L35" s="71"/>
      <c r="M35" s="71"/>
      <c r="N35" s="71"/>
      <c r="O35" s="71"/>
    </row>
    <row r="36" ht="20.25" customHeight="1" spans="1:15">
      <c r="A36" s="195" t="s">
        <v>107</v>
      </c>
      <c r="B36" s="195" t="str">
        <f>"        "&amp;"事业单位医疗"</f>
        <v>        事业单位医疗</v>
      </c>
      <c r="C36" s="71">
        <v>48188.47</v>
      </c>
      <c r="D36" s="71">
        <v>48188.47</v>
      </c>
      <c r="E36" s="71">
        <v>48188.47</v>
      </c>
      <c r="F36" s="71"/>
      <c r="G36" s="71"/>
      <c r="H36" s="71"/>
      <c r="I36" s="71"/>
      <c r="J36" s="71"/>
      <c r="K36" s="71"/>
      <c r="L36" s="71"/>
      <c r="M36" s="71"/>
      <c r="N36" s="71"/>
      <c r="O36" s="71"/>
    </row>
    <row r="37" ht="20.25" customHeight="1" spans="1:15">
      <c r="A37" s="195" t="s">
        <v>108</v>
      </c>
      <c r="B37" s="195" t="str">
        <f>"        "&amp;"公务员医疗补助"</f>
        <v>        公务员医疗补助</v>
      </c>
      <c r="C37" s="71">
        <v>399230.8</v>
      </c>
      <c r="D37" s="71">
        <v>399230.8</v>
      </c>
      <c r="E37" s="71">
        <v>399230.8</v>
      </c>
      <c r="F37" s="71"/>
      <c r="G37" s="71"/>
      <c r="H37" s="71"/>
      <c r="I37" s="71"/>
      <c r="J37" s="71"/>
      <c r="K37" s="71"/>
      <c r="L37" s="71"/>
      <c r="M37" s="71"/>
      <c r="N37" s="71"/>
      <c r="O37" s="71"/>
    </row>
    <row r="38" ht="20.25" customHeight="1" spans="1:15">
      <c r="A38" s="195" t="s">
        <v>109</v>
      </c>
      <c r="B38" s="195" t="str">
        <f>"        "&amp;"其他行政事业单位医疗支出"</f>
        <v>        其他行政事业单位医疗支出</v>
      </c>
      <c r="C38" s="71">
        <v>53127.97</v>
      </c>
      <c r="D38" s="71">
        <v>53127.97</v>
      </c>
      <c r="E38" s="71">
        <v>53127.97</v>
      </c>
      <c r="F38" s="71"/>
      <c r="G38" s="71"/>
      <c r="H38" s="71"/>
      <c r="I38" s="71"/>
      <c r="J38" s="71"/>
      <c r="K38" s="71"/>
      <c r="L38" s="71"/>
      <c r="M38" s="71"/>
      <c r="N38" s="71"/>
      <c r="O38" s="71"/>
    </row>
    <row r="39" ht="20.25" customHeight="1" spans="1:15">
      <c r="A39" s="193" t="s">
        <v>110</v>
      </c>
      <c r="B39" s="193" t="str">
        <f>"        "&amp;"中医药事务"</f>
        <v>        中医药事务</v>
      </c>
      <c r="C39" s="71">
        <v>97972</v>
      </c>
      <c r="D39" s="71">
        <v>97972</v>
      </c>
      <c r="E39" s="71"/>
      <c r="F39" s="71">
        <v>97972</v>
      </c>
      <c r="G39" s="71"/>
      <c r="H39" s="71"/>
      <c r="I39" s="71"/>
      <c r="J39" s="71"/>
      <c r="K39" s="71"/>
      <c r="L39" s="71"/>
      <c r="M39" s="71"/>
      <c r="N39" s="71"/>
      <c r="O39" s="71"/>
    </row>
    <row r="40" ht="20.25" customHeight="1" spans="1:15">
      <c r="A40" s="195" t="s">
        <v>111</v>
      </c>
      <c r="B40" s="195" t="str">
        <f>"        "&amp;"中医（民族医）药专项"</f>
        <v>        中医（民族医）药专项</v>
      </c>
      <c r="C40" s="71">
        <v>97972</v>
      </c>
      <c r="D40" s="71">
        <v>97972</v>
      </c>
      <c r="E40" s="71"/>
      <c r="F40" s="71">
        <v>97972</v>
      </c>
      <c r="G40" s="71"/>
      <c r="H40" s="71"/>
      <c r="I40" s="71"/>
      <c r="J40" s="71"/>
      <c r="K40" s="71"/>
      <c r="L40" s="71"/>
      <c r="M40" s="71"/>
      <c r="N40" s="71"/>
      <c r="O40" s="71"/>
    </row>
    <row r="41" ht="20.25" customHeight="1" spans="1:15">
      <c r="A41" s="193" t="s">
        <v>112</v>
      </c>
      <c r="B41" s="193" t="str">
        <f>"        "&amp;"其他卫生健康支出"</f>
        <v>        其他卫生健康支出</v>
      </c>
      <c r="C41" s="71">
        <v>3549764</v>
      </c>
      <c r="D41" s="71">
        <v>3549764</v>
      </c>
      <c r="E41" s="71"/>
      <c r="F41" s="71">
        <v>3549764</v>
      </c>
      <c r="G41" s="71"/>
      <c r="H41" s="71"/>
      <c r="I41" s="71"/>
      <c r="J41" s="71"/>
      <c r="K41" s="71"/>
      <c r="L41" s="71"/>
      <c r="M41" s="71"/>
      <c r="N41" s="71"/>
      <c r="O41" s="71"/>
    </row>
    <row r="42" ht="20.25" customHeight="1" spans="1:15">
      <c r="A42" s="195" t="s">
        <v>113</v>
      </c>
      <c r="B42" s="195" t="str">
        <f>"        "&amp;"其他卫生健康支出"</f>
        <v>        其他卫生健康支出</v>
      </c>
      <c r="C42" s="71">
        <v>3549764</v>
      </c>
      <c r="D42" s="71">
        <v>3549764</v>
      </c>
      <c r="E42" s="71"/>
      <c r="F42" s="71">
        <v>3549764</v>
      </c>
      <c r="G42" s="71"/>
      <c r="H42" s="71"/>
      <c r="I42" s="71"/>
      <c r="J42" s="71"/>
      <c r="K42" s="71"/>
      <c r="L42" s="71"/>
      <c r="M42" s="71"/>
      <c r="N42" s="71"/>
      <c r="O42" s="71"/>
    </row>
    <row r="43" ht="20.25" customHeight="1" spans="1:15">
      <c r="A43" s="196" t="s">
        <v>114</v>
      </c>
      <c r="B43" s="196" t="str">
        <f>"        "&amp;"住房保障支出"</f>
        <v>        住房保障支出</v>
      </c>
      <c r="C43" s="71">
        <v>809472</v>
      </c>
      <c r="D43" s="71">
        <v>809472</v>
      </c>
      <c r="E43" s="71">
        <v>809472</v>
      </c>
      <c r="F43" s="71"/>
      <c r="G43" s="71"/>
      <c r="H43" s="71"/>
      <c r="I43" s="71"/>
      <c r="J43" s="71"/>
      <c r="K43" s="71"/>
      <c r="L43" s="71"/>
      <c r="M43" s="71"/>
      <c r="N43" s="71"/>
      <c r="O43" s="71"/>
    </row>
    <row r="44" ht="20.25" customHeight="1" spans="1:15">
      <c r="A44" s="193" t="s">
        <v>115</v>
      </c>
      <c r="B44" s="193" t="str">
        <f>"        "&amp;"住房改革支出"</f>
        <v>        住房改革支出</v>
      </c>
      <c r="C44" s="71">
        <v>809472</v>
      </c>
      <c r="D44" s="71">
        <v>809472</v>
      </c>
      <c r="E44" s="71">
        <v>809472</v>
      </c>
      <c r="F44" s="71"/>
      <c r="G44" s="71"/>
      <c r="H44" s="71"/>
      <c r="I44" s="71"/>
      <c r="J44" s="71"/>
      <c r="K44" s="71"/>
      <c r="L44" s="71"/>
      <c r="M44" s="71"/>
      <c r="N44" s="71"/>
      <c r="O44" s="71"/>
    </row>
    <row r="45" ht="20.25" customHeight="1" spans="1:15">
      <c r="A45" s="195" t="s">
        <v>116</v>
      </c>
      <c r="B45" s="195" t="str">
        <f>"        "&amp;"住房公积金"</f>
        <v>        住房公积金</v>
      </c>
      <c r="C45" s="71">
        <v>760512</v>
      </c>
      <c r="D45" s="71">
        <v>760512</v>
      </c>
      <c r="E45" s="71">
        <v>760512</v>
      </c>
      <c r="F45" s="71"/>
      <c r="G45" s="71"/>
      <c r="H45" s="71"/>
      <c r="I45" s="71"/>
      <c r="J45" s="71"/>
      <c r="K45" s="71"/>
      <c r="L45" s="71"/>
      <c r="M45" s="71"/>
      <c r="N45" s="71"/>
      <c r="O45" s="71"/>
    </row>
    <row r="46" ht="20.25" customHeight="1" spans="1:15">
      <c r="A46" s="195" t="s">
        <v>117</v>
      </c>
      <c r="B46" s="195" t="str">
        <f>"        "&amp;"购房补贴"</f>
        <v>        购房补贴</v>
      </c>
      <c r="C46" s="71">
        <v>48960</v>
      </c>
      <c r="D46" s="71">
        <v>48960</v>
      </c>
      <c r="E46" s="71">
        <v>48960</v>
      </c>
      <c r="F46" s="71"/>
      <c r="G46" s="71"/>
      <c r="H46" s="71"/>
      <c r="I46" s="71"/>
      <c r="J46" s="71"/>
      <c r="K46" s="71"/>
      <c r="L46" s="71"/>
      <c r="M46" s="71"/>
      <c r="N46" s="71"/>
      <c r="O46" s="71"/>
    </row>
    <row r="47" ht="20.25" customHeight="1" spans="1:15">
      <c r="A47" s="196" t="s">
        <v>118</v>
      </c>
      <c r="B47" s="196" t="str">
        <f>"        "&amp;"转移性支出"</f>
        <v>        转移性支出</v>
      </c>
      <c r="C47" s="71">
        <v>247054700</v>
      </c>
      <c r="D47" s="71">
        <v>247054700</v>
      </c>
      <c r="E47" s="71"/>
      <c r="F47" s="71">
        <v>247054700</v>
      </c>
      <c r="G47" s="71"/>
      <c r="H47" s="71"/>
      <c r="I47" s="71"/>
      <c r="J47" s="71"/>
      <c r="K47" s="71"/>
      <c r="L47" s="71"/>
      <c r="M47" s="71"/>
      <c r="N47" s="71"/>
      <c r="O47" s="71"/>
    </row>
    <row r="48" ht="20.25" customHeight="1" spans="1:15">
      <c r="A48" s="193" t="s">
        <v>119</v>
      </c>
      <c r="B48" s="193" t="str">
        <f>"        "&amp;"一般性转移支付"</f>
        <v>        一般性转移支付</v>
      </c>
      <c r="C48" s="71">
        <v>247054700</v>
      </c>
      <c r="D48" s="71">
        <v>247054700</v>
      </c>
      <c r="E48" s="71"/>
      <c r="F48" s="71">
        <v>247054700</v>
      </c>
      <c r="G48" s="71"/>
      <c r="H48" s="71"/>
      <c r="I48" s="71"/>
      <c r="J48" s="71"/>
      <c r="K48" s="71"/>
      <c r="L48" s="71"/>
      <c r="M48" s="71"/>
      <c r="N48" s="71"/>
      <c r="O48" s="71"/>
    </row>
    <row r="49" ht="20.25" customHeight="1" spans="1:15">
      <c r="A49" s="195" t="s">
        <v>120</v>
      </c>
      <c r="B49" s="195" t="str">
        <f>"        "&amp;"医疗卫生共同财政事权转移支付支出"</f>
        <v>        医疗卫生共同财政事权转移支付支出</v>
      </c>
      <c r="C49" s="71">
        <v>247054700</v>
      </c>
      <c r="D49" s="71">
        <v>247054700</v>
      </c>
      <c r="E49" s="71"/>
      <c r="F49" s="71">
        <v>247054700</v>
      </c>
      <c r="G49" s="71"/>
      <c r="H49" s="71"/>
      <c r="I49" s="71"/>
      <c r="J49" s="71"/>
      <c r="K49" s="71"/>
      <c r="L49" s="71"/>
      <c r="M49" s="71"/>
      <c r="N49" s="71"/>
      <c r="O49" s="71"/>
    </row>
    <row r="50" ht="20.25" customHeight="1" spans="1:15">
      <c r="A50" s="197" t="s">
        <v>30</v>
      </c>
      <c r="B50" s="196"/>
      <c r="C50" s="194">
        <v>300683305.53</v>
      </c>
      <c r="D50" s="194">
        <v>300683305.53</v>
      </c>
      <c r="E50" s="194">
        <v>14159751.63</v>
      </c>
      <c r="F50" s="194">
        <v>286523553.9</v>
      </c>
      <c r="G50" s="194"/>
      <c r="H50" s="194"/>
      <c r="I50" s="194"/>
      <c r="J50" s="194"/>
      <c r="K50" s="194"/>
      <c r="L50" s="194"/>
      <c r="M50" s="194"/>
      <c r="N50" s="194"/>
      <c r="O50" s="194"/>
    </row>
  </sheetData>
  <mergeCells count="12">
    <mergeCell ref="A1:O1"/>
    <mergeCell ref="A2:O2"/>
    <mergeCell ref="A3:N3"/>
    <mergeCell ref="D4:F4"/>
    <mergeCell ref="J4:O4"/>
    <mergeCell ref="A50:B5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D13" sqref="D1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71" t="s">
        <v>121</v>
      </c>
      <c r="B1" s="198"/>
      <c r="C1" s="198"/>
      <c r="D1" s="198"/>
    </row>
    <row r="2" ht="28.5" customHeight="1" spans="1:4">
      <c r="A2" s="199" t="s">
        <v>122</v>
      </c>
      <c r="B2" s="199"/>
      <c r="C2" s="199"/>
      <c r="D2" s="199"/>
    </row>
    <row r="3" ht="18.75" customHeight="1" spans="1:4">
      <c r="A3" s="175" t="str">
        <f>"单位名称："&amp;"玉溪市卫生健康委员会"</f>
        <v>单位名称：玉溪市卫生健康委员会</v>
      </c>
      <c r="B3" s="175"/>
      <c r="C3" s="175"/>
      <c r="D3" s="171" t="s">
        <v>2</v>
      </c>
    </row>
    <row r="4" ht="18.75" customHeight="1" spans="1:4">
      <c r="A4" s="61" t="s">
        <v>3</v>
      </c>
      <c r="B4" s="61"/>
      <c r="C4" s="61" t="s">
        <v>4</v>
      </c>
      <c r="D4" s="61"/>
    </row>
    <row r="5" ht="18.75" customHeight="1" spans="1:4">
      <c r="A5" s="64" t="s">
        <v>5</v>
      </c>
      <c r="B5" s="64" t="s">
        <v>6</v>
      </c>
      <c r="C5" s="64" t="s">
        <v>123</v>
      </c>
      <c r="D5" s="64" t="s">
        <v>6</v>
      </c>
    </row>
    <row r="6" ht="18.75" customHeight="1" spans="1:4">
      <c r="A6" s="200" t="s">
        <v>124</v>
      </c>
      <c r="B6" s="201"/>
      <c r="C6" s="202" t="s">
        <v>125</v>
      </c>
      <c r="D6" s="201"/>
    </row>
    <row r="7" ht="18.75" customHeight="1" spans="1:4">
      <c r="A7" s="181" t="s">
        <v>126</v>
      </c>
      <c r="B7" s="203">
        <v>295076320.13</v>
      </c>
      <c r="C7" s="204" t="str">
        <f>"（一）"&amp;"一般公共服务支出"</f>
        <v>（一）一般公共服务支出</v>
      </c>
      <c r="D7" s="203">
        <v>680000</v>
      </c>
    </row>
    <row r="8" ht="18.75" customHeight="1" spans="1:4">
      <c r="A8" s="181" t="s">
        <v>127</v>
      </c>
      <c r="B8" s="203"/>
      <c r="C8" s="204" t="str">
        <f>"（一）"&amp;"科学技术支出"</f>
        <v>（一）科学技术支出</v>
      </c>
      <c r="D8" s="203">
        <v>1500000</v>
      </c>
    </row>
    <row r="9" ht="18.75" customHeight="1" spans="1:4">
      <c r="A9" s="181" t="s">
        <v>128</v>
      </c>
      <c r="B9" s="203"/>
      <c r="C9" s="204" t="str">
        <f>"（二）"&amp;"社会保障和就业支出"</f>
        <v>（二）社会保障和就业支出</v>
      </c>
      <c r="D9" s="203">
        <v>3067219.2</v>
      </c>
    </row>
    <row r="10" ht="18.75" customHeight="1" spans="1:4">
      <c r="A10" s="181" t="s">
        <v>129</v>
      </c>
      <c r="B10" s="203"/>
      <c r="C10" s="204" t="str">
        <f>"（三）"&amp;"卫生健康支出"</f>
        <v>（三）卫生健康支出</v>
      </c>
      <c r="D10" s="203">
        <v>47571914.33</v>
      </c>
    </row>
    <row r="11" ht="18.75" customHeight="1" spans="1:4">
      <c r="A11" s="72" t="s">
        <v>126</v>
      </c>
      <c r="B11" s="205">
        <v>5606985.4</v>
      </c>
      <c r="C11" s="206" t="str">
        <f>"（四）"&amp;"住房保障支出"</f>
        <v>（四）住房保障支出</v>
      </c>
      <c r="D11" s="205">
        <v>809472</v>
      </c>
    </row>
    <row r="12" ht="18.75" customHeight="1" spans="1:4">
      <c r="A12" s="73" t="s">
        <v>127</v>
      </c>
      <c r="B12" s="207"/>
      <c r="C12" s="208" t="str">
        <f>"（五）"&amp;"转移性支出"</f>
        <v>（五）转移性支出</v>
      </c>
      <c r="D12" s="207">
        <v>247054700</v>
      </c>
    </row>
    <row r="13" ht="18.75" customHeight="1" spans="1:4">
      <c r="A13" s="73" t="s">
        <v>128</v>
      </c>
      <c r="B13" s="207"/>
      <c r="C13" s="196"/>
      <c r="D13" s="196"/>
    </row>
    <row r="14" ht="18.75" customHeight="1" spans="1:4">
      <c r="A14" s="196"/>
      <c r="B14" s="196"/>
      <c r="C14" s="196" t="s">
        <v>130</v>
      </c>
      <c r="D14" s="196"/>
    </row>
    <row r="15" ht="18.75" customHeight="1" spans="1:4">
      <c r="A15" s="209" t="s">
        <v>24</v>
      </c>
      <c r="B15" s="207">
        <v>300683305.53</v>
      </c>
      <c r="C15" s="209" t="s">
        <v>25</v>
      </c>
      <c r="D15" s="207">
        <v>300683305.53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0"/>
  <sheetViews>
    <sheetView showZeros="0" topLeftCell="A33" workbookViewId="0">
      <selection activeCell="B7" sqref="B7"/>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85" t="s">
        <v>131</v>
      </c>
      <c r="B1" s="185"/>
      <c r="C1" s="185"/>
      <c r="D1" s="185"/>
      <c r="E1" s="186"/>
      <c r="F1" s="185"/>
      <c r="G1" s="185"/>
    </row>
    <row r="2" ht="28.5" customHeight="1" spans="1:7">
      <c r="A2" s="173" t="s">
        <v>132</v>
      </c>
      <c r="B2" s="173"/>
      <c r="C2" s="173"/>
      <c r="D2" s="173"/>
      <c r="E2" s="174"/>
      <c r="F2" s="173"/>
      <c r="G2" s="173"/>
    </row>
    <row r="3" ht="20.25" customHeight="1" spans="1:7">
      <c r="A3" s="175" t="str">
        <f>"单位名称："&amp;"玉溪市卫生健康委员会"</f>
        <v>单位名称：玉溪市卫生健康委员会</v>
      </c>
      <c r="B3" s="175"/>
      <c r="C3" s="175"/>
      <c r="D3" s="175"/>
      <c r="E3" s="176"/>
      <c r="F3" s="175"/>
      <c r="G3" s="187" t="s">
        <v>2</v>
      </c>
    </row>
    <row r="4" ht="27" customHeight="1" spans="1:7">
      <c r="A4" s="178" t="s">
        <v>133</v>
      </c>
      <c r="B4" s="178"/>
      <c r="C4" s="178" t="s">
        <v>30</v>
      </c>
      <c r="D4" s="178" t="s">
        <v>33</v>
      </c>
      <c r="E4" s="178"/>
      <c r="F4" s="178"/>
      <c r="G4" s="178" t="s">
        <v>72</v>
      </c>
    </row>
    <row r="5" ht="27" customHeight="1" spans="1:7">
      <c r="A5" s="178" t="s">
        <v>67</v>
      </c>
      <c r="B5" s="178" t="s">
        <v>68</v>
      </c>
      <c r="C5" s="178"/>
      <c r="D5" s="178" t="s">
        <v>32</v>
      </c>
      <c r="E5" s="178" t="s">
        <v>134</v>
      </c>
      <c r="F5" s="178" t="s">
        <v>135</v>
      </c>
      <c r="G5" s="178"/>
    </row>
    <row r="6" ht="20.25" customHeight="1" spans="1:7">
      <c r="A6" s="184" t="s">
        <v>44</v>
      </c>
      <c r="B6" s="184" t="s">
        <v>45</v>
      </c>
      <c r="C6" s="184" t="s">
        <v>46</v>
      </c>
      <c r="D6" s="184" t="s">
        <v>47</v>
      </c>
      <c r="E6" s="184" t="s">
        <v>48</v>
      </c>
      <c r="F6" s="184" t="s">
        <v>49</v>
      </c>
      <c r="G6" s="184">
        <v>7</v>
      </c>
    </row>
    <row r="7" ht="20.25" customHeight="1" spans="1:7">
      <c r="A7" s="181" t="s">
        <v>78</v>
      </c>
      <c r="B7" s="181" t="str">
        <f>"        "&amp;"一般公共服务支出"</f>
        <v>        一般公共服务支出</v>
      </c>
      <c r="C7" s="183">
        <v>680000</v>
      </c>
      <c r="D7" s="182"/>
      <c r="E7" s="183"/>
      <c r="F7" s="183"/>
      <c r="G7" s="183">
        <v>680000</v>
      </c>
    </row>
    <row r="8" ht="20.25" customHeight="1" spans="1:7">
      <c r="A8" s="188" t="s">
        <v>79</v>
      </c>
      <c r="B8" s="188" t="str">
        <f>"        "&amp;"组织事务"</f>
        <v>        组织事务</v>
      </c>
      <c r="C8" s="183">
        <v>680000</v>
      </c>
      <c r="D8" s="182"/>
      <c r="E8" s="183"/>
      <c r="F8" s="183"/>
      <c r="G8" s="183">
        <v>680000</v>
      </c>
    </row>
    <row r="9" ht="20.25" customHeight="1" spans="1:7">
      <c r="A9" s="189" t="s">
        <v>80</v>
      </c>
      <c r="B9" s="189" t="str">
        <f>"        "&amp;"一般行政管理事务"</f>
        <v>        一般行政管理事务</v>
      </c>
      <c r="C9" s="183">
        <v>680000</v>
      </c>
      <c r="D9" s="182"/>
      <c r="E9" s="183"/>
      <c r="F9" s="183"/>
      <c r="G9" s="183">
        <v>680000</v>
      </c>
    </row>
    <row r="10" ht="20.25" customHeight="1" spans="1:7">
      <c r="A10" s="181" t="s">
        <v>81</v>
      </c>
      <c r="B10" s="181" t="str">
        <f>"        "&amp;"科学技术支出"</f>
        <v>        科学技术支出</v>
      </c>
      <c r="C10" s="183">
        <v>1500000</v>
      </c>
      <c r="D10" s="182"/>
      <c r="E10" s="183"/>
      <c r="F10" s="183"/>
      <c r="G10" s="183">
        <v>1500000</v>
      </c>
    </row>
    <row r="11" ht="20.25" customHeight="1" spans="1:7">
      <c r="A11" s="188" t="s">
        <v>82</v>
      </c>
      <c r="B11" s="188" t="str">
        <f>"        "&amp;"其他科学技术支出"</f>
        <v>        其他科学技术支出</v>
      </c>
      <c r="C11" s="183">
        <v>1500000</v>
      </c>
      <c r="D11" s="182"/>
      <c r="E11" s="183"/>
      <c r="F11" s="183"/>
      <c r="G11" s="183">
        <v>1500000</v>
      </c>
    </row>
    <row r="12" ht="20.25" customHeight="1" spans="1:7">
      <c r="A12" s="189" t="s">
        <v>83</v>
      </c>
      <c r="B12" s="189" t="str">
        <f>"        "&amp;"其他科学技术支出"</f>
        <v>        其他科学技术支出</v>
      </c>
      <c r="C12" s="183">
        <v>1500000</v>
      </c>
      <c r="D12" s="182"/>
      <c r="E12" s="183"/>
      <c r="F12" s="183"/>
      <c r="G12" s="183">
        <v>1500000</v>
      </c>
    </row>
    <row r="13" ht="20.25" customHeight="1" spans="1:7">
      <c r="A13" s="190" t="s">
        <v>84</v>
      </c>
      <c r="B13" s="190" t="str">
        <f>"        "&amp;"社会保障和就业支出"</f>
        <v>        社会保障和就业支出</v>
      </c>
      <c r="C13" s="191">
        <v>3067219.2</v>
      </c>
      <c r="D13" s="192">
        <v>3067219.2</v>
      </c>
      <c r="E13" s="191">
        <v>3030119.2</v>
      </c>
      <c r="F13" s="191">
        <v>37100</v>
      </c>
      <c r="G13" s="191"/>
    </row>
    <row r="14" ht="20.25" customHeight="1" spans="1:7">
      <c r="A14" s="193" t="s">
        <v>85</v>
      </c>
      <c r="B14" s="193" t="str">
        <f>"        "&amp;"行政事业单位养老支出"</f>
        <v>        行政事业单位养老支出</v>
      </c>
      <c r="C14" s="71">
        <v>3067219.2</v>
      </c>
      <c r="D14" s="194">
        <v>3067219.2</v>
      </c>
      <c r="E14" s="71">
        <v>3030119.2</v>
      </c>
      <c r="F14" s="71">
        <v>37100</v>
      </c>
      <c r="G14" s="71"/>
    </row>
    <row r="15" ht="20.25" customHeight="1" spans="1:7">
      <c r="A15" s="195" t="s">
        <v>86</v>
      </c>
      <c r="B15" s="195" t="str">
        <f>"        "&amp;"行政单位离退休"</f>
        <v>        行政单位离退休</v>
      </c>
      <c r="C15" s="71">
        <v>2105552</v>
      </c>
      <c r="D15" s="194">
        <v>2105552</v>
      </c>
      <c r="E15" s="71">
        <v>2068452</v>
      </c>
      <c r="F15" s="71">
        <v>37100</v>
      </c>
      <c r="G15" s="71"/>
    </row>
    <row r="16" ht="20.25" customHeight="1" spans="1:7">
      <c r="A16" s="195" t="s">
        <v>87</v>
      </c>
      <c r="B16" s="195" t="str">
        <f>"        "&amp;"机关事业单位基本养老保险缴费支出"</f>
        <v>        机关事业单位基本养老保险缴费支出</v>
      </c>
      <c r="C16" s="71">
        <v>851667.2</v>
      </c>
      <c r="D16" s="194">
        <v>851667.2</v>
      </c>
      <c r="E16" s="71">
        <v>851667.2</v>
      </c>
      <c r="F16" s="71"/>
      <c r="G16" s="71"/>
    </row>
    <row r="17" ht="20.25" customHeight="1" spans="1:7">
      <c r="A17" s="195" t="s">
        <v>88</v>
      </c>
      <c r="B17" s="195" t="str">
        <f>"        "&amp;"机关事业单位职业年金缴费支出"</f>
        <v>        机关事业单位职业年金缴费支出</v>
      </c>
      <c r="C17" s="71">
        <v>110000</v>
      </c>
      <c r="D17" s="194">
        <v>110000</v>
      </c>
      <c r="E17" s="71">
        <v>110000</v>
      </c>
      <c r="F17" s="71"/>
      <c r="G17" s="71"/>
    </row>
    <row r="18" ht="20.25" customHeight="1" spans="1:7">
      <c r="A18" s="196" t="s">
        <v>89</v>
      </c>
      <c r="B18" s="196" t="str">
        <f>"        "&amp;"卫生健康支出"</f>
        <v>        卫生健康支出</v>
      </c>
      <c r="C18" s="71">
        <v>47571914.33</v>
      </c>
      <c r="D18" s="194">
        <v>10283060.43</v>
      </c>
      <c r="E18" s="71">
        <v>7564341.36</v>
      </c>
      <c r="F18" s="71">
        <v>2718719.07</v>
      </c>
      <c r="G18" s="71">
        <v>37288853.9</v>
      </c>
    </row>
    <row r="19" ht="20.25" customHeight="1" spans="1:7">
      <c r="A19" s="193" t="s">
        <v>90</v>
      </c>
      <c r="B19" s="193" t="str">
        <f>"        "&amp;"卫生健康管理事务"</f>
        <v>        卫生健康管理事务</v>
      </c>
      <c r="C19" s="71">
        <v>10717690.3</v>
      </c>
      <c r="D19" s="194">
        <v>9215899.3</v>
      </c>
      <c r="E19" s="71">
        <v>6497180.23</v>
      </c>
      <c r="F19" s="71">
        <v>2718719.07</v>
      </c>
      <c r="G19" s="71">
        <v>1501791</v>
      </c>
    </row>
    <row r="20" ht="20.25" customHeight="1" spans="1:7">
      <c r="A20" s="195" t="s">
        <v>91</v>
      </c>
      <c r="B20" s="195" t="str">
        <f>"        "&amp;"行政运行"</f>
        <v>        行政运行</v>
      </c>
      <c r="C20" s="71">
        <v>7120586.8</v>
      </c>
      <c r="D20" s="194">
        <v>7120586.8</v>
      </c>
      <c r="E20" s="71">
        <v>5611412</v>
      </c>
      <c r="F20" s="71">
        <v>1509174.8</v>
      </c>
      <c r="G20" s="71"/>
    </row>
    <row r="21" ht="20.25" customHeight="1" spans="1:7">
      <c r="A21" s="195" t="s">
        <v>92</v>
      </c>
      <c r="B21" s="195" t="str">
        <f>"        "&amp;"一般行政管理事务"</f>
        <v>        一般行政管理事务</v>
      </c>
      <c r="C21" s="71">
        <v>1249243.47</v>
      </c>
      <c r="D21" s="194">
        <v>1106743.47</v>
      </c>
      <c r="E21" s="71"/>
      <c r="F21" s="71">
        <v>1106743.47</v>
      </c>
      <c r="G21" s="71">
        <v>142500</v>
      </c>
    </row>
    <row r="22" ht="20.25" customHeight="1" spans="1:7">
      <c r="A22" s="195" t="s">
        <v>93</v>
      </c>
      <c r="B22" s="195" t="str">
        <f>"        "&amp;"机关服务"</f>
        <v>        机关服务</v>
      </c>
      <c r="C22" s="71">
        <v>988569.03</v>
      </c>
      <c r="D22" s="194">
        <v>988569.03</v>
      </c>
      <c r="E22" s="71">
        <v>885768.23</v>
      </c>
      <c r="F22" s="71">
        <v>102800.8</v>
      </c>
      <c r="G22" s="71"/>
    </row>
    <row r="23" ht="20.25" customHeight="1" spans="1:7">
      <c r="A23" s="195" t="s">
        <v>94</v>
      </c>
      <c r="B23" s="195" t="str">
        <f>"        "&amp;"其他卫生健康管理事务支出"</f>
        <v>        其他卫生健康管理事务支出</v>
      </c>
      <c r="C23" s="71">
        <v>1359291</v>
      </c>
      <c r="D23" s="194"/>
      <c r="E23" s="71"/>
      <c r="F23" s="71"/>
      <c r="G23" s="71">
        <v>1359291</v>
      </c>
    </row>
    <row r="24" ht="20.25" customHeight="1" spans="1:7">
      <c r="A24" s="193" t="s">
        <v>95</v>
      </c>
      <c r="B24" s="193" t="str">
        <f>"        "&amp;"公立医院"</f>
        <v>        公立医院</v>
      </c>
      <c r="C24" s="71">
        <v>567858.4</v>
      </c>
      <c r="D24" s="194"/>
      <c r="E24" s="71"/>
      <c r="F24" s="71"/>
      <c r="G24" s="71">
        <v>567858.4</v>
      </c>
    </row>
    <row r="25" ht="20.25" customHeight="1" spans="1:7">
      <c r="A25" s="195" t="s">
        <v>96</v>
      </c>
      <c r="B25" s="195" t="str">
        <f>"        "&amp;"其他公立医院支出"</f>
        <v>        其他公立医院支出</v>
      </c>
      <c r="C25" s="71">
        <v>567858.4</v>
      </c>
      <c r="D25" s="194"/>
      <c r="E25" s="71"/>
      <c r="F25" s="71"/>
      <c r="G25" s="71">
        <v>567858.4</v>
      </c>
    </row>
    <row r="26" ht="20.25" customHeight="1" spans="1:7">
      <c r="A26" s="193" t="s">
        <v>97</v>
      </c>
      <c r="B26" s="193" t="str">
        <f>"        "&amp;"基层医疗卫生机构"</f>
        <v>        基层医疗卫生机构</v>
      </c>
      <c r="C26" s="71">
        <v>5550140</v>
      </c>
      <c r="D26" s="194"/>
      <c r="E26" s="71"/>
      <c r="F26" s="71"/>
      <c r="G26" s="71">
        <v>5550140</v>
      </c>
    </row>
    <row r="27" ht="20.25" customHeight="1" spans="1:7">
      <c r="A27" s="195" t="s">
        <v>98</v>
      </c>
      <c r="B27" s="195" t="str">
        <f>"        "&amp;"其他基层医疗卫生机构支出"</f>
        <v>        其他基层医疗卫生机构支出</v>
      </c>
      <c r="C27" s="71">
        <v>5550140</v>
      </c>
      <c r="D27" s="194"/>
      <c r="E27" s="71"/>
      <c r="F27" s="71"/>
      <c r="G27" s="71">
        <v>5550140</v>
      </c>
    </row>
    <row r="28" ht="20.25" customHeight="1" spans="1:7">
      <c r="A28" s="193" t="s">
        <v>99</v>
      </c>
      <c r="B28" s="193" t="str">
        <f>"        "&amp;"公共卫生"</f>
        <v>        公共卫生</v>
      </c>
      <c r="C28" s="71">
        <v>12968428.5</v>
      </c>
      <c r="D28" s="194"/>
      <c r="E28" s="71"/>
      <c r="F28" s="71"/>
      <c r="G28" s="71">
        <v>12968428.5</v>
      </c>
    </row>
    <row r="29" ht="20.25" customHeight="1" spans="1:7">
      <c r="A29" s="195" t="s">
        <v>100</v>
      </c>
      <c r="B29" s="195" t="str">
        <f>"        "&amp;"基本公共卫生服务"</f>
        <v>        基本公共卫生服务</v>
      </c>
      <c r="C29" s="71">
        <v>7750091</v>
      </c>
      <c r="D29" s="194"/>
      <c r="E29" s="71"/>
      <c r="F29" s="71"/>
      <c r="G29" s="71">
        <v>7750091</v>
      </c>
    </row>
    <row r="30" ht="20.25" customHeight="1" spans="1:7">
      <c r="A30" s="195" t="s">
        <v>101</v>
      </c>
      <c r="B30" s="195" t="str">
        <f>"        "&amp;"重大公共卫生服务"</f>
        <v>        重大公共卫生服务</v>
      </c>
      <c r="C30" s="71">
        <v>5218337.5</v>
      </c>
      <c r="D30" s="194"/>
      <c r="E30" s="71"/>
      <c r="F30" s="71"/>
      <c r="G30" s="71">
        <v>5218337.5</v>
      </c>
    </row>
    <row r="31" ht="20.25" customHeight="1" spans="1:7">
      <c r="A31" s="193" t="s">
        <v>102</v>
      </c>
      <c r="B31" s="193" t="str">
        <f>"        "&amp;"计划生育事务"</f>
        <v>        计划生育事务</v>
      </c>
      <c r="C31" s="71">
        <v>13052900</v>
      </c>
      <c r="D31" s="194"/>
      <c r="E31" s="71"/>
      <c r="F31" s="71"/>
      <c r="G31" s="71">
        <v>13052900</v>
      </c>
    </row>
    <row r="32" ht="20.25" customHeight="1" spans="1:7">
      <c r="A32" s="195" t="s">
        <v>103</v>
      </c>
      <c r="B32" s="195" t="str">
        <f>"        "&amp;"计划生育服务"</f>
        <v>        计划生育服务</v>
      </c>
      <c r="C32" s="71">
        <v>12709100</v>
      </c>
      <c r="D32" s="194"/>
      <c r="E32" s="71"/>
      <c r="F32" s="71"/>
      <c r="G32" s="71">
        <v>12709100</v>
      </c>
    </row>
    <row r="33" ht="20.25" customHeight="1" spans="1:7">
      <c r="A33" s="195" t="s">
        <v>104</v>
      </c>
      <c r="B33" s="195" t="str">
        <f>"        "&amp;"其他计划生育事务支出"</f>
        <v>        其他计划生育事务支出</v>
      </c>
      <c r="C33" s="71">
        <v>343800</v>
      </c>
      <c r="D33" s="194"/>
      <c r="E33" s="71"/>
      <c r="F33" s="71"/>
      <c r="G33" s="71">
        <v>343800</v>
      </c>
    </row>
    <row r="34" ht="20.25" customHeight="1" spans="1:7">
      <c r="A34" s="193" t="s">
        <v>105</v>
      </c>
      <c r="B34" s="193" t="str">
        <f>"        "&amp;"行政事业单位医疗"</f>
        <v>        行政事业单位医疗</v>
      </c>
      <c r="C34" s="71">
        <v>1067161.13</v>
      </c>
      <c r="D34" s="194">
        <v>1067161.13</v>
      </c>
      <c r="E34" s="71">
        <v>1067161.13</v>
      </c>
      <c r="F34" s="71"/>
      <c r="G34" s="71"/>
    </row>
    <row r="35" ht="20.25" customHeight="1" spans="1:7">
      <c r="A35" s="195" t="s">
        <v>106</v>
      </c>
      <c r="B35" s="195" t="str">
        <f>"        "&amp;"行政单位医疗"</f>
        <v>        行政单位医疗</v>
      </c>
      <c r="C35" s="71">
        <v>566613.89</v>
      </c>
      <c r="D35" s="194">
        <v>566613.89</v>
      </c>
      <c r="E35" s="71">
        <v>566613.89</v>
      </c>
      <c r="F35" s="71"/>
      <c r="G35" s="71"/>
    </row>
    <row r="36" ht="20.25" customHeight="1" spans="1:7">
      <c r="A36" s="195" t="s">
        <v>107</v>
      </c>
      <c r="B36" s="195" t="str">
        <f>"        "&amp;"事业单位医疗"</f>
        <v>        事业单位医疗</v>
      </c>
      <c r="C36" s="71">
        <v>48188.47</v>
      </c>
      <c r="D36" s="194">
        <v>48188.47</v>
      </c>
      <c r="E36" s="71">
        <v>48188.47</v>
      </c>
      <c r="F36" s="71"/>
      <c r="G36" s="71"/>
    </row>
    <row r="37" ht="20.25" customHeight="1" spans="1:7">
      <c r="A37" s="195" t="s">
        <v>108</v>
      </c>
      <c r="B37" s="195" t="str">
        <f>"        "&amp;"公务员医疗补助"</f>
        <v>        公务员医疗补助</v>
      </c>
      <c r="C37" s="71">
        <v>399230.8</v>
      </c>
      <c r="D37" s="194">
        <v>399230.8</v>
      </c>
      <c r="E37" s="71">
        <v>399230.8</v>
      </c>
      <c r="F37" s="71"/>
      <c r="G37" s="71"/>
    </row>
    <row r="38" ht="20.25" customHeight="1" spans="1:7">
      <c r="A38" s="195" t="s">
        <v>109</v>
      </c>
      <c r="B38" s="195" t="str">
        <f>"        "&amp;"其他行政事业单位医疗支出"</f>
        <v>        其他行政事业单位医疗支出</v>
      </c>
      <c r="C38" s="71">
        <v>53127.97</v>
      </c>
      <c r="D38" s="194">
        <v>53127.97</v>
      </c>
      <c r="E38" s="71">
        <v>53127.97</v>
      </c>
      <c r="F38" s="71"/>
      <c r="G38" s="71"/>
    </row>
    <row r="39" ht="20.25" customHeight="1" spans="1:7">
      <c r="A39" s="193" t="s">
        <v>110</v>
      </c>
      <c r="B39" s="193" t="str">
        <f>"        "&amp;"中医药事务"</f>
        <v>        中医药事务</v>
      </c>
      <c r="C39" s="71">
        <v>97972</v>
      </c>
      <c r="D39" s="194"/>
      <c r="E39" s="71"/>
      <c r="F39" s="71"/>
      <c r="G39" s="71">
        <v>97972</v>
      </c>
    </row>
    <row r="40" ht="20.25" customHeight="1" spans="1:7">
      <c r="A40" s="195" t="s">
        <v>111</v>
      </c>
      <c r="B40" s="195" t="str">
        <f>"        "&amp;"中医（民族医）药专项"</f>
        <v>        中医（民族医）药专项</v>
      </c>
      <c r="C40" s="71">
        <v>97972</v>
      </c>
      <c r="D40" s="194"/>
      <c r="E40" s="71"/>
      <c r="F40" s="71"/>
      <c r="G40" s="71">
        <v>97972</v>
      </c>
    </row>
    <row r="41" ht="20.25" customHeight="1" spans="1:7">
      <c r="A41" s="193" t="s">
        <v>112</v>
      </c>
      <c r="B41" s="193" t="str">
        <f>"        "&amp;"其他卫生健康支出"</f>
        <v>        其他卫生健康支出</v>
      </c>
      <c r="C41" s="71">
        <v>3549764</v>
      </c>
      <c r="D41" s="194"/>
      <c r="E41" s="71"/>
      <c r="F41" s="71"/>
      <c r="G41" s="71">
        <v>3549764</v>
      </c>
    </row>
    <row r="42" ht="20.25" customHeight="1" spans="1:7">
      <c r="A42" s="195" t="s">
        <v>113</v>
      </c>
      <c r="B42" s="195" t="str">
        <f>"        "&amp;"其他卫生健康支出"</f>
        <v>        其他卫生健康支出</v>
      </c>
      <c r="C42" s="71">
        <v>3549764</v>
      </c>
      <c r="D42" s="194"/>
      <c r="E42" s="71"/>
      <c r="F42" s="71"/>
      <c r="G42" s="71">
        <v>3549764</v>
      </c>
    </row>
    <row r="43" ht="20.25" customHeight="1" spans="1:7">
      <c r="A43" s="196" t="s">
        <v>114</v>
      </c>
      <c r="B43" s="196" t="str">
        <f>"        "&amp;"住房保障支出"</f>
        <v>        住房保障支出</v>
      </c>
      <c r="C43" s="71">
        <v>809472</v>
      </c>
      <c r="D43" s="194">
        <v>809472</v>
      </c>
      <c r="E43" s="71">
        <v>809472</v>
      </c>
      <c r="F43" s="71"/>
      <c r="G43" s="71"/>
    </row>
    <row r="44" ht="20.25" customHeight="1" spans="1:7">
      <c r="A44" s="193" t="s">
        <v>115</v>
      </c>
      <c r="B44" s="193" t="str">
        <f>"        "&amp;"住房改革支出"</f>
        <v>        住房改革支出</v>
      </c>
      <c r="C44" s="71">
        <v>809472</v>
      </c>
      <c r="D44" s="194">
        <v>809472</v>
      </c>
      <c r="E44" s="71">
        <v>809472</v>
      </c>
      <c r="F44" s="71"/>
      <c r="G44" s="71"/>
    </row>
    <row r="45" ht="20.25" customHeight="1" spans="1:7">
      <c r="A45" s="195" t="s">
        <v>116</v>
      </c>
      <c r="B45" s="195" t="str">
        <f>"        "&amp;"住房公积金"</f>
        <v>        住房公积金</v>
      </c>
      <c r="C45" s="71">
        <v>760512</v>
      </c>
      <c r="D45" s="194">
        <v>760512</v>
      </c>
      <c r="E45" s="71">
        <v>760512</v>
      </c>
      <c r="F45" s="71"/>
      <c r="G45" s="71"/>
    </row>
    <row r="46" ht="20.25" customHeight="1" spans="1:7">
      <c r="A46" s="195" t="s">
        <v>117</v>
      </c>
      <c r="B46" s="195" t="str">
        <f>"        "&amp;"购房补贴"</f>
        <v>        购房补贴</v>
      </c>
      <c r="C46" s="71">
        <v>48960</v>
      </c>
      <c r="D46" s="194">
        <v>48960</v>
      </c>
      <c r="E46" s="71">
        <v>48960</v>
      </c>
      <c r="F46" s="71"/>
      <c r="G46" s="71"/>
    </row>
    <row r="47" ht="20.25" customHeight="1" spans="1:7">
      <c r="A47" s="196" t="s">
        <v>118</v>
      </c>
      <c r="B47" s="196" t="str">
        <f>"        "&amp;"转移性支出"</f>
        <v>        转移性支出</v>
      </c>
      <c r="C47" s="71">
        <v>247054700</v>
      </c>
      <c r="D47" s="194"/>
      <c r="E47" s="71"/>
      <c r="F47" s="71"/>
      <c r="G47" s="71">
        <v>247054700</v>
      </c>
    </row>
    <row r="48" ht="20.25" customHeight="1" spans="1:7">
      <c r="A48" s="193" t="s">
        <v>119</v>
      </c>
      <c r="B48" s="193" t="str">
        <f>"        "&amp;"一般性转移支付"</f>
        <v>        一般性转移支付</v>
      </c>
      <c r="C48" s="71">
        <v>247054700</v>
      </c>
      <c r="D48" s="194"/>
      <c r="E48" s="71"/>
      <c r="F48" s="71"/>
      <c r="G48" s="71">
        <v>247054700</v>
      </c>
    </row>
    <row r="49" ht="20.25" customHeight="1" spans="1:7">
      <c r="A49" s="195" t="s">
        <v>120</v>
      </c>
      <c r="B49" s="195" t="str">
        <f>"        "&amp;"医疗卫生共同财政事权转移支付支出"</f>
        <v>        医疗卫生共同财政事权转移支付支出</v>
      </c>
      <c r="C49" s="71">
        <v>247054700</v>
      </c>
      <c r="D49" s="194"/>
      <c r="E49" s="71"/>
      <c r="F49" s="71"/>
      <c r="G49" s="71">
        <v>247054700</v>
      </c>
    </row>
    <row r="50" ht="20.25" customHeight="1" spans="1:7">
      <c r="A50" s="197" t="s">
        <v>30</v>
      </c>
      <c r="B50" s="196"/>
      <c r="C50" s="194">
        <v>300683305.53</v>
      </c>
      <c r="D50" s="194">
        <v>14159751.63</v>
      </c>
      <c r="E50" s="194">
        <v>11403932.56</v>
      </c>
      <c r="F50" s="194">
        <v>2755819.07</v>
      </c>
      <c r="G50" s="194">
        <v>286523553.9</v>
      </c>
    </row>
  </sheetData>
  <mergeCells count="8">
    <mergeCell ref="A1:G1"/>
    <mergeCell ref="A2:G2"/>
    <mergeCell ref="A3:F3"/>
    <mergeCell ref="A4:B4"/>
    <mergeCell ref="D4:F4"/>
    <mergeCell ref="A50:B5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20"/>
  <sheetViews>
    <sheetView showZeros="0" workbookViewId="0">
      <selection activeCell="E16" sqref="E16"/>
    </sheetView>
  </sheetViews>
  <sheetFormatPr defaultColWidth="8.85" defaultRowHeight="15" customHeight="1" outlineLevelCol="5"/>
  <cols>
    <col min="1" max="6" width="25.1333333333333" customWidth="1"/>
  </cols>
  <sheetData>
    <row r="1" customHeight="1" spans="1:6">
      <c r="A1" s="171" t="s">
        <v>136</v>
      </c>
      <c r="B1" s="171"/>
      <c r="C1" s="171"/>
      <c r="D1" s="171"/>
      <c r="E1" s="172"/>
      <c r="F1" s="171"/>
    </row>
    <row r="2" ht="28.5" customHeight="1" spans="1:6">
      <c r="A2" s="173" t="s">
        <v>137</v>
      </c>
      <c r="B2" s="173"/>
      <c r="C2" s="173"/>
      <c r="D2" s="173"/>
      <c r="E2" s="174"/>
      <c r="F2" s="173"/>
    </row>
    <row r="3" ht="20.25" customHeight="1" spans="1:6">
      <c r="A3" s="175" t="str">
        <f>"单位名称："&amp;"玉溪市卫生健康委员会"</f>
        <v>单位名称：玉溪市卫生健康委员会</v>
      </c>
      <c r="B3" s="175"/>
      <c r="C3" s="175"/>
      <c r="D3" s="175"/>
      <c r="E3" s="176"/>
      <c r="F3" s="171" t="s">
        <v>2</v>
      </c>
    </row>
    <row r="4" ht="20.25" customHeight="1" spans="1:6">
      <c r="A4" s="177" t="s">
        <v>138</v>
      </c>
      <c r="B4" s="177" t="s">
        <v>139</v>
      </c>
      <c r="C4" s="177" t="s">
        <v>140</v>
      </c>
      <c r="D4" s="177"/>
      <c r="E4" s="177"/>
      <c r="F4" s="177"/>
    </row>
    <row r="5" ht="35.25" customHeight="1" spans="1:6">
      <c r="A5" s="178"/>
      <c r="B5" s="178"/>
      <c r="C5" s="178" t="s">
        <v>32</v>
      </c>
      <c r="D5" s="178" t="s">
        <v>141</v>
      </c>
      <c r="E5" s="178" t="s">
        <v>142</v>
      </c>
      <c r="F5" s="178" t="s">
        <v>143</v>
      </c>
    </row>
    <row r="6" ht="20.25" customHeight="1" spans="1:6">
      <c r="A6" s="184" t="s">
        <v>44</v>
      </c>
      <c r="B6" s="184">
        <v>2</v>
      </c>
      <c r="C6" s="184">
        <v>3</v>
      </c>
      <c r="D6" s="184">
        <v>4</v>
      </c>
      <c r="E6" s="184">
        <v>5</v>
      </c>
      <c r="F6" s="184">
        <v>6</v>
      </c>
    </row>
    <row r="7" ht="20.25" customHeight="1" spans="1:6">
      <c r="A7" s="183">
        <v>123100</v>
      </c>
      <c r="B7" s="183"/>
      <c r="C7" s="183">
        <v>49100</v>
      </c>
      <c r="D7" s="183"/>
      <c r="E7" s="182">
        <v>49100</v>
      </c>
      <c r="F7" s="183">
        <v>74000</v>
      </c>
    </row>
    <row r="8" customHeight="1" spans="1:6">
      <c r="A8" s="163"/>
      <c r="B8" s="163"/>
      <c r="C8" s="163"/>
      <c r="D8" s="163"/>
      <c r="E8" s="54"/>
      <c r="F8" s="54"/>
    </row>
    <row r="9" customHeight="1" spans="1:6">
      <c r="A9" s="163"/>
      <c r="B9" s="163"/>
      <c r="C9" s="163"/>
      <c r="D9" s="163"/>
      <c r="E9" s="54"/>
      <c r="F9" s="54"/>
    </row>
    <row r="10" customHeight="1" spans="1:6">
      <c r="A10" s="163"/>
      <c r="B10" s="163"/>
      <c r="C10" s="163"/>
      <c r="D10" s="163"/>
      <c r="E10" s="54"/>
      <c r="F10" s="54"/>
    </row>
    <row r="11" customHeight="1" spans="1:6">
      <c r="A11" s="53"/>
      <c r="B11" s="53"/>
      <c r="C11" s="53"/>
      <c r="D11" s="53"/>
      <c r="E11" s="54"/>
      <c r="F11" s="54"/>
    </row>
    <row r="12" customHeight="1" spans="1:6">
      <c r="A12" s="54"/>
      <c r="B12" s="54"/>
      <c r="C12" s="54"/>
      <c r="D12" s="54"/>
      <c r="E12" s="54"/>
      <c r="F12" s="54"/>
    </row>
    <row r="13" customHeight="1" spans="1:6">
      <c r="A13" s="54"/>
      <c r="B13" s="54"/>
      <c r="C13" s="54"/>
      <c r="D13" s="54"/>
      <c r="E13" s="54"/>
      <c r="F13" s="54"/>
    </row>
    <row r="14" customHeight="1" spans="1:6">
      <c r="A14" s="54"/>
      <c r="B14" s="54"/>
      <c r="C14" s="54"/>
      <c r="D14" s="54"/>
      <c r="E14" s="54"/>
      <c r="F14" s="54"/>
    </row>
    <row r="15" customHeight="1" spans="1:6">
      <c r="A15" s="54"/>
      <c r="B15" s="54"/>
      <c r="C15" s="54"/>
      <c r="D15" s="54"/>
      <c r="E15" s="54"/>
      <c r="F15" s="54"/>
    </row>
    <row r="16" customHeight="1" spans="1:6">
      <c r="A16" s="54"/>
      <c r="B16" s="54"/>
      <c r="C16" s="54"/>
      <c r="D16" s="54"/>
      <c r="E16" s="54"/>
      <c r="F16" s="54"/>
    </row>
    <row r="17" customHeight="1" spans="1:6">
      <c r="A17" s="54"/>
      <c r="B17" s="54"/>
      <c r="C17" s="54"/>
      <c r="D17" s="54"/>
      <c r="E17" s="54"/>
      <c r="F17" s="54"/>
    </row>
    <row r="18" customHeight="1" spans="1:6">
      <c r="A18" s="54"/>
      <c r="B18" s="54"/>
      <c r="C18" s="54"/>
      <c r="D18" s="54"/>
      <c r="E18" s="54"/>
      <c r="F18" s="54"/>
    </row>
    <row r="19" customHeight="1" spans="1:6">
      <c r="A19" s="54"/>
      <c r="B19" s="54"/>
      <c r="C19" s="54"/>
      <c r="D19" s="54"/>
      <c r="E19" s="54"/>
      <c r="F19" s="54"/>
    </row>
    <row r="20" customHeight="1" spans="1:6">
      <c r="A20" s="54"/>
      <c r="B20" s="54"/>
      <c r="C20" s="54"/>
      <c r="D20" s="54"/>
      <c r="E20" s="54"/>
      <c r="F20" s="54"/>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workbookViewId="0">
      <selection activeCell="C60" sqref="C60"/>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71" t="s">
        <v>144</v>
      </c>
      <c r="B1" s="171"/>
      <c r="C1" s="171"/>
      <c r="D1" s="171"/>
      <c r="E1" s="172"/>
      <c r="F1" s="171"/>
      <c r="G1" s="171"/>
      <c r="H1" s="171"/>
      <c r="I1" s="171"/>
      <c r="J1" s="171"/>
      <c r="K1" s="171"/>
      <c r="L1" s="171"/>
      <c r="M1" s="171"/>
      <c r="N1" s="171"/>
      <c r="O1" s="171"/>
      <c r="P1" s="171"/>
      <c r="Q1" s="171"/>
      <c r="R1" s="171"/>
      <c r="S1" s="171"/>
      <c r="T1" s="171"/>
      <c r="U1" s="171"/>
      <c r="V1" s="171"/>
      <c r="W1" s="171"/>
    </row>
    <row r="2" ht="28.5" customHeight="1" spans="1:23">
      <c r="A2" s="173" t="s">
        <v>145</v>
      </c>
      <c r="B2" s="173"/>
      <c r="C2" s="173" t="s">
        <v>146</v>
      </c>
      <c r="D2" s="173"/>
      <c r="E2" s="174"/>
      <c r="F2" s="173"/>
      <c r="G2" s="173"/>
      <c r="H2" s="173"/>
      <c r="I2" s="173"/>
      <c r="J2" s="173"/>
      <c r="K2" s="173"/>
      <c r="L2" s="173"/>
      <c r="M2" s="173"/>
      <c r="N2" s="173"/>
      <c r="O2" s="173"/>
      <c r="P2" s="173"/>
      <c r="Q2" s="173"/>
      <c r="R2" s="173"/>
      <c r="S2" s="173"/>
      <c r="T2" s="173"/>
      <c r="U2" s="173"/>
      <c r="V2" s="173"/>
      <c r="W2" s="173"/>
    </row>
    <row r="3" ht="19.5" customHeight="1" spans="1:23">
      <c r="A3" s="175" t="str">
        <f>"单位名称："&amp;"玉溪市卫生健康委员会"</f>
        <v>单位名称：玉溪市卫生健康委员会</v>
      </c>
      <c r="B3" s="175"/>
      <c r="C3" s="175"/>
      <c r="D3" s="175"/>
      <c r="E3" s="176"/>
      <c r="F3" s="175"/>
      <c r="G3" s="175"/>
      <c r="H3" s="175"/>
      <c r="I3" s="175"/>
      <c r="J3" s="175"/>
      <c r="K3" s="175"/>
      <c r="L3" s="175"/>
      <c r="M3" s="175"/>
      <c r="N3" s="175"/>
      <c r="O3" s="175"/>
      <c r="P3" s="175"/>
      <c r="Q3" s="175"/>
      <c r="R3" s="171"/>
      <c r="S3" s="171"/>
      <c r="T3" s="171"/>
      <c r="U3" s="171"/>
      <c r="V3" s="171"/>
      <c r="W3" s="171" t="s">
        <v>2</v>
      </c>
    </row>
    <row r="4" ht="19.5" customHeight="1" spans="1:23">
      <c r="A4" s="177" t="s">
        <v>147</v>
      </c>
      <c r="B4" s="177" t="s">
        <v>148</v>
      </c>
      <c r="C4" s="177" t="s">
        <v>149</v>
      </c>
      <c r="D4" s="177" t="s">
        <v>150</v>
      </c>
      <c r="E4" s="177" t="s">
        <v>151</v>
      </c>
      <c r="F4" s="177" t="s">
        <v>152</v>
      </c>
      <c r="G4" s="177" t="s">
        <v>153</v>
      </c>
      <c r="H4" s="177" t="s">
        <v>154</v>
      </c>
      <c r="I4" s="177"/>
      <c r="J4" s="177"/>
      <c r="K4" s="177"/>
      <c r="L4" s="177"/>
      <c r="M4" s="177"/>
      <c r="N4" s="177"/>
      <c r="O4" s="177"/>
      <c r="P4" s="177"/>
      <c r="Q4" s="177"/>
      <c r="R4" s="177"/>
      <c r="S4" s="177"/>
      <c r="T4" s="177"/>
      <c r="U4" s="177"/>
      <c r="V4" s="177"/>
      <c r="W4" s="177"/>
    </row>
    <row r="5" ht="19.5" customHeight="1" spans="1:23">
      <c r="A5" s="178"/>
      <c r="B5" s="178"/>
      <c r="C5" s="178"/>
      <c r="D5" s="178"/>
      <c r="E5" s="178"/>
      <c r="F5" s="178"/>
      <c r="G5" s="178"/>
      <c r="H5" s="178" t="s">
        <v>30</v>
      </c>
      <c r="I5" s="178" t="s">
        <v>33</v>
      </c>
      <c r="J5" s="178"/>
      <c r="K5" s="178"/>
      <c r="L5" s="178"/>
      <c r="M5" s="178"/>
      <c r="N5" s="178" t="s">
        <v>155</v>
      </c>
      <c r="O5" s="178"/>
      <c r="P5" s="178"/>
      <c r="Q5" s="178" t="s">
        <v>36</v>
      </c>
      <c r="R5" s="178" t="s">
        <v>70</v>
      </c>
      <c r="S5" s="178"/>
      <c r="T5" s="178"/>
      <c r="U5" s="178"/>
      <c r="V5" s="178"/>
      <c r="W5" s="178"/>
    </row>
    <row r="6" ht="41.25" customHeight="1" spans="1:23">
      <c r="A6" s="178"/>
      <c r="B6" s="178"/>
      <c r="C6" s="178"/>
      <c r="D6" s="178"/>
      <c r="E6" s="178"/>
      <c r="F6" s="178"/>
      <c r="G6" s="178"/>
      <c r="H6" s="178"/>
      <c r="I6" s="178" t="s">
        <v>156</v>
      </c>
      <c r="J6" s="178" t="s">
        <v>157</v>
      </c>
      <c r="K6" s="178" t="s">
        <v>158</v>
      </c>
      <c r="L6" s="178" t="s">
        <v>159</v>
      </c>
      <c r="M6" s="178" t="s">
        <v>160</v>
      </c>
      <c r="N6" s="178" t="s">
        <v>33</v>
      </c>
      <c r="O6" s="178" t="s">
        <v>34</v>
      </c>
      <c r="P6" s="178" t="s">
        <v>35</v>
      </c>
      <c r="Q6" s="178"/>
      <c r="R6" s="178" t="s">
        <v>32</v>
      </c>
      <c r="S6" s="178" t="s">
        <v>39</v>
      </c>
      <c r="T6" s="178" t="s">
        <v>161</v>
      </c>
      <c r="U6" s="178" t="s">
        <v>41</v>
      </c>
      <c r="V6" s="178" t="s">
        <v>42</v>
      </c>
      <c r="W6" s="178" t="s">
        <v>43</v>
      </c>
    </row>
    <row r="7" ht="20.25" customHeight="1" spans="1:23">
      <c r="A7" s="179" t="s">
        <v>44</v>
      </c>
      <c r="B7" s="179" t="s">
        <v>45</v>
      </c>
      <c r="C7" s="179" t="s">
        <v>46</v>
      </c>
      <c r="D7" s="179" t="s">
        <v>47</v>
      </c>
      <c r="E7" s="179" t="s">
        <v>48</v>
      </c>
      <c r="F7" s="179" t="s">
        <v>49</v>
      </c>
      <c r="G7" s="179" t="s">
        <v>50</v>
      </c>
      <c r="H7" s="179" t="s">
        <v>51</v>
      </c>
      <c r="I7" s="179" t="s">
        <v>52</v>
      </c>
      <c r="J7" s="179" t="s">
        <v>53</v>
      </c>
      <c r="K7" s="179" t="s">
        <v>54</v>
      </c>
      <c r="L7" s="179" t="s">
        <v>55</v>
      </c>
      <c r="M7" s="179" t="s">
        <v>56</v>
      </c>
      <c r="N7" s="179" t="s">
        <v>57</v>
      </c>
      <c r="O7" s="179" t="s">
        <v>58</v>
      </c>
      <c r="P7" s="179" t="s">
        <v>59</v>
      </c>
      <c r="Q7" s="179" t="s">
        <v>60</v>
      </c>
      <c r="R7" s="179" t="s">
        <v>61</v>
      </c>
      <c r="S7" s="179" t="s">
        <v>62</v>
      </c>
      <c r="T7" s="179" t="s">
        <v>162</v>
      </c>
      <c r="U7" s="179" t="s">
        <v>163</v>
      </c>
      <c r="V7" s="179" t="s">
        <v>164</v>
      </c>
      <c r="W7" s="179" t="s">
        <v>165</v>
      </c>
    </row>
    <row r="8" ht="20.25" customHeight="1" spans="1:23">
      <c r="A8" s="180" t="s">
        <v>64</v>
      </c>
      <c r="B8" s="180"/>
      <c r="C8" s="181"/>
      <c r="D8" s="181"/>
      <c r="E8" s="181"/>
      <c r="F8" s="180"/>
      <c r="G8" s="181"/>
      <c r="H8" s="182">
        <v>14159751.63</v>
      </c>
      <c r="I8" s="183">
        <v>14159751.63</v>
      </c>
      <c r="J8" s="183">
        <v>5682809.39</v>
      </c>
      <c r="K8" s="183"/>
      <c r="L8" s="183">
        <v>8476942.24</v>
      </c>
      <c r="M8" s="183"/>
      <c r="N8" s="183"/>
      <c r="O8" s="183"/>
      <c r="P8" s="183"/>
      <c r="Q8" s="183"/>
      <c r="R8" s="183"/>
      <c r="S8" s="183"/>
      <c r="T8" s="183"/>
      <c r="U8" s="183"/>
      <c r="V8" s="183"/>
      <c r="W8" s="183"/>
    </row>
    <row r="9" ht="20.25" customHeight="1" spans="1:23">
      <c r="A9" s="180" t="str">
        <f t="shared" ref="A9:A65" si="0">"       "&amp;"玉溪市卫生健康委员会"</f>
        <v>       玉溪市卫生健康委员会</v>
      </c>
      <c r="B9" s="181" t="s">
        <v>166</v>
      </c>
      <c r="C9" s="181" t="s">
        <v>167</v>
      </c>
      <c r="D9" s="181" t="s">
        <v>91</v>
      </c>
      <c r="E9" s="181" t="s">
        <v>168</v>
      </c>
      <c r="F9" s="181" t="s">
        <v>169</v>
      </c>
      <c r="G9" s="181" t="s">
        <v>170</v>
      </c>
      <c r="H9" s="182">
        <v>1703184</v>
      </c>
      <c r="I9" s="183">
        <v>1703184</v>
      </c>
      <c r="J9" s="183">
        <v>745143</v>
      </c>
      <c r="K9" s="183"/>
      <c r="L9" s="183">
        <v>958041</v>
      </c>
      <c r="M9" s="183"/>
      <c r="N9" s="183"/>
      <c r="O9" s="183"/>
      <c r="P9" s="183"/>
      <c r="Q9" s="183"/>
      <c r="R9" s="183"/>
      <c r="S9" s="183"/>
      <c r="T9" s="183"/>
      <c r="U9" s="183"/>
      <c r="V9" s="183"/>
      <c r="W9" s="183"/>
    </row>
    <row r="10" ht="20.25" customHeight="1" spans="1:23">
      <c r="A10" s="181" t="str">
        <f t="shared" si="0"/>
        <v>       玉溪市卫生健康委员会</v>
      </c>
      <c r="B10" s="181" t="s">
        <v>166</v>
      </c>
      <c r="C10" s="181" t="s">
        <v>167</v>
      </c>
      <c r="D10" s="181" t="s">
        <v>91</v>
      </c>
      <c r="E10" s="181" t="s">
        <v>168</v>
      </c>
      <c r="F10" s="181" t="s">
        <v>171</v>
      </c>
      <c r="G10" s="181" t="s">
        <v>172</v>
      </c>
      <c r="H10" s="182">
        <v>2103252</v>
      </c>
      <c r="I10" s="183">
        <v>2103252</v>
      </c>
      <c r="J10" s="183">
        <v>920172.75</v>
      </c>
      <c r="K10" s="181"/>
      <c r="L10" s="183">
        <v>1183079.25</v>
      </c>
      <c r="M10" s="181"/>
      <c r="N10" s="183"/>
      <c r="O10" s="183"/>
      <c r="P10" s="181"/>
      <c r="Q10" s="183"/>
      <c r="R10" s="183"/>
      <c r="S10" s="183"/>
      <c r="T10" s="183"/>
      <c r="U10" s="183"/>
      <c r="V10" s="183"/>
      <c r="W10" s="183"/>
    </row>
    <row r="11" ht="20.25" customHeight="1" spans="1:23">
      <c r="A11" s="181" t="str">
        <f t="shared" si="0"/>
        <v>       玉溪市卫生健康委员会</v>
      </c>
      <c r="B11" s="181" t="s">
        <v>166</v>
      </c>
      <c r="C11" s="181" t="s">
        <v>167</v>
      </c>
      <c r="D11" s="181" t="s">
        <v>117</v>
      </c>
      <c r="E11" s="181" t="s">
        <v>173</v>
      </c>
      <c r="F11" s="181" t="s">
        <v>171</v>
      </c>
      <c r="G11" s="181" t="s">
        <v>172</v>
      </c>
      <c r="H11" s="182">
        <v>35304</v>
      </c>
      <c r="I11" s="183">
        <v>35304</v>
      </c>
      <c r="J11" s="183"/>
      <c r="K11" s="181"/>
      <c r="L11" s="183">
        <v>35304</v>
      </c>
      <c r="M11" s="181"/>
      <c r="N11" s="183"/>
      <c r="O11" s="183"/>
      <c r="P11" s="181"/>
      <c r="Q11" s="183"/>
      <c r="R11" s="183"/>
      <c r="S11" s="183"/>
      <c r="T11" s="183"/>
      <c r="U11" s="183"/>
      <c r="V11" s="183"/>
      <c r="W11" s="183"/>
    </row>
    <row r="12" ht="20.25" customHeight="1" spans="1:23">
      <c r="A12" s="181" t="str">
        <f t="shared" si="0"/>
        <v>       玉溪市卫生健康委员会</v>
      </c>
      <c r="B12" s="181" t="s">
        <v>174</v>
      </c>
      <c r="C12" s="181" t="s">
        <v>175</v>
      </c>
      <c r="D12" s="181" t="s">
        <v>93</v>
      </c>
      <c r="E12" s="181" t="s">
        <v>176</v>
      </c>
      <c r="F12" s="181" t="s">
        <v>169</v>
      </c>
      <c r="G12" s="181" t="s">
        <v>170</v>
      </c>
      <c r="H12" s="182">
        <v>253956</v>
      </c>
      <c r="I12" s="183">
        <v>253956</v>
      </c>
      <c r="J12" s="183">
        <v>111105.75</v>
      </c>
      <c r="K12" s="181"/>
      <c r="L12" s="183">
        <v>142850.25</v>
      </c>
      <c r="M12" s="181"/>
      <c r="N12" s="183"/>
      <c r="O12" s="183"/>
      <c r="P12" s="181"/>
      <c r="Q12" s="183"/>
      <c r="R12" s="183"/>
      <c r="S12" s="183"/>
      <c r="T12" s="183"/>
      <c r="U12" s="183"/>
      <c r="V12" s="183"/>
      <c r="W12" s="183"/>
    </row>
    <row r="13" ht="20.25" customHeight="1" spans="1:23">
      <c r="A13" s="181" t="str">
        <f t="shared" si="0"/>
        <v>       玉溪市卫生健康委员会</v>
      </c>
      <c r="B13" s="181" t="s">
        <v>174</v>
      </c>
      <c r="C13" s="181" t="s">
        <v>175</v>
      </c>
      <c r="D13" s="181" t="s">
        <v>93</v>
      </c>
      <c r="E13" s="181" t="s">
        <v>176</v>
      </c>
      <c r="F13" s="181" t="s">
        <v>177</v>
      </c>
      <c r="G13" s="181" t="s">
        <v>178</v>
      </c>
      <c r="H13" s="182">
        <v>106800</v>
      </c>
      <c r="I13" s="183">
        <v>106800</v>
      </c>
      <c r="J13" s="183">
        <v>46725</v>
      </c>
      <c r="K13" s="181"/>
      <c r="L13" s="183">
        <v>60075</v>
      </c>
      <c r="M13" s="181"/>
      <c r="N13" s="183"/>
      <c r="O13" s="183"/>
      <c r="P13" s="181"/>
      <c r="Q13" s="183"/>
      <c r="R13" s="183"/>
      <c r="S13" s="183"/>
      <c r="T13" s="183"/>
      <c r="U13" s="183"/>
      <c r="V13" s="183"/>
      <c r="W13" s="183"/>
    </row>
    <row r="14" ht="20.25" customHeight="1" spans="1:23">
      <c r="A14" s="181" t="str">
        <f t="shared" si="0"/>
        <v>       玉溪市卫生健康委员会</v>
      </c>
      <c r="B14" s="181" t="s">
        <v>174</v>
      </c>
      <c r="C14" s="181" t="s">
        <v>175</v>
      </c>
      <c r="D14" s="181" t="s">
        <v>117</v>
      </c>
      <c r="E14" s="181" t="s">
        <v>173</v>
      </c>
      <c r="F14" s="181" t="s">
        <v>171</v>
      </c>
      <c r="G14" s="181" t="s">
        <v>172</v>
      </c>
      <c r="H14" s="182">
        <v>13656</v>
      </c>
      <c r="I14" s="183">
        <v>13656</v>
      </c>
      <c r="J14" s="183"/>
      <c r="K14" s="181"/>
      <c r="L14" s="183">
        <v>13656</v>
      </c>
      <c r="M14" s="181"/>
      <c r="N14" s="183"/>
      <c r="O14" s="183"/>
      <c r="P14" s="181"/>
      <c r="Q14" s="183"/>
      <c r="R14" s="183"/>
      <c r="S14" s="183"/>
      <c r="T14" s="183"/>
      <c r="U14" s="183"/>
      <c r="V14" s="183"/>
      <c r="W14" s="183"/>
    </row>
    <row r="15" ht="35" customHeight="1" spans="1:23">
      <c r="A15" s="181" t="str">
        <f t="shared" si="0"/>
        <v>       玉溪市卫生健康委员会</v>
      </c>
      <c r="B15" s="181" t="s">
        <v>179</v>
      </c>
      <c r="C15" s="181" t="s">
        <v>180</v>
      </c>
      <c r="D15" s="181" t="s">
        <v>87</v>
      </c>
      <c r="E15" s="181" t="s">
        <v>181</v>
      </c>
      <c r="F15" s="181" t="s">
        <v>182</v>
      </c>
      <c r="G15" s="181" t="s">
        <v>183</v>
      </c>
      <c r="H15" s="182">
        <v>851667.2</v>
      </c>
      <c r="I15" s="183">
        <v>851667.2</v>
      </c>
      <c r="J15" s="183">
        <v>212916.8</v>
      </c>
      <c r="K15" s="181"/>
      <c r="L15" s="183">
        <v>638750.4</v>
      </c>
      <c r="M15" s="181"/>
      <c r="N15" s="183"/>
      <c r="O15" s="183"/>
      <c r="P15" s="181"/>
      <c r="Q15" s="183"/>
      <c r="R15" s="183"/>
      <c r="S15" s="183"/>
      <c r="T15" s="183"/>
      <c r="U15" s="183"/>
      <c r="V15" s="183"/>
      <c r="W15" s="183"/>
    </row>
    <row r="16" ht="20.25" customHeight="1" spans="1:23">
      <c r="A16" s="181" t="str">
        <f t="shared" si="0"/>
        <v>       玉溪市卫生健康委员会</v>
      </c>
      <c r="B16" s="181" t="s">
        <v>179</v>
      </c>
      <c r="C16" s="181" t="s">
        <v>180</v>
      </c>
      <c r="D16" s="181" t="s">
        <v>93</v>
      </c>
      <c r="E16" s="181" t="s">
        <v>176</v>
      </c>
      <c r="F16" s="181" t="s">
        <v>184</v>
      </c>
      <c r="G16" s="181" t="s">
        <v>185</v>
      </c>
      <c r="H16" s="182">
        <v>4212.23</v>
      </c>
      <c r="I16" s="183">
        <v>4212.23</v>
      </c>
      <c r="J16" s="183">
        <v>1053.06</v>
      </c>
      <c r="K16" s="181"/>
      <c r="L16" s="183">
        <v>3159.17</v>
      </c>
      <c r="M16" s="181"/>
      <c r="N16" s="183"/>
      <c r="O16" s="183"/>
      <c r="P16" s="181"/>
      <c r="Q16" s="183"/>
      <c r="R16" s="183"/>
      <c r="S16" s="183"/>
      <c r="T16" s="183"/>
      <c r="U16" s="183"/>
      <c r="V16" s="183"/>
      <c r="W16" s="183"/>
    </row>
    <row r="17" ht="20.25" customHeight="1" spans="1:23">
      <c r="A17" s="181" t="str">
        <f t="shared" si="0"/>
        <v>       玉溪市卫生健康委员会</v>
      </c>
      <c r="B17" s="181" t="s">
        <v>179</v>
      </c>
      <c r="C17" s="181" t="s">
        <v>180</v>
      </c>
      <c r="D17" s="181" t="s">
        <v>106</v>
      </c>
      <c r="E17" s="181" t="s">
        <v>186</v>
      </c>
      <c r="F17" s="181" t="s">
        <v>187</v>
      </c>
      <c r="G17" s="181" t="s">
        <v>188</v>
      </c>
      <c r="H17" s="182">
        <v>393613.89</v>
      </c>
      <c r="I17" s="183">
        <v>393613.89</v>
      </c>
      <c r="J17" s="183">
        <v>98403.47</v>
      </c>
      <c r="K17" s="181"/>
      <c r="L17" s="183">
        <v>295210.42</v>
      </c>
      <c r="M17" s="181"/>
      <c r="N17" s="183"/>
      <c r="O17" s="183"/>
      <c r="P17" s="181"/>
      <c r="Q17" s="183"/>
      <c r="R17" s="183"/>
      <c r="S17" s="183"/>
      <c r="T17" s="183"/>
      <c r="U17" s="183"/>
      <c r="V17" s="183"/>
      <c r="W17" s="183"/>
    </row>
    <row r="18" ht="20.25" customHeight="1" spans="1:23">
      <c r="A18" s="181" t="str">
        <f t="shared" si="0"/>
        <v>       玉溪市卫生健康委员会</v>
      </c>
      <c r="B18" s="181" t="s">
        <v>179</v>
      </c>
      <c r="C18" s="181" t="s">
        <v>180</v>
      </c>
      <c r="D18" s="181" t="s">
        <v>106</v>
      </c>
      <c r="E18" s="181" t="s">
        <v>186</v>
      </c>
      <c r="F18" s="181" t="s">
        <v>189</v>
      </c>
      <c r="G18" s="181" t="s">
        <v>190</v>
      </c>
      <c r="H18" s="182">
        <v>165000</v>
      </c>
      <c r="I18" s="183">
        <v>165000</v>
      </c>
      <c r="J18" s="183">
        <v>41250</v>
      </c>
      <c r="K18" s="181"/>
      <c r="L18" s="183">
        <v>123750</v>
      </c>
      <c r="M18" s="181"/>
      <c r="N18" s="183"/>
      <c r="O18" s="183"/>
      <c r="P18" s="181"/>
      <c r="Q18" s="183"/>
      <c r="R18" s="183"/>
      <c r="S18" s="183"/>
      <c r="T18" s="183"/>
      <c r="U18" s="183"/>
      <c r="V18" s="183"/>
      <c r="W18" s="183"/>
    </row>
    <row r="19" ht="20.25" customHeight="1" spans="1:23">
      <c r="A19" s="181" t="str">
        <f t="shared" si="0"/>
        <v>       玉溪市卫生健康委员会</v>
      </c>
      <c r="B19" s="181" t="s">
        <v>179</v>
      </c>
      <c r="C19" s="181" t="s">
        <v>180</v>
      </c>
      <c r="D19" s="181" t="s">
        <v>107</v>
      </c>
      <c r="E19" s="181" t="s">
        <v>191</v>
      </c>
      <c r="F19" s="181" t="s">
        <v>187</v>
      </c>
      <c r="G19" s="181" t="s">
        <v>188</v>
      </c>
      <c r="H19" s="182">
        <v>48188.47</v>
      </c>
      <c r="I19" s="183">
        <v>48188.47</v>
      </c>
      <c r="J19" s="183">
        <v>12047.12</v>
      </c>
      <c r="K19" s="181"/>
      <c r="L19" s="183">
        <v>36141.35</v>
      </c>
      <c r="M19" s="181"/>
      <c r="N19" s="183"/>
      <c r="O19" s="183"/>
      <c r="P19" s="181"/>
      <c r="Q19" s="183"/>
      <c r="R19" s="183"/>
      <c r="S19" s="183"/>
      <c r="T19" s="183"/>
      <c r="U19" s="183"/>
      <c r="V19" s="183"/>
      <c r="W19" s="183"/>
    </row>
    <row r="20" ht="20.25" customHeight="1" spans="1:23">
      <c r="A20" s="181" t="str">
        <f t="shared" si="0"/>
        <v>       玉溪市卫生健康委员会</v>
      </c>
      <c r="B20" s="181" t="s">
        <v>179</v>
      </c>
      <c r="C20" s="181" t="s">
        <v>180</v>
      </c>
      <c r="D20" s="181" t="s">
        <v>108</v>
      </c>
      <c r="E20" s="181" t="s">
        <v>192</v>
      </c>
      <c r="F20" s="181" t="s">
        <v>193</v>
      </c>
      <c r="G20" s="181" t="s">
        <v>194</v>
      </c>
      <c r="H20" s="182">
        <v>399230.8</v>
      </c>
      <c r="I20" s="183">
        <v>399230.8</v>
      </c>
      <c r="J20" s="183">
        <v>99807.7</v>
      </c>
      <c r="K20" s="181"/>
      <c r="L20" s="183">
        <v>299423.1</v>
      </c>
      <c r="M20" s="181"/>
      <c r="N20" s="183"/>
      <c r="O20" s="183"/>
      <c r="P20" s="181"/>
      <c r="Q20" s="183"/>
      <c r="R20" s="183"/>
      <c r="S20" s="183"/>
      <c r="T20" s="183"/>
      <c r="U20" s="183"/>
      <c r="V20" s="183"/>
      <c r="W20" s="183"/>
    </row>
    <row r="21" ht="20.25" customHeight="1" spans="1:23">
      <c r="A21" s="181" t="str">
        <f t="shared" si="0"/>
        <v>       玉溪市卫生健康委员会</v>
      </c>
      <c r="B21" s="181" t="s">
        <v>179</v>
      </c>
      <c r="C21" s="181" t="s">
        <v>180</v>
      </c>
      <c r="D21" s="181" t="s">
        <v>109</v>
      </c>
      <c r="E21" s="181" t="s">
        <v>195</v>
      </c>
      <c r="F21" s="181" t="s">
        <v>184</v>
      </c>
      <c r="G21" s="181" t="s">
        <v>185</v>
      </c>
      <c r="H21" s="182">
        <v>53127.97</v>
      </c>
      <c r="I21" s="183">
        <v>53127.97</v>
      </c>
      <c r="J21" s="183">
        <v>36759.99</v>
      </c>
      <c r="K21" s="181"/>
      <c r="L21" s="183">
        <v>16367.98</v>
      </c>
      <c r="M21" s="181"/>
      <c r="N21" s="183"/>
      <c r="O21" s="183"/>
      <c r="P21" s="181"/>
      <c r="Q21" s="183"/>
      <c r="R21" s="183"/>
      <c r="S21" s="183"/>
      <c r="T21" s="183"/>
      <c r="U21" s="183"/>
      <c r="V21" s="183"/>
      <c r="W21" s="183"/>
    </row>
    <row r="22" ht="20.25" customHeight="1" spans="1:23">
      <c r="A22" s="181" t="str">
        <f t="shared" si="0"/>
        <v>       玉溪市卫生健康委员会</v>
      </c>
      <c r="B22" s="181" t="s">
        <v>196</v>
      </c>
      <c r="C22" s="181" t="s">
        <v>197</v>
      </c>
      <c r="D22" s="181" t="s">
        <v>116</v>
      </c>
      <c r="E22" s="181" t="s">
        <v>197</v>
      </c>
      <c r="F22" s="181" t="s">
        <v>198</v>
      </c>
      <c r="G22" s="181" t="s">
        <v>197</v>
      </c>
      <c r="H22" s="182">
        <v>760512</v>
      </c>
      <c r="I22" s="183">
        <v>760512</v>
      </c>
      <c r="J22" s="183">
        <v>190128</v>
      </c>
      <c r="K22" s="181"/>
      <c r="L22" s="183">
        <v>570384</v>
      </c>
      <c r="M22" s="181"/>
      <c r="N22" s="183"/>
      <c r="O22" s="183"/>
      <c r="P22" s="181"/>
      <c r="Q22" s="183"/>
      <c r="R22" s="183"/>
      <c r="S22" s="183"/>
      <c r="T22" s="183"/>
      <c r="U22" s="183"/>
      <c r="V22" s="183"/>
      <c r="W22" s="183"/>
    </row>
    <row r="23" ht="20.25" customHeight="1" spans="1:23">
      <c r="A23" s="181" t="str">
        <f t="shared" si="0"/>
        <v>       玉溪市卫生健康委员会</v>
      </c>
      <c r="B23" s="181" t="s">
        <v>199</v>
      </c>
      <c r="C23" s="181" t="s">
        <v>200</v>
      </c>
      <c r="D23" s="181" t="s">
        <v>86</v>
      </c>
      <c r="E23" s="181" t="s">
        <v>201</v>
      </c>
      <c r="F23" s="181" t="s">
        <v>202</v>
      </c>
      <c r="G23" s="181" t="s">
        <v>203</v>
      </c>
      <c r="H23" s="182">
        <v>434052</v>
      </c>
      <c r="I23" s="183">
        <v>434052</v>
      </c>
      <c r="J23" s="183">
        <v>434052</v>
      </c>
      <c r="K23" s="181"/>
      <c r="L23" s="183"/>
      <c r="M23" s="181"/>
      <c r="N23" s="183"/>
      <c r="O23" s="183"/>
      <c r="P23" s="181"/>
      <c r="Q23" s="183"/>
      <c r="R23" s="183"/>
      <c r="S23" s="183"/>
      <c r="T23" s="183"/>
      <c r="U23" s="183"/>
      <c r="V23" s="183"/>
      <c r="W23" s="183"/>
    </row>
    <row r="24" ht="20.25" customHeight="1" spans="1:23">
      <c r="A24" s="181" t="str">
        <f t="shared" si="0"/>
        <v>       玉溪市卫生健康委员会</v>
      </c>
      <c r="B24" s="181" t="s">
        <v>199</v>
      </c>
      <c r="C24" s="181" t="s">
        <v>200</v>
      </c>
      <c r="D24" s="181" t="s">
        <v>86</v>
      </c>
      <c r="E24" s="181" t="s">
        <v>201</v>
      </c>
      <c r="F24" s="181" t="s">
        <v>204</v>
      </c>
      <c r="G24" s="181" t="s">
        <v>205</v>
      </c>
      <c r="H24" s="182">
        <v>1634400</v>
      </c>
      <c r="I24" s="183">
        <v>1634400</v>
      </c>
      <c r="J24" s="183">
        <v>1634400</v>
      </c>
      <c r="K24" s="181"/>
      <c r="L24" s="183"/>
      <c r="M24" s="181"/>
      <c r="N24" s="183"/>
      <c r="O24" s="183"/>
      <c r="P24" s="181"/>
      <c r="Q24" s="183"/>
      <c r="R24" s="183"/>
      <c r="S24" s="183"/>
      <c r="T24" s="183"/>
      <c r="U24" s="183"/>
      <c r="V24" s="183"/>
      <c r="W24" s="183"/>
    </row>
    <row r="25" ht="20.25" customHeight="1" spans="1:23">
      <c r="A25" s="181" t="str">
        <f t="shared" si="0"/>
        <v>       玉溪市卫生健康委员会</v>
      </c>
      <c r="B25" s="181" t="s">
        <v>206</v>
      </c>
      <c r="C25" s="181" t="s">
        <v>207</v>
      </c>
      <c r="D25" s="181" t="s">
        <v>91</v>
      </c>
      <c r="E25" s="181" t="s">
        <v>168</v>
      </c>
      <c r="F25" s="181" t="s">
        <v>208</v>
      </c>
      <c r="G25" s="181" t="s">
        <v>209</v>
      </c>
      <c r="H25" s="182">
        <v>1183044</v>
      </c>
      <c r="I25" s="183">
        <v>1183044</v>
      </c>
      <c r="J25" s="183">
        <v>347508</v>
      </c>
      <c r="K25" s="181"/>
      <c r="L25" s="183">
        <v>835536</v>
      </c>
      <c r="M25" s="181"/>
      <c r="N25" s="183"/>
      <c r="O25" s="183"/>
      <c r="P25" s="181"/>
      <c r="Q25" s="183"/>
      <c r="R25" s="183"/>
      <c r="S25" s="183"/>
      <c r="T25" s="183"/>
      <c r="U25" s="183"/>
      <c r="V25" s="183"/>
      <c r="W25" s="183"/>
    </row>
    <row r="26" ht="20.25" customHeight="1" spans="1:23">
      <c r="A26" s="181" t="str">
        <f t="shared" si="0"/>
        <v>       玉溪市卫生健康委员会</v>
      </c>
      <c r="B26" s="181" t="s">
        <v>210</v>
      </c>
      <c r="C26" s="181" t="s">
        <v>211</v>
      </c>
      <c r="D26" s="181" t="s">
        <v>91</v>
      </c>
      <c r="E26" s="181" t="s">
        <v>168</v>
      </c>
      <c r="F26" s="181" t="s">
        <v>212</v>
      </c>
      <c r="G26" s="181" t="s">
        <v>213</v>
      </c>
      <c r="H26" s="182">
        <v>13100</v>
      </c>
      <c r="I26" s="183">
        <v>13100</v>
      </c>
      <c r="J26" s="183"/>
      <c r="K26" s="181"/>
      <c r="L26" s="183">
        <v>13100</v>
      </c>
      <c r="M26" s="181"/>
      <c r="N26" s="183"/>
      <c r="O26" s="183"/>
      <c r="P26" s="181"/>
      <c r="Q26" s="183"/>
      <c r="R26" s="183"/>
      <c r="S26" s="183"/>
      <c r="T26" s="183"/>
      <c r="U26" s="183"/>
      <c r="V26" s="183"/>
      <c r="W26" s="183"/>
    </row>
    <row r="27" ht="20.25" customHeight="1" spans="1:23">
      <c r="A27" s="181" t="str">
        <f t="shared" si="0"/>
        <v>       玉溪市卫生健康委员会</v>
      </c>
      <c r="B27" s="181" t="s">
        <v>214</v>
      </c>
      <c r="C27" s="181" t="s">
        <v>215</v>
      </c>
      <c r="D27" s="181" t="s">
        <v>91</v>
      </c>
      <c r="E27" s="181" t="s">
        <v>168</v>
      </c>
      <c r="F27" s="181" t="s">
        <v>216</v>
      </c>
      <c r="G27" s="181" t="s">
        <v>217</v>
      </c>
      <c r="H27" s="182">
        <v>356400</v>
      </c>
      <c r="I27" s="183">
        <v>356400</v>
      </c>
      <c r="J27" s="183">
        <v>155925</v>
      </c>
      <c r="K27" s="181"/>
      <c r="L27" s="183">
        <v>200475</v>
      </c>
      <c r="M27" s="181"/>
      <c r="N27" s="183"/>
      <c r="O27" s="183"/>
      <c r="P27" s="181"/>
      <c r="Q27" s="183"/>
      <c r="R27" s="183"/>
      <c r="S27" s="183"/>
      <c r="T27" s="183"/>
      <c r="U27" s="183"/>
      <c r="V27" s="183"/>
      <c r="W27" s="183"/>
    </row>
    <row r="28" ht="20.25" customHeight="1" spans="1:23">
      <c r="A28" s="181" t="str">
        <f t="shared" si="0"/>
        <v>       玉溪市卫生健康委员会</v>
      </c>
      <c r="B28" s="181" t="s">
        <v>218</v>
      </c>
      <c r="C28" s="181" t="s">
        <v>219</v>
      </c>
      <c r="D28" s="181" t="s">
        <v>91</v>
      </c>
      <c r="E28" s="181" t="s">
        <v>168</v>
      </c>
      <c r="F28" s="181" t="s">
        <v>220</v>
      </c>
      <c r="G28" s="181" t="s">
        <v>219</v>
      </c>
      <c r="H28" s="182">
        <v>76834.8</v>
      </c>
      <c r="I28" s="183">
        <v>76834.8</v>
      </c>
      <c r="J28" s="183"/>
      <c r="K28" s="181"/>
      <c r="L28" s="183">
        <v>76834.8</v>
      </c>
      <c r="M28" s="181"/>
      <c r="N28" s="183"/>
      <c r="O28" s="183"/>
      <c r="P28" s="181"/>
      <c r="Q28" s="183"/>
      <c r="R28" s="183"/>
      <c r="S28" s="183"/>
      <c r="T28" s="183"/>
      <c r="U28" s="183"/>
      <c r="V28" s="183"/>
      <c r="W28" s="183"/>
    </row>
    <row r="29" ht="20.25" customHeight="1" spans="1:23">
      <c r="A29" s="181" t="str">
        <f t="shared" si="0"/>
        <v>       玉溪市卫生健康委员会</v>
      </c>
      <c r="B29" s="181" t="s">
        <v>218</v>
      </c>
      <c r="C29" s="181" t="s">
        <v>219</v>
      </c>
      <c r="D29" s="181" t="s">
        <v>93</v>
      </c>
      <c r="E29" s="181" t="s">
        <v>176</v>
      </c>
      <c r="F29" s="181" t="s">
        <v>220</v>
      </c>
      <c r="G29" s="181" t="s">
        <v>219</v>
      </c>
      <c r="H29" s="182">
        <v>22300.8</v>
      </c>
      <c r="I29" s="183">
        <v>22300.8</v>
      </c>
      <c r="J29" s="183"/>
      <c r="K29" s="181"/>
      <c r="L29" s="183">
        <v>22300.8</v>
      </c>
      <c r="M29" s="181"/>
      <c r="N29" s="183"/>
      <c r="O29" s="183"/>
      <c r="P29" s="181"/>
      <c r="Q29" s="183"/>
      <c r="R29" s="183"/>
      <c r="S29" s="183"/>
      <c r="T29" s="183"/>
      <c r="U29" s="183"/>
      <c r="V29" s="183"/>
      <c r="W29" s="183"/>
    </row>
    <row r="30" ht="20.25" customHeight="1" spans="1:23">
      <c r="A30" s="181" t="str">
        <f t="shared" si="0"/>
        <v>       玉溪市卫生健康委员会</v>
      </c>
      <c r="B30" s="181" t="s">
        <v>221</v>
      </c>
      <c r="C30" s="181" t="s">
        <v>222</v>
      </c>
      <c r="D30" s="181" t="s">
        <v>86</v>
      </c>
      <c r="E30" s="181" t="s">
        <v>201</v>
      </c>
      <c r="F30" s="181" t="s">
        <v>223</v>
      </c>
      <c r="G30" s="181" t="s">
        <v>224</v>
      </c>
      <c r="H30" s="182">
        <v>37100</v>
      </c>
      <c r="I30" s="183">
        <v>37100</v>
      </c>
      <c r="J30" s="183">
        <v>37100</v>
      </c>
      <c r="K30" s="181"/>
      <c r="L30" s="183"/>
      <c r="M30" s="181"/>
      <c r="N30" s="183"/>
      <c r="O30" s="183"/>
      <c r="P30" s="181"/>
      <c r="Q30" s="183"/>
      <c r="R30" s="183"/>
      <c r="S30" s="183"/>
      <c r="T30" s="183"/>
      <c r="U30" s="183"/>
      <c r="V30" s="183"/>
      <c r="W30" s="183"/>
    </row>
    <row r="31" ht="20.25" customHeight="1" spans="1:23">
      <c r="A31" s="181" t="str">
        <f t="shared" si="0"/>
        <v>       玉溪市卫生健康委员会</v>
      </c>
      <c r="B31" s="181" t="s">
        <v>221</v>
      </c>
      <c r="C31" s="181" t="s">
        <v>222</v>
      </c>
      <c r="D31" s="181" t="s">
        <v>91</v>
      </c>
      <c r="E31" s="181" t="s">
        <v>168</v>
      </c>
      <c r="F31" s="181" t="s">
        <v>225</v>
      </c>
      <c r="G31" s="181" t="s">
        <v>226</v>
      </c>
      <c r="H31" s="182">
        <v>48393</v>
      </c>
      <c r="I31" s="183">
        <v>48393</v>
      </c>
      <c r="J31" s="183"/>
      <c r="K31" s="181"/>
      <c r="L31" s="183">
        <v>48393</v>
      </c>
      <c r="M31" s="181"/>
      <c r="N31" s="183"/>
      <c r="O31" s="183"/>
      <c r="P31" s="181"/>
      <c r="Q31" s="183"/>
      <c r="R31" s="183"/>
      <c r="S31" s="183"/>
      <c r="T31" s="183"/>
      <c r="U31" s="183"/>
      <c r="V31" s="183"/>
      <c r="W31" s="183"/>
    </row>
    <row r="32" ht="20.25" customHeight="1" spans="1:23">
      <c r="A32" s="181" t="str">
        <f t="shared" si="0"/>
        <v>       玉溪市卫生健康委员会</v>
      </c>
      <c r="B32" s="181" t="s">
        <v>221</v>
      </c>
      <c r="C32" s="181" t="s">
        <v>222</v>
      </c>
      <c r="D32" s="181" t="s">
        <v>91</v>
      </c>
      <c r="E32" s="181" t="s">
        <v>168</v>
      </c>
      <c r="F32" s="181" t="s">
        <v>227</v>
      </c>
      <c r="G32" s="181" t="s">
        <v>228</v>
      </c>
      <c r="H32" s="182">
        <v>113807</v>
      </c>
      <c r="I32" s="183">
        <v>113807</v>
      </c>
      <c r="J32" s="183">
        <v>28451.75</v>
      </c>
      <c r="K32" s="181"/>
      <c r="L32" s="183">
        <v>85355.25</v>
      </c>
      <c r="M32" s="181"/>
      <c r="N32" s="183"/>
      <c r="O32" s="183"/>
      <c r="P32" s="181"/>
      <c r="Q32" s="183"/>
      <c r="R32" s="183"/>
      <c r="S32" s="183"/>
      <c r="T32" s="183"/>
      <c r="U32" s="183"/>
      <c r="V32" s="183"/>
      <c r="W32" s="183"/>
    </row>
    <row r="33" ht="20.25" customHeight="1" spans="1:23">
      <c r="A33" s="181" t="str">
        <f t="shared" si="0"/>
        <v>       玉溪市卫生健康委员会</v>
      </c>
      <c r="B33" s="181" t="s">
        <v>221</v>
      </c>
      <c r="C33" s="181" t="s">
        <v>222</v>
      </c>
      <c r="D33" s="181" t="s">
        <v>91</v>
      </c>
      <c r="E33" s="181" t="s">
        <v>168</v>
      </c>
      <c r="F33" s="181" t="s">
        <v>229</v>
      </c>
      <c r="G33" s="181" t="s">
        <v>230</v>
      </c>
      <c r="H33" s="182">
        <v>20000</v>
      </c>
      <c r="I33" s="183">
        <v>20000</v>
      </c>
      <c r="J33" s="183">
        <v>5000</v>
      </c>
      <c r="K33" s="181"/>
      <c r="L33" s="183">
        <v>15000</v>
      </c>
      <c r="M33" s="181"/>
      <c r="N33" s="183"/>
      <c r="O33" s="183"/>
      <c r="P33" s="181"/>
      <c r="Q33" s="183"/>
      <c r="R33" s="183"/>
      <c r="S33" s="183"/>
      <c r="T33" s="183"/>
      <c r="U33" s="183"/>
      <c r="V33" s="183"/>
      <c r="W33" s="183"/>
    </row>
    <row r="34" ht="20.25" customHeight="1" spans="1:23">
      <c r="A34" s="181" t="str">
        <f t="shared" si="0"/>
        <v>       玉溪市卫生健康委员会</v>
      </c>
      <c r="B34" s="181" t="s">
        <v>221</v>
      </c>
      <c r="C34" s="181" t="s">
        <v>222</v>
      </c>
      <c r="D34" s="181" t="s">
        <v>91</v>
      </c>
      <c r="E34" s="181" t="s">
        <v>168</v>
      </c>
      <c r="F34" s="181" t="s">
        <v>231</v>
      </c>
      <c r="G34" s="181" t="s">
        <v>232</v>
      </c>
      <c r="H34" s="182">
        <v>30000</v>
      </c>
      <c r="I34" s="183">
        <v>30000</v>
      </c>
      <c r="J34" s="183">
        <v>7500</v>
      </c>
      <c r="K34" s="181"/>
      <c r="L34" s="183">
        <v>22500</v>
      </c>
      <c r="M34" s="181"/>
      <c r="N34" s="183"/>
      <c r="O34" s="183"/>
      <c r="P34" s="181"/>
      <c r="Q34" s="183"/>
      <c r="R34" s="183"/>
      <c r="S34" s="183"/>
      <c r="T34" s="183"/>
      <c r="U34" s="183"/>
      <c r="V34" s="183"/>
      <c r="W34" s="183"/>
    </row>
    <row r="35" ht="20.25" customHeight="1" spans="1:23">
      <c r="A35" s="181" t="str">
        <f t="shared" si="0"/>
        <v>       玉溪市卫生健康委员会</v>
      </c>
      <c r="B35" s="181" t="s">
        <v>221</v>
      </c>
      <c r="C35" s="181" t="s">
        <v>222</v>
      </c>
      <c r="D35" s="181" t="s">
        <v>91</v>
      </c>
      <c r="E35" s="181" t="s">
        <v>168</v>
      </c>
      <c r="F35" s="181" t="s">
        <v>233</v>
      </c>
      <c r="G35" s="181" t="s">
        <v>234</v>
      </c>
      <c r="H35" s="182">
        <v>20000</v>
      </c>
      <c r="I35" s="183">
        <v>20000</v>
      </c>
      <c r="J35" s="183">
        <v>5000</v>
      </c>
      <c r="K35" s="181"/>
      <c r="L35" s="183">
        <v>15000</v>
      </c>
      <c r="M35" s="181"/>
      <c r="N35" s="183"/>
      <c r="O35" s="183"/>
      <c r="P35" s="181"/>
      <c r="Q35" s="183"/>
      <c r="R35" s="183"/>
      <c r="S35" s="183"/>
      <c r="T35" s="183"/>
      <c r="U35" s="183"/>
      <c r="V35" s="183"/>
      <c r="W35" s="183"/>
    </row>
    <row r="36" ht="20.25" customHeight="1" spans="1:23">
      <c r="A36" s="181" t="str">
        <f t="shared" si="0"/>
        <v>       玉溪市卫生健康委员会</v>
      </c>
      <c r="B36" s="181" t="s">
        <v>221</v>
      </c>
      <c r="C36" s="181" t="s">
        <v>222</v>
      </c>
      <c r="D36" s="181" t="s">
        <v>91</v>
      </c>
      <c r="E36" s="181" t="s">
        <v>168</v>
      </c>
      <c r="F36" s="181" t="s">
        <v>235</v>
      </c>
      <c r="G36" s="181" t="s">
        <v>236</v>
      </c>
      <c r="H36" s="182">
        <v>33000</v>
      </c>
      <c r="I36" s="183">
        <v>33000</v>
      </c>
      <c r="J36" s="183">
        <v>8250</v>
      </c>
      <c r="K36" s="181"/>
      <c r="L36" s="183">
        <v>24750</v>
      </c>
      <c r="M36" s="181"/>
      <c r="N36" s="183"/>
      <c r="O36" s="183"/>
      <c r="P36" s="181"/>
      <c r="Q36" s="183"/>
      <c r="R36" s="183"/>
      <c r="S36" s="183"/>
      <c r="T36" s="183"/>
      <c r="U36" s="183"/>
      <c r="V36" s="183"/>
      <c r="W36" s="183"/>
    </row>
    <row r="37" ht="20.25" customHeight="1" spans="1:23">
      <c r="A37" s="181" t="str">
        <f t="shared" si="0"/>
        <v>       玉溪市卫生健康委员会</v>
      </c>
      <c r="B37" s="181" t="s">
        <v>221</v>
      </c>
      <c r="C37" s="181" t="s">
        <v>222</v>
      </c>
      <c r="D37" s="181" t="s">
        <v>91</v>
      </c>
      <c r="E37" s="181" t="s">
        <v>168</v>
      </c>
      <c r="F37" s="181" t="s">
        <v>216</v>
      </c>
      <c r="G37" s="181" t="s">
        <v>217</v>
      </c>
      <c r="H37" s="182">
        <v>35640</v>
      </c>
      <c r="I37" s="183">
        <v>35640</v>
      </c>
      <c r="J37" s="183">
        <v>8910</v>
      </c>
      <c r="K37" s="181"/>
      <c r="L37" s="183">
        <v>26730</v>
      </c>
      <c r="M37" s="181"/>
      <c r="N37" s="183"/>
      <c r="O37" s="183"/>
      <c r="P37" s="181"/>
      <c r="Q37" s="183"/>
      <c r="R37" s="183"/>
      <c r="S37" s="183"/>
      <c r="T37" s="183"/>
      <c r="U37" s="183"/>
      <c r="V37" s="183"/>
      <c r="W37" s="183"/>
    </row>
    <row r="38" ht="20.25" customHeight="1" spans="1:23">
      <c r="A38" s="181" t="str">
        <f t="shared" si="0"/>
        <v>       玉溪市卫生健康委员会</v>
      </c>
      <c r="B38" s="181" t="s">
        <v>221</v>
      </c>
      <c r="C38" s="181" t="s">
        <v>222</v>
      </c>
      <c r="D38" s="181" t="s">
        <v>91</v>
      </c>
      <c r="E38" s="181" t="s">
        <v>168</v>
      </c>
      <c r="F38" s="181" t="s">
        <v>223</v>
      </c>
      <c r="G38" s="181" t="s">
        <v>224</v>
      </c>
      <c r="H38" s="182">
        <v>110000</v>
      </c>
      <c r="I38" s="183">
        <v>110000</v>
      </c>
      <c r="J38" s="183">
        <v>27500</v>
      </c>
      <c r="K38" s="181"/>
      <c r="L38" s="183">
        <v>82500</v>
      </c>
      <c r="M38" s="181"/>
      <c r="N38" s="183"/>
      <c r="O38" s="183"/>
      <c r="P38" s="181"/>
      <c r="Q38" s="183"/>
      <c r="R38" s="183"/>
      <c r="S38" s="183"/>
      <c r="T38" s="183"/>
      <c r="U38" s="183"/>
      <c r="V38" s="183"/>
      <c r="W38" s="183"/>
    </row>
    <row r="39" ht="20.25" customHeight="1" spans="1:23">
      <c r="A39" s="181" t="str">
        <f t="shared" si="0"/>
        <v>       玉溪市卫生健康委员会</v>
      </c>
      <c r="B39" s="181" t="s">
        <v>221</v>
      </c>
      <c r="C39" s="181" t="s">
        <v>222</v>
      </c>
      <c r="D39" s="181" t="s">
        <v>91</v>
      </c>
      <c r="E39" s="181" t="s">
        <v>168</v>
      </c>
      <c r="F39" s="181" t="s">
        <v>237</v>
      </c>
      <c r="G39" s="181" t="s">
        <v>238</v>
      </c>
      <c r="H39" s="182">
        <v>70000</v>
      </c>
      <c r="I39" s="183">
        <v>70000</v>
      </c>
      <c r="J39" s="183">
        <v>150</v>
      </c>
      <c r="K39" s="181"/>
      <c r="L39" s="183">
        <v>69850</v>
      </c>
      <c r="M39" s="181"/>
      <c r="N39" s="183"/>
      <c r="O39" s="183"/>
      <c r="P39" s="181"/>
      <c r="Q39" s="183"/>
      <c r="R39" s="183"/>
      <c r="S39" s="183"/>
      <c r="T39" s="183"/>
      <c r="U39" s="183"/>
      <c r="V39" s="183"/>
      <c r="W39" s="183"/>
    </row>
    <row r="40" ht="20.25" customHeight="1" spans="1:23">
      <c r="A40" s="181" t="str">
        <f t="shared" si="0"/>
        <v>       玉溪市卫生健康委员会</v>
      </c>
      <c r="B40" s="181" t="s">
        <v>221</v>
      </c>
      <c r="C40" s="181" t="s">
        <v>222</v>
      </c>
      <c r="D40" s="181" t="s">
        <v>93</v>
      </c>
      <c r="E40" s="181" t="s">
        <v>176</v>
      </c>
      <c r="F40" s="181" t="s">
        <v>225</v>
      </c>
      <c r="G40" s="181" t="s">
        <v>226</v>
      </c>
      <c r="H40" s="182">
        <v>73500</v>
      </c>
      <c r="I40" s="183">
        <v>73500</v>
      </c>
      <c r="J40" s="183"/>
      <c r="K40" s="181"/>
      <c r="L40" s="183">
        <v>73500</v>
      </c>
      <c r="M40" s="181"/>
      <c r="N40" s="183"/>
      <c r="O40" s="183"/>
      <c r="P40" s="181"/>
      <c r="Q40" s="183"/>
      <c r="R40" s="183"/>
      <c r="S40" s="183"/>
      <c r="T40" s="183"/>
      <c r="U40" s="183"/>
      <c r="V40" s="183"/>
      <c r="W40" s="183"/>
    </row>
    <row r="41" ht="20.25" customHeight="1" spans="1:23">
      <c r="A41" s="181" t="str">
        <f t="shared" si="0"/>
        <v>       玉溪市卫生健康委员会</v>
      </c>
      <c r="B41" s="181" t="s">
        <v>221</v>
      </c>
      <c r="C41" s="181" t="s">
        <v>222</v>
      </c>
      <c r="D41" s="181" t="s">
        <v>93</v>
      </c>
      <c r="E41" s="181" t="s">
        <v>176</v>
      </c>
      <c r="F41" s="181" t="s">
        <v>235</v>
      </c>
      <c r="G41" s="181" t="s">
        <v>236</v>
      </c>
      <c r="H41" s="182">
        <v>7000</v>
      </c>
      <c r="I41" s="183">
        <v>7000</v>
      </c>
      <c r="J41" s="183">
        <v>1750</v>
      </c>
      <c r="K41" s="181"/>
      <c r="L41" s="183">
        <v>5250</v>
      </c>
      <c r="M41" s="181"/>
      <c r="N41" s="183"/>
      <c r="O41" s="183"/>
      <c r="P41" s="181"/>
      <c r="Q41" s="183"/>
      <c r="R41" s="183"/>
      <c r="S41" s="183"/>
      <c r="T41" s="183"/>
      <c r="U41" s="183"/>
      <c r="V41" s="183"/>
      <c r="W41" s="183"/>
    </row>
    <row r="42" ht="20.25" customHeight="1" spans="1:23">
      <c r="A42" s="181" t="str">
        <f t="shared" si="0"/>
        <v>       玉溪市卫生健康委员会</v>
      </c>
      <c r="B42" s="181" t="s">
        <v>239</v>
      </c>
      <c r="C42" s="181" t="s">
        <v>143</v>
      </c>
      <c r="D42" s="181" t="s">
        <v>91</v>
      </c>
      <c r="E42" s="181" t="s">
        <v>168</v>
      </c>
      <c r="F42" s="181" t="s">
        <v>240</v>
      </c>
      <c r="G42" s="181" t="s">
        <v>143</v>
      </c>
      <c r="H42" s="182">
        <v>30000</v>
      </c>
      <c r="I42" s="183">
        <v>30000</v>
      </c>
      <c r="J42" s="183"/>
      <c r="K42" s="181"/>
      <c r="L42" s="183">
        <v>30000</v>
      </c>
      <c r="M42" s="181"/>
      <c r="N42" s="183"/>
      <c r="O42" s="183"/>
      <c r="P42" s="181"/>
      <c r="Q42" s="183"/>
      <c r="R42" s="183"/>
      <c r="S42" s="183"/>
      <c r="T42" s="183"/>
      <c r="U42" s="183"/>
      <c r="V42" s="183"/>
      <c r="W42" s="183"/>
    </row>
    <row r="43" ht="28" customHeight="1" spans="1:23">
      <c r="A43" s="181" t="str">
        <f t="shared" si="0"/>
        <v>       玉溪市卫生健康委员会</v>
      </c>
      <c r="B43" s="181" t="s">
        <v>241</v>
      </c>
      <c r="C43" s="181" t="s">
        <v>242</v>
      </c>
      <c r="D43" s="181" t="s">
        <v>93</v>
      </c>
      <c r="E43" s="181" t="s">
        <v>176</v>
      </c>
      <c r="F43" s="181" t="s">
        <v>177</v>
      </c>
      <c r="G43" s="181" t="s">
        <v>178</v>
      </c>
      <c r="H43" s="182">
        <v>345800</v>
      </c>
      <c r="I43" s="183">
        <v>345800</v>
      </c>
      <c r="J43" s="183">
        <v>345800</v>
      </c>
      <c r="K43" s="181"/>
      <c r="L43" s="183"/>
      <c r="M43" s="181"/>
      <c r="N43" s="183"/>
      <c r="O43" s="183"/>
      <c r="P43" s="181"/>
      <c r="Q43" s="183"/>
      <c r="R43" s="183"/>
      <c r="S43" s="183"/>
      <c r="T43" s="183"/>
      <c r="U43" s="183"/>
      <c r="V43" s="183"/>
      <c r="W43" s="183"/>
    </row>
    <row r="44" ht="20.25" customHeight="1" spans="1:23">
      <c r="A44" s="181" t="str">
        <f t="shared" si="0"/>
        <v>       玉溪市卫生健康委员会</v>
      </c>
      <c r="B44" s="181" t="s">
        <v>243</v>
      </c>
      <c r="C44" s="181" t="s">
        <v>244</v>
      </c>
      <c r="D44" s="181" t="s">
        <v>91</v>
      </c>
      <c r="E44" s="181" t="s">
        <v>168</v>
      </c>
      <c r="F44" s="181" t="s">
        <v>245</v>
      </c>
      <c r="G44" s="181" t="s">
        <v>207</v>
      </c>
      <c r="H44" s="182">
        <v>480000</v>
      </c>
      <c r="I44" s="183">
        <v>480000</v>
      </c>
      <c r="J44" s="183">
        <v>120000</v>
      </c>
      <c r="K44" s="181"/>
      <c r="L44" s="183">
        <v>360000</v>
      </c>
      <c r="M44" s="181"/>
      <c r="N44" s="183"/>
      <c r="O44" s="183"/>
      <c r="P44" s="181"/>
      <c r="Q44" s="183"/>
      <c r="R44" s="183"/>
      <c r="S44" s="183"/>
      <c r="T44" s="183"/>
      <c r="U44" s="183"/>
      <c r="V44" s="183"/>
      <c r="W44" s="183"/>
    </row>
    <row r="45" ht="20.25" customHeight="1" spans="1:23">
      <c r="A45" s="181" t="str">
        <f t="shared" si="0"/>
        <v>       玉溪市卫生健康委员会</v>
      </c>
      <c r="B45" s="181" t="s">
        <v>246</v>
      </c>
      <c r="C45" s="181" t="s">
        <v>247</v>
      </c>
      <c r="D45" s="181" t="s">
        <v>88</v>
      </c>
      <c r="E45" s="181" t="s">
        <v>248</v>
      </c>
      <c r="F45" s="181" t="s">
        <v>249</v>
      </c>
      <c r="G45" s="181" t="s">
        <v>250</v>
      </c>
      <c r="H45" s="182">
        <v>110000</v>
      </c>
      <c r="I45" s="183">
        <v>110000</v>
      </c>
      <c r="J45" s="183"/>
      <c r="K45" s="181"/>
      <c r="L45" s="183">
        <v>110000</v>
      </c>
      <c r="M45" s="181"/>
      <c r="N45" s="183"/>
      <c r="O45" s="183"/>
      <c r="P45" s="181"/>
      <c r="Q45" s="183"/>
      <c r="R45" s="183"/>
      <c r="S45" s="183"/>
      <c r="T45" s="183"/>
      <c r="U45" s="183"/>
      <c r="V45" s="183"/>
      <c r="W45" s="183"/>
    </row>
    <row r="46" ht="20.25" customHeight="1" spans="1:23">
      <c r="A46" s="181" t="str">
        <f t="shared" si="0"/>
        <v>       玉溪市卫生健康委员会</v>
      </c>
      <c r="B46" s="181" t="s">
        <v>251</v>
      </c>
      <c r="C46" s="181" t="s">
        <v>252</v>
      </c>
      <c r="D46" s="181" t="s">
        <v>91</v>
      </c>
      <c r="E46" s="181" t="s">
        <v>168</v>
      </c>
      <c r="F46" s="181" t="s">
        <v>233</v>
      </c>
      <c r="G46" s="181" t="s">
        <v>234</v>
      </c>
      <c r="H46" s="182">
        <v>258000</v>
      </c>
      <c r="I46" s="183">
        <v>258000</v>
      </c>
      <c r="J46" s="183"/>
      <c r="K46" s="181"/>
      <c r="L46" s="183">
        <v>258000</v>
      </c>
      <c r="M46" s="181"/>
      <c r="N46" s="183"/>
      <c r="O46" s="183"/>
      <c r="P46" s="181"/>
      <c r="Q46" s="183"/>
      <c r="R46" s="183"/>
      <c r="S46" s="183"/>
      <c r="T46" s="183"/>
      <c r="U46" s="183"/>
      <c r="V46" s="183"/>
      <c r="W46" s="183"/>
    </row>
    <row r="47" ht="20.25" customHeight="1" spans="1:23">
      <c r="A47" s="181" t="str">
        <f t="shared" si="0"/>
        <v>       玉溪市卫生健康委员会</v>
      </c>
      <c r="B47" s="181" t="s">
        <v>253</v>
      </c>
      <c r="C47" s="181" t="s">
        <v>254</v>
      </c>
      <c r="D47" s="181" t="s">
        <v>91</v>
      </c>
      <c r="E47" s="181" t="s">
        <v>168</v>
      </c>
      <c r="F47" s="181" t="s">
        <v>208</v>
      </c>
      <c r="G47" s="181" t="s">
        <v>209</v>
      </c>
      <c r="H47" s="182">
        <v>141932</v>
      </c>
      <c r="I47" s="183">
        <v>141932</v>
      </c>
      <c r="J47" s="183"/>
      <c r="K47" s="181"/>
      <c r="L47" s="183">
        <v>141932</v>
      </c>
      <c r="M47" s="181"/>
      <c r="N47" s="183"/>
      <c r="O47" s="183"/>
      <c r="P47" s="181"/>
      <c r="Q47" s="183"/>
      <c r="R47" s="183"/>
      <c r="S47" s="183"/>
      <c r="T47" s="183"/>
      <c r="U47" s="183"/>
      <c r="V47" s="183"/>
      <c r="W47" s="183"/>
    </row>
    <row r="48" ht="20.25" customHeight="1" spans="1:23">
      <c r="A48" s="181" t="str">
        <f t="shared" si="0"/>
        <v>       玉溪市卫生健康委员会</v>
      </c>
      <c r="B48" s="181" t="s">
        <v>255</v>
      </c>
      <c r="C48" s="181" t="s">
        <v>256</v>
      </c>
      <c r="D48" s="181" t="s">
        <v>92</v>
      </c>
      <c r="E48" s="181" t="s">
        <v>257</v>
      </c>
      <c r="F48" s="181" t="s">
        <v>225</v>
      </c>
      <c r="G48" s="181" t="s">
        <v>226</v>
      </c>
      <c r="H48" s="182">
        <v>90000</v>
      </c>
      <c r="I48" s="183">
        <v>90000</v>
      </c>
      <c r="J48" s="183"/>
      <c r="K48" s="181"/>
      <c r="L48" s="183">
        <v>90000</v>
      </c>
      <c r="M48" s="181"/>
      <c r="N48" s="183"/>
      <c r="O48" s="183"/>
      <c r="P48" s="181"/>
      <c r="Q48" s="183"/>
      <c r="R48" s="183"/>
      <c r="S48" s="183"/>
      <c r="T48" s="183"/>
      <c r="U48" s="183"/>
      <c r="V48" s="183"/>
      <c r="W48" s="183"/>
    </row>
    <row r="49" ht="20.25" customHeight="1" spans="1:23">
      <c r="A49" s="181" t="str">
        <f t="shared" si="0"/>
        <v>       玉溪市卫生健康委员会</v>
      </c>
      <c r="B49" s="181" t="s">
        <v>255</v>
      </c>
      <c r="C49" s="181" t="s">
        <v>256</v>
      </c>
      <c r="D49" s="181" t="s">
        <v>92</v>
      </c>
      <c r="E49" s="181" t="s">
        <v>257</v>
      </c>
      <c r="F49" s="181" t="s">
        <v>258</v>
      </c>
      <c r="G49" s="181" t="s">
        <v>259</v>
      </c>
      <c r="H49" s="182">
        <v>13500</v>
      </c>
      <c r="I49" s="183">
        <v>13500</v>
      </c>
      <c r="J49" s="183"/>
      <c r="K49" s="181"/>
      <c r="L49" s="183">
        <v>13500</v>
      </c>
      <c r="M49" s="181"/>
      <c r="N49" s="183"/>
      <c r="O49" s="183"/>
      <c r="P49" s="181"/>
      <c r="Q49" s="183"/>
      <c r="R49" s="183"/>
      <c r="S49" s="183"/>
      <c r="T49" s="183"/>
      <c r="U49" s="183"/>
      <c r="V49" s="183"/>
      <c r="W49" s="183"/>
    </row>
    <row r="50" ht="20.25" customHeight="1" spans="1:23">
      <c r="A50" s="181" t="str">
        <f t="shared" si="0"/>
        <v>       玉溪市卫生健康委员会</v>
      </c>
      <c r="B50" s="181" t="s">
        <v>255</v>
      </c>
      <c r="C50" s="181" t="s">
        <v>256</v>
      </c>
      <c r="D50" s="181" t="s">
        <v>92</v>
      </c>
      <c r="E50" s="181" t="s">
        <v>257</v>
      </c>
      <c r="F50" s="181" t="s">
        <v>260</v>
      </c>
      <c r="G50" s="181" t="s">
        <v>261</v>
      </c>
      <c r="H50" s="182">
        <v>13500</v>
      </c>
      <c r="I50" s="183">
        <v>13500</v>
      </c>
      <c r="J50" s="183"/>
      <c r="K50" s="181"/>
      <c r="L50" s="183">
        <v>13500</v>
      </c>
      <c r="M50" s="181"/>
      <c r="N50" s="183"/>
      <c r="O50" s="183"/>
      <c r="P50" s="181"/>
      <c r="Q50" s="183"/>
      <c r="R50" s="183"/>
      <c r="S50" s="183"/>
      <c r="T50" s="183"/>
      <c r="U50" s="183"/>
      <c r="V50" s="183"/>
      <c r="W50" s="183"/>
    </row>
    <row r="51" ht="20.25" customHeight="1" spans="1:23">
      <c r="A51" s="181" t="str">
        <f t="shared" si="0"/>
        <v>       玉溪市卫生健康委员会</v>
      </c>
      <c r="B51" s="181" t="s">
        <v>255</v>
      </c>
      <c r="C51" s="181" t="s">
        <v>256</v>
      </c>
      <c r="D51" s="181" t="s">
        <v>92</v>
      </c>
      <c r="E51" s="181" t="s">
        <v>257</v>
      </c>
      <c r="F51" s="181" t="s">
        <v>262</v>
      </c>
      <c r="G51" s="181" t="s">
        <v>263</v>
      </c>
      <c r="H51" s="182">
        <v>9000</v>
      </c>
      <c r="I51" s="183">
        <v>9000</v>
      </c>
      <c r="J51" s="183"/>
      <c r="K51" s="181"/>
      <c r="L51" s="183">
        <v>9000</v>
      </c>
      <c r="M51" s="181"/>
      <c r="N51" s="183"/>
      <c r="O51" s="183"/>
      <c r="P51" s="181"/>
      <c r="Q51" s="183"/>
      <c r="R51" s="183"/>
      <c r="S51" s="183"/>
      <c r="T51" s="183"/>
      <c r="U51" s="183"/>
      <c r="V51" s="183"/>
      <c r="W51" s="183"/>
    </row>
    <row r="52" ht="20.25" customHeight="1" spans="1:23">
      <c r="A52" s="181" t="str">
        <f t="shared" si="0"/>
        <v>       玉溪市卫生健康委员会</v>
      </c>
      <c r="B52" s="181" t="s">
        <v>255</v>
      </c>
      <c r="C52" s="181" t="s">
        <v>256</v>
      </c>
      <c r="D52" s="181" t="s">
        <v>92</v>
      </c>
      <c r="E52" s="181" t="s">
        <v>257</v>
      </c>
      <c r="F52" s="181" t="s">
        <v>227</v>
      </c>
      <c r="G52" s="181" t="s">
        <v>228</v>
      </c>
      <c r="H52" s="182">
        <v>284743.47</v>
      </c>
      <c r="I52" s="183">
        <v>284743.47</v>
      </c>
      <c r="J52" s="183"/>
      <c r="K52" s="181"/>
      <c r="L52" s="183">
        <v>284743.47</v>
      </c>
      <c r="M52" s="181"/>
      <c r="N52" s="183"/>
      <c r="O52" s="183"/>
      <c r="P52" s="181"/>
      <c r="Q52" s="183"/>
      <c r="R52" s="183"/>
      <c r="S52" s="183"/>
      <c r="T52" s="183"/>
      <c r="U52" s="183"/>
      <c r="V52" s="183"/>
      <c r="W52" s="183"/>
    </row>
    <row r="53" ht="20.25" customHeight="1" spans="1:23">
      <c r="A53" s="181" t="str">
        <f t="shared" si="0"/>
        <v>       玉溪市卫生健康委员会</v>
      </c>
      <c r="B53" s="181" t="s">
        <v>255</v>
      </c>
      <c r="C53" s="181" t="s">
        <v>256</v>
      </c>
      <c r="D53" s="181" t="s">
        <v>92</v>
      </c>
      <c r="E53" s="181" t="s">
        <v>257</v>
      </c>
      <c r="F53" s="181" t="s">
        <v>264</v>
      </c>
      <c r="G53" s="181" t="s">
        <v>265</v>
      </c>
      <c r="H53" s="182">
        <v>27000</v>
      </c>
      <c r="I53" s="183">
        <v>27000</v>
      </c>
      <c r="J53" s="183"/>
      <c r="K53" s="181"/>
      <c r="L53" s="183">
        <v>27000</v>
      </c>
      <c r="M53" s="181"/>
      <c r="N53" s="183"/>
      <c r="O53" s="183"/>
      <c r="P53" s="181"/>
      <c r="Q53" s="183"/>
      <c r="R53" s="183"/>
      <c r="S53" s="183"/>
      <c r="T53" s="183"/>
      <c r="U53" s="183"/>
      <c r="V53" s="183"/>
      <c r="W53" s="183"/>
    </row>
    <row r="54" ht="20.25" customHeight="1" spans="1:23">
      <c r="A54" s="181" t="str">
        <f t="shared" si="0"/>
        <v>       玉溪市卫生健康委员会</v>
      </c>
      <c r="B54" s="181" t="s">
        <v>255</v>
      </c>
      <c r="C54" s="181" t="s">
        <v>256</v>
      </c>
      <c r="D54" s="181" t="s">
        <v>92</v>
      </c>
      <c r="E54" s="181" t="s">
        <v>257</v>
      </c>
      <c r="F54" s="181" t="s">
        <v>229</v>
      </c>
      <c r="G54" s="181" t="s">
        <v>230</v>
      </c>
      <c r="H54" s="182">
        <v>40000</v>
      </c>
      <c r="I54" s="183">
        <v>40000</v>
      </c>
      <c r="J54" s="183"/>
      <c r="K54" s="181"/>
      <c r="L54" s="183">
        <v>40000</v>
      </c>
      <c r="M54" s="181"/>
      <c r="N54" s="183"/>
      <c r="O54" s="183"/>
      <c r="P54" s="181"/>
      <c r="Q54" s="183"/>
      <c r="R54" s="183"/>
      <c r="S54" s="183"/>
      <c r="T54" s="183"/>
      <c r="U54" s="183"/>
      <c r="V54" s="183"/>
      <c r="W54" s="183"/>
    </row>
    <row r="55" ht="20.25" customHeight="1" spans="1:23">
      <c r="A55" s="181" t="str">
        <f t="shared" si="0"/>
        <v>       玉溪市卫生健康委员会</v>
      </c>
      <c r="B55" s="181" t="s">
        <v>255</v>
      </c>
      <c r="C55" s="181" t="s">
        <v>256</v>
      </c>
      <c r="D55" s="181" t="s">
        <v>92</v>
      </c>
      <c r="E55" s="181" t="s">
        <v>257</v>
      </c>
      <c r="F55" s="181" t="s">
        <v>231</v>
      </c>
      <c r="G55" s="181" t="s">
        <v>232</v>
      </c>
      <c r="H55" s="182">
        <v>178000</v>
      </c>
      <c r="I55" s="183">
        <v>178000</v>
      </c>
      <c r="J55" s="183"/>
      <c r="K55" s="181"/>
      <c r="L55" s="183">
        <v>178000</v>
      </c>
      <c r="M55" s="181"/>
      <c r="N55" s="183"/>
      <c r="O55" s="183"/>
      <c r="P55" s="181"/>
      <c r="Q55" s="183"/>
      <c r="R55" s="183"/>
      <c r="S55" s="183"/>
      <c r="T55" s="183"/>
      <c r="U55" s="183"/>
      <c r="V55" s="183"/>
      <c r="W55" s="183"/>
    </row>
    <row r="56" ht="20.25" customHeight="1" spans="1:23">
      <c r="A56" s="181" t="str">
        <f t="shared" si="0"/>
        <v>       玉溪市卫生健康委员会</v>
      </c>
      <c r="B56" s="181" t="s">
        <v>255</v>
      </c>
      <c r="C56" s="181" t="s">
        <v>256</v>
      </c>
      <c r="D56" s="181" t="s">
        <v>92</v>
      </c>
      <c r="E56" s="181" t="s">
        <v>257</v>
      </c>
      <c r="F56" s="181" t="s">
        <v>266</v>
      </c>
      <c r="G56" s="181" t="s">
        <v>267</v>
      </c>
      <c r="H56" s="182">
        <v>45000</v>
      </c>
      <c r="I56" s="183">
        <v>45000</v>
      </c>
      <c r="J56" s="183"/>
      <c r="K56" s="181"/>
      <c r="L56" s="183">
        <v>45000</v>
      </c>
      <c r="M56" s="181"/>
      <c r="N56" s="183"/>
      <c r="O56" s="183"/>
      <c r="P56" s="181"/>
      <c r="Q56" s="183"/>
      <c r="R56" s="183"/>
      <c r="S56" s="183"/>
      <c r="T56" s="183"/>
      <c r="U56" s="183"/>
      <c r="V56" s="183"/>
      <c r="W56" s="183"/>
    </row>
    <row r="57" ht="20.25" customHeight="1" spans="1:23">
      <c r="A57" s="181" t="str">
        <f t="shared" si="0"/>
        <v>       玉溪市卫生健康委员会</v>
      </c>
      <c r="B57" s="181" t="s">
        <v>255</v>
      </c>
      <c r="C57" s="181" t="s">
        <v>256</v>
      </c>
      <c r="D57" s="181" t="s">
        <v>92</v>
      </c>
      <c r="E57" s="181" t="s">
        <v>257</v>
      </c>
      <c r="F57" s="181" t="s">
        <v>233</v>
      </c>
      <c r="G57" s="181" t="s">
        <v>234</v>
      </c>
      <c r="H57" s="182">
        <v>81000</v>
      </c>
      <c r="I57" s="183">
        <v>81000</v>
      </c>
      <c r="J57" s="183"/>
      <c r="K57" s="181"/>
      <c r="L57" s="183">
        <v>81000</v>
      </c>
      <c r="M57" s="181"/>
      <c r="N57" s="183"/>
      <c r="O57" s="183"/>
      <c r="P57" s="181"/>
      <c r="Q57" s="183"/>
      <c r="R57" s="183"/>
      <c r="S57" s="183"/>
      <c r="T57" s="183"/>
      <c r="U57" s="183"/>
      <c r="V57" s="183"/>
      <c r="W57" s="183"/>
    </row>
    <row r="58" ht="20.25" customHeight="1" spans="1:23">
      <c r="A58" s="181" t="str">
        <f t="shared" si="0"/>
        <v>       玉溪市卫生健康委员会</v>
      </c>
      <c r="B58" s="181" t="s">
        <v>255</v>
      </c>
      <c r="C58" s="181" t="s">
        <v>256</v>
      </c>
      <c r="D58" s="181" t="s">
        <v>92</v>
      </c>
      <c r="E58" s="181" t="s">
        <v>257</v>
      </c>
      <c r="F58" s="181" t="s">
        <v>216</v>
      </c>
      <c r="G58" s="181" t="s">
        <v>217</v>
      </c>
      <c r="H58" s="182">
        <v>232000</v>
      </c>
      <c r="I58" s="183">
        <v>232000</v>
      </c>
      <c r="J58" s="183"/>
      <c r="K58" s="181"/>
      <c r="L58" s="183">
        <v>232000</v>
      </c>
      <c r="M58" s="181"/>
      <c r="N58" s="183"/>
      <c r="O58" s="183"/>
      <c r="P58" s="181"/>
      <c r="Q58" s="183"/>
      <c r="R58" s="183"/>
      <c r="S58" s="183"/>
      <c r="T58" s="183"/>
      <c r="U58" s="183"/>
      <c r="V58" s="183"/>
      <c r="W58" s="183"/>
    </row>
    <row r="59" ht="20.25" customHeight="1" spans="1:23">
      <c r="A59" s="181" t="str">
        <f t="shared" si="0"/>
        <v>       玉溪市卫生健康委员会</v>
      </c>
      <c r="B59" s="181" t="s">
        <v>255</v>
      </c>
      <c r="C59" s="181" t="s">
        <v>256</v>
      </c>
      <c r="D59" s="181" t="s">
        <v>92</v>
      </c>
      <c r="E59" s="181" t="s">
        <v>257</v>
      </c>
      <c r="F59" s="181" t="s">
        <v>223</v>
      </c>
      <c r="G59" s="181" t="s">
        <v>224</v>
      </c>
      <c r="H59" s="182">
        <v>13000</v>
      </c>
      <c r="I59" s="183">
        <v>13000</v>
      </c>
      <c r="J59" s="183"/>
      <c r="K59" s="181"/>
      <c r="L59" s="183">
        <v>13000</v>
      </c>
      <c r="M59" s="181"/>
      <c r="N59" s="183"/>
      <c r="O59" s="183"/>
      <c r="P59" s="181"/>
      <c r="Q59" s="183"/>
      <c r="R59" s="183"/>
      <c r="S59" s="183"/>
      <c r="T59" s="183"/>
      <c r="U59" s="183"/>
      <c r="V59" s="183"/>
      <c r="W59" s="183"/>
    </row>
    <row r="60" ht="35" customHeight="1" spans="1:23">
      <c r="A60" s="181" t="str">
        <f t="shared" si="0"/>
        <v>       玉溪市卫生健康委员会</v>
      </c>
      <c r="B60" s="181" t="s">
        <v>268</v>
      </c>
      <c r="C60" s="181" t="s">
        <v>269</v>
      </c>
      <c r="D60" s="181" t="s">
        <v>92</v>
      </c>
      <c r="E60" s="181" t="s">
        <v>257</v>
      </c>
      <c r="F60" s="181" t="s">
        <v>212</v>
      </c>
      <c r="G60" s="181" t="s">
        <v>213</v>
      </c>
      <c r="H60" s="182">
        <v>36000</v>
      </c>
      <c r="I60" s="183">
        <v>36000</v>
      </c>
      <c r="J60" s="183"/>
      <c r="K60" s="181"/>
      <c r="L60" s="183">
        <v>36000</v>
      </c>
      <c r="M60" s="181"/>
      <c r="N60" s="183"/>
      <c r="O60" s="183"/>
      <c r="P60" s="181"/>
      <c r="Q60" s="183"/>
      <c r="R60" s="183"/>
      <c r="S60" s="183"/>
      <c r="T60" s="183"/>
      <c r="U60" s="183"/>
      <c r="V60" s="183"/>
      <c r="W60" s="183"/>
    </row>
    <row r="61" ht="20.25" customHeight="1" spans="1:23">
      <c r="A61" s="181" t="str">
        <f t="shared" si="0"/>
        <v>       玉溪市卫生健康委员会</v>
      </c>
      <c r="B61" s="181" t="s">
        <v>270</v>
      </c>
      <c r="C61" s="181" t="s">
        <v>271</v>
      </c>
      <c r="D61" s="181" t="s">
        <v>92</v>
      </c>
      <c r="E61" s="181" t="s">
        <v>257</v>
      </c>
      <c r="F61" s="181" t="s">
        <v>240</v>
      </c>
      <c r="G61" s="181" t="s">
        <v>143</v>
      </c>
      <c r="H61" s="182">
        <v>44000</v>
      </c>
      <c r="I61" s="183">
        <v>44000</v>
      </c>
      <c r="J61" s="183"/>
      <c r="K61" s="181"/>
      <c r="L61" s="183">
        <v>44000</v>
      </c>
      <c r="M61" s="181"/>
      <c r="N61" s="183"/>
      <c r="O61" s="183"/>
      <c r="P61" s="181"/>
      <c r="Q61" s="183"/>
      <c r="R61" s="183"/>
      <c r="S61" s="183"/>
      <c r="T61" s="183"/>
      <c r="U61" s="183"/>
      <c r="V61" s="183"/>
      <c r="W61" s="183"/>
    </row>
    <row r="62" ht="26" customHeight="1" spans="1:23">
      <c r="A62" s="181" t="str">
        <f t="shared" si="0"/>
        <v>       玉溪市卫生健康委员会</v>
      </c>
      <c r="B62" s="181" t="s">
        <v>272</v>
      </c>
      <c r="C62" s="181" t="s">
        <v>273</v>
      </c>
      <c r="D62" s="181" t="s">
        <v>106</v>
      </c>
      <c r="E62" s="181" t="s">
        <v>186</v>
      </c>
      <c r="F62" s="181" t="s">
        <v>189</v>
      </c>
      <c r="G62" s="181" t="s">
        <v>190</v>
      </c>
      <c r="H62" s="182">
        <v>8000</v>
      </c>
      <c r="I62" s="183">
        <v>8000</v>
      </c>
      <c r="J62" s="183"/>
      <c r="K62" s="181"/>
      <c r="L62" s="183">
        <v>8000</v>
      </c>
      <c r="M62" s="181"/>
      <c r="N62" s="183"/>
      <c r="O62" s="183"/>
      <c r="P62" s="181"/>
      <c r="Q62" s="183"/>
      <c r="R62" s="183"/>
      <c r="S62" s="183"/>
      <c r="T62" s="183"/>
      <c r="U62" s="183"/>
      <c r="V62" s="183"/>
      <c r="W62" s="183"/>
    </row>
    <row r="63" ht="26" customHeight="1" spans="1:23">
      <c r="A63" s="181" t="str">
        <f t="shared" si="0"/>
        <v>       玉溪市卫生健康委员会</v>
      </c>
      <c r="B63" s="181" t="s">
        <v>274</v>
      </c>
      <c r="C63" s="181" t="s">
        <v>275</v>
      </c>
      <c r="D63" s="181" t="s">
        <v>93</v>
      </c>
      <c r="E63" s="181" t="s">
        <v>176</v>
      </c>
      <c r="F63" s="181" t="s">
        <v>177</v>
      </c>
      <c r="G63" s="181" t="s">
        <v>178</v>
      </c>
      <c r="H63" s="182">
        <v>175000</v>
      </c>
      <c r="I63" s="183">
        <v>175000</v>
      </c>
      <c r="J63" s="183"/>
      <c r="K63" s="181"/>
      <c r="L63" s="183">
        <v>175000</v>
      </c>
      <c r="M63" s="181"/>
      <c r="N63" s="183"/>
      <c r="O63" s="183"/>
      <c r="P63" s="181"/>
      <c r="Q63" s="183"/>
      <c r="R63" s="183"/>
      <c r="S63" s="183"/>
      <c r="T63" s="183"/>
      <c r="U63" s="183"/>
      <c r="V63" s="183"/>
      <c r="W63" s="183"/>
    </row>
    <row r="64" ht="20.25" customHeight="1" spans="1:23">
      <c r="A64" s="181" t="str">
        <f t="shared" si="0"/>
        <v>       玉溪市卫生健康委员会</v>
      </c>
      <c r="B64" s="181" t="s">
        <v>276</v>
      </c>
      <c r="C64" s="181" t="s">
        <v>277</v>
      </c>
      <c r="D64" s="181" t="s">
        <v>91</v>
      </c>
      <c r="E64" s="181" t="s">
        <v>168</v>
      </c>
      <c r="F64" s="181" t="s">
        <v>278</v>
      </c>
      <c r="G64" s="181" t="s">
        <v>277</v>
      </c>
      <c r="H64" s="182">
        <v>96000</v>
      </c>
      <c r="I64" s="183">
        <v>96000</v>
      </c>
      <c r="J64" s="183"/>
      <c r="K64" s="181"/>
      <c r="L64" s="183">
        <v>96000</v>
      </c>
      <c r="M64" s="181"/>
      <c r="N64" s="183"/>
      <c r="O64" s="183"/>
      <c r="P64" s="181"/>
      <c r="Q64" s="183"/>
      <c r="R64" s="183"/>
      <c r="S64" s="183"/>
      <c r="T64" s="183"/>
      <c r="U64" s="183"/>
      <c r="V64" s="183"/>
      <c r="W64" s="183"/>
    </row>
    <row r="65" ht="20.25" customHeight="1" spans="1:23">
      <c r="A65" s="181" t="str">
        <f t="shared" si="0"/>
        <v>       玉溪市卫生健康委员会</v>
      </c>
      <c r="B65" s="181" t="s">
        <v>279</v>
      </c>
      <c r="C65" s="181" t="s">
        <v>280</v>
      </c>
      <c r="D65" s="181" t="s">
        <v>91</v>
      </c>
      <c r="E65" s="181" t="s">
        <v>168</v>
      </c>
      <c r="F65" s="181" t="s">
        <v>281</v>
      </c>
      <c r="G65" s="181" t="s">
        <v>280</v>
      </c>
      <c r="H65" s="182">
        <v>198000</v>
      </c>
      <c r="I65" s="183">
        <v>198000</v>
      </c>
      <c r="J65" s="183"/>
      <c r="K65" s="181"/>
      <c r="L65" s="183">
        <v>198000</v>
      </c>
      <c r="M65" s="181"/>
      <c r="N65" s="183"/>
      <c r="O65" s="183"/>
      <c r="P65" s="181"/>
      <c r="Q65" s="183"/>
      <c r="R65" s="183"/>
      <c r="S65" s="183"/>
      <c r="T65" s="183"/>
      <c r="U65" s="183"/>
      <c r="V65" s="183"/>
      <c r="W65" s="183"/>
    </row>
    <row r="66" ht="20.25" customHeight="1" spans="1:23">
      <c r="A66" s="179" t="s">
        <v>30</v>
      </c>
      <c r="B66" s="179"/>
      <c r="C66" s="179"/>
      <c r="D66" s="179"/>
      <c r="E66" s="179"/>
      <c r="F66" s="179"/>
      <c r="G66" s="179"/>
      <c r="H66" s="183">
        <v>14159751.63</v>
      </c>
      <c r="I66" s="183">
        <v>14159751.63</v>
      </c>
      <c r="J66" s="183">
        <v>5682809.39</v>
      </c>
      <c r="K66" s="183"/>
      <c r="L66" s="183">
        <v>8476942.24</v>
      </c>
      <c r="M66" s="183"/>
      <c r="N66" s="183"/>
      <c r="O66" s="183"/>
      <c r="P66" s="183"/>
      <c r="Q66" s="183"/>
      <c r="R66" s="183"/>
      <c r="S66" s="183"/>
      <c r="T66" s="183"/>
      <c r="U66" s="183"/>
      <c r="V66" s="183"/>
      <c r="W66" s="183"/>
    </row>
  </sheetData>
  <mergeCells count="17">
    <mergeCell ref="A1:W1"/>
    <mergeCell ref="A2:W2"/>
    <mergeCell ref="A3:V3"/>
    <mergeCell ref="H4:W4"/>
    <mergeCell ref="I5:M5"/>
    <mergeCell ref="N5:P5"/>
    <mergeCell ref="R5:W5"/>
    <mergeCell ref="A66:G66"/>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6"/>
  <sheetViews>
    <sheetView showZeros="0" topLeftCell="A84" workbookViewId="0">
      <selection activeCell="R4" sqref="A4:W9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1:23">
      <c r="A1" s="54"/>
      <c r="B1" s="155"/>
      <c r="C1" s="54"/>
      <c r="D1" s="54"/>
      <c r="E1" s="166"/>
      <c r="F1" s="166"/>
      <c r="G1" s="166"/>
      <c r="H1" s="166"/>
      <c r="K1" s="155"/>
      <c r="N1" s="155"/>
      <c r="O1" s="155"/>
      <c r="P1" s="155"/>
      <c r="U1" s="170"/>
      <c r="W1" s="156" t="s">
        <v>282</v>
      </c>
    </row>
    <row r="2" ht="27.75" customHeight="1" spans="1:23">
      <c r="A2" s="41" t="s">
        <v>283</v>
      </c>
      <c r="B2" s="41"/>
      <c r="C2" s="41"/>
      <c r="D2" s="41"/>
      <c r="E2" s="41"/>
      <c r="F2" s="41"/>
      <c r="G2" s="41"/>
      <c r="H2" s="41"/>
      <c r="I2" s="41"/>
      <c r="J2" s="41"/>
      <c r="K2" s="41"/>
      <c r="L2" s="41"/>
      <c r="M2" s="41"/>
      <c r="N2" s="41"/>
      <c r="O2" s="41"/>
      <c r="P2" s="41"/>
      <c r="Q2" s="41"/>
      <c r="R2" s="41"/>
      <c r="S2" s="41"/>
      <c r="T2" s="41"/>
      <c r="U2" s="41"/>
      <c r="V2" s="41"/>
      <c r="W2" s="41"/>
    </row>
    <row r="3" ht="13.5" customHeight="1" spans="1:23">
      <c r="A3" s="5" t="str">
        <f>"单位名称："&amp;"玉溪市卫生健康委员会"</f>
        <v>单位名称：玉溪市卫生健康委员会</v>
      </c>
      <c r="B3" s="167" t="str">
        <f>"单位名称："&amp;"玉溪市卫生健康委员会"</f>
        <v>单位名称：玉溪市卫生健康委员会</v>
      </c>
      <c r="C3" s="167"/>
      <c r="D3" s="167"/>
      <c r="E3" s="167"/>
      <c r="F3" s="167"/>
      <c r="G3" s="167"/>
      <c r="H3" s="167"/>
      <c r="I3" s="167"/>
      <c r="J3" s="7"/>
      <c r="K3" s="7"/>
      <c r="L3" s="7"/>
      <c r="M3" s="7"/>
      <c r="N3" s="7"/>
      <c r="O3" s="7"/>
      <c r="P3" s="7"/>
      <c r="Q3" s="7"/>
      <c r="U3" s="170"/>
      <c r="W3" s="159" t="s">
        <v>2</v>
      </c>
    </row>
    <row r="4" ht="21.75" customHeight="1" spans="1:23">
      <c r="A4" s="14" t="s">
        <v>284</v>
      </c>
      <c r="B4" s="14" t="s">
        <v>148</v>
      </c>
      <c r="C4" s="14" t="s">
        <v>149</v>
      </c>
      <c r="D4" s="14" t="s">
        <v>285</v>
      </c>
      <c r="E4" s="15" t="s">
        <v>150</v>
      </c>
      <c r="F4" s="15" t="s">
        <v>151</v>
      </c>
      <c r="G4" s="15" t="s">
        <v>152</v>
      </c>
      <c r="H4" s="15" t="s">
        <v>153</v>
      </c>
      <c r="I4" s="20" t="s">
        <v>30</v>
      </c>
      <c r="J4" s="20" t="s">
        <v>286</v>
      </c>
      <c r="K4" s="20"/>
      <c r="L4" s="20"/>
      <c r="M4" s="20"/>
      <c r="N4" s="20" t="s">
        <v>155</v>
      </c>
      <c r="O4" s="20"/>
      <c r="P4" s="20"/>
      <c r="Q4" s="15" t="s">
        <v>36</v>
      </c>
      <c r="R4" s="20" t="s">
        <v>287</v>
      </c>
      <c r="S4" s="20"/>
      <c r="T4" s="20"/>
      <c r="U4" s="20"/>
      <c r="V4" s="20"/>
      <c r="W4" s="20"/>
    </row>
    <row r="5" ht="21.75" customHeight="1" spans="1:23">
      <c r="A5" s="14"/>
      <c r="B5" s="14"/>
      <c r="C5" s="14"/>
      <c r="D5" s="14"/>
      <c r="E5" s="15"/>
      <c r="F5" s="15"/>
      <c r="G5" s="15"/>
      <c r="H5" s="15"/>
      <c r="I5" s="20"/>
      <c r="J5" s="15" t="s">
        <v>33</v>
      </c>
      <c r="K5" s="15"/>
      <c r="L5" s="15" t="s">
        <v>34</v>
      </c>
      <c r="M5" s="15" t="s">
        <v>35</v>
      </c>
      <c r="N5" s="15" t="s">
        <v>33</v>
      </c>
      <c r="O5" s="15" t="s">
        <v>34</v>
      </c>
      <c r="P5" s="15" t="s">
        <v>35</v>
      </c>
      <c r="Q5" s="15"/>
      <c r="R5" s="15" t="s">
        <v>32</v>
      </c>
      <c r="S5" s="15" t="s">
        <v>39</v>
      </c>
      <c r="T5" s="15" t="s">
        <v>161</v>
      </c>
      <c r="U5" s="15" t="s">
        <v>41</v>
      </c>
      <c r="V5" s="15" t="s">
        <v>42</v>
      </c>
      <c r="W5" s="15" t="s">
        <v>43</v>
      </c>
    </row>
    <row r="6" ht="40.5" customHeight="1" spans="1:23">
      <c r="A6" s="14"/>
      <c r="B6" s="14"/>
      <c r="C6" s="14"/>
      <c r="D6" s="14"/>
      <c r="E6" s="15"/>
      <c r="F6" s="15"/>
      <c r="G6" s="15"/>
      <c r="H6" s="15"/>
      <c r="I6" s="20"/>
      <c r="J6" s="15" t="s">
        <v>32</v>
      </c>
      <c r="K6" s="15" t="s">
        <v>288</v>
      </c>
      <c r="L6" s="15"/>
      <c r="M6" s="15"/>
      <c r="N6" s="15"/>
      <c r="O6" s="15"/>
      <c r="P6" s="15"/>
      <c r="Q6" s="15"/>
      <c r="R6" s="15"/>
      <c r="S6" s="15"/>
      <c r="T6" s="15"/>
      <c r="U6" s="20"/>
      <c r="V6" s="15"/>
      <c r="W6" s="15"/>
    </row>
    <row r="7" ht="15" customHeight="1" spans="1:23">
      <c r="A7" s="168">
        <v>1</v>
      </c>
      <c r="B7" s="168">
        <v>2</v>
      </c>
      <c r="C7" s="168">
        <v>3</v>
      </c>
      <c r="D7" s="168">
        <v>4</v>
      </c>
      <c r="E7" s="168">
        <v>5</v>
      </c>
      <c r="F7" s="168">
        <v>6</v>
      </c>
      <c r="G7" s="168">
        <v>7</v>
      </c>
      <c r="H7" s="168">
        <v>8</v>
      </c>
      <c r="I7" s="168">
        <v>9</v>
      </c>
      <c r="J7" s="168">
        <v>10</v>
      </c>
      <c r="K7" s="168">
        <v>11</v>
      </c>
      <c r="L7" s="168">
        <v>12</v>
      </c>
      <c r="M7" s="168">
        <v>13</v>
      </c>
      <c r="N7" s="168">
        <v>14</v>
      </c>
      <c r="O7" s="168">
        <v>15</v>
      </c>
      <c r="P7" s="168">
        <v>16</v>
      </c>
      <c r="Q7" s="168">
        <v>17</v>
      </c>
      <c r="R7" s="168">
        <v>18</v>
      </c>
      <c r="S7" s="168">
        <v>19</v>
      </c>
      <c r="T7" s="168">
        <v>20</v>
      </c>
      <c r="U7" s="168">
        <v>21</v>
      </c>
      <c r="V7" s="168">
        <v>22</v>
      </c>
      <c r="W7" s="168">
        <v>23</v>
      </c>
    </row>
    <row r="8" ht="32.9" customHeight="1" spans="1:23">
      <c r="A8" s="29"/>
      <c r="B8" s="169"/>
      <c r="C8" s="29" t="s">
        <v>289</v>
      </c>
      <c r="D8" s="29"/>
      <c r="E8" s="29"/>
      <c r="F8" s="29"/>
      <c r="G8" s="29"/>
      <c r="H8" s="29"/>
      <c r="I8" s="50">
        <v>142500</v>
      </c>
      <c r="J8" s="50">
        <v>142500</v>
      </c>
      <c r="K8" s="50">
        <v>142500</v>
      </c>
      <c r="L8" s="50"/>
      <c r="M8" s="50"/>
      <c r="N8" s="50"/>
      <c r="O8" s="50"/>
      <c r="P8" s="50"/>
      <c r="Q8" s="50"/>
      <c r="R8" s="50"/>
      <c r="S8" s="50"/>
      <c r="T8" s="50"/>
      <c r="U8" s="50"/>
      <c r="V8" s="50"/>
      <c r="W8" s="50"/>
    </row>
    <row r="9" ht="32.9" customHeight="1" spans="1:23">
      <c r="A9" s="29" t="s">
        <v>290</v>
      </c>
      <c r="B9" s="169" t="s">
        <v>291</v>
      </c>
      <c r="C9" s="29" t="s">
        <v>289</v>
      </c>
      <c r="D9" s="29" t="s">
        <v>64</v>
      </c>
      <c r="E9" s="29" t="s">
        <v>92</v>
      </c>
      <c r="F9" s="29" t="s">
        <v>257</v>
      </c>
      <c r="G9" s="29" t="s">
        <v>266</v>
      </c>
      <c r="H9" s="29" t="s">
        <v>267</v>
      </c>
      <c r="I9" s="50">
        <v>142500</v>
      </c>
      <c r="J9" s="50">
        <v>142500</v>
      </c>
      <c r="K9" s="50">
        <v>142500</v>
      </c>
      <c r="L9" s="50"/>
      <c r="M9" s="50"/>
      <c r="N9" s="50"/>
      <c r="O9" s="50"/>
      <c r="P9" s="50"/>
      <c r="Q9" s="50"/>
      <c r="R9" s="50"/>
      <c r="S9" s="50"/>
      <c r="T9" s="50"/>
      <c r="U9" s="50"/>
      <c r="V9" s="50"/>
      <c r="W9" s="50"/>
    </row>
    <row r="10" ht="32.9" customHeight="1" spans="1:23">
      <c r="A10" s="29"/>
      <c r="B10" s="29"/>
      <c r="C10" s="29" t="s">
        <v>292</v>
      </c>
      <c r="D10" s="29"/>
      <c r="E10" s="29"/>
      <c r="F10" s="29"/>
      <c r="G10" s="29"/>
      <c r="H10" s="29"/>
      <c r="I10" s="50">
        <v>30000</v>
      </c>
      <c r="J10" s="50">
        <v>30000</v>
      </c>
      <c r="K10" s="50">
        <v>30000</v>
      </c>
      <c r="L10" s="50"/>
      <c r="M10" s="50"/>
      <c r="N10" s="50"/>
      <c r="O10" s="50"/>
      <c r="P10" s="50"/>
      <c r="Q10" s="50"/>
      <c r="R10" s="50"/>
      <c r="S10" s="50"/>
      <c r="T10" s="50"/>
      <c r="U10" s="50"/>
      <c r="V10" s="50"/>
      <c r="W10" s="50"/>
    </row>
    <row r="11" ht="32.9" customHeight="1" spans="1:23">
      <c r="A11" s="29" t="s">
        <v>290</v>
      </c>
      <c r="B11" s="169" t="s">
        <v>293</v>
      </c>
      <c r="C11" s="29" t="s">
        <v>292</v>
      </c>
      <c r="D11" s="29" t="s">
        <v>64</v>
      </c>
      <c r="E11" s="29" t="s">
        <v>94</v>
      </c>
      <c r="F11" s="29" t="s">
        <v>294</v>
      </c>
      <c r="G11" s="29" t="s">
        <v>233</v>
      </c>
      <c r="H11" s="29" t="s">
        <v>234</v>
      </c>
      <c r="I11" s="50">
        <v>30000</v>
      </c>
      <c r="J11" s="50">
        <v>30000</v>
      </c>
      <c r="K11" s="50">
        <v>30000</v>
      </c>
      <c r="L11" s="50"/>
      <c r="M11" s="50"/>
      <c r="N11" s="50"/>
      <c r="O11" s="50"/>
      <c r="P11" s="50"/>
      <c r="Q11" s="50"/>
      <c r="R11" s="50"/>
      <c r="S11" s="50"/>
      <c r="T11" s="50"/>
      <c r="U11" s="50"/>
      <c r="V11" s="50"/>
      <c r="W11" s="50"/>
    </row>
    <row r="12" ht="32.9" customHeight="1" spans="1:23">
      <c r="A12" s="29"/>
      <c r="B12" s="29"/>
      <c r="C12" s="29" t="s">
        <v>295</v>
      </c>
      <c r="D12" s="29"/>
      <c r="E12" s="29"/>
      <c r="F12" s="29"/>
      <c r="G12" s="29"/>
      <c r="H12" s="29"/>
      <c r="I12" s="50">
        <v>2975200</v>
      </c>
      <c r="J12" s="50">
        <v>2975200</v>
      </c>
      <c r="K12" s="50">
        <v>2975200</v>
      </c>
      <c r="L12" s="50"/>
      <c r="M12" s="50"/>
      <c r="N12" s="50"/>
      <c r="O12" s="50"/>
      <c r="P12" s="50"/>
      <c r="Q12" s="50"/>
      <c r="R12" s="50"/>
      <c r="S12" s="50"/>
      <c r="T12" s="50"/>
      <c r="U12" s="50"/>
      <c r="V12" s="50"/>
      <c r="W12" s="50"/>
    </row>
    <row r="13" ht="32.9" customHeight="1" spans="1:23">
      <c r="A13" s="29" t="s">
        <v>290</v>
      </c>
      <c r="B13" s="169" t="s">
        <v>296</v>
      </c>
      <c r="C13" s="29" t="s">
        <v>295</v>
      </c>
      <c r="D13" s="29" t="s">
        <v>64</v>
      </c>
      <c r="E13" s="29" t="s">
        <v>103</v>
      </c>
      <c r="F13" s="29" t="s">
        <v>297</v>
      </c>
      <c r="G13" s="29" t="s">
        <v>298</v>
      </c>
      <c r="H13" s="29" t="s">
        <v>77</v>
      </c>
      <c r="I13" s="50">
        <v>2975200</v>
      </c>
      <c r="J13" s="50">
        <v>2975200</v>
      </c>
      <c r="K13" s="50">
        <v>2975200</v>
      </c>
      <c r="L13" s="50"/>
      <c r="M13" s="50"/>
      <c r="N13" s="50"/>
      <c r="O13" s="50"/>
      <c r="P13" s="50"/>
      <c r="Q13" s="50"/>
      <c r="R13" s="50"/>
      <c r="S13" s="50"/>
      <c r="T13" s="50"/>
      <c r="U13" s="50"/>
      <c r="V13" s="50"/>
      <c r="W13" s="50"/>
    </row>
    <row r="14" ht="32.9" customHeight="1" spans="1:23">
      <c r="A14" s="29"/>
      <c r="B14" s="29"/>
      <c r="C14" s="29" t="s">
        <v>299</v>
      </c>
      <c r="D14" s="29"/>
      <c r="E14" s="29"/>
      <c r="F14" s="29"/>
      <c r="G14" s="29"/>
      <c r="H14" s="29"/>
      <c r="I14" s="50">
        <v>200000</v>
      </c>
      <c r="J14" s="50">
        <v>200000</v>
      </c>
      <c r="K14" s="50">
        <v>200000</v>
      </c>
      <c r="L14" s="50"/>
      <c r="M14" s="50"/>
      <c r="N14" s="50"/>
      <c r="O14" s="50"/>
      <c r="P14" s="50"/>
      <c r="Q14" s="50"/>
      <c r="R14" s="50"/>
      <c r="S14" s="50"/>
      <c r="T14" s="50"/>
      <c r="U14" s="50"/>
      <c r="V14" s="50"/>
      <c r="W14" s="50"/>
    </row>
    <row r="15" ht="32.9" customHeight="1" spans="1:23">
      <c r="A15" s="29" t="s">
        <v>290</v>
      </c>
      <c r="B15" s="169" t="s">
        <v>300</v>
      </c>
      <c r="C15" s="29" t="s">
        <v>299</v>
      </c>
      <c r="D15" s="29" t="s">
        <v>64</v>
      </c>
      <c r="E15" s="29" t="s">
        <v>101</v>
      </c>
      <c r="F15" s="29" t="s">
        <v>301</v>
      </c>
      <c r="G15" s="29" t="s">
        <v>233</v>
      </c>
      <c r="H15" s="29" t="s">
        <v>234</v>
      </c>
      <c r="I15" s="50">
        <v>200000</v>
      </c>
      <c r="J15" s="50">
        <v>200000</v>
      </c>
      <c r="K15" s="50">
        <v>200000</v>
      </c>
      <c r="L15" s="50"/>
      <c r="M15" s="50"/>
      <c r="N15" s="50"/>
      <c r="O15" s="50"/>
      <c r="P15" s="50"/>
      <c r="Q15" s="50"/>
      <c r="R15" s="50"/>
      <c r="S15" s="50"/>
      <c r="T15" s="50"/>
      <c r="U15" s="50"/>
      <c r="V15" s="50"/>
      <c r="W15" s="50"/>
    </row>
    <row r="16" ht="32.9" customHeight="1" spans="1:23">
      <c r="A16" s="29"/>
      <c r="B16" s="29"/>
      <c r="C16" s="29" t="s">
        <v>302</v>
      </c>
      <c r="D16" s="29"/>
      <c r="E16" s="29"/>
      <c r="F16" s="29"/>
      <c r="G16" s="29"/>
      <c r="H16" s="29"/>
      <c r="I16" s="50">
        <v>1141537.5</v>
      </c>
      <c r="J16" s="50">
        <v>1141537.5</v>
      </c>
      <c r="K16" s="50">
        <v>1141537.5</v>
      </c>
      <c r="L16" s="50"/>
      <c r="M16" s="50"/>
      <c r="N16" s="50"/>
      <c r="O16" s="50"/>
      <c r="P16" s="50"/>
      <c r="Q16" s="50"/>
      <c r="R16" s="50"/>
      <c r="S16" s="50"/>
      <c r="T16" s="50"/>
      <c r="U16" s="50"/>
      <c r="V16" s="50"/>
      <c r="W16" s="50"/>
    </row>
    <row r="17" ht="32.9" customHeight="1" spans="1:23">
      <c r="A17" s="29" t="s">
        <v>290</v>
      </c>
      <c r="B17" s="169" t="s">
        <v>303</v>
      </c>
      <c r="C17" s="29" t="s">
        <v>302</v>
      </c>
      <c r="D17" s="29" t="s">
        <v>64</v>
      </c>
      <c r="E17" s="29" t="s">
        <v>101</v>
      </c>
      <c r="F17" s="29" t="s">
        <v>301</v>
      </c>
      <c r="G17" s="29" t="s">
        <v>298</v>
      </c>
      <c r="H17" s="29" t="s">
        <v>77</v>
      </c>
      <c r="I17" s="50">
        <v>1141537.5</v>
      </c>
      <c r="J17" s="50">
        <v>1141537.5</v>
      </c>
      <c r="K17" s="50">
        <v>1141537.5</v>
      </c>
      <c r="L17" s="50"/>
      <c r="M17" s="50"/>
      <c r="N17" s="50"/>
      <c r="O17" s="50"/>
      <c r="P17" s="50"/>
      <c r="Q17" s="50"/>
      <c r="R17" s="50"/>
      <c r="S17" s="50"/>
      <c r="T17" s="50"/>
      <c r="U17" s="50"/>
      <c r="V17" s="50"/>
      <c r="W17" s="50"/>
    </row>
    <row r="18" ht="32.9" customHeight="1" spans="1:23">
      <c r="A18" s="29"/>
      <c r="B18" s="29"/>
      <c r="C18" s="29" t="s">
        <v>304</v>
      </c>
      <c r="D18" s="29"/>
      <c r="E18" s="29"/>
      <c r="F18" s="29"/>
      <c r="G18" s="29"/>
      <c r="H18" s="29"/>
      <c r="I18" s="50">
        <v>12085140</v>
      </c>
      <c r="J18" s="50">
        <v>12085140</v>
      </c>
      <c r="K18" s="50">
        <v>12085140</v>
      </c>
      <c r="L18" s="50"/>
      <c r="M18" s="50"/>
      <c r="N18" s="50"/>
      <c r="O18" s="50"/>
      <c r="P18" s="50"/>
      <c r="Q18" s="50"/>
      <c r="R18" s="50"/>
      <c r="S18" s="50"/>
      <c r="T18" s="50"/>
      <c r="U18" s="50"/>
      <c r="V18" s="50"/>
      <c r="W18" s="50"/>
    </row>
    <row r="19" ht="32.9" customHeight="1" spans="1:23">
      <c r="A19" s="29" t="s">
        <v>290</v>
      </c>
      <c r="B19" s="169" t="s">
        <v>305</v>
      </c>
      <c r="C19" s="29" t="s">
        <v>304</v>
      </c>
      <c r="D19" s="29" t="s">
        <v>64</v>
      </c>
      <c r="E19" s="29" t="s">
        <v>98</v>
      </c>
      <c r="F19" s="29" t="s">
        <v>306</v>
      </c>
      <c r="G19" s="29" t="s">
        <v>298</v>
      </c>
      <c r="H19" s="29" t="s">
        <v>77</v>
      </c>
      <c r="I19" s="50">
        <v>5550140</v>
      </c>
      <c r="J19" s="50">
        <v>5550140</v>
      </c>
      <c r="K19" s="50">
        <v>5550140</v>
      </c>
      <c r="L19" s="50"/>
      <c r="M19" s="50"/>
      <c r="N19" s="50"/>
      <c r="O19" s="50"/>
      <c r="P19" s="50"/>
      <c r="Q19" s="50"/>
      <c r="R19" s="50"/>
      <c r="S19" s="50"/>
      <c r="T19" s="50"/>
      <c r="U19" s="50"/>
      <c r="V19" s="50"/>
      <c r="W19" s="50"/>
    </row>
    <row r="20" ht="32.9" customHeight="1" spans="1:23">
      <c r="A20" s="29" t="s">
        <v>290</v>
      </c>
      <c r="B20" s="169" t="s">
        <v>305</v>
      </c>
      <c r="C20" s="29" t="s">
        <v>304</v>
      </c>
      <c r="D20" s="29" t="s">
        <v>64</v>
      </c>
      <c r="E20" s="29" t="s">
        <v>100</v>
      </c>
      <c r="F20" s="29" t="s">
        <v>307</v>
      </c>
      <c r="G20" s="29" t="s">
        <v>298</v>
      </c>
      <c r="H20" s="29" t="s">
        <v>77</v>
      </c>
      <c r="I20" s="50">
        <v>6535000</v>
      </c>
      <c r="J20" s="50">
        <v>6535000</v>
      </c>
      <c r="K20" s="50">
        <v>6535000</v>
      </c>
      <c r="L20" s="50"/>
      <c r="M20" s="50"/>
      <c r="N20" s="50"/>
      <c r="O20" s="50"/>
      <c r="P20" s="50"/>
      <c r="Q20" s="50"/>
      <c r="R20" s="50"/>
      <c r="S20" s="50"/>
      <c r="T20" s="50"/>
      <c r="U20" s="50"/>
      <c r="V20" s="50"/>
      <c r="W20" s="50"/>
    </row>
    <row r="21" ht="32.9" customHeight="1" spans="1:23">
      <c r="A21" s="29"/>
      <c r="B21" s="29"/>
      <c r="C21" s="29" t="s">
        <v>308</v>
      </c>
      <c r="D21" s="29"/>
      <c r="E21" s="29"/>
      <c r="F21" s="29"/>
      <c r="G21" s="29"/>
      <c r="H21" s="29"/>
      <c r="I21" s="50">
        <v>5112400</v>
      </c>
      <c r="J21" s="50">
        <v>5112400</v>
      </c>
      <c r="K21" s="50">
        <v>5112400</v>
      </c>
      <c r="L21" s="50"/>
      <c r="M21" s="50"/>
      <c r="N21" s="50"/>
      <c r="O21" s="50"/>
      <c r="P21" s="50"/>
      <c r="Q21" s="50"/>
      <c r="R21" s="50"/>
      <c r="S21" s="50"/>
      <c r="T21" s="50"/>
      <c r="U21" s="50"/>
      <c r="V21" s="50"/>
      <c r="W21" s="50"/>
    </row>
    <row r="22" ht="32.9" customHeight="1" spans="1:23">
      <c r="A22" s="29" t="s">
        <v>290</v>
      </c>
      <c r="B22" s="169" t="s">
        <v>309</v>
      </c>
      <c r="C22" s="29" t="s">
        <v>308</v>
      </c>
      <c r="D22" s="29" t="s">
        <v>64</v>
      </c>
      <c r="E22" s="29" t="s">
        <v>103</v>
      </c>
      <c r="F22" s="29" t="s">
        <v>297</v>
      </c>
      <c r="G22" s="29" t="s">
        <v>298</v>
      </c>
      <c r="H22" s="29" t="s">
        <v>77</v>
      </c>
      <c r="I22" s="50">
        <v>5112400</v>
      </c>
      <c r="J22" s="50">
        <v>5112400</v>
      </c>
      <c r="K22" s="50">
        <v>5112400</v>
      </c>
      <c r="L22" s="50"/>
      <c r="M22" s="50"/>
      <c r="N22" s="50"/>
      <c r="O22" s="50"/>
      <c r="P22" s="50"/>
      <c r="Q22" s="50"/>
      <c r="R22" s="50"/>
      <c r="S22" s="50"/>
      <c r="T22" s="50"/>
      <c r="U22" s="50"/>
      <c r="V22" s="50"/>
      <c r="W22" s="50"/>
    </row>
    <row r="23" ht="32.9" customHeight="1" spans="1:23">
      <c r="A23" s="29"/>
      <c r="B23" s="29"/>
      <c r="C23" s="29" t="s">
        <v>310</v>
      </c>
      <c r="D23" s="29"/>
      <c r="E23" s="29"/>
      <c r="F23" s="29"/>
      <c r="G23" s="29"/>
      <c r="H23" s="29"/>
      <c r="I23" s="50">
        <v>1248000</v>
      </c>
      <c r="J23" s="50">
        <v>1248000</v>
      </c>
      <c r="K23" s="50">
        <v>1248000</v>
      </c>
      <c r="L23" s="50"/>
      <c r="M23" s="50"/>
      <c r="N23" s="50"/>
      <c r="O23" s="50"/>
      <c r="P23" s="50"/>
      <c r="Q23" s="50"/>
      <c r="R23" s="50"/>
      <c r="S23" s="50"/>
      <c r="T23" s="50"/>
      <c r="U23" s="50"/>
      <c r="V23" s="50"/>
      <c r="W23" s="50"/>
    </row>
    <row r="24" ht="32.9" customHeight="1" spans="1:23">
      <c r="A24" s="29" t="s">
        <v>311</v>
      </c>
      <c r="B24" s="169" t="s">
        <v>312</v>
      </c>
      <c r="C24" s="29" t="s">
        <v>310</v>
      </c>
      <c r="D24" s="29" t="s">
        <v>64</v>
      </c>
      <c r="E24" s="29" t="s">
        <v>101</v>
      </c>
      <c r="F24" s="29" t="s">
        <v>301</v>
      </c>
      <c r="G24" s="29" t="s">
        <v>298</v>
      </c>
      <c r="H24" s="29" t="s">
        <v>77</v>
      </c>
      <c r="I24" s="50">
        <v>1248000</v>
      </c>
      <c r="J24" s="50">
        <v>1248000</v>
      </c>
      <c r="K24" s="50">
        <v>1248000</v>
      </c>
      <c r="L24" s="50"/>
      <c r="M24" s="50"/>
      <c r="N24" s="50"/>
      <c r="O24" s="50"/>
      <c r="P24" s="50"/>
      <c r="Q24" s="50"/>
      <c r="R24" s="50"/>
      <c r="S24" s="50"/>
      <c r="T24" s="50"/>
      <c r="U24" s="50"/>
      <c r="V24" s="50"/>
      <c r="W24" s="50"/>
    </row>
    <row r="25" ht="32.9" customHeight="1" spans="1:23">
      <c r="A25" s="29"/>
      <c r="B25" s="29"/>
      <c r="C25" s="29" t="s">
        <v>313</v>
      </c>
      <c r="D25" s="29"/>
      <c r="E25" s="29"/>
      <c r="F25" s="29"/>
      <c r="G25" s="29"/>
      <c r="H25" s="29"/>
      <c r="I25" s="50">
        <v>1000000</v>
      </c>
      <c r="J25" s="50">
        <v>1000000</v>
      </c>
      <c r="K25" s="50">
        <v>1000000</v>
      </c>
      <c r="L25" s="50"/>
      <c r="M25" s="50"/>
      <c r="N25" s="50"/>
      <c r="O25" s="50"/>
      <c r="P25" s="50"/>
      <c r="Q25" s="50"/>
      <c r="R25" s="50"/>
      <c r="S25" s="50"/>
      <c r="T25" s="50"/>
      <c r="U25" s="50"/>
      <c r="V25" s="50"/>
      <c r="W25" s="50"/>
    </row>
    <row r="26" ht="32.9" customHeight="1" spans="1:23">
      <c r="A26" s="29" t="s">
        <v>311</v>
      </c>
      <c r="B26" s="169" t="s">
        <v>314</v>
      </c>
      <c r="C26" s="29" t="s">
        <v>313</v>
      </c>
      <c r="D26" s="29" t="s">
        <v>64</v>
      </c>
      <c r="E26" s="29" t="s">
        <v>83</v>
      </c>
      <c r="F26" s="29" t="s">
        <v>315</v>
      </c>
      <c r="G26" s="29" t="s">
        <v>204</v>
      </c>
      <c r="H26" s="29" t="s">
        <v>205</v>
      </c>
      <c r="I26" s="50">
        <v>1000000</v>
      </c>
      <c r="J26" s="50">
        <v>1000000</v>
      </c>
      <c r="K26" s="50">
        <v>1000000</v>
      </c>
      <c r="L26" s="50"/>
      <c r="M26" s="50"/>
      <c r="N26" s="50"/>
      <c r="O26" s="50"/>
      <c r="P26" s="50"/>
      <c r="Q26" s="50"/>
      <c r="R26" s="50"/>
      <c r="S26" s="50"/>
      <c r="T26" s="50"/>
      <c r="U26" s="50"/>
      <c r="V26" s="50"/>
      <c r="W26" s="50"/>
    </row>
    <row r="27" ht="32.9" customHeight="1" spans="1:23">
      <c r="A27" s="29"/>
      <c r="B27" s="29"/>
      <c r="C27" s="29" t="s">
        <v>316</v>
      </c>
      <c r="D27" s="29"/>
      <c r="E27" s="29"/>
      <c r="F27" s="29"/>
      <c r="G27" s="29"/>
      <c r="H27" s="29"/>
      <c r="I27" s="50">
        <v>4621500</v>
      </c>
      <c r="J27" s="50">
        <v>4621500</v>
      </c>
      <c r="K27" s="50">
        <v>4621500</v>
      </c>
      <c r="L27" s="50"/>
      <c r="M27" s="50"/>
      <c r="N27" s="50"/>
      <c r="O27" s="50"/>
      <c r="P27" s="50"/>
      <c r="Q27" s="50"/>
      <c r="R27" s="50"/>
      <c r="S27" s="50"/>
      <c r="T27" s="50"/>
      <c r="U27" s="50"/>
      <c r="V27" s="50"/>
      <c r="W27" s="50"/>
    </row>
    <row r="28" ht="32.9" customHeight="1" spans="1:23">
      <c r="A28" s="29" t="s">
        <v>290</v>
      </c>
      <c r="B28" s="169" t="s">
        <v>317</v>
      </c>
      <c r="C28" s="29" t="s">
        <v>316</v>
      </c>
      <c r="D28" s="29" t="s">
        <v>64</v>
      </c>
      <c r="E28" s="29" t="s">
        <v>103</v>
      </c>
      <c r="F28" s="29" t="s">
        <v>297</v>
      </c>
      <c r="G28" s="29" t="s">
        <v>298</v>
      </c>
      <c r="H28" s="29" t="s">
        <v>77</v>
      </c>
      <c r="I28" s="50">
        <v>4621500</v>
      </c>
      <c r="J28" s="50">
        <v>4621500</v>
      </c>
      <c r="K28" s="50">
        <v>4621500</v>
      </c>
      <c r="L28" s="50"/>
      <c r="M28" s="50"/>
      <c r="N28" s="50"/>
      <c r="O28" s="50"/>
      <c r="P28" s="50"/>
      <c r="Q28" s="50"/>
      <c r="R28" s="50"/>
      <c r="S28" s="50"/>
      <c r="T28" s="50"/>
      <c r="U28" s="50"/>
      <c r="V28" s="50"/>
      <c r="W28" s="50"/>
    </row>
    <row r="29" ht="32.9" customHeight="1" spans="1:23">
      <c r="A29" s="29"/>
      <c r="B29" s="29"/>
      <c r="C29" s="29" t="s">
        <v>318</v>
      </c>
      <c r="D29" s="29"/>
      <c r="E29" s="29"/>
      <c r="F29" s="29"/>
      <c r="G29" s="29"/>
      <c r="H29" s="29"/>
      <c r="I29" s="50">
        <v>40970</v>
      </c>
      <c r="J29" s="50"/>
      <c r="K29" s="50"/>
      <c r="L29" s="50"/>
      <c r="M29" s="50"/>
      <c r="N29" s="50">
        <v>40970</v>
      </c>
      <c r="O29" s="50"/>
      <c r="P29" s="50"/>
      <c r="Q29" s="50"/>
      <c r="R29" s="50"/>
      <c r="S29" s="50"/>
      <c r="T29" s="50"/>
      <c r="U29" s="50"/>
      <c r="V29" s="50"/>
      <c r="W29" s="50"/>
    </row>
    <row r="30" ht="32.9" customHeight="1" spans="1:23">
      <c r="A30" s="29" t="s">
        <v>319</v>
      </c>
      <c r="B30" s="169" t="s">
        <v>320</v>
      </c>
      <c r="C30" s="29" t="s">
        <v>318</v>
      </c>
      <c r="D30" s="29" t="s">
        <v>64</v>
      </c>
      <c r="E30" s="29" t="s">
        <v>113</v>
      </c>
      <c r="F30" s="29" t="s">
        <v>321</v>
      </c>
      <c r="G30" s="29" t="s">
        <v>231</v>
      </c>
      <c r="H30" s="29" t="s">
        <v>232</v>
      </c>
      <c r="I30" s="50">
        <v>40970</v>
      </c>
      <c r="J30" s="50"/>
      <c r="K30" s="50"/>
      <c r="L30" s="50"/>
      <c r="M30" s="50"/>
      <c r="N30" s="50">
        <v>40970</v>
      </c>
      <c r="O30" s="50"/>
      <c r="P30" s="50"/>
      <c r="Q30" s="50"/>
      <c r="R30" s="50"/>
      <c r="S30" s="50"/>
      <c r="T30" s="50"/>
      <c r="U30" s="50"/>
      <c r="V30" s="50"/>
      <c r="W30" s="50"/>
    </row>
    <row r="31" ht="32.9" customHeight="1" spans="1:23">
      <c r="A31" s="29"/>
      <c r="B31" s="29"/>
      <c r="C31" s="29" t="s">
        <v>322</v>
      </c>
      <c r="D31" s="29"/>
      <c r="E31" s="29"/>
      <c r="F31" s="29"/>
      <c r="G31" s="29"/>
      <c r="H31" s="29"/>
      <c r="I31" s="50">
        <v>89894</v>
      </c>
      <c r="J31" s="50"/>
      <c r="K31" s="50"/>
      <c r="L31" s="50"/>
      <c r="M31" s="50"/>
      <c r="N31" s="50">
        <v>89894</v>
      </c>
      <c r="O31" s="50"/>
      <c r="P31" s="50"/>
      <c r="Q31" s="50"/>
      <c r="R31" s="50"/>
      <c r="S31" s="50"/>
      <c r="T31" s="50"/>
      <c r="U31" s="50"/>
      <c r="V31" s="50"/>
      <c r="W31" s="50"/>
    </row>
    <row r="32" ht="32.9" customHeight="1" spans="1:23">
      <c r="A32" s="29" t="s">
        <v>319</v>
      </c>
      <c r="B32" s="169" t="s">
        <v>323</v>
      </c>
      <c r="C32" s="29" t="s">
        <v>322</v>
      </c>
      <c r="D32" s="29" t="s">
        <v>64</v>
      </c>
      <c r="E32" s="29" t="s">
        <v>113</v>
      </c>
      <c r="F32" s="29" t="s">
        <v>321</v>
      </c>
      <c r="G32" s="29" t="s">
        <v>231</v>
      </c>
      <c r="H32" s="29" t="s">
        <v>232</v>
      </c>
      <c r="I32" s="50">
        <v>89894</v>
      </c>
      <c r="J32" s="50"/>
      <c r="K32" s="50"/>
      <c r="L32" s="50"/>
      <c r="M32" s="50"/>
      <c r="N32" s="50">
        <v>89894</v>
      </c>
      <c r="O32" s="50"/>
      <c r="P32" s="50"/>
      <c r="Q32" s="50"/>
      <c r="R32" s="50"/>
      <c r="S32" s="50"/>
      <c r="T32" s="50"/>
      <c r="U32" s="50"/>
      <c r="V32" s="50"/>
      <c r="W32" s="50"/>
    </row>
    <row r="33" ht="32.9" customHeight="1" spans="1:23">
      <c r="A33" s="29"/>
      <c r="B33" s="29"/>
      <c r="C33" s="29" t="s">
        <v>324</v>
      </c>
      <c r="D33" s="29"/>
      <c r="E33" s="29"/>
      <c r="F33" s="29"/>
      <c r="G33" s="29"/>
      <c r="H33" s="29"/>
      <c r="I33" s="50">
        <v>20870000</v>
      </c>
      <c r="J33" s="50">
        <v>20870000</v>
      </c>
      <c r="K33" s="50">
        <v>20870000</v>
      </c>
      <c r="L33" s="50"/>
      <c r="M33" s="50"/>
      <c r="N33" s="50"/>
      <c r="O33" s="50"/>
      <c r="P33" s="50"/>
      <c r="Q33" s="50"/>
      <c r="R33" s="50"/>
      <c r="S33" s="50"/>
      <c r="T33" s="50"/>
      <c r="U33" s="50"/>
      <c r="V33" s="50"/>
      <c r="W33" s="50"/>
    </row>
    <row r="34" ht="32.9" customHeight="1" spans="1:23">
      <c r="A34" s="29" t="s">
        <v>290</v>
      </c>
      <c r="B34" s="169" t="s">
        <v>325</v>
      </c>
      <c r="C34" s="29" t="s">
        <v>324</v>
      </c>
      <c r="D34" s="29" t="s">
        <v>64</v>
      </c>
      <c r="E34" s="29" t="s">
        <v>120</v>
      </c>
      <c r="F34" s="29" t="s">
        <v>326</v>
      </c>
      <c r="G34" s="29" t="s">
        <v>298</v>
      </c>
      <c r="H34" s="29" t="s">
        <v>77</v>
      </c>
      <c r="I34" s="50">
        <v>20870000</v>
      </c>
      <c r="J34" s="50">
        <v>20870000</v>
      </c>
      <c r="K34" s="50">
        <v>20870000</v>
      </c>
      <c r="L34" s="50"/>
      <c r="M34" s="50"/>
      <c r="N34" s="50"/>
      <c r="O34" s="50"/>
      <c r="P34" s="50"/>
      <c r="Q34" s="50"/>
      <c r="R34" s="50"/>
      <c r="S34" s="50"/>
      <c r="T34" s="50"/>
      <c r="U34" s="50"/>
      <c r="V34" s="50"/>
      <c r="W34" s="50"/>
    </row>
    <row r="35" ht="32.9" customHeight="1" spans="1:23">
      <c r="A35" s="29"/>
      <c r="B35" s="29"/>
      <c r="C35" s="29" t="s">
        <v>327</v>
      </c>
      <c r="D35" s="29"/>
      <c r="E35" s="29"/>
      <c r="F35" s="29"/>
      <c r="G35" s="29"/>
      <c r="H35" s="29"/>
      <c r="I35" s="50">
        <v>23280000</v>
      </c>
      <c r="J35" s="50">
        <v>23280000</v>
      </c>
      <c r="K35" s="50">
        <v>23280000</v>
      </c>
      <c r="L35" s="50"/>
      <c r="M35" s="50"/>
      <c r="N35" s="50"/>
      <c r="O35" s="50"/>
      <c r="P35" s="50"/>
      <c r="Q35" s="50"/>
      <c r="R35" s="50"/>
      <c r="S35" s="50"/>
      <c r="T35" s="50"/>
      <c r="U35" s="50"/>
      <c r="V35" s="50"/>
      <c r="W35" s="50"/>
    </row>
    <row r="36" ht="32.9" customHeight="1" spans="1:23">
      <c r="A36" s="29" t="s">
        <v>290</v>
      </c>
      <c r="B36" s="169" t="s">
        <v>328</v>
      </c>
      <c r="C36" s="29" t="s">
        <v>327</v>
      </c>
      <c r="D36" s="29" t="s">
        <v>64</v>
      </c>
      <c r="E36" s="29" t="s">
        <v>120</v>
      </c>
      <c r="F36" s="29" t="s">
        <v>326</v>
      </c>
      <c r="G36" s="29" t="s">
        <v>298</v>
      </c>
      <c r="H36" s="29" t="s">
        <v>77</v>
      </c>
      <c r="I36" s="50">
        <v>23280000</v>
      </c>
      <c r="J36" s="50">
        <v>23280000</v>
      </c>
      <c r="K36" s="50">
        <v>23280000</v>
      </c>
      <c r="L36" s="50"/>
      <c r="M36" s="50"/>
      <c r="N36" s="50"/>
      <c r="O36" s="50"/>
      <c r="P36" s="50"/>
      <c r="Q36" s="50"/>
      <c r="R36" s="50"/>
      <c r="S36" s="50"/>
      <c r="T36" s="50"/>
      <c r="U36" s="50"/>
      <c r="V36" s="50"/>
      <c r="W36" s="50"/>
    </row>
    <row r="37" ht="32.9" customHeight="1" spans="1:23">
      <c r="A37" s="29"/>
      <c r="B37" s="29"/>
      <c r="C37" s="29" t="s">
        <v>329</v>
      </c>
      <c r="D37" s="29"/>
      <c r="E37" s="29"/>
      <c r="F37" s="29"/>
      <c r="G37" s="29"/>
      <c r="H37" s="29"/>
      <c r="I37" s="50">
        <v>155750000</v>
      </c>
      <c r="J37" s="50">
        <v>155750000</v>
      </c>
      <c r="K37" s="50">
        <v>155750000</v>
      </c>
      <c r="L37" s="50"/>
      <c r="M37" s="50"/>
      <c r="N37" s="50"/>
      <c r="O37" s="50"/>
      <c r="P37" s="50"/>
      <c r="Q37" s="50"/>
      <c r="R37" s="50"/>
      <c r="S37" s="50"/>
      <c r="T37" s="50"/>
      <c r="U37" s="50"/>
      <c r="V37" s="50"/>
      <c r="W37" s="50"/>
    </row>
    <row r="38" ht="32.9" customHeight="1" spans="1:23">
      <c r="A38" s="29" t="s">
        <v>290</v>
      </c>
      <c r="B38" s="169" t="s">
        <v>330</v>
      </c>
      <c r="C38" s="29" t="s">
        <v>329</v>
      </c>
      <c r="D38" s="29" t="s">
        <v>64</v>
      </c>
      <c r="E38" s="29" t="s">
        <v>120</v>
      </c>
      <c r="F38" s="29" t="s">
        <v>326</v>
      </c>
      <c r="G38" s="29" t="s">
        <v>298</v>
      </c>
      <c r="H38" s="29" t="s">
        <v>77</v>
      </c>
      <c r="I38" s="50">
        <v>155750000</v>
      </c>
      <c r="J38" s="50">
        <v>155750000</v>
      </c>
      <c r="K38" s="50">
        <v>155750000</v>
      </c>
      <c r="L38" s="50"/>
      <c r="M38" s="50"/>
      <c r="N38" s="50"/>
      <c r="O38" s="50"/>
      <c r="P38" s="50"/>
      <c r="Q38" s="50"/>
      <c r="R38" s="50"/>
      <c r="S38" s="50"/>
      <c r="T38" s="50"/>
      <c r="U38" s="50"/>
      <c r="V38" s="50"/>
      <c r="W38" s="50"/>
    </row>
    <row r="39" ht="32.9" customHeight="1" spans="1:23">
      <c r="A39" s="29"/>
      <c r="B39" s="29"/>
      <c r="C39" s="29" t="s">
        <v>331</v>
      </c>
      <c r="D39" s="29"/>
      <c r="E39" s="29"/>
      <c r="F39" s="29"/>
      <c r="G39" s="29"/>
      <c r="H39" s="29"/>
      <c r="I39" s="50">
        <v>220000</v>
      </c>
      <c r="J39" s="50">
        <v>220000</v>
      </c>
      <c r="K39" s="50">
        <v>220000</v>
      </c>
      <c r="L39" s="50"/>
      <c r="M39" s="50"/>
      <c r="N39" s="50"/>
      <c r="O39" s="50"/>
      <c r="P39" s="50"/>
      <c r="Q39" s="50"/>
      <c r="R39" s="50"/>
      <c r="S39" s="50"/>
      <c r="T39" s="50"/>
      <c r="U39" s="50"/>
      <c r="V39" s="50"/>
      <c r="W39" s="50"/>
    </row>
    <row r="40" ht="32.9" customHeight="1" spans="1:23">
      <c r="A40" s="29" t="s">
        <v>290</v>
      </c>
      <c r="B40" s="169" t="s">
        <v>332</v>
      </c>
      <c r="C40" s="29" t="s">
        <v>331</v>
      </c>
      <c r="D40" s="29" t="s">
        <v>64</v>
      </c>
      <c r="E40" s="29" t="s">
        <v>120</v>
      </c>
      <c r="F40" s="29" t="s">
        <v>326</v>
      </c>
      <c r="G40" s="29" t="s">
        <v>298</v>
      </c>
      <c r="H40" s="29" t="s">
        <v>77</v>
      </c>
      <c r="I40" s="50">
        <v>220000</v>
      </c>
      <c r="J40" s="50">
        <v>220000</v>
      </c>
      <c r="K40" s="50">
        <v>220000</v>
      </c>
      <c r="L40" s="50"/>
      <c r="M40" s="50"/>
      <c r="N40" s="50"/>
      <c r="O40" s="50"/>
      <c r="P40" s="50"/>
      <c r="Q40" s="50"/>
      <c r="R40" s="50"/>
      <c r="S40" s="50"/>
      <c r="T40" s="50"/>
      <c r="U40" s="50"/>
      <c r="V40" s="50"/>
      <c r="W40" s="50"/>
    </row>
    <row r="41" ht="32.9" customHeight="1" spans="1:23">
      <c r="A41" s="29"/>
      <c r="B41" s="29"/>
      <c r="C41" s="29" t="s">
        <v>333</v>
      </c>
      <c r="D41" s="29"/>
      <c r="E41" s="29"/>
      <c r="F41" s="29"/>
      <c r="G41" s="29"/>
      <c r="H41" s="29"/>
      <c r="I41" s="50">
        <v>21950000</v>
      </c>
      <c r="J41" s="50">
        <v>21950000</v>
      </c>
      <c r="K41" s="50">
        <v>21950000</v>
      </c>
      <c r="L41" s="50"/>
      <c r="M41" s="50"/>
      <c r="N41" s="50"/>
      <c r="O41" s="50"/>
      <c r="P41" s="50"/>
      <c r="Q41" s="50"/>
      <c r="R41" s="50"/>
      <c r="S41" s="50"/>
      <c r="T41" s="50"/>
      <c r="U41" s="50"/>
      <c r="V41" s="50"/>
      <c r="W41" s="50"/>
    </row>
    <row r="42" ht="32.9" customHeight="1" spans="1:23">
      <c r="A42" s="29" t="s">
        <v>290</v>
      </c>
      <c r="B42" s="169" t="s">
        <v>334</v>
      </c>
      <c r="C42" s="29" t="s">
        <v>333</v>
      </c>
      <c r="D42" s="29" t="s">
        <v>64</v>
      </c>
      <c r="E42" s="29" t="s">
        <v>120</v>
      </c>
      <c r="F42" s="29" t="s">
        <v>326</v>
      </c>
      <c r="G42" s="29" t="s">
        <v>298</v>
      </c>
      <c r="H42" s="29" t="s">
        <v>77</v>
      </c>
      <c r="I42" s="50">
        <v>21950000</v>
      </c>
      <c r="J42" s="50">
        <v>21950000</v>
      </c>
      <c r="K42" s="50">
        <v>21950000</v>
      </c>
      <c r="L42" s="50"/>
      <c r="M42" s="50"/>
      <c r="N42" s="50"/>
      <c r="O42" s="50"/>
      <c r="P42" s="50"/>
      <c r="Q42" s="50"/>
      <c r="R42" s="50"/>
      <c r="S42" s="50"/>
      <c r="T42" s="50"/>
      <c r="U42" s="50"/>
      <c r="V42" s="50"/>
      <c r="W42" s="50"/>
    </row>
    <row r="43" ht="32.9" customHeight="1" spans="1:23">
      <c r="A43" s="29"/>
      <c r="B43" s="29"/>
      <c r="C43" s="29" t="s">
        <v>335</v>
      </c>
      <c r="D43" s="29"/>
      <c r="E43" s="29"/>
      <c r="F43" s="29"/>
      <c r="G43" s="29"/>
      <c r="H43" s="29"/>
      <c r="I43" s="50">
        <v>14904700</v>
      </c>
      <c r="J43" s="50">
        <v>14904700</v>
      </c>
      <c r="K43" s="50">
        <v>14904700</v>
      </c>
      <c r="L43" s="50"/>
      <c r="M43" s="50"/>
      <c r="N43" s="50"/>
      <c r="O43" s="50"/>
      <c r="P43" s="50"/>
      <c r="Q43" s="50"/>
      <c r="R43" s="50"/>
      <c r="S43" s="50"/>
      <c r="T43" s="50"/>
      <c r="U43" s="50"/>
      <c r="V43" s="50"/>
      <c r="W43" s="50"/>
    </row>
    <row r="44" ht="32.9" customHeight="1" spans="1:23">
      <c r="A44" s="29" t="s">
        <v>290</v>
      </c>
      <c r="B44" s="169" t="s">
        <v>336</v>
      </c>
      <c r="C44" s="29" t="s">
        <v>335</v>
      </c>
      <c r="D44" s="29" t="s">
        <v>64</v>
      </c>
      <c r="E44" s="29" t="s">
        <v>120</v>
      </c>
      <c r="F44" s="29" t="s">
        <v>326</v>
      </c>
      <c r="G44" s="29" t="s">
        <v>298</v>
      </c>
      <c r="H44" s="29" t="s">
        <v>77</v>
      </c>
      <c r="I44" s="50">
        <v>14904700</v>
      </c>
      <c r="J44" s="50">
        <v>14904700</v>
      </c>
      <c r="K44" s="50">
        <v>14904700</v>
      </c>
      <c r="L44" s="50"/>
      <c r="M44" s="50"/>
      <c r="N44" s="50"/>
      <c r="O44" s="50"/>
      <c r="P44" s="50"/>
      <c r="Q44" s="50"/>
      <c r="R44" s="50"/>
      <c r="S44" s="50"/>
      <c r="T44" s="50"/>
      <c r="U44" s="50"/>
      <c r="V44" s="50"/>
      <c r="W44" s="50"/>
    </row>
    <row r="45" ht="32.9" customHeight="1" spans="1:23">
      <c r="A45" s="29"/>
      <c r="B45" s="29"/>
      <c r="C45" s="29" t="s">
        <v>337</v>
      </c>
      <c r="D45" s="29"/>
      <c r="E45" s="29"/>
      <c r="F45" s="29"/>
      <c r="G45" s="29"/>
      <c r="H45" s="29"/>
      <c r="I45" s="50">
        <v>97972</v>
      </c>
      <c r="J45" s="50"/>
      <c r="K45" s="50"/>
      <c r="L45" s="50"/>
      <c r="M45" s="50"/>
      <c r="N45" s="50">
        <v>97972</v>
      </c>
      <c r="O45" s="50"/>
      <c r="P45" s="50"/>
      <c r="Q45" s="50"/>
      <c r="R45" s="50"/>
      <c r="S45" s="50"/>
      <c r="T45" s="50"/>
      <c r="U45" s="50"/>
      <c r="V45" s="50"/>
      <c r="W45" s="50"/>
    </row>
    <row r="46" ht="32.9" customHeight="1" spans="1:23">
      <c r="A46" s="29" t="s">
        <v>290</v>
      </c>
      <c r="B46" s="169" t="s">
        <v>338</v>
      </c>
      <c r="C46" s="29" t="s">
        <v>337</v>
      </c>
      <c r="D46" s="29" t="s">
        <v>64</v>
      </c>
      <c r="E46" s="29" t="s">
        <v>111</v>
      </c>
      <c r="F46" s="29" t="s">
        <v>339</v>
      </c>
      <c r="G46" s="29" t="s">
        <v>233</v>
      </c>
      <c r="H46" s="29" t="s">
        <v>234</v>
      </c>
      <c r="I46" s="50">
        <v>97972</v>
      </c>
      <c r="J46" s="50"/>
      <c r="K46" s="50"/>
      <c r="L46" s="50"/>
      <c r="M46" s="50"/>
      <c r="N46" s="50">
        <v>97972</v>
      </c>
      <c r="O46" s="50"/>
      <c r="P46" s="50"/>
      <c r="Q46" s="50"/>
      <c r="R46" s="50"/>
      <c r="S46" s="50"/>
      <c r="T46" s="50"/>
      <c r="U46" s="50"/>
      <c r="V46" s="50"/>
      <c r="W46" s="50"/>
    </row>
    <row r="47" ht="32.9" customHeight="1" spans="1:23">
      <c r="A47" s="29"/>
      <c r="B47" s="29"/>
      <c r="C47" s="29" t="s">
        <v>340</v>
      </c>
      <c r="D47" s="29"/>
      <c r="E47" s="29"/>
      <c r="F47" s="29"/>
      <c r="G47" s="29"/>
      <c r="H47" s="29"/>
      <c r="I47" s="50">
        <v>1215091</v>
      </c>
      <c r="J47" s="50">
        <v>1215091</v>
      </c>
      <c r="K47" s="50">
        <v>1215091</v>
      </c>
      <c r="L47" s="50"/>
      <c r="M47" s="50"/>
      <c r="N47" s="50"/>
      <c r="O47" s="50"/>
      <c r="P47" s="50"/>
      <c r="Q47" s="50"/>
      <c r="R47" s="50"/>
      <c r="S47" s="50"/>
      <c r="T47" s="50"/>
      <c r="U47" s="50"/>
      <c r="V47" s="50"/>
      <c r="W47" s="50"/>
    </row>
    <row r="48" ht="32.9" customHeight="1" spans="1:23">
      <c r="A48" s="29" t="s">
        <v>290</v>
      </c>
      <c r="B48" s="169" t="s">
        <v>341</v>
      </c>
      <c r="C48" s="29" t="s">
        <v>340</v>
      </c>
      <c r="D48" s="29" t="s">
        <v>64</v>
      </c>
      <c r="E48" s="29" t="s">
        <v>100</v>
      </c>
      <c r="F48" s="29" t="s">
        <v>307</v>
      </c>
      <c r="G48" s="29" t="s">
        <v>298</v>
      </c>
      <c r="H48" s="29" t="s">
        <v>77</v>
      </c>
      <c r="I48" s="50">
        <v>1215091</v>
      </c>
      <c r="J48" s="50">
        <v>1215091</v>
      </c>
      <c r="K48" s="50">
        <v>1215091</v>
      </c>
      <c r="L48" s="50"/>
      <c r="M48" s="50"/>
      <c r="N48" s="50"/>
      <c r="O48" s="50"/>
      <c r="P48" s="50"/>
      <c r="Q48" s="50"/>
      <c r="R48" s="50"/>
      <c r="S48" s="50"/>
      <c r="T48" s="50"/>
      <c r="U48" s="50"/>
      <c r="V48" s="50"/>
      <c r="W48" s="50"/>
    </row>
    <row r="49" ht="32.9" customHeight="1" spans="1:23">
      <c r="A49" s="29"/>
      <c r="B49" s="29"/>
      <c r="C49" s="29" t="s">
        <v>342</v>
      </c>
      <c r="D49" s="29"/>
      <c r="E49" s="29"/>
      <c r="F49" s="29"/>
      <c r="G49" s="29"/>
      <c r="H49" s="29"/>
      <c r="I49" s="50">
        <v>1329291</v>
      </c>
      <c r="J49" s="50"/>
      <c r="K49" s="50"/>
      <c r="L49" s="50"/>
      <c r="M49" s="50"/>
      <c r="N49" s="50">
        <v>1329291</v>
      </c>
      <c r="O49" s="50"/>
      <c r="P49" s="50"/>
      <c r="Q49" s="50"/>
      <c r="R49" s="50"/>
      <c r="S49" s="50"/>
      <c r="T49" s="50"/>
      <c r="U49" s="50"/>
      <c r="V49" s="50"/>
      <c r="W49" s="50"/>
    </row>
    <row r="50" ht="32.9" customHeight="1" spans="1:23">
      <c r="A50" s="29" t="s">
        <v>311</v>
      </c>
      <c r="B50" s="169" t="s">
        <v>343</v>
      </c>
      <c r="C50" s="29" t="s">
        <v>342</v>
      </c>
      <c r="D50" s="29" t="s">
        <v>64</v>
      </c>
      <c r="E50" s="29" t="s">
        <v>94</v>
      </c>
      <c r="F50" s="29" t="s">
        <v>294</v>
      </c>
      <c r="G50" s="29" t="s">
        <v>225</v>
      </c>
      <c r="H50" s="29" t="s">
        <v>226</v>
      </c>
      <c r="I50" s="50">
        <v>474534</v>
      </c>
      <c r="J50" s="50"/>
      <c r="K50" s="50"/>
      <c r="L50" s="50"/>
      <c r="M50" s="50"/>
      <c r="N50" s="50">
        <v>474534</v>
      </c>
      <c r="O50" s="50"/>
      <c r="P50" s="50"/>
      <c r="Q50" s="50"/>
      <c r="R50" s="50"/>
      <c r="S50" s="50"/>
      <c r="T50" s="50"/>
      <c r="U50" s="50"/>
      <c r="V50" s="50"/>
      <c r="W50" s="50"/>
    </row>
    <row r="51" ht="32.9" customHeight="1" spans="1:23">
      <c r="A51" s="29" t="s">
        <v>311</v>
      </c>
      <c r="B51" s="169" t="s">
        <v>343</v>
      </c>
      <c r="C51" s="29" t="s">
        <v>342</v>
      </c>
      <c r="D51" s="29" t="s">
        <v>64</v>
      </c>
      <c r="E51" s="29" t="s">
        <v>94</v>
      </c>
      <c r="F51" s="29" t="s">
        <v>294</v>
      </c>
      <c r="G51" s="29" t="s">
        <v>344</v>
      </c>
      <c r="H51" s="29" t="s">
        <v>345</v>
      </c>
      <c r="I51" s="50">
        <v>6000</v>
      </c>
      <c r="J51" s="50"/>
      <c r="K51" s="50"/>
      <c r="L51" s="50"/>
      <c r="M51" s="50"/>
      <c r="N51" s="50">
        <v>6000</v>
      </c>
      <c r="O51" s="50"/>
      <c r="P51" s="50"/>
      <c r="Q51" s="50"/>
      <c r="R51" s="50"/>
      <c r="S51" s="50"/>
      <c r="T51" s="50"/>
      <c r="U51" s="50"/>
      <c r="V51" s="50"/>
      <c r="W51" s="50"/>
    </row>
    <row r="52" ht="32.9" customHeight="1" spans="1:23">
      <c r="A52" s="29" t="s">
        <v>311</v>
      </c>
      <c r="B52" s="169" t="s">
        <v>343</v>
      </c>
      <c r="C52" s="29" t="s">
        <v>342</v>
      </c>
      <c r="D52" s="29" t="s">
        <v>64</v>
      </c>
      <c r="E52" s="29" t="s">
        <v>94</v>
      </c>
      <c r="F52" s="29" t="s">
        <v>294</v>
      </c>
      <c r="G52" s="29" t="s">
        <v>227</v>
      </c>
      <c r="H52" s="29" t="s">
        <v>228</v>
      </c>
      <c r="I52" s="50">
        <v>30159.2</v>
      </c>
      <c r="J52" s="50"/>
      <c r="K52" s="50"/>
      <c r="L52" s="50"/>
      <c r="M52" s="50"/>
      <c r="N52" s="50">
        <v>30159.2</v>
      </c>
      <c r="O52" s="50"/>
      <c r="P52" s="50"/>
      <c r="Q52" s="50"/>
      <c r="R52" s="50"/>
      <c r="S52" s="50"/>
      <c r="T52" s="50"/>
      <c r="U52" s="50"/>
      <c r="V52" s="50"/>
      <c r="W52" s="50"/>
    </row>
    <row r="53" ht="32.9" customHeight="1" spans="1:23">
      <c r="A53" s="29" t="s">
        <v>311</v>
      </c>
      <c r="B53" s="169" t="s">
        <v>343</v>
      </c>
      <c r="C53" s="29" t="s">
        <v>342</v>
      </c>
      <c r="D53" s="29" t="s">
        <v>64</v>
      </c>
      <c r="E53" s="29" t="s">
        <v>94</v>
      </c>
      <c r="F53" s="29" t="s">
        <v>294</v>
      </c>
      <c r="G53" s="29" t="s">
        <v>229</v>
      </c>
      <c r="H53" s="29" t="s">
        <v>230</v>
      </c>
      <c r="I53" s="50">
        <v>81418.8</v>
      </c>
      <c r="J53" s="50"/>
      <c r="K53" s="50"/>
      <c r="L53" s="50"/>
      <c r="M53" s="50"/>
      <c r="N53" s="50">
        <v>81418.8</v>
      </c>
      <c r="O53" s="50"/>
      <c r="P53" s="50"/>
      <c r="Q53" s="50"/>
      <c r="R53" s="50"/>
      <c r="S53" s="50"/>
      <c r="T53" s="50"/>
      <c r="U53" s="50"/>
      <c r="V53" s="50"/>
      <c r="W53" s="50"/>
    </row>
    <row r="54" ht="32.9" customHeight="1" spans="1:23">
      <c r="A54" s="29" t="s">
        <v>311</v>
      </c>
      <c r="B54" s="169" t="s">
        <v>343</v>
      </c>
      <c r="C54" s="29" t="s">
        <v>342</v>
      </c>
      <c r="D54" s="29" t="s">
        <v>64</v>
      </c>
      <c r="E54" s="29" t="s">
        <v>94</v>
      </c>
      <c r="F54" s="29" t="s">
        <v>294</v>
      </c>
      <c r="G54" s="29" t="s">
        <v>231</v>
      </c>
      <c r="H54" s="29" t="s">
        <v>232</v>
      </c>
      <c r="I54" s="50">
        <v>13546</v>
      </c>
      <c r="J54" s="50"/>
      <c r="K54" s="50"/>
      <c r="L54" s="50"/>
      <c r="M54" s="50"/>
      <c r="N54" s="50">
        <v>13546</v>
      </c>
      <c r="O54" s="50"/>
      <c r="P54" s="50"/>
      <c r="Q54" s="50"/>
      <c r="R54" s="50"/>
      <c r="S54" s="50"/>
      <c r="T54" s="50"/>
      <c r="U54" s="50"/>
      <c r="V54" s="50"/>
      <c r="W54" s="50"/>
    </row>
    <row r="55" ht="32.9" customHeight="1" spans="1:23">
      <c r="A55" s="29" t="s">
        <v>311</v>
      </c>
      <c r="B55" s="169" t="s">
        <v>343</v>
      </c>
      <c r="C55" s="29" t="s">
        <v>342</v>
      </c>
      <c r="D55" s="29" t="s">
        <v>64</v>
      </c>
      <c r="E55" s="29" t="s">
        <v>94</v>
      </c>
      <c r="F55" s="29" t="s">
        <v>294</v>
      </c>
      <c r="G55" s="29" t="s">
        <v>266</v>
      </c>
      <c r="H55" s="29" t="s">
        <v>267</v>
      </c>
      <c r="I55" s="50">
        <v>3960</v>
      </c>
      <c r="J55" s="50"/>
      <c r="K55" s="50"/>
      <c r="L55" s="50"/>
      <c r="M55" s="50"/>
      <c r="N55" s="50">
        <v>3960</v>
      </c>
      <c r="O55" s="50"/>
      <c r="P55" s="50"/>
      <c r="Q55" s="50"/>
      <c r="R55" s="50"/>
      <c r="S55" s="50"/>
      <c r="T55" s="50"/>
      <c r="U55" s="50"/>
      <c r="V55" s="50"/>
      <c r="W55" s="50"/>
    </row>
    <row r="56" ht="32.9" customHeight="1" spans="1:23">
      <c r="A56" s="29" t="s">
        <v>311</v>
      </c>
      <c r="B56" s="169" t="s">
        <v>343</v>
      </c>
      <c r="C56" s="29" t="s">
        <v>342</v>
      </c>
      <c r="D56" s="29" t="s">
        <v>64</v>
      </c>
      <c r="E56" s="29" t="s">
        <v>94</v>
      </c>
      <c r="F56" s="29" t="s">
        <v>294</v>
      </c>
      <c r="G56" s="29" t="s">
        <v>233</v>
      </c>
      <c r="H56" s="29" t="s">
        <v>234</v>
      </c>
      <c r="I56" s="50">
        <v>659610</v>
      </c>
      <c r="J56" s="50"/>
      <c r="K56" s="50"/>
      <c r="L56" s="50"/>
      <c r="M56" s="50"/>
      <c r="N56" s="50">
        <v>659610</v>
      </c>
      <c r="O56" s="50"/>
      <c r="P56" s="50"/>
      <c r="Q56" s="50"/>
      <c r="R56" s="50"/>
      <c r="S56" s="50"/>
      <c r="T56" s="50"/>
      <c r="U56" s="50"/>
      <c r="V56" s="50"/>
      <c r="W56" s="50"/>
    </row>
    <row r="57" ht="32.9" customHeight="1" spans="1:23">
      <c r="A57" s="29" t="s">
        <v>311</v>
      </c>
      <c r="B57" s="169" t="s">
        <v>343</v>
      </c>
      <c r="C57" s="29" t="s">
        <v>342</v>
      </c>
      <c r="D57" s="29" t="s">
        <v>64</v>
      </c>
      <c r="E57" s="29" t="s">
        <v>94</v>
      </c>
      <c r="F57" s="29" t="s">
        <v>294</v>
      </c>
      <c r="G57" s="29" t="s">
        <v>216</v>
      </c>
      <c r="H57" s="29" t="s">
        <v>217</v>
      </c>
      <c r="I57" s="50">
        <v>60063</v>
      </c>
      <c r="J57" s="50"/>
      <c r="K57" s="50"/>
      <c r="L57" s="50"/>
      <c r="M57" s="50"/>
      <c r="N57" s="50">
        <v>60063</v>
      </c>
      <c r="O57" s="50"/>
      <c r="P57" s="50"/>
      <c r="Q57" s="50"/>
      <c r="R57" s="50"/>
      <c r="S57" s="50"/>
      <c r="T57" s="50"/>
      <c r="U57" s="50"/>
      <c r="V57" s="50"/>
      <c r="W57" s="50"/>
    </row>
    <row r="58" ht="32.9" customHeight="1" spans="1:23">
      <c r="A58" s="29"/>
      <c r="B58" s="29"/>
      <c r="C58" s="29" t="s">
        <v>346</v>
      </c>
      <c r="D58" s="29"/>
      <c r="E58" s="29"/>
      <c r="F58" s="29"/>
      <c r="G58" s="29"/>
      <c r="H58" s="29"/>
      <c r="I58" s="50">
        <v>730000</v>
      </c>
      <c r="J58" s="50"/>
      <c r="K58" s="50"/>
      <c r="L58" s="50"/>
      <c r="M58" s="50"/>
      <c r="N58" s="50">
        <v>730000</v>
      </c>
      <c r="O58" s="50"/>
      <c r="P58" s="50"/>
      <c r="Q58" s="50"/>
      <c r="R58" s="50"/>
      <c r="S58" s="50"/>
      <c r="T58" s="50"/>
      <c r="U58" s="50"/>
      <c r="V58" s="50"/>
      <c r="W58" s="50"/>
    </row>
    <row r="59" ht="32.9" customHeight="1" spans="1:23">
      <c r="A59" s="29" t="s">
        <v>290</v>
      </c>
      <c r="B59" s="169" t="s">
        <v>347</v>
      </c>
      <c r="C59" s="29" t="s">
        <v>346</v>
      </c>
      <c r="D59" s="29" t="s">
        <v>64</v>
      </c>
      <c r="E59" s="29" t="s">
        <v>113</v>
      </c>
      <c r="F59" s="29" t="s">
        <v>321</v>
      </c>
      <c r="G59" s="29" t="s">
        <v>233</v>
      </c>
      <c r="H59" s="29" t="s">
        <v>234</v>
      </c>
      <c r="I59" s="50">
        <v>730000</v>
      </c>
      <c r="J59" s="50"/>
      <c r="K59" s="50"/>
      <c r="L59" s="50"/>
      <c r="M59" s="50"/>
      <c r="N59" s="50">
        <v>730000</v>
      </c>
      <c r="O59" s="50"/>
      <c r="P59" s="50"/>
      <c r="Q59" s="50"/>
      <c r="R59" s="50"/>
      <c r="S59" s="50"/>
      <c r="T59" s="50"/>
      <c r="U59" s="50"/>
      <c r="V59" s="50"/>
      <c r="W59" s="50"/>
    </row>
    <row r="60" ht="32.9" customHeight="1" spans="1:23">
      <c r="A60" s="29"/>
      <c r="B60" s="29"/>
      <c r="C60" s="29" t="s">
        <v>348</v>
      </c>
      <c r="D60" s="29"/>
      <c r="E60" s="29"/>
      <c r="F60" s="29"/>
      <c r="G60" s="29"/>
      <c r="H60" s="29"/>
      <c r="I60" s="50">
        <v>907200</v>
      </c>
      <c r="J60" s="50"/>
      <c r="K60" s="50"/>
      <c r="L60" s="50"/>
      <c r="M60" s="50"/>
      <c r="N60" s="50">
        <v>907200</v>
      </c>
      <c r="O60" s="50"/>
      <c r="P60" s="50"/>
      <c r="Q60" s="50"/>
      <c r="R60" s="50"/>
      <c r="S60" s="50"/>
      <c r="T60" s="50"/>
      <c r="U60" s="50"/>
      <c r="V60" s="50"/>
      <c r="W60" s="50"/>
    </row>
    <row r="61" ht="32.9" customHeight="1" spans="1:23">
      <c r="A61" s="29" t="s">
        <v>311</v>
      </c>
      <c r="B61" s="169" t="s">
        <v>349</v>
      </c>
      <c r="C61" s="29" t="s">
        <v>348</v>
      </c>
      <c r="D61" s="29" t="s">
        <v>64</v>
      </c>
      <c r="E61" s="29" t="s">
        <v>113</v>
      </c>
      <c r="F61" s="29" t="s">
        <v>321</v>
      </c>
      <c r="G61" s="29" t="s">
        <v>225</v>
      </c>
      <c r="H61" s="29" t="s">
        <v>226</v>
      </c>
      <c r="I61" s="50">
        <v>50000</v>
      </c>
      <c r="J61" s="50"/>
      <c r="K61" s="50"/>
      <c r="L61" s="50"/>
      <c r="M61" s="50"/>
      <c r="N61" s="50">
        <v>50000</v>
      </c>
      <c r="O61" s="50"/>
      <c r="P61" s="50"/>
      <c r="Q61" s="50"/>
      <c r="R61" s="50"/>
      <c r="S61" s="50"/>
      <c r="T61" s="50"/>
      <c r="U61" s="50"/>
      <c r="V61" s="50"/>
      <c r="W61" s="50"/>
    </row>
    <row r="62" ht="32.9" customHeight="1" spans="1:23">
      <c r="A62" s="29" t="s">
        <v>311</v>
      </c>
      <c r="B62" s="169" t="s">
        <v>349</v>
      </c>
      <c r="C62" s="29" t="s">
        <v>348</v>
      </c>
      <c r="D62" s="29" t="s">
        <v>64</v>
      </c>
      <c r="E62" s="29" t="s">
        <v>113</v>
      </c>
      <c r="F62" s="29" t="s">
        <v>321</v>
      </c>
      <c r="G62" s="29" t="s">
        <v>231</v>
      </c>
      <c r="H62" s="29" t="s">
        <v>232</v>
      </c>
      <c r="I62" s="50">
        <v>600000</v>
      </c>
      <c r="J62" s="50"/>
      <c r="K62" s="50"/>
      <c r="L62" s="50"/>
      <c r="M62" s="50"/>
      <c r="N62" s="50">
        <v>600000</v>
      </c>
      <c r="O62" s="50"/>
      <c r="P62" s="50"/>
      <c r="Q62" s="50"/>
      <c r="R62" s="50"/>
      <c r="S62" s="50"/>
      <c r="T62" s="50"/>
      <c r="U62" s="50"/>
      <c r="V62" s="50"/>
      <c r="W62" s="50"/>
    </row>
    <row r="63" ht="32.9" customHeight="1" spans="1:23">
      <c r="A63" s="29" t="s">
        <v>311</v>
      </c>
      <c r="B63" s="169" t="s">
        <v>349</v>
      </c>
      <c r="C63" s="29" t="s">
        <v>348</v>
      </c>
      <c r="D63" s="29" t="s">
        <v>64</v>
      </c>
      <c r="E63" s="29" t="s">
        <v>113</v>
      </c>
      <c r="F63" s="29" t="s">
        <v>321</v>
      </c>
      <c r="G63" s="29" t="s">
        <v>233</v>
      </c>
      <c r="H63" s="29" t="s">
        <v>234</v>
      </c>
      <c r="I63" s="50">
        <v>257200</v>
      </c>
      <c r="J63" s="50"/>
      <c r="K63" s="50"/>
      <c r="L63" s="50"/>
      <c r="M63" s="50"/>
      <c r="N63" s="50">
        <v>257200</v>
      </c>
      <c r="O63" s="50"/>
      <c r="P63" s="50"/>
      <c r="Q63" s="50"/>
      <c r="R63" s="50"/>
      <c r="S63" s="50"/>
      <c r="T63" s="50"/>
      <c r="U63" s="50"/>
      <c r="V63" s="50"/>
      <c r="W63" s="50"/>
    </row>
    <row r="64" ht="32.9" customHeight="1" spans="1:23">
      <c r="A64" s="29"/>
      <c r="B64" s="29"/>
      <c r="C64" s="29" t="s">
        <v>350</v>
      </c>
      <c r="D64" s="29"/>
      <c r="E64" s="29"/>
      <c r="F64" s="29"/>
      <c r="G64" s="29"/>
      <c r="H64" s="29"/>
      <c r="I64" s="50">
        <v>567858.4</v>
      </c>
      <c r="J64" s="50"/>
      <c r="K64" s="50"/>
      <c r="L64" s="50"/>
      <c r="M64" s="50"/>
      <c r="N64" s="50">
        <v>567858.4</v>
      </c>
      <c r="O64" s="50"/>
      <c r="P64" s="50"/>
      <c r="Q64" s="50"/>
      <c r="R64" s="50"/>
      <c r="S64" s="50"/>
      <c r="T64" s="50"/>
      <c r="U64" s="50"/>
      <c r="V64" s="50"/>
      <c r="W64" s="50"/>
    </row>
    <row r="65" ht="32.9" customHeight="1" spans="1:23">
      <c r="A65" s="29" t="s">
        <v>319</v>
      </c>
      <c r="B65" s="169" t="s">
        <v>351</v>
      </c>
      <c r="C65" s="29" t="s">
        <v>350</v>
      </c>
      <c r="D65" s="29" t="s">
        <v>64</v>
      </c>
      <c r="E65" s="29" t="s">
        <v>96</v>
      </c>
      <c r="F65" s="29" t="s">
        <v>352</v>
      </c>
      <c r="G65" s="29" t="s">
        <v>344</v>
      </c>
      <c r="H65" s="29" t="s">
        <v>345</v>
      </c>
      <c r="I65" s="50">
        <v>4843.5</v>
      </c>
      <c r="J65" s="50"/>
      <c r="K65" s="50"/>
      <c r="L65" s="50"/>
      <c r="M65" s="50"/>
      <c r="N65" s="50">
        <v>4843.5</v>
      </c>
      <c r="O65" s="50"/>
      <c r="P65" s="50"/>
      <c r="Q65" s="50"/>
      <c r="R65" s="50"/>
      <c r="S65" s="50"/>
      <c r="T65" s="50"/>
      <c r="U65" s="50"/>
      <c r="V65" s="50"/>
      <c r="W65" s="50"/>
    </row>
    <row r="66" ht="32.9" customHeight="1" spans="1:23">
      <c r="A66" s="29" t="s">
        <v>319</v>
      </c>
      <c r="B66" s="169" t="s">
        <v>351</v>
      </c>
      <c r="C66" s="29" t="s">
        <v>350</v>
      </c>
      <c r="D66" s="29" t="s">
        <v>64</v>
      </c>
      <c r="E66" s="29" t="s">
        <v>96</v>
      </c>
      <c r="F66" s="29" t="s">
        <v>352</v>
      </c>
      <c r="G66" s="29" t="s">
        <v>231</v>
      </c>
      <c r="H66" s="29" t="s">
        <v>232</v>
      </c>
      <c r="I66" s="50">
        <v>13014.9</v>
      </c>
      <c r="J66" s="50"/>
      <c r="K66" s="50"/>
      <c r="L66" s="50"/>
      <c r="M66" s="50"/>
      <c r="N66" s="50">
        <v>13014.9</v>
      </c>
      <c r="O66" s="50"/>
      <c r="P66" s="50"/>
      <c r="Q66" s="50"/>
      <c r="R66" s="50"/>
      <c r="S66" s="50"/>
      <c r="T66" s="50"/>
      <c r="U66" s="50"/>
      <c r="V66" s="50"/>
      <c r="W66" s="50"/>
    </row>
    <row r="67" ht="32.9" customHeight="1" spans="1:23">
      <c r="A67" s="29" t="s">
        <v>319</v>
      </c>
      <c r="B67" s="169" t="s">
        <v>351</v>
      </c>
      <c r="C67" s="29" t="s">
        <v>350</v>
      </c>
      <c r="D67" s="29" t="s">
        <v>64</v>
      </c>
      <c r="E67" s="29" t="s">
        <v>96</v>
      </c>
      <c r="F67" s="29" t="s">
        <v>352</v>
      </c>
      <c r="G67" s="29" t="s">
        <v>233</v>
      </c>
      <c r="H67" s="29" t="s">
        <v>234</v>
      </c>
      <c r="I67" s="50">
        <v>550000</v>
      </c>
      <c r="J67" s="50"/>
      <c r="K67" s="50"/>
      <c r="L67" s="50"/>
      <c r="M67" s="50"/>
      <c r="N67" s="50">
        <v>550000</v>
      </c>
      <c r="O67" s="50"/>
      <c r="P67" s="50"/>
      <c r="Q67" s="50"/>
      <c r="R67" s="50"/>
      <c r="S67" s="50"/>
      <c r="T67" s="50"/>
      <c r="U67" s="50"/>
      <c r="V67" s="50"/>
      <c r="W67" s="50"/>
    </row>
    <row r="68" ht="32.9" customHeight="1" spans="1:23">
      <c r="A68" s="29"/>
      <c r="B68" s="29"/>
      <c r="C68" s="29" t="s">
        <v>353</v>
      </c>
      <c r="D68" s="29"/>
      <c r="E68" s="29"/>
      <c r="F68" s="29"/>
      <c r="G68" s="29"/>
      <c r="H68" s="29"/>
      <c r="I68" s="50">
        <v>680000</v>
      </c>
      <c r="J68" s="50"/>
      <c r="K68" s="50"/>
      <c r="L68" s="50"/>
      <c r="M68" s="50"/>
      <c r="N68" s="50">
        <v>680000</v>
      </c>
      <c r="O68" s="50"/>
      <c r="P68" s="50"/>
      <c r="Q68" s="50"/>
      <c r="R68" s="50"/>
      <c r="S68" s="50"/>
      <c r="T68" s="50"/>
      <c r="U68" s="50"/>
      <c r="V68" s="50"/>
      <c r="W68" s="50"/>
    </row>
    <row r="69" ht="32.9" customHeight="1" spans="1:23">
      <c r="A69" s="29" t="s">
        <v>311</v>
      </c>
      <c r="B69" s="169" t="s">
        <v>354</v>
      </c>
      <c r="C69" s="29" t="s">
        <v>353</v>
      </c>
      <c r="D69" s="29" t="s">
        <v>64</v>
      </c>
      <c r="E69" s="29" t="s">
        <v>80</v>
      </c>
      <c r="F69" s="29" t="s">
        <v>257</v>
      </c>
      <c r="G69" s="29" t="s">
        <v>204</v>
      </c>
      <c r="H69" s="29" t="s">
        <v>205</v>
      </c>
      <c r="I69" s="50">
        <v>680000</v>
      </c>
      <c r="J69" s="50"/>
      <c r="K69" s="50"/>
      <c r="L69" s="50"/>
      <c r="M69" s="50"/>
      <c r="N69" s="50">
        <v>680000</v>
      </c>
      <c r="O69" s="50"/>
      <c r="P69" s="50"/>
      <c r="Q69" s="50"/>
      <c r="R69" s="50"/>
      <c r="S69" s="50"/>
      <c r="T69" s="50"/>
      <c r="U69" s="50"/>
      <c r="V69" s="50"/>
      <c r="W69" s="50"/>
    </row>
    <row r="70" ht="32.9" customHeight="1" spans="1:23">
      <c r="A70" s="29"/>
      <c r="B70" s="29"/>
      <c r="C70" s="29" t="s">
        <v>355</v>
      </c>
      <c r="D70" s="29"/>
      <c r="E70" s="29"/>
      <c r="F70" s="29"/>
      <c r="G70" s="29"/>
      <c r="H70" s="29"/>
      <c r="I70" s="50">
        <v>500000</v>
      </c>
      <c r="J70" s="50"/>
      <c r="K70" s="50"/>
      <c r="L70" s="50"/>
      <c r="M70" s="50"/>
      <c r="N70" s="50">
        <v>500000</v>
      </c>
      <c r="O70" s="50"/>
      <c r="P70" s="50"/>
      <c r="Q70" s="50"/>
      <c r="R70" s="50"/>
      <c r="S70" s="50"/>
      <c r="T70" s="50"/>
      <c r="U70" s="50"/>
      <c r="V70" s="50"/>
      <c r="W70" s="50"/>
    </row>
    <row r="71" ht="32.9" customHeight="1" spans="1:23">
      <c r="A71" s="29" t="s">
        <v>319</v>
      </c>
      <c r="B71" s="169" t="s">
        <v>356</v>
      </c>
      <c r="C71" s="29" t="s">
        <v>355</v>
      </c>
      <c r="D71" s="29" t="s">
        <v>64</v>
      </c>
      <c r="E71" s="29" t="s">
        <v>113</v>
      </c>
      <c r="F71" s="29" t="s">
        <v>321</v>
      </c>
      <c r="G71" s="29" t="s">
        <v>231</v>
      </c>
      <c r="H71" s="29" t="s">
        <v>232</v>
      </c>
      <c r="I71" s="50">
        <v>400000</v>
      </c>
      <c r="J71" s="50"/>
      <c r="K71" s="50"/>
      <c r="L71" s="50"/>
      <c r="M71" s="50"/>
      <c r="N71" s="50">
        <v>400000</v>
      </c>
      <c r="O71" s="50"/>
      <c r="P71" s="50"/>
      <c r="Q71" s="50"/>
      <c r="R71" s="50"/>
      <c r="S71" s="50"/>
      <c r="T71" s="50"/>
      <c r="U71" s="50"/>
      <c r="V71" s="50"/>
      <c r="W71" s="50"/>
    </row>
    <row r="72" ht="32.9" customHeight="1" spans="1:23">
      <c r="A72" s="29" t="s">
        <v>319</v>
      </c>
      <c r="B72" s="169" t="s">
        <v>356</v>
      </c>
      <c r="C72" s="29" t="s">
        <v>355</v>
      </c>
      <c r="D72" s="29" t="s">
        <v>64</v>
      </c>
      <c r="E72" s="29" t="s">
        <v>113</v>
      </c>
      <c r="F72" s="29" t="s">
        <v>321</v>
      </c>
      <c r="G72" s="29" t="s">
        <v>233</v>
      </c>
      <c r="H72" s="29" t="s">
        <v>234</v>
      </c>
      <c r="I72" s="50">
        <v>100000</v>
      </c>
      <c r="J72" s="50"/>
      <c r="K72" s="50"/>
      <c r="L72" s="50"/>
      <c r="M72" s="50"/>
      <c r="N72" s="50">
        <v>100000</v>
      </c>
      <c r="O72" s="50"/>
      <c r="P72" s="50"/>
      <c r="Q72" s="50"/>
      <c r="R72" s="50"/>
      <c r="S72" s="50"/>
      <c r="T72" s="50"/>
      <c r="U72" s="50"/>
      <c r="V72" s="50"/>
      <c r="W72" s="50"/>
    </row>
    <row r="73" ht="32.9" customHeight="1" spans="1:23">
      <c r="A73" s="29"/>
      <c r="B73" s="29"/>
      <c r="C73" s="29" t="s">
        <v>357</v>
      </c>
      <c r="D73" s="29"/>
      <c r="E73" s="29"/>
      <c r="F73" s="29"/>
      <c r="G73" s="29"/>
      <c r="H73" s="29"/>
      <c r="I73" s="50">
        <v>663800</v>
      </c>
      <c r="J73" s="50"/>
      <c r="K73" s="50"/>
      <c r="L73" s="50"/>
      <c r="M73" s="50"/>
      <c r="N73" s="50">
        <v>663800</v>
      </c>
      <c r="O73" s="50"/>
      <c r="P73" s="50"/>
      <c r="Q73" s="50"/>
      <c r="R73" s="50"/>
      <c r="S73" s="50"/>
      <c r="T73" s="50"/>
      <c r="U73" s="50"/>
      <c r="V73" s="50"/>
      <c r="W73" s="50"/>
    </row>
    <row r="74" ht="32.9" customHeight="1" spans="1:23">
      <c r="A74" s="29" t="s">
        <v>290</v>
      </c>
      <c r="B74" s="169" t="s">
        <v>358</v>
      </c>
      <c r="C74" s="29" t="s">
        <v>357</v>
      </c>
      <c r="D74" s="29" t="s">
        <v>64</v>
      </c>
      <c r="E74" s="29" t="s">
        <v>101</v>
      </c>
      <c r="F74" s="29" t="s">
        <v>301</v>
      </c>
      <c r="G74" s="29" t="s">
        <v>233</v>
      </c>
      <c r="H74" s="29" t="s">
        <v>234</v>
      </c>
      <c r="I74" s="50">
        <v>663800</v>
      </c>
      <c r="J74" s="50"/>
      <c r="K74" s="50"/>
      <c r="L74" s="50"/>
      <c r="M74" s="50"/>
      <c r="N74" s="50">
        <v>663800</v>
      </c>
      <c r="O74" s="50"/>
      <c r="P74" s="50"/>
      <c r="Q74" s="50"/>
      <c r="R74" s="50"/>
      <c r="S74" s="50"/>
      <c r="T74" s="50"/>
      <c r="U74" s="50"/>
      <c r="V74" s="50"/>
      <c r="W74" s="50"/>
    </row>
    <row r="75" ht="32.9" customHeight="1" spans="1:23">
      <c r="A75" s="29"/>
      <c r="B75" s="29"/>
      <c r="C75" s="29" t="s">
        <v>359</v>
      </c>
      <c r="D75" s="29"/>
      <c r="E75" s="29"/>
      <c r="F75" s="29"/>
      <c r="G75" s="29"/>
      <c r="H75" s="29"/>
      <c r="I75" s="50">
        <v>281700</v>
      </c>
      <c r="J75" s="50">
        <v>281700</v>
      </c>
      <c r="K75" s="50">
        <v>281700</v>
      </c>
      <c r="L75" s="50"/>
      <c r="M75" s="50"/>
      <c r="N75" s="50"/>
      <c r="O75" s="50"/>
      <c r="P75" s="50"/>
      <c r="Q75" s="50"/>
      <c r="R75" s="50"/>
      <c r="S75" s="50"/>
      <c r="T75" s="50"/>
      <c r="U75" s="50"/>
      <c r="V75" s="50"/>
      <c r="W75" s="50"/>
    </row>
    <row r="76" ht="32.9" customHeight="1" spans="1:23">
      <c r="A76" s="29" t="s">
        <v>319</v>
      </c>
      <c r="B76" s="169" t="s">
        <v>360</v>
      </c>
      <c r="C76" s="29" t="s">
        <v>359</v>
      </c>
      <c r="D76" s="29" t="s">
        <v>64</v>
      </c>
      <c r="E76" s="29" t="s">
        <v>113</v>
      </c>
      <c r="F76" s="29" t="s">
        <v>321</v>
      </c>
      <c r="G76" s="29" t="s">
        <v>266</v>
      </c>
      <c r="H76" s="29" t="s">
        <v>267</v>
      </c>
      <c r="I76" s="50">
        <v>276000</v>
      </c>
      <c r="J76" s="50">
        <v>276000</v>
      </c>
      <c r="K76" s="50">
        <v>276000</v>
      </c>
      <c r="L76" s="50"/>
      <c r="M76" s="50"/>
      <c r="N76" s="50"/>
      <c r="O76" s="50"/>
      <c r="P76" s="50"/>
      <c r="Q76" s="50"/>
      <c r="R76" s="50"/>
      <c r="S76" s="50"/>
      <c r="T76" s="50"/>
      <c r="U76" s="50"/>
      <c r="V76" s="50"/>
      <c r="W76" s="50"/>
    </row>
    <row r="77" ht="32.9" customHeight="1" spans="1:23">
      <c r="A77" s="29" t="s">
        <v>319</v>
      </c>
      <c r="B77" s="169" t="s">
        <v>360</v>
      </c>
      <c r="C77" s="29" t="s">
        <v>359</v>
      </c>
      <c r="D77" s="29" t="s">
        <v>64</v>
      </c>
      <c r="E77" s="29" t="s">
        <v>113</v>
      </c>
      <c r="F77" s="29" t="s">
        <v>321</v>
      </c>
      <c r="G77" s="29" t="s">
        <v>233</v>
      </c>
      <c r="H77" s="29" t="s">
        <v>234</v>
      </c>
      <c r="I77" s="50">
        <v>3000</v>
      </c>
      <c r="J77" s="50">
        <v>3000</v>
      </c>
      <c r="K77" s="50">
        <v>3000</v>
      </c>
      <c r="L77" s="50"/>
      <c r="M77" s="50"/>
      <c r="N77" s="50"/>
      <c r="O77" s="50"/>
      <c r="P77" s="50"/>
      <c r="Q77" s="50"/>
      <c r="R77" s="50"/>
      <c r="S77" s="50"/>
      <c r="T77" s="50"/>
      <c r="U77" s="50"/>
      <c r="V77" s="50"/>
      <c r="W77" s="50"/>
    </row>
    <row r="78" ht="32.9" customHeight="1" spans="1:23">
      <c r="A78" s="29" t="s">
        <v>319</v>
      </c>
      <c r="B78" s="169" t="s">
        <v>360</v>
      </c>
      <c r="C78" s="29" t="s">
        <v>359</v>
      </c>
      <c r="D78" s="29" t="s">
        <v>64</v>
      </c>
      <c r="E78" s="29" t="s">
        <v>113</v>
      </c>
      <c r="F78" s="29" t="s">
        <v>321</v>
      </c>
      <c r="G78" s="29" t="s">
        <v>223</v>
      </c>
      <c r="H78" s="29" t="s">
        <v>224</v>
      </c>
      <c r="I78" s="50">
        <v>2700</v>
      </c>
      <c r="J78" s="50">
        <v>2700</v>
      </c>
      <c r="K78" s="50">
        <v>2700</v>
      </c>
      <c r="L78" s="50"/>
      <c r="M78" s="50"/>
      <c r="N78" s="50"/>
      <c r="O78" s="50"/>
      <c r="P78" s="50"/>
      <c r="Q78" s="50"/>
      <c r="R78" s="50"/>
      <c r="S78" s="50"/>
      <c r="T78" s="50"/>
      <c r="U78" s="50"/>
      <c r="V78" s="50"/>
      <c r="W78" s="50"/>
    </row>
    <row r="79" ht="32.9" customHeight="1" spans="1:23">
      <c r="A79" s="29"/>
      <c r="B79" s="29"/>
      <c r="C79" s="29" t="s">
        <v>361</v>
      </c>
      <c r="D79" s="29"/>
      <c r="E79" s="29"/>
      <c r="F79" s="29"/>
      <c r="G79" s="29"/>
      <c r="H79" s="29"/>
      <c r="I79" s="50">
        <v>1565000</v>
      </c>
      <c r="J79" s="50">
        <v>1565000</v>
      </c>
      <c r="K79" s="50">
        <v>1565000</v>
      </c>
      <c r="L79" s="50"/>
      <c r="M79" s="50"/>
      <c r="N79" s="50"/>
      <c r="O79" s="50"/>
      <c r="P79" s="50"/>
      <c r="Q79" s="50"/>
      <c r="R79" s="50"/>
      <c r="S79" s="50"/>
      <c r="T79" s="50"/>
      <c r="U79" s="50"/>
      <c r="V79" s="50"/>
      <c r="W79" s="50"/>
    </row>
    <row r="80" ht="32.9" customHeight="1" spans="1:23">
      <c r="A80" s="29" t="s">
        <v>311</v>
      </c>
      <c r="B80" s="169" t="s">
        <v>362</v>
      </c>
      <c r="C80" s="29" t="s">
        <v>361</v>
      </c>
      <c r="D80" s="29" t="s">
        <v>64</v>
      </c>
      <c r="E80" s="29" t="s">
        <v>101</v>
      </c>
      <c r="F80" s="29" t="s">
        <v>301</v>
      </c>
      <c r="G80" s="29" t="s">
        <v>298</v>
      </c>
      <c r="H80" s="29" t="s">
        <v>77</v>
      </c>
      <c r="I80" s="50">
        <v>1565000</v>
      </c>
      <c r="J80" s="50">
        <v>1565000</v>
      </c>
      <c r="K80" s="50">
        <v>1565000</v>
      </c>
      <c r="L80" s="50"/>
      <c r="M80" s="50"/>
      <c r="N80" s="50"/>
      <c r="O80" s="50"/>
      <c r="P80" s="50"/>
      <c r="Q80" s="50"/>
      <c r="R80" s="50"/>
      <c r="S80" s="50"/>
      <c r="T80" s="50"/>
      <c r="U80" s="50"/>
      <c r="V80" s="50"/>
      <c r="W80" s="50"/>
    </row>
    <row r="81" ht="32.9" customHeight="1" spans="1:23">
      <c r="A81" s="29"/>
      <c r="B81" s="29"/>
      <c r="C81" s="29" t="s">
        <v>363</v>
      </c>
      <c r="D81" s="29"/>
      <c r="E81" s="29"/>
      <c r="F81" s="29"/>
      <c r="G81" s="29"/>
      <c r="H81" s="29"/>
      <c r="I81" s="50">
        <v>400000</v>
      </c>
      <c r="J81" s="50">
        <v>400000</v>
      </c>
      <c r="K81" s="50">
        <v>400000</v>
      </c>
      <c r="L81" s="50"/>
      <c r="M81" s="50"/>
      <c r="N81" s="50"/>
      <c r="O81" s="50"/>
      <c r="P81" s="50"/>
      <c r="Q81" s="50"/>
      <c r="R81" s="50"/>
      <c r="S81" s="50"/>
      <c r="T81" s="50"/>
      <c r="U81" s="50"/>
      <c r="V81" s="50"/>
      <c r="W81" s="50"/>
    </row>
    <row r="82" ht="32.9" customHeight="1" spans="1:23">
      <c r="A82" s="29" t="s">
        <v>311</v>
      </c>
      <c r="B82" s="169" t="s">
        <v>364</v>
      </c>
      <c r="C82" s="29" t="s">
        <v>363</v>
      </c>
      <c r="D82" s="29" t="s">
        <v>64</v>
      </c>
      <c r="E82" s="29" t="s">
        <v>101</v>
      </c>
      <c r="F82" s="29" t="s">
        <v>301</v>
      </c>
      <c r="G82" s="29" t="s">
        <v>233</v>
      </c>
      <c r="H82" s="29" t="s">
        <v>234</v>
      </c>
      <c r="I82" s="50">
        <v>400000</v>
      </c>
      <c r="J82" s="50">
        <v>400000</v>
      </c>
      <c r="K82" s="50">
        <v>400000</v>
      </c>
      <c r="L82" s="50"/>
      <c r="M82" s="50"/>
      <c r="N82" s="50"/>
      <c r="O82" s="50"/>
      <c r="P82" s="50"/>
      <c r="Q82" s="50"/>
      <c r="R82" s="50"/>
      <c r="S82" s="50"/>
      <c r="T82" s="50"/>
      <c r="U82" s="50"/>
      <c r="V82" s="50"/>
      <c r="W82" s="50"/>
    </row>
    <row r="83" ht="32.9" customHeight="1" spans="1:23">
      <c r="A83" s="29"/>
      <c r="B83" s="29"/>
      <c r="C83" s="29" t="s">
        <v>365</v>
      </c>
      <c r="D83" s="29"/>
      <c r="E83" s="29"/>
      <c r="F83" s="29"/>
      <c r="G83" s="29"/>
      <c r="H83" s="29"/>
      <c r="I83" s="50">
        <v>600000</v>
      </c>
      <c r="J83" s="50">
        <v>600000</v>
      </c>
      <c r="K83" s="50">
        <v>600000</v>
      </c>
      <c r="L83" s="50"/>
      <c r="M83" s="50"/>
      <c r="N83" s="50"/>
      <c r="O83" s="50"/>
      <c r="P83" s="50"/>
      <c r="Q83" s="50"/>
      <c r="R83" s="50"/>
      <c r="S83" s="50"/>
      <c r="T83" s="50"/>
      <c r="U83" s="50"/>
      <c r="V83" s="50"/>
      <c r="W83" s="50"/>
    </row>
    <row r="84" ht="32.9" customHeight="1" spans="1:23">
      <c r="A84" s="29" t="s">
        <v>311</v>
      </c>
      <c r="B84" s="169" t="s">
        <v>366</v>
      </c>
      <c r="C84" s="29" t="s">
        <v>365</v>
      </c>
      <c r="D84" s="29" t="s">
        <v>64</v>
      </c>
      <c r="E84" s="29" t="s">
        <v>113</v>
      </c>
      <c r="F84" s="29" t="s">
        <v>321</v>
      </c>
      <c r="G84" s="29" t="s">
        <v>233</v>
      </c>
      <c r="H84" s="29" t="s">
        <v>234</v>
      </c>
      <c r="I84" s="50">
        <v>600000</v>
      </c>
      <c r="J84" s="50">
        <v>600000</v>
      </c>
      <c r="K84" s="50">
        <v>600000</v>
      </c>
      <c r="L84" s="50"/>
      <c r="M84" s="50"/>
      <c r="N84" s="50"/>
      <c r="O84" s="50"/>
      <c r="P84" s="50"/>
      <c r="Q84" s="50"/>
      <c r="R84" s="50"/>
      <c r="S84" s="50"/>
      <c r="T84" s="50"/>
      <c r="U84" s="50"/>
      <c r="V84" s="50"/>
      <c r="W84" s="50"/>
    </row>
    <row r="85" ht="32.9" customHeight="1" spans="1:23">
      <c r="A85" s="29"/>
      <c r="B85" s="29"/>
      <c r="C85" s="29" t="s">
        <v>367</v>
      </c>
      <c r="D85" s="29"/>
      <c r="E85" s="29"/>
      <c r="F85" s="29"/>
      <c r="G85" s="29"/>
      <c r="H85" s="29"/>
      <c r="I85" s="50">
        <v>400000</v>
      </c>
      <c r="J85" s="50">
        <v>400000</v>
      </c>
      <c r="K85" s="50">
        <v>400000</v>
      </c>
      <c r="L85" s="50"/>
      <c r="M85" s="50"/>
      <c r="N85" s="50"/>
      <c r="O85" s="50"/>
      <c r="P85" s="50"/>
      <c r="Q85" s="50"/>
      <c r="R85" s="50"/>
      <c r="S85" s="50"/>
      <c r="T85" s="50"/>
      <c r="U85" s="50"/>
      <c r="V85" s="50"/>
      <c r="W85" s="50"/>
    </row>
    <row r="86" ht="32.9" customHeight="1" spans="1:23">
      <c r="A86" s="29" t="s">
        <v>319</v>
      </c>
      <c r="B86" s="169" t="s">
        <v>368</v>
      </c>
      <c r="C86" s="29" t="s">
        <v>367</v>
      </c>
      <c r="D86" s="29" t="s">
        <v>64</v>
      </c>
      <c r="E86" s="29" t="s">
        <v>113</v>
      </c>
      <c r="F86" s="29" t="s">
        <v>321</v>
      </c>
      <c r="G86" s="29" t="s">
        <v>225</v>
      </c>
      <c r="H86" s="29" t="s">
        <v>226</v>
      </c>
      <c r="I86" s="50">
        <v>50000</v>
      </c>
      <c r="J86" s="50">
        <v>50000</v>
      </c>
      <c r="K86" s="50">
        <v>50000</v>
      </c>
      <c r="L86" s="50"/>
      <c r="M86" s="50"/>
      <c r="N86" s="50"/>
      <c r="O86" s="50"/>
      <c r="P86" s="50"/>
      <c r="Q86" s="50"/>
      <c r="R86" s="50"/>
      <c r="S86" s="50"/>
      <c r="T86" s="50"/>
      <c r="U86" s="50"/>
      <c r="V86" s="50"/>
      <c r="W86" s="50"/>
    </row>
    <row r="87" ht="32.9" customHeight="1" spans="1:23">
      <c r="A87" s="29" t="s">
        <v>319</v>
      </c>
      <c r="B87" s="169" t="s">
        <v>368</v>
      </c>
      <c r="C87" s="29" t="s">
        <v>367</v>
      </c>
      <c r="D87" s="29" t="s">
        <v>64</v>
      </c>
      <c r="E87" s="29" t="s">
        <v>113</v>
      </c>
      <c r="F87" s="29" t="s">
        <v>321</v>
      </c>
      <c r="G87" s="29" t="s">
        <v>344</v>
      </c>
      <c r="H87" s="29" t="s">
        <v>345</v>
      </c>
      <c r="I87" s="50">
        <v>50000</v>
      </c>
      <c r="J87" s="50">
        <v>50000</v>
      </c>
      <c r="K87" s="50">
        <v>50000</v>
      </c>
      <c r="L87" s="50"/>
      <c r="M87" s="50"/>
      <c r="N87" s="50"/>
      <c r="O87" s="50"/>
      <c r="P87" s="50"/>
      <c r="Q87" s="50"/>
      <c r="R87" s="50"/>
      <c r="S87" s="50"/>
      <c r="T87" s="50"/>
      <c r="U87" s="50"/>
      <c r="V87" s="50"/>
      <c r="W87" s="50"/>
    </row>
    <row r="88" ht="32.9" customHeight="1" spans="1:23">
      <c r="A88" s="29" t="s">
        <v>319</v>
      </c>
      <c r="B88" s="169" t="s">
        <v>368</v>
      </c>
      <c r="C88" s="29" t="s">
        <v>367</v>
      </c>
      <c r="D88" s="29" t="s">
        <v>64</v>
      </c>
      <c r="E88" s="29" t="s">
        <v>113</v>
      </c>
      <c r="F88" s="29" t="s">
        <v>321</v>
      </c>
      <c r="G88" s="29" t="s">
        <v>266</v>
      </c>
      <c r="H88" s="29" t="s">
        <v>267</v>
      </c>
      <c r="I88" s="50">
        <v>290000</v>
      </c>
      <c r="J88" s="50">
        <v>290000</v>
      </c>
      <c r="K88" s="50">
        <v>290000</v>
      </c>
      <c r="L88" s="50"/>
      <c r="M88" s="50"/>
      <c r="N88" s="50"/>
      <c r="O88" s="50"/>
      <c r="P88" s="50"/>
      <c r="Q88" s="50"/>
      <c r="R88" s="50"/>
      <c r="S88" s="50"/>
      <c r="T88" s="50"/>
      <c r="U88" s="50"/>
      <c r="V88" s="50"/>
      <c r="W88" s="50"/>
    </row>
    <row r="89" ht="32.9" customHeight="1" spans="1:23">
      <c r="A89" s="29" t="s">
        <v>319</v>
      </c>
      <c r="B89" s="169" t="s">
        <v>368</v>
      </c>
      <c r="C89" s="29" t="s">
        <v>367</v>
      </c>
      <c r="D89" s="29" t="s">
        <v>64</v>
      </c>
      <c r="E89" s="29" t="s">
        <v>113</v>
      </c>
      <c r="F89" s="29" t="s">
        <v>321</v>
      </c>
      <c r="G89" s="29" t="s">
        <v>223</v>
      </c>
      <c r="H89" s="29" t="s">
        <v>224</v>
      </c>
      <c r="I89" s="50">
        <v>10000</v>
      </c>
      <c r="J89" s="50">
        <v>10000</v>
      </c>
      <c r="K89" s="50">
        <v>10000</v>
      </c>
      <c r="L89" s="50"/>
      <c r="M89" s="50"/>
      <c r="N89" s="50"/>
      <c r="O89" s="50"/>
      <c r="P89" s="50"/>
      <c r="Q89" s="50"/>
      <c r="R89" s="50"/>
      <c r="S89" s="50"/>
      <c r="T89" s="50"/>
      <c r="U89" s="50"/>
      <c r="V89" s="50"/>
      <c r="W89" s="50"/>
    </row>
    <row r="90" ht="32.9" customHeight="1" spans="1:23">
      <c r="A90" s="29"/>
      <c r="B90" s="29"/>
      <c r="C90" s="29" t="s">
        <v>369</v>
      </c>
      <c r="D90" s="29"/>
      <c r="E90" s="29"/>
      <c r="F90" s="29"/>
      <c r="G90" s="29"/>
      <c r="H90" s="29"/>
      <c r="I90" s="50">
        <v>343800</v>
      </c>
      <c r="J90" s="50">
        <v>343800</v>
      </c>
      <c r="K90" s="50">
        <v>343800</v>
      </c>
      <c r="L90" s="50"/>
      <c r="M90" s="50"/>
      <c r="N90" s="50"/>
      <c r="O90" s="50"/>
      <c r="P90" s="50"/>
      <c r="Q90" s="50"/>
      <c r="R90" s="50"/>
      <c r="S90" s="50"/>
      <c r="T90" s="50"/>
      <c r="U90" s="50"/>
      <c r="V90" s="50"/>
      <c r="W90" s="50"/>
    </row>
    <row r="91" ht="32.9" customHeight="1" spans="1:23">
      <c r="A91" s="29" t="s">
        <v>290</v>
      </c>
      <c r="B91" s="169" t="s">
        <v>370</v>
      </c>
      <c r="C91" s="29" t="s">
        <v>369</v>
      </c>
      <c r="D91" s="29" t="s">
        <v>64</v>
      </c>
      <c r="E91" s="29" t="s">
        <v>104</v>
      </c>
      <c r="F91" s="29" t="s">
        <v>371</v>
      </c>
      <c r="G91" s="29" t="s">
        <v>233</v>
      </c>
      <c r="H91" s="29" t="s">
        <v>234</v>
      </c>
      <c r="I91" s="50">
        <v>343800</v>
      </c>
      <c r="J91" s="50">
        <v>343800</v>
      </c>
      <c r="K91" s="50">
        <v>343800</v>
      </c>
      <c r="L91" s="50"/>
      <c r="M91" s="50"/>
      <c r="N91" s="50"/>
      <c r="O91" s="50"/>
      <c r="P91" s="50"/>
      <c r="Q91" s="50"/>
      <c r="R91" s="50"/>
      <c r="S91" s="50"/>
      <c r="T91" s="50"/>
      <c r="U91" s="50"/>
      <c r="V91" s="50"/>
      <c r="W91" s="50"/>
    </row>
    <row r="92" ht="32.9" customHeight="1" spans="1:23">
      <c r="A92" s="29"/>
      <c r="B92" s="29"/>
      <c r="C92" s="29" t="s">
        <v>372</v>
      </c>
      <c r="D92" s="29"/>
      <c r="E92" s="29"/>
      <c r="F92" s="29"/>
      <c r="G92" s="29"/>
      <c r="H92" s="29"/>
      <c r="I92" s="50">
        <v>500000</v>
      </c>
      <c r="J92" s="50">
        <v>500000</v>
      </c>
      <c r="K92" s="50">
        <v>500000</v>
      </c>
      <c r="L92" s="50"/>
      <c r="M92" s="50"/>
      <c r="N92" s="50"/>
      <c r="O92" s="50"/>
      <c r="P92" s="50"/>
      <c r="Q92" s="50"/>
      <c r="R92" s="50"/>
      <c r="S92" s="50"/>
      <c r="T92" s="50"/>
      <c r="U92" s="50"/>
      <c r="V92" s="50"/>
      <c r="W92" s="50"/>
    </row>
    <row r="93" ht="32.9" customHeight="1" spans="1:23">
      <c r="A93" s="29" t="s">
        <v>311</v>
      </c>
      <c r="B93" s="169" t="s">
        <v>373</v>
      </c>
      <c r="C93" s="29" t="s">
        <v>372</v>
      </c>
      <c r="D93" s="29" t="s">
        <v>64</v>
      </c>
      <c r="E93" s="29" t="s">
        <v>83</v>
      </c>
      <c r="F93" s="29" t="s">
        <v>315</v>
      </c>
      <c r="G93" s="29" t="s">
        <v>298</v>
      </c>
      <c r="H93" s="29" t="s">
        <v>77</v>
      </c>
      <c r="I93" s="50">
        <v>500000</v>
      </c>
      <c r="J93" s="50">
        <v>500000</v>
      </c>
      <c r="K93" s="50">
        <v>500000</v>
      </c>
      <c r="L93" s="50"/>
      <c r="M93" s="50"/>
      <c r="N93" s="50"/>
      <c r="O93" s="50"/>
      <c r="P93" s="50"/>
      <c r="Q93" s="50"/>
      <c r="R93" s="50"/>
      <c r="S93" s="50"/>
      <c r="T93" s="50"/>
      <c r="U93" s="50"/>
      <c r="V93" s="50"/>
      <c r="W93" s="50"/>
    </row>
    <row r="94" ht="32.9" customHeight="1" spans="1:23">
      <c r="A94" s="29"/>
      <c r="B94" s="29"/>
      <c r="C94" s="29" t="s">
        <v>374</v>
      </c>
      <c r="D94" s="29"/>
      <c r="E94" s="29"/>
      <c r="F94" s="29"/>
      <c r="G94" s="29"/>
      <c r="H94" s="29"/>
      <c r="I94" s="50">
        <v>10080000</v>
      </c>
      <c r="J94" s="50">
        <v>10080000</v>
      </c>
      <c r="K94" s="50">
        <v>10080000</v>
      </c>
      <c r="L94" s="50"/>
      <c r="M94" s="50"/>
      <c r="N94" s="50"/>
      <c r="O94" s="50"/>
      <c r="P94" s="50"/>
      <c r="Q94" s="50"/>
      <c r="R94" s="50"/>
      <c r="S94" s="50"/>
      <c r="T94" s="50"/>
      <c r="U94" s="50"/>
      <c r="V94" s="50"/>
      <c r="W94" s="50"/>
    </row>
    <row r="95" ht="32.9" customHeight="1" spans="1:23">
      <c r="A95" s="29" t="s">
        <v>290</v>
      </c>
      <c r="B95" s="169" t="s">
        <v>375</v>
      </c>
      <c r="C95" s="29" t="s">
        <v>374</v>
      </c>
      <c r="D95" s="29" t="s">
        <v>64</v>
      </c>
      <c r="E95" s="29" t="s">
        <v>120</v>
      </c>
      <c r="F95" s="29" t="s">
        <v>326</v>
      </c>
      <c r="G95" s="29" t="s">
        <v>298</v>
      </c>
      <c r="H95" s="29" t="s">
        <v>77</v>
      </c>
      <c r="I95" s="50">
        <v>10080000</v>
      </c>
      <c r="J95" s="50">
        <v>10080000</v>
      </c>
      <c r="K95" s="50">
        <v>10080000</v>
      </c>
      <c r="L95" s="50"/>
      <c r="M95" s="50"/>
      <c r="N95" s="50"/>
      <c r="O95" s="50"/>
      <c r="P95" s="50"/>
      <c r="Q95" s="50"/>
      <c r="R95" s="50"/>
      <c r="S95" s="50"/>
      <c r="T95" s="50"/>
      <c r="U95" s="50"/>
      <c r="V95" s="50"/>
      <c r="W95" s="50"/>
    </row>
    <row r="96" ht="18.75" customHeight="1" spans="1:23">
      <c r="A96" s="51" t="s">
        <v>376</v>
      </c>
      <c r="B96" s="52"/>
      <c r="C96" s="52"/>
      <c r="D96" s="52"/>
      <c r="E96" s="52"/>
      <c r="F96" s="52"/>
      <c r="G96" s="52"/>
      <c r="H96" s="52"/>
      <c r="I96" s="50">
        <v>286523553.9</v>
      </c>
      <c r="J96" s="50">
        <v>280916568.5</v>
      </c>
      <c r="K96" s="50">
        <v>280916568.5</v>
      </c>
      <c r="L96" s="50"/>
      <c r="M96" s="50"/>
      <c r="N96" s="50">
        <v>5606985.4</v>
      </c>
      <c r="O96" s="50"/>
      <c r="P96" s="50"/>
      <c r="Q96" s="50"/>
      <c r="R96" s="50"/>
      <c r="S96" s="50"/>
      <c r="T96" s="50"/>
      <c r="U96" s="50"/>
      <c r="V96" s="50"/>
      <c r="W96" s="50"/>
    </row>
  </sheetData>
  <mergeCells count="28">
    <mergeCell ref="A2:W2"/>
    <mergeCell ref="A3:I3"/>
    <mergeCell ref="J4:M4"/>
    <mergeCell ref="N4:P4"/>
    <mergeCell ref="R4:W4"/>
    <mergeCell ref="J5:K5"/>
    <mergeCell ref="A96:H9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26"/>
  <sheetViews>
    <sheetView showZeros="0" workbookViewId="0">
      <selection activeCell="C139" sqref="$A139:$XFD148"/>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54"/>
      <c r="B1" s="54"/>
      <c r="C1" s="54"/>
      <c r="D1" s="54"/>
      <c r="J1" s="165" t="s">
        <v>377</v>
      </c>
    </row>
    <row r="2" ht="28.5" customHeight="1" spans="1:10">
      <c r="A2" s="164" t="s">
        <v>378</v>
      </c>
      <c r="B2" s="41"/>
      <c r="C2" s="41"/>
      <c r="D2" s="41"/>
      <c r="E2" s="41"/>
      <c r="F2" s="123"/>
      <c r="G2" s="41"/>
      <c r="H2" s="123"/>
      <c r="I2" s="123"/>
      <c r="J2" s="41"/>
    </row>
    <row r="3" ht="15" customHeight="1" spans="1:4">
      <c r="A3" s="5" t="str">
        <f>"单位名称："&amp;"玉溪市卫生健康委员会"</f>
        <v>单位名称：玉溪市卫生健康委员会</v>
      </c>
      <c r="B3" s="54"/>
      <c r="C3" s="54"/>
      <c r="D3" s="54"/>
    </row>
    <row r="4" ht="14.25" customHeight="1" spans="1:10">
      <c r="A4" s="43" t="s">
        <v>379</v>
      </c>
      <c r="B4" s="43" t="s">
        <v>380</v>
      </c>
      <c r="C4" s="43" t="s">
        <v>381</v>
      </c>
      <c r="D4" s="43" t="s">
        <v>382</v>
      </c>
      <c r="E4" s="78" t="s">
        <v>383</v>
      </c>
      <c r="F4" s="79" t="s">
        <v>384</v>
      </c>
      <c r="G4" s="80" t="s">
        <v>385</v>
      </c>
      <c r="H4" s="79" t="s">
        <v>386</v>
      </c>
      <c r="I4" s="79" t="s">
        <v>387</v>
      </c>
      <c r="J4" s="80" t="s">
        <v>388</v>
      </c>
    </row>
    <row r="5" ht="14.25" customHeight="1" spans="1:10">
      <c r="A5" s="46">
        <v>1</v>
      </c>
      <c r="B5" s="46">
        <v>2</v>
      </c>
      <c r="C5" s="46">
        <v>3</v>
      </c>
      <c r="D5" s="46">
        <v>4</v>
      </c>
      <c r="E5" s="78">
        <v>5</v>
      </c>
      <c r="F5" s="79">
        <v>6</v>
      </c>
      <c r="G5" s="80">
        <v>7</v>
      </c>
      <c r="H5" s="79">
        <v>8</v>
      </c>
      <c r="I5" s="79">
        <v>9</v>
      </c>
      <c r="J5" s="80">
        <v>10</v>
      </c>
    </row>
    <row r="6" ht="15" customHeight="1" spans="1:10">
      <c r="A6" s="29" t="s">
        <v>64</v>
      </c>
      <c r="B6" s="81"/>
      <c r="C6" s="81"/>
      <c r="D6" s="81"/>
      <c r="E6" s="82"/>
      <c r="F6" s="83"/>
      <c r="G6" s="84"/>
      <c r="H6" s="83"/>
      <c r="I6" s="83"/>
      <c r="J6" s="84"/>
    </row>
    <row r="7" ht="55" customHeight="1" spans="1:10">
      <c r="A7" s="29" t="s">
        <v>331</v>
      </c>
      <c r="B7" s="29" t="s">
        <v>389</v>
      </c>
      <c r="C7" s="29" t="s">
        <v>390</v>
      </c>
      <c r="D7" s="29" t="s">
        <v>391</v>
      </c>
      <c r="E7" s="85" t="s">
        <v>392</v>
      </c>
      <c r="F7" s="33" t="s">
        <v>393</v>
      </c>
      <c r="G7" s="86" t="s">
        <v>394</v>
      </c>
      <c r="H7" s="33" t="s">
        <v>395</v>
      </c>
      <c r="I7" s="33" t="s">
        <v>396</v>
      </c>
      <c r="J7" s="33" t="s">
        <v>397</v>
      </c>
    </row>
    <row r="8" ht="55" customHeight="1" spans="1:10">
      <c r="A8" s="29" t="s">
        <v>331</v>
      </c>
      <c r="B8" s="29" t="s">
        <v>389</v>
      </c>
      <c r="C8" s="29" t="s">
        <v>390</v>
      </c>
      <c r="D8" s="29" t="s">
        <v>391</v>
      </c>
      <c r="E8" s="85" t="s">
        <v>398</v>
      </c>
      <c r="F8" s="33" t="s">
        <v>393</v>
      </c>
      <c r="G8" s="86" t="s">
        <v>399</v>
      </c>
      <c r="H8" s="33" t="s">
        <v>400</v>
      </c>
      <c r="I8" s="33" t="s">
        <v>396</v>
      </c>
      <c r="J8" s="33" t="s">
        <v>397</v>
      </c>
    </row>
    <row r="9" ht="55" customHeight="1" spans="1:10">
      <c r="A9" s="29" t="s">
        <v>331</v>
      </c>
      <c r="B9" s="29" t="s">
        <v>389</v>
      </c>
      <c r="C9" s="29" t="s">
        <v>390</v>
      </c>
      <c r="D9" s="29" t="s">
        <v>401</v>
      </c>
      <c r="E9" s="85" t="s">
        <v>402</v>
      </c>
      <c r="F9" s="33" t="s">
        <v>393</v>
      </c>
      <c r="G9" s="86" t="s">
        <v>403</v>
      </c>
      <c r="H9" s="33" t="s">
        <v>395</v>
      </c>
      <c r="I9" s="33" t="s">
        <v>396</v>
      </c>
      <c r="J9" s="33" t="s">
        <v>397</v>
      </c>
    </row>
    <row r="10" ht="55" customHeight="1" spans="1:10">
      <c r="A10" s="29" t="s">
        <v>331</v>
      </c>
      <c r="B10" s="29" t="s">
        <v>389</v>
      </c>
      <c r="C10" s="29" t="s">
        <v>390</v>
      </c>
      <c r="D10" s="29" t="s">
        <v>404</v>
      </c>
      <c r="E10" s="85" t="s">
        <v>405</v>
      </c>
      <c r="F10" s="33" t="s">
        <v>406</v>
      </c>
      <c r="G10" s="86" t="s">
        <v>407</v>
      </c>
      <c r="H10" s="33" t="s">
        <v>395</v>
      </c>
      <c r="I10" s="33" t="s">
        <v>396</v>
      </c>
      <c r="J10" s="33" t="s">
        <v>397</v>
      </c>
    </row>
    <row r="11" ht="55" customHeight="1" spans="1:10">
      <c r="A11" s="30" t="s">
        <v>331</v>
      </c>
      <c r="B11" s="30" t="s">
        <v>389</v>
      </c>
      <c r="C11" s="30" t="s">
        <v>408</v>
      </c>
      <c r="D11" s="30" t="s">
        <v>409</v>
      </c>
      <c r="E11" s="85" t="s">
        <v>410</v>
      </c>
      <c r="F11" s="33" t="s">
        <v>393</v>
      </c>
      <c r="G11" s="86" t="s">
        <v>411</v>
      </c>
      <c r="H11" s="33" t="s">
        <v>395</v>
      </c>
      <c r="I11" s="33" t="s">
        <v>396</v>
      </c>
      <c r="J11" s="33" t="s">
        <v>397</v>
      </c>
    </row>
    <row r="12" ht="55" customHeight="1" spans="1:10">
      <c r="A12" s="33" t="s">
        <v>331</v>
      </c>
      <c r="B12" s="33" t="s">
        <v>389</v>
      </c>
      <c r="C12" s="33" t="s">
        <v>412</v>
      </c>
      <c r="D12" s="33" t="s">
        <v>413</v>
      </c>
      <c r="E12" s="33" t="s">
        <v>414</v>
      </c>
      <c r="F12" s="33" t="s">
        <v>393</v>
      </c>
      <c r="G12" s="86" t="s">
        <v>411</v>
      </c>
      <c r="H12" s="33" t="s">
        <v>395</v>
      </c>
      <c r="I12" s="33" t="s">
        <v>396</v>
      </c>
      <c r="J12" s="33" t="s">
        <v>397</v>
      </c>
    </row>
    <row r="13" ht="33.75" customHeight="1" spans="1:10">
      <c r="A13" s="33" t="s">
        <v>324</v>
      </c>
      <c r="B13" s="33" t="s">
        <v>415</v>
      </c>
      <c r="C13" s="33" t="s">
        <v>390</v>
      </c>
      <c r="D13" s="33" t="s">
        <v>391</v>
      </c>
      <c r="E13" s="33" t="s">
        <v>416</v>
      </c>
      <c r="F13" s="33" t="s">
        <v>406</v>
      </c>
      <c r="G13" s="86" t="s">
        <v>407</v>
      </c>
      <c r="H13" s="33" t="s">
        <v>395</v>
      </c>
      <c r="I13" s="33" t="s">
        <v>396</v>
      </c>
      <c r="J13" s="33" t="s">
        <v>397</v>
      </c>
    </row>
    <row r="14" ht="33.75" customHeight="1" spans="1:10">
      <c r="A14" s="33" t="s">
        <v>324</v>
      </c>
      <c r="B14" s="33" t="s">
        <v>415</v>
      </c>
      <c r="C14" s="33" t="s">
        <v>390</v>
      </c>
      <c r="D14" s="33" t="s">
        <v>391</v>
      </c>
      <c r="E14" s="33" t="s">
        <v>417</v>
      </c>
      <c r="F14" s="33" t="s">
        <v>406</v>
      </c>
      <c r="G14" s="86" t="s">
        <v>407</v>
      </c>
      <c r="H14" s="33" t="s">
        <v>395</v>
      </c>
      <c r="I14" s="33" t="s">
        <v>396</v>
      </c>
      <c r="J14" s="33" t="s">
        <v>397</v>
      </c>
    </row>
    <row r="15" ht="33.75" customHeight="1" spans="1:10">
      <c r="A15" s="33" t="s">
        <v>324</v>
      </c>
      <c r="B15" s="33" t="s">
        <v>415</v>
      </c>
      <c r="C15" s="33" t="s">
        <v>390</v>
      </c>
      <c r="D15" s="33" t="s">
        <v>391</v>
      </c>
      <c r="E15" s="33" t="s">
        <v>418</v>
      </c>
      <c r="F15" s="33" t="s">
        <v>393</v>
      </c>
      <c r="G15" s="86" t="s">
        <v>419</v>
      </c>
      <c r="H15" s="33" t="s">
        <v>420</v>
      </c>
      <c r="I15" s="33" t="s">
        <v>396</v>
      </c>
      <c r="J15" s="33" t="s">
        <v>397</v>
      </c>
    </row>
    <row r="16" ht="33.75" customHeight="1" spans="1:10">
      <c r="A16" s="33" t="s">
        <v>324</v>
      </c>
      <c r="B16" s="33" t="s">
        <v>415</v>
      </c>
      <c r="C16" s="33" t="s">
        <v>408</v>
      </c>
      <c r="D16" s="33" t="s">
        <v>421</v>
      </c>
      <c r="E16" s="33" t="s">
        <v>422</v>
      </c>
      <c r="F16" s="33" t="s">
        <v>406</v>
      </c>
      <c r="G16" s="86" t="s">
        <v>423</v>
      </c>
      <c r="H16" s="33"/>
      <c r="I16" s="33" t="s">
        <v>424</v>
      </c>
      <c r="J16" s="33" t="s">
        <v>397</v>
      </c>
    </row>
    <row r="17" ht="33.75" customHeight="1" spans="1:10">
      <c r="A17" s="33" t="s">
        <v>324</v>
      </c>
      <c r="B17" s="33" t="s">
        <v>415</v>
      </c>
      <c r="C17" s="33" t="s">
        <v>408</v>
      </c>
      <c r="D17" s="33" t="s">
        <v>425</v>
      </c>
      <c r="E17" s="33" t="s">
        <v>426</v>
      </c>
      <c r="F17" s="33" t="s">
        <v>406</v>
      </c>
      <c r="G17" s="86" t="s">
        <v>427</v>
      </c>
      <c r="H17" s="33"/>
      <c r="I17" s="33" t="s">
        <v>424</v>
      </c>
      <c r="J17" s="33" t="s">
        <v>397</v>
      </c>
    </row>
    <row r="18" ht="33.75" customHeight="1" spans="1:10">
      <c r="A18" s="33" t="s">
        <v>324</v>
      </c>
      <c r="B18" s="33" t="s">
        <v>415</v>
      </c>
      <c r="C18" s="33" t="s">
        <v>408</v>
      </c>
      <c r="D18" s="33" t="s">
        <v>425</v>
      </c>
      <c r="E18" s="33" t="s">
        <v>428</v>
      </c>
      <c r="F18" s="33" t="s">
        <v>406</v>
      </c>
      <c r="G18" s="86" t="s">
        <v>429</v>
      </c>
      <c r="H18" s="33"/>
      <c r="I18" s="33" t="s">
        <v>424</v>
      </c>
      <c r="J18" s="33" t="s">
        <v>397</v>
      </c>
    </row>
    <row r="19" ht="33.75" customHeight="1" spans="1:10">
      <c r="A19" s="33" t="s">
        <v>324</v>
      </c>
      <c r="B19" s="33" t="s">
        <v>415</v>
      </c>
      <c r="C19" s="33" t="s">
        <v>412</v>
      </c>
      <c r="D19" s="33" t="s">
        <v>413</v>
      </c>
      <c r="E19" s="33" t="s">
        <v>430</v>
      </c>
      <c r="F19" s="33" t="s">
        <v>393</v>
      </c>
      <c r="G19" s="86" t="s">
        <v>431</v>
      </c>
      <c r="H19" s="33" t="s">
        <v>395</v>
      </c>
      <c r="I19" s="33" t="s">
        <v>396</v>
      </c>
      <c r="J19" s="33" t="s">
        <v>397</v>
      </c>
    </row>
    <row r="20" ht="33.75" customHeight="1" spans="1:10">
      <c r="A20" s="33" t="s">
        <v>292</v>
      </c>
      <c r="B20" s="33" t="s">
        <v>432</v>
      </c>
      <c r="C20" s="33" t="s">
        <v>390</v>
      </c>
      <c r="D20" s="33" t="s">
        <v>391</v>
      </c>
      <c r="E20" s="33" t="s">
        <v>433</v>
      </c>
      <c r="F20" s="33" t="s">
        <v>406</v>
      </c>
      <c r="G20" s="86" t="s">
        <v>49</v>
      </c>
      <c r="H20" s="33" t="s">
        <v>420</v>
      </c>
      <c r="I20" s="33" t="s">
        <v>396</v>
      </c>
      <c r="J20" s="33" t="s">
        <v>434</v>
      </c>
    </row>
    <row r="21" ht="33.75" customHeight="1" spans="1:10">
      <c r="A21" s="33" t="s">
        <v>292</v>
      </c>
      <c r="B21" s="33" t="s">
        <v>432</v>
      </c>
      <c r="C21" s="33" t="s">
        <v>390</v>
      </c>
      <c r="D21" s="33" t="s">
        <v>401</v>
      </c>
      <c r="E21" s="33" t="s">
        <v>435</v>
      </c>
      <c r="F21" s="33" t="s">
        <v>393</v>
      </c>
      <c r="G21" s="86" t="s">
        <v>403</v>
      </c>
      <c r="H21" s="33" t="s">
        <v>395</v>
      </c>
      <c r="I21" s="33" t="s">
        <v>396</v>
      </c>
      <c r="J21" s="33" t="s">
        <v>436</v>
      </c>
    </row>
    <row r="22" ht="33.75" customHeight="1" spans="1:10">
      <c r="A22" s="33" t="s">
        <v>292</v>
      </c>
      <c r="B22" s="33" t="s">
        <v>432</v>
      </c>
      <c r="C22" s="33" t="s">
        <v>408</v>
      </c>
      <c r="D22" s="33" t="s">
        <v>409</v>
      </c>
      <c r="E22" s="33" t="s">
        <v>437</v>
      </c>
      <c r="F22" s="33" t="s">
        <v>393</v>
      </c>
      <c r="G22" s="86" t="s">
        <v>403</v>
      </c>
      <c r="H22" s="33" t="s">
        <v>395</v>
      </c>
      <c r="I22" s="33" t="s">
        <v>396</v>
      </c>
      <c r="J22" s="33" t="s">
        <v>438</v>
      </c>
    </row>
    <row r="23" ht="33.75" customHeight="1" spans="1:10">
      <c r="A23" s="33" t="s">
        <v>292</v>
      </c>
      <c r="B23" s="33" t="s">
        <v>432</v>
      </c>
      <c r="C23" s="33" t="s">
        <v>408</v>
      </c>
      <c r="D23" s="33" t="s">
        <v>409</v>
      </c>
      <c r="E23" s="33" t="s">
        <v>439</v>
      </c>
      <c r="F23" s="33" t="s">
        <v>393</v>
      </c>
      <c r="G23" s="86" t="s">
        <v>403</v>
      </c>
      <c r="H23" s="33" t="s">
        <v>395</v>
      </c>
      <c r="I23" s="33" t="s">
        <v>396</v>
      </c>
      <c r="J23" s="33" t="s">
        <v>439</v>
      </c>
    </row>
    <row r="24" ht="33.75" customHeight="1" spans="1:10">
      <c r="A24" s="33" t="s">
        <v>292</v>
      </c>
      <c r="B24" s="33" t="s">
        <v>432</v>
      </c>
      <c r="C24" s="33" t="s">
        <v>412</v>
      </c>
      <c r="D24" s="33" t="s">
        <v>413</v>
      </c>
      <c r="E24" s="33" t="s">
        <v>440</v>
      </c>
      <c r="F24" s="33" t="s">
        <v>393</v>
      </c>
      <c r="G24" s="86" t="s">
        <v>411</v>
      </c>
      <c r="H24" s="33" t="s">
        <v>395</v>
      </c>
      <c r="I24" s="33" t="s">
        <v>396</v>
      </c>
      <c r="J24" s="33" t="s">
        <v>441</v>
      </c>
    </row>
    <row r="25" ht="33.75" customHeight="1" spans="1:10">
      <c r="A25" s="33" t="s">
        <v>289</v>
      </c>
      <c r="B25" s="33" t="s">
        <v>442</v>
      </c>
      <c r="C25" s="33" t="s">
        <v>390</v>
      </c>
      <c r="D25" s="33" t="s">
        <v>391</v>
      </c>
      <c r="E25" s="33" t="s">
        <v>443</v>
      </c>
      <c r="F25" s="33" t="s">
        <v>393</v>
      </c>
      <c r="G25" s="86" t="s">
        <v>444</v>
      </c>
      <c r="H25" s="33" t="s">
        <v>445</v>
      </c>
      <c r="I25" s="33" t="s">
        <v>396</v>
      </c>
      <c r="J25" s="33" t="s">
        <v>446</v>
      </c>
    </row>
    <row r="26" ht="33.75" customHeight="1" spans="1:10">
      <c r="A26" s="33" t="s">
        <v>289</v>
      </c>
      <c r="B26" s="33" t="s">
        <v>442</v>
      </c>
      <c r="C26" s="33" t="s">
        <v>390</v>
      </c>
      <c r="D26" s="33" t="s">
        <v>391</v>
      </c>
      <c r="E26" s="33" t="s">
        <v>447</v>
      </c>
      <c r="F26" s="33" t="s">
        <v>393</v>
      </c>
      <c r="G26" s="86" t="s">
        <v>48</v>
      </c>
      <c r="H26" s="33" t="s">
        <v>448</v>
      </c>
      <c r="I26" s="33" t="s">
        <v>396</v>
      </c>
      <c r="J26" s="33" t="s">
        <v>449</v>
      </c>
    </row>
    <row r="27" ht="33.75" customHeight="1" spans="1:10">
      <c r="A27" s="33" t="s">
        <v>289</v>
      </c>
      <c r="B27" s="33" t="s">
        <v>442</v>
      </c>
      <c r="C27" s="33" t="s">
        <v>390</v>
      </c>
      <c r="D27" s="33" t="s">
        <v>401</v>
      </c>
      <c r="E27" s="33" t="s">
        <v>450</v>
      </c>
      <c r="F27" s="33" t="s">
        <v>406</v>
      </c>
      <c r="G27" s="86" t="s">
        <v>407</v>
      </c>
      <c r="H27" s="33" t="s">
        <v>395</v>
      </c>
      <c r="I27" s="33" t="s">
        <v>396</v>
      </c>
      <c r="J27" s="33" t="s">
        <v>451</v>
      </c>
    </row>
    <row r="28" ht="33.75" customHeight="1" spans="1:10">
      <c r="A28" s="33" t="s">
        <v>289</v>
      </c>
      <c r="B28" s="33" t="s">
        <v>442</v>
      </c>
      <c r="C28" s="33" t="s">
        <v>390</v>
      </c>
      <c r="D28" s="33" t="s">
        <v>404</v>
      </c>
      <c r="E28" s="33" t="s">
        <v>452</v>
      </c>
      <c r="F28" s="33" t="s">
        <v>453</v>
      </c>
      <c r="G28" s="86" t="s">
        <v>454</v>
      </c>
      <c r="H28" s="33" t="s">
        <v>455</v>
      </c>
      <c r="I28" s="33" t="s">
        <v>396</v>
      </c>
      <c r="J28" s="33" t="s">
        <v>456</v>
      </c>
    </row>
    <row r="29" ht="33.75" customHeight="1" spans="1:10">
      <c r="A29" s="33" t="s">
        <v>289</v>
      </c>
      <c r="B29" s="33" t="s">
        <v>442</v>
      </c>
      <c r="C29" s="33" t="s">
        <v>408</v>
      </c>
      <c r="D29" s="33" t="s">
        <v>409</v>
      </c>
      <c r="E29" s="33" t="s">
        <v>457</v>
      </c>
      <c r="F29" s="33" t="s">
        <v>393</v>
      </c>
      <c r="G29" s="86" t="s">
        <v>403</v>
      </c>
      <c r="H29" s="33" t="s">
        <v>394</v>
      </c>
      <c r="I29" s="33" t="s">
        <v>396</v>
      </c>
      <c r="J29" s="33" t="s">
        <v>458</v>
      </c>
    </row>
    <row r="30" ht="33.75" customHeight="1" spans="1:10">
      <c r="A30" s="33" t="s">
        <v>289</v>
      </c>
      <c r="B30" s="33" t="s">
        <v>442</v>
      </c>
      <c r="C30" s="33" t="s">
        <v>412</v>
      </c>
      <c r="D30" s="33" t="s">
        <v>413</v>
      </c>
      <c r="E30" s="33" t="s">
        <v>459</v>
      </c>
      <c r="F30" s="33" t="s">
        <v>393</v>
      </c>
      <c r="G30" s="86" t="s">
        <v>394</v>
      </c>
      <c r="H30" s="33" t="s">
        <v>395</v>
      </c>
      <c r="I30" s="33" t="s">
        <v>396</v>
      </c>
      <c r="J30" s="33" t="s">
        <v>460</v>
      </c>
    </row>
    <row r="31" ht="33.75" customHeight="1" spans="1:10">
      <c r="A31" s="33" t="s">
        <v>316</v>
      </c>
      <c r="B31" s="33" t="s">
        <v>461</v>
      </c>
      <c r="C31" s="33" t="s">
        <v>390</v>
      </c>
      <c r="D31" s="33" t="s">
        <v>391</v>
      </c>
      <c r="E31" s="33" t="s">
        <v>462</v>
      </c>
      <c r="F31" s="33" t="s">
        <v>393</v>
      </c>
      <c r="G31" s="86" t="s">
        <v>48</v>
      </c>
      <c r="H31" s="33" t="s">
        <v>463</v>
      </c>
      <c r="I31" s="33" t="s">
        <v>396</v>
      </c>
      <c r="J31" s="33" t="s">
        <v>464</v>
      </c>
    </row>
    <row r="32" ht="33.75" customHeight="1" spans="1:10">
      <c r="A32" s="33" t="s">
        <v>316</v>
      </c>
      <c r="B32" s="33" t="s">
        <v>461</v>
      </c>
      <c r="C32" s="33" t="s">
        <v>390</v>
      </c>
      <c r="D32" s="33" t="s">
        <v>391</v>
      </c>
      <c r="E32" s="33" t="s">
        <v>465</v>
      </c>
      <c r="F32" s="33" t="s">
        <v>406</v>
      </c>
      <c r="G32" s="86" t="s">
        <v>52</v>
      </c>
      <c r="H32" s="33" t="s">
        <v>466</v>
      </c>
      <c r="I32" s="33" t="s">
        <v>396</v>
      </c>
      <c r="J32" s="33" t="s">
        <v>467</v>
      </c>
    </row>
    <row r="33" ht="33.75" customHeight="1" spans="1:10">
      <c r="A33" s="33" t="s">
        <v>316</v>
      </c>
      <c r="B33" s="33" t="s">
        <v>461</v>
      </c>
      <c r="C33" s="33" t="s">
        <v>390</v>
      </c>
      <c r="D33" s="33" t="s">
        <v>391</v>
      </c>
      <c r="E33" s="33" t="s">
        <v>468</v>
      </c>
      <c r="F33" s="33" t="s">
        <v>393</v>
      </c>
      <c r="G33" s="86" t="s">
        <v>469</v>
      </c>
      <c r="H33" s="33" t="s">
        <v>400</v>
      </c>
      <c r="I33" s="33" t="s">
        <v>396</v>
      </c>
      <c r="J33" s="33" t="s">
        <v>470</v>
      </c>
    </row>
    <row r="34" ht="33.75" customHeight="1" spans="1:10">
      <c r="A34" s="33" t="s">
        <v>316</v>
      </c>
      <c r="B34" s="33" t="s">
        <v>461</v>
      </c>
      <c r="C34" s="33" t="s">
        <v>390</v>
      </c>
      <c r="D34" s="33" t="s">
        <v>401</v>
      </c>
      <c r="E34" s="33" t="s">
        <v>471</v>
      </c>
      <c r="F34" s="33" t="s">
        <v>393</v>
      </c>
      <c r="G34" s="86" t="s">
        <v>407</v>
      </c>
      <c r="H34" s="33" t="s">
        <v>395</v>
      </c>
      <c r="I34" s="33" t="s">
        <v>396</v>
      </c>
      <c r="J34" s="33" t="s">
        <v>472</v>
      </c>
    </row>
    <row r="35" ht="33.75" customHeight="1" spans="1:10">
      <c r="A35" s="33" t="s">
        <v>316</v>
      </c>
      <c r="B35" s="33" t="s">
        <v>461</v>
      </c>
      <c r="C35" s="33" t="s">
        <v>390</v>
      </c>
      <c r="D35" s="33" t="s">
        <v>401</v>
      </c>
      <c r="E35" s="33" t="s">
        <v>473</v>
      </c>
      <c r="F35" s="33" t="s">
        <v>393</v>
      </c>
      <c r="G35" s="86" t="s">
        <v>394</v>
      </c>
      <c r="H35" s="33" t="s">
        <v>395</v>
      </c>
      <c r="I35" s="33" t="s">
        <v>396</v>
      </c>
      <c r="J35" s="33" t="s">
        <v>474</v>
      </c>
    </row>
    <row r="36" ht="33.75" customHeight="1" spans="1:10">
      <c r="A36" s="33" t="s">
        <v>316</v>
      </c>
      <c r="B36" s="33" t="s">
        <v>461</v>
      </c>
      <c r="C36" s="33" t="s">
        <v>390</v>
      </c>
      <c r="D36" s="33" t="s">
        <v>401</v>
      </c>
      <c r="E36" s="33" t="s">
        <v>475</v>
      </c>
      <c r="F36" s="33" t="s">
        <v>393</v>
      </c>
      <c r="G36" s="86" t="s">
        <v>407</v>
      </c>
      <c r="H36" s="33" t="s">
        <v>395</v>
      </c>
      <c r="I36" s="33" t="s">
        <v>396</v>
      </c>
      <c r="J36" s="33" t="s">
        <v>476</v>
      </c>
    </row>
    <row r="37" ht="39" customHeight="1" spans="1:10">
      <c r="A37" s="33" t="s">
        <v>316</v>
      </c>
      <c r="B37" s="33" t="s">
        <v>461</v>
      </c>
      <c r="C37" s="33" t="s">
        <v>390</v>
      </c>
      <c r="D37" s="33" t="s">
        <v>401</v>
      </c>
      <c r="E37" s="33" t="s">
        <v>477</v>
      </c>
      <c r="F37" s="33" t="s">
        <v>393</v>
      </c>
      <c r="G37" s="86" t="s">
        <v>478</v>
      </c>
      <c r="H37" s="33" t="s">
        <v>479</v>
      </c>
      <c r="I37" s="33" t="s">
        <v>396</v>
      </c>
      <c r="J37" s="33" t="s">
        <v>480</v>
      </c>
    </row>
    <row r="38" ht="33.75" customHeight="1" spans="1:10">
      <c r="A38" s="33" t="s">
        <v>316</v>
      </c>
      <c r="B38" s="33" t="s">
        <v>461</v>
      </c>
      <c r="C38" s="33" t="s">
        <v>390</v>
      </c>
      <c r="D38" s="33" t="s">
        <v>401</v>
      </c>
      <c r="E38" s="33" t="s">
        <v>481</v>
      </c>
      <c r="F38" s="33" t="s">
        <v>393</v>
      </c>
      <c r="G38" s="86" t="s">
        <v>482</v>
      </c>
      <c r="H38" s="33" t="s">
        <v>479</v>
      </c>
      <c r="I38" s="33" t="s">
        <v>396</v>
      </c>
      <c r="J38" s="33" t="s">
        <v>483</v>
      </c>
    </row>
    <row r="39" ht="33.75" customHeight="1" spans="1:10">
      <c r="A39" s="33" t="s">
        <v>316</v>
      </c>
      <c r="B39" s="33" t="s">
        <v>461</v>
      </c>
      <c r="C39" s="33" t="s">
        <v>408</v>
      </c>
      <c r="D39" s="33" t="s">
        <v>409</v>
      </c>
      <c r="E39" s="33" t="s">
        <v>484</v>
      </c>
      <c r="F39" s="33" t="s">
        <v>393</v>
      </c>
      <c r="G39" s="86" t="s">
        <v>485</v>
      </c>
      <c r="H39" s="33" t="s">
        <v>395</v>
      </c>
      <c r="I39" s="33" t="s">
        <v>424</v>
      </c>
      <c r="J39" s="33" t="s">
        <v>486</v>
      </c>
    </row>
    <row r="40" ht="33.75" customHeight="1" spans="1:10">
      <c r="A40" s="33" t="s">
        <v>316</v>
      </c>
      <c r="B40" s="33" t="s">
        <v>461</v>
      </c>
      <c r="C40" s="33" t="s">
        <v>408</v>
      </c>
      <c r="D40" s="33" t="s">
        <v>409</v>
      </c>
      <c r="E40" s="33" t="s">
        <v>487</v>
      </c>
      <c r="F40" s="33" t="s">
        <v>393</v>
      </c>
      <c r="G40" s="86" t="s">
        <v>488</v>
      </c>
      <c r="H40" s="33"/>
      <c r="I40" s="33" t="s">
        <v>424</v>
      </c>
      <c r="J40" s="33" t="s">
        <v>489</v>
      </c>
    </row>
    <row r="41" ht="33.75" customHeight="1" spans="1:10">
      <c r="A41" s="33" t="s">
        <v>316</v>
      </c>
      <c r="B41" s="33" t="s">
        <v>461</v>
      </c>
      <c r="C41" s="33" t="s">
        <v>412</v>
      </c>
      <c r="D41" s="33" t="s">
        <v>413</v>
      </c>
      <c r="E41" s="33" t="s">
        <v>490</v>
      </c>
      <c r="F41" s="33" t="s">
        <v>393</v>
      </c>
      <c r="G41" s="86" t="s">
        <v>411</v>
      </c>
      <c r="H41" s="33" t="s">
        <v>395</v>
      </c>
      <c r="I41" s="33" t="s">
        <v>396</v>
      </c>
      <c r="J41" s="33" t="s">
        <v>491</v>
      </c>
    </row>
    <row r="42" ht="33.75" customHeight="1" spans="1:10">
      <c r="A42" s="33" t="s">
        <v>310</v>
      </c>
      <c r="B42" s="33" t="s">
        <v>492</v>
      </c>
      <c r="C42" s="33" t="s">
        <v>390</v>
      </c>
      <c r="D42" s="33" t="s">
        <v>391</v>
      </c>
      <c r="E42" s="33" t="s">
        <v>493</v>
      </c>
      <c r="F42" s="33" t="s">
        <v>406</v>
      </c>
      <c r="G42" s="86" t="s">
        <v>494</v>
      </c>
      <c r="H42" s="33" t="s">
        <v>420</v>
      </c>
      <c r="I42" s="33" t="s">
        <v>396</v>
      </c>
      <c r="J42" s="33" t="s">
        <v>495</v>
      </c>
    </row>
    <row r="43" ht="33.75" customHeight="1" spans="1:10">
      <c r="A43" s="33" t="s">
        <v>310</v>
      </c>
      <c r="B43" s="33" t="s">
        <v>492</v>
      </c>
      <c r="C43" s="33" t="s">
        <v>390</v>
      </c>
      <c r="D43" s="33" t="s">
        <v>391</v>
      </c>
      <c r="E43" s="33" t="s">
        <v>496</v>
      </c>
      <c r="F43" s="33" t="s">
        <v>406</v>
      </c>
      <c r="G43" s="86" t="s">
        <v>497</v>
      </c>
      <c r="H43" s="33" t="s">
        <v>498</v>
      </c>
      <c r="I43" s="33" t="s">
        <v>424</v>
      </c>
      <c r="J43" s="33" t="s">
        <v>499</v>
      </c>
    </row>
    <row r="44" ht="33.75" customHeight="1" spans="1:10">
      <c r="A44" s="33" t="s">
        <v>310</v>
      </c>
      <c r="B44" s="33" t="s">
        <v>492</v>
      </c>
      <c r="C44" s="33" t="s">
        <v>390</v>
      </c>
      <c r="D44" s="33" t="s">
        <v>401</v>
      </c>
      <c r="E44" s="33" t="s">
        <v>500</v>
      </c>
      <c r="F44" s="33" t="s">
        <v>393</v>
      </c>
      <c r="G44" s="86" t="s">
        <v>403</v>
      </c>
      <c r="H44" s="33" t="s">
        <v>395</v>
      </c>
      <c r="I44" s="33" t="s">
        <v>396</v>
      </c>
      <c r="J44" s="33" t="s">
        <v>501</v>
      </c>
    </row>
    <row r="45" ht="33.75" customHeight="1" spans="1:10">
      <c r="A45" s="33" t="s">
        <v>310</v>
      </c>
      <c r="B45" s="33" t="s">
        <v>492</v>
      </c>
      <c r="C45" s="33" t="s">
        <v>390</v>
      </c>
      <c r="D45" s="33" t="s">
        <v>404</v>
      </c>
      <c r="E45" s="33" t="s">
        <v>502</v>
      </c>
      <c r="F45" s="33" t="s">
        <v>453</v>
      </c>
      <c r="G45" s="86" t="s">
        <v>503</v>
      </c>
      <c r="H45" s="33" t="s">
        <v>504</v>
      </c>
      <c r="I45" s="33" t="s">
        <v>396</v>
      </c>
      <c r="J45" s="33" t="s">
        <v>505</v>
      </c>
    </row>
    <row r="46" ht="33.75" customHeight="1" spans="1:10">
      <c r="A46" s="33" t="s">
        <v>310</v>
      </c>
      <c r="B46" s="33" t="s">
        <v>492</v>
      </c>
      <c r="C46" s="33" t="s">
        <v>408</v>
      </c>
      <c r="D46" s="33" t="s">
        <v>421</v>
      </c>
      <c r="E46" s="33" t="s">
        <v>506</v>
      </c>
      <c r="F46" s="33" t="s">
        <v>406</v>
      </c>
      <c r="G46" s="86" t="s">
        <v>407</v>
      </c>
      <c r="H46" s="33" t="s">
        <v>395</v>
      </c>
      <c r="I46" s="33" t="s">
        <v>396</v>
      </c>
      <c r="J46" s="33" t="s">
        <v>507</v>
      </c>
    </row>
    <row r="47" ht="33.75" customHeight="1" spans="1:10">
      <c r="A47" s="33" t="s">
        <v>310</v>
      </c>
      <c r="B47" s="33" t="s">
        <v>492</v>
      </c>
      <c r="C47" s="33" t="s">
        <v>408</v>
      </c>
      <c r="D47" s="33" t="s">
        <v>409</v>
      </c>
      <c r="E47" s="33" t="s">
        <v>508</v>
      </c>
      <c r="F47" s="33" t="s">
        <v>406</v>
      </c>
      <c r="G47" s="86" t="s">
        <v>407</v>
      </c>
      <c r="H47" s="33" t="s">
        <v>395</v>
      </c>
      <c r="I47" s="33" t="s">
        <v>396</v>
      </c>
      <c r="J47" s="33" t="s">
        <v>509</v>
      </c>
    </row>
    <row r="48" ht="33.75" customHeight="1" spans="1:10">
      <c r="A48" s="33" t="s">
        <v>310</v>
      </c>
      <c r="B48" s="33" t="s">
        <v>492</v>
      </c>
      <c r="C48" s="33" t="s">
        <v>412</v>
      </c>
      <c r="D48" s="33" t="s">
        <v>413</v>
      </c>
      <c r="E48" s="33" t="s">
        <v>510</v>
      </c>
      <c r="F48" s="33" t="s">
        <v>393</v>
      </c>
      <c r="G48" s="86" t="s">
        <v>431</v>
      </c>
      <c r="H48" s="33" t="s">
        <v>395</v>
      </c>
      <c r="I48" s="33" t="s">
        <v>396</v>
      </c>
      <c r="J48" s="33" t="s">
        <v>511</v>
      </c>
    </row>
    <row r="49" ht="33.75" customHeight="1" spans="1:10">
      <c r="A49" s="33" t="s">
        <v>367</v>
      </c>
      <c r="B49" s="33" t="s">
        <v>512</v>
      </c>
      <c r="C49" s="33" t="s">
        <v>390</v>
      </c>
      <c r="D49" s="33" t="s">
        <v>391</v>
      </c>
      <c r="E49" s="33" t="s">
        <v>513</v>
      </c>
      <c r="F49" s="33" t="s">
        <v>393</v>
      </c>
      <c r="G49" s="86" t="s">
        <v>514</v>
      </c>
      <c r="H49" s="33" t="s">
        <v>420</v>
      </c>
      <c r="I49" s="33" t="s">
        <v>396</v>
      </c>
      <c r="J49" s="33" t="s">
        <v>515</v>
      </c>
    </row>
    <row r="50" ht="33.75" customHeight="1" spans="1:10">
      <c r="A50" s="33" t="s">
        <v>367</v>
      </c>
      <c r="B50" s="33" t="s">
        <v>512</v>
      </c>
      <c r="C50" s="33" t="s">
        <v>390</v>
      </c>
      <c r="D50" s="33" t="s">
        <v>401</v>
      </c>
      <c r="E50" s="33" t="s">
        <v>516</v>
      </c>
      <c r="F50" s="33" t="s">
        <v>393</v>
      </c>
      <c r="G50" s="86" t="s">
        <v>517</v>
      </c>
      <c r="H50" s="33" t="s">
        <v>395</v>
      </c>
      <c r="I50" s="33" t="s">
        <v>424</v>
      </c>
      <c r="J50" s="33" t="s">
        <v>518</v>
      </c>
    </row>
    <row r="51" ht="33.75" customHeight="1" spans="1:10">
      <c r="A51" s="33" t="s">
        <v>367</v>
      </c>
      <c r="B51" s="33" t="s">
        <v>512</v>
      </c>
      <c r="C51" s="33" t="s">
        <v>408</v>
      </c>
      <c r="D51" s="33" t="s">
        <v>409</v>
      </c>
      <c r="E51" s="33" t="s">
        <v>519</v>
      </c>
      <c r="F51" s="33" t="s">
        <v>393</v>
      </c>
      <c r="G51" s="86" t="s">
        <v>411</v>
      </c>
      <c r="H51" s="33" t="s">
        <v>395</v>
      </c>
      <c r="I51" s="33" t="s">
        <v>396</v>
      </c>
      <c r="J51" s="33" t="s">
        <v>520</v>
      </c>
    </row>
    <row r="52" ht="33.75" customHeight="1" spans="1:10">
      <c r="A52" s="33" t="s">
        <v>367</v>
      </c>
      <c r="B52" s="33" t="s">
        <v>512</v>
      </c>
      <c r="C52" s="33" t="s">
        <v>412</v>
      </c>
      <c r="D52" s="33" t="s">
        <v>413</v>
      </c>
      <c r="E52" s="33" t="s">
        <v>521</v>
      </c>
      <c r="F52" s="33" t="s">
        <v>393</v>
      </c>
      <c r="G52" s="86" t="s">
        <v>517</v>
      </c>
      <c r="H52" s="33" t="s">
        <v>395</v>
      </c>
      <c r="I52" s="33" t="s">
        <v>424</v>
      </c>
      <c r="J52" s="33" t="s">
        <v>522</v>
      </c>
    </row>
    <row r="53" ht="33.75" customHeight="1" spans="1:10">
      <c r="A53" s="33" t="s">
        <v>367</v>
      </c>
      <c r="B53" s="33" t="s">
        <v>512</v>
      </c>
      <c r="C53" s="33" t="s">
        <v>412</v>
      </c>
      <c r="D53" s="33" t="s">
        <v>413</v>
      </c>
      <c r="E53" s="33" t="s">
        <v>523</v>
      </c>
      <c r="F53" s="33" t="s">
        <v>393</v>
      </c>
      <c r="G53" s="86" t="s">
        <v>517</v>
      </c>
      <c r="H53" s="33" t="s">
        <v>395</v>
      </c>
      <c r="I53" s="33" t="s">
        <v>424</v>
      </c>
      <c r="J53" s="33" t="s">
        <v>518</v>
      </c>
    </row>
    <row r="54" ht="33.75" customHeight="1" spans="1:10">
      <c r="A54" s="33" t="s">
        <v>374</v>
      </c>
      <c r="B54" s="33" t="s">
        <v>524</v>
      </c>
      <c r="C54" s="33" t="s">
        <v>390</v>
      </c>
      <c r="D54" s="33" t="s">
        <v>391</v>
      </c>
      <c r="E54" s="33" t="s">
        <v>462</v>
      </c>
      <c r="F54" s="33" t="s">
        <v>393</v>
      </c>
      <c r="G54" s="86" t="s">
        <v>51</v>
      </c>
      <c r="H54" s="33" t="s">
        <v>395</v>
      </c>
      <c r="I54" s="33" t="s">
        <v>396</v>
      </c>
      <c r="J54" s="33" t="s">
        <v>397</v>
      </c>
    </row>
    <row r="55" ht="33.75" customHeight="1" spans="1:10">
      <c r="A55" s="33" t="s">
        <v>374</v>
      </c>
      <c r="B55" s="33" t="s">
        <v>524</v>
      </c>
      <c r="C55" s="33" t="s">
        <v>390</v>
      </c>
      <c r="D55" s="33" t="s">
        <v>391</v>
      </c>
      <c r="E55" s="33" t="s">
        <v>525</v>
      </c>
      <c r="F55" s="33" t="s">
        <v>406</v>
      </c>
      <c r="G55" s="86" t="s">
        <v>526</v>
      </c>
      <c r="H55" s="33" t="s">
        <v>527</v>
      </c>
      <c r="I55" s="33" t="s">
        <v>396</v>
      </c>
      <c r="J55" s="33" t="s">
        <v>397</v>
      </c>
    </row>
    <row r="56" ht="33.75" customHeight="1" spans="1:10">
      <c r="A56" s="33" t="s">
        <v>374</v>
      </c>
      <c r="B56" s="33" t="s">
        <v>524</v>
      </c>
      <c r="C56" s="33" t="s">
        <v>390</v>
      </c>
      <c r="D56" s="33" t="s">
        <v>391</v>
      </c>
      <c r="E56" s="33" t="s">
        <v>528</v>
      </c>
      <c r="F56" s="33" t="s">
        <v>406</v>
      </c>
      <c r="G56" s="86" t="s">
        <v>529</v>
      </c>
      <c r="H56" s="33" t="s">
        <v>527</v>
      </c>
      <c r="I56" s="33" t="s">
        <v>396</v>
      </c>
      <c r="J56" s="33" t="s">
        <v>397</v>
      </c>
    </row>
    <row r="57" ht="33.75" customHeight="1" spans="1:10">
      <c r="A57" s="33" t="s">
        <v>374</v>
      </c>
      <c r="B57" s="33" t="s">
        <v>524</v>
      </c>
      <c r="C57" s="33" t="s">
        <v>390</v>
      </c>
      <c r="D57" s="33" t="s">
        <v>391</v>
      </c>
      <c r="E57" s="33" t="s">
        <v>530</v>
      </c>
      <c r="F57" s="33" t="s">
        <v>406</v>
      </c>
      <c r="G57" s="86" t="s">
        <v>482</v>
      </c>
      <c r="H57" s="33" t="s">
        <v>479</v>
      </c>
      <c r="I57" s="33" t="s">
        <v>396</v>
      </c>
      <c r="J57" s="33" t="s">
        <v>397</v>
      </c>
    </row>
    <row r="58" ht="33.75" customHeight="1" spans="1:10">
      <c r="A58" s="33" t="s">
        <v>374</v>
      </c>
      <c r="B58" s="33" t="s">
        <v>524</v>
      </c>
      <c r="C58" s="33" t="s">
        <v>390</v>
      </c>
      <c r="D58" s="33" t="s">
        <v>401</v>
      </c>
      <c r="E58" s="33" t="s">
        <v>473</v>
      </c>
      <c r="F58" s="33" t="s">
        <v>393</v>
      </c>
      <c r="G58" s="86" t="s">
        <v>394</v>
      </c>
      <c r="H58" s="33" t="s">
        <v>395</v>
      </c>
      <c r="I58" s="33" t="s">
        <v>396</v>
      </c>
      <c r="J58" s="33" t="s">
        <v>397</v>
      </c>
    </row>
    <row r="59" ht="33.75" customHeight="1" spans="1:10">
      <c r="A59" s="33" t="s">
        <v>374</v>
      </c>
      <c r="B59" s="33" t="s">
        <v>524</v>
      </c>
      <c r="C59" s="33" t="s">
        <v>390</v>
      </c>
      <c r="D59" s="33" t="s">
        <v>401</v>
      </c>
      <c r="E59" s="33" t="s">
        <v>531</v>
      </c>
      <c r="F59" s="33" t="s">
        <v>393</v>
      </c>
      <c r="G59" s="86" t="s">
        <v>407</v>
      </c>
      <c r="H59" s="33" t="s">
        <v>395</v>
      </c>
      <c r="I59" s="33" t="s">
        <v>396</v>
      </c>
      <c r="J59" s="33" t="s">
        <v>397</v>
      </c>
    </row>
    <row r="60" ht="33.75" customHeight="1" spans="1:10">
      <c r="A60" s="33" t="s">
        <v>374</v>
      </c>
      <c r="B60" s="33" t="s">
        <v>524</v>
      </c>
      <c r="C60" s="33" t="s">
        <v>390</v>
      </c>
      <c r="D60" s="33" t="s">
        <v>404</v>
      </c>
      <c r="E60" s="33" t="s">
        <v>532</v>
      </c>
      <c r="F60" s="33" t="s">
        <v>406</v>
      </c>
      <c r="G60" s="86" t="s">
        <v>407</v>
      </c>
      <c r="H60" s="33" t="s">
        <v>395</v>
      </c>
      <c r="I60" s="33" t="s">
        <v>396</v>
      </c>
      <c r="J60" s="33" t="s">
        <v>397</v>
      </c>
    </row>
    <row r="61" ht="33.75" customHeight="1" spans="1:10">
      <c r="A61" s="33" t="s">
        <v>374</v>
      </c>
      <c r="B61" s="33" t="s">
        <v>524</v>
      </c>
      <c r="C61" s="33" t="s">
        <v>408</v>
      </c>
      <c r="D61" s="33" t="s">
        <v>409</v>
      </c>
      <c r="E61" s="33" t="s">
        <v>487</v>
      </c>
      <c r="F61" s="33" t="s">
        <v>406</v>
      </c>
      <c r="G61" s="86" t="s">
        <v>488</v>
      </c>
      <c r="H61" s="33"/>
      <c r="I61" s="33" t="s">
        <v>424</v>
      </c>
      <c r="J61" s="33" t="s">
        <v>397</v>
      </c>
    </row>
    <row r="62" ht="33.75" customHeight="1" spans="1:10">
      <c r="A62" s="33" t="s">
        <v>374</v>
      </c>
      <c r="B62" s="33" t="s">
        <v>524</v>
      </c>
      <c r="C62" s="33" t="s">
        <v>408</v>
      </c>
      <c r="D62" s="33" t="s">
        <v>409</v>
      </c>
      <c r="E62" s="33" t="s">
        <v>533</v>
      </c>
      <c r="F62" s="33" t="s">
        <v>406</v>
      </c>
      <c r="G62" s="86" t="s">
        <v>534</v>
      </c>
      <c r="H62" s="33"/>
      <c r="I62" s="33" t="s">
        <v>424</v>
      </c>
      <c r="J62" s="33" t="s">
        <v>397</v>
      </c>
    </row>
    <row r="63" ht="33.75" customHeight="1" spans="1:10">
      <c r="A63" s="33" t="s">
        <v>374</v>
      </c>
      <c r="B63" s="33" t="s">
        <v>524</v>
      </c>
      <c r="C63" s="33" t="s">
        <v>408</v>
      </c>
      <c r="D63" s="33" t="s">
        <v>409</v>
      </c>
      <c r="E63" s="33" t="s">
        <v>535</v>
      </c>
      <c r="F63" s="33" t="s">
        <v>406</v>
      </c>
      <c r="G63" s="86" t="s">
        <v>485</v>
      </c>
      <c r="H63" s="33"/>
      <c r="I63" s="33" t="s">
        <v>424</v>
      </c>
      <c r="J63" s="33" t="s">
        <v>397</v>
      </c>
    </row>
    <row r="64" ht="33.75" customHeight="1" spans="1:10">
      <c r="A64" s="33" t="s">
        <v>374</v>
      </c>
      <c r="B64" s="33" t="s">
        <v>524</v>
      </c>
      <c r="C64" s="33" t="s">
        <v>412</v>
      </c>
      <c r="D64" s="33" t="s">
        <v>413</v>
      </c>
      <c r="E64" s="33" t="s">
        <v>536</v>
      </c>
      <c r="F64" s="33" t="s">
        <v>393</v>
      </c>
      <c r="G64" s="86" t="s">
        <v>403</v>
      </c>
      <c r="H64" s="33" t="s">
        <v>395</v>
      </c>
      <c r="I64" s="33" t="s">
        <v>396</v>
      </c>
      <c r="J64" s="33" t="s">
        <v>397</v>
      </c>
    </row>
    <row r="65" ht="33.75" customHeight="1" spans="1:10">
      <c r="A65" s="33" t="s">
        <v>329</v>
      </c>
      <c r="B65" s="33" t="s">
        <v>537</v>
      </c>
      <c r="C65" s="33" t="s">
        <v>390</v>
      </c>
      <c r="D65" s="33" t="s">
        <v>391</v>
      </c>
      <c r="E65" s="33" t="s">
        <v>538</v>
      </c>
      <c r="F65" s="33" t="s">
        <v>393</v>
      </c>
      <c r="G65" s="86" t="s">
        <v>403</v>
      </c>
      <c r="H65" s="33" t="s">
        <v>395</v>
      </c>
      <c r="I65" s="33" t="s">
        <v>396</v>
      </c>
      <c r="J65" s="33" t="s">
        <v>397</v>
      </c>
    </row>
    <row r="66" ht="33.75" customHeight="1" spans="1:10">
      <c r="A66" s="33" t="s">
        <v>329</v>
      </c>
      <c r="B66" s="33" t="s">
        <v>537</v>
      </c>
      <c r="C66" s="33" t="s">
        <v>390</v>
      </c>
      <c r="D66" s="33" t="s">
        <v>391</v>
      </c>
      <c r="E66" s="33" t="s">
        <v>539</v>
      </c>
      <c r="F66" s="33" t="s">
        <v>393</v>
      </c>
      <c r="G66" s="86" t="s">
        <v>411</v>
      </c>
      <c r="H66" s="33" t="s">
        <v>395</v>
      </c>
      <c r="I66" s="33" t="s">
        <v>396</v>
      </c>
      <c r="J66" s="33" t="s">
        <v>397</v>
      </c>
    </row>
    <row r="67" ht="33.75" customHeight="1" spans="1:10">
      <c r="A67" s="33" t="s">
        <v>329</v>
      </c>
      <c r="B67" s="33" t="s">
        <v>537</v>
      </c>
      <c r="C67" s="33" t="s">
        <v>390</v>
      </c>
      <c r="D67" s="33" t="s">
        <v>391</v>
      </c>
      <c r="E67" s="33" t="s">
        <v>540</v>
      </c>
      <c r="F67" s="33" t="s">
        <v>393</v>
      </c>
      <c r="G67" s="86" t="s">
        <v>403</v>
      </c>
      <c r="H67" s="33" t="s">
        <v>395</v>
      </c>
      <c r="I67" s="33" t="s">
        <v>396</v>
      </c>
      <c r="J67" s="33" t="s">
        <v>397</v>
      </c>
    </row>
    <row r="68" ht="33.75" customHeight="1" spans="1:10">
      <c r="A68" s="33" t="s">
        <v>329</v>
      </c>
      <c r="B68" s="33" t="s">
        <v>537</v>
      </c>
      <c r="C68" s="33" t="s">
        <v>390</v>
      </c>
      <c r="D68" s="33" t="s">
        <v>391</v>
      </c>
      <c r="E68" s="33" t="s">
        <v>541</v>
      </c>
      <c r="F68" s="33" t="s">
        <v>393</v>
      </c>
      <c r="G68" s="86" t="s">
        <v>403</v>
      </c>
      <c r="H68" s="33" t="s">
        <v>395</v>
      </c>
      <c r="I68" s="33" t="s">
        <v>396</v>
      </c>
      <c r="J68" s="33" t="s">
        <v>397</v>
      </c>
    </row>
    <row r="69" ht="33.75" customHeight="1" spans="1:10">
      <c r="A69" s="33" t="s">
        <v>329</v>
      </c>
      <c r="B69" s="33" t="s">
        <v>537</v>
      </c>
      <c r="C69" s="33" t="s">
        <v>390</v>
      </c>
      <c r="D69" s="33" t="s">
        <v>391</v>
      </c>
      <c r="E69" s="33" t="s">
        <v>542</v>
      </c>
      <c r="F69" s="33" t="s">
        <v>393</v>
      </c>
      <c r="G69" s="86" t="s">
        <v>431</v>
      </c>
      <c r="H69" s="33" t="s">
        <v>395</v>
      </c>
      <c r="I69" s="33" t="s">
        <v>396</v>
      </c>
      <c r="J69" s="33" t="s">
        <v>397</v>
      </c>
    </row>
    <row r="70" ht="33.75" customHeight="1" spans="1:10">
      <c r="A70" s="33" t="s">
        <v>329</v>
      </c>
      <c r="B70" s="33" t="s">
        <v>537</v>
      </c>
      <c r="C70" s="33" t="s">
        <v>390</v>
      </c>
      <c r="D70" s="33" t="s">
        <v>391</v>
      </c>
      <c r="E70" s="33" t="s">
        <v>543</v>
      </c>
      <c r="F70" s="33" t="s">
        <v>393</v>
      </c>
      <c r="G70" s="86" t="s">
        <v>544</v>
      </c>
      <c r="H70" s="33" t="s">
        <v>395</v>
      </c>
      <c r="I70" s="33" t="s">
        <v>396</v>
      </c>
      <c r="J70" s="33" t="s">
        <v>397</v>
      </c>
    </row>
    <row r="71" ht="33.75" customHeight="1" spans="1:10">
      <c r="A71" s="33" t="s">
        <v>329</v>
      </c>
      <c r="B71" s="33" t="s">
        <v>537</v>
      </c>
      <c r="C71" s="33" t="s">
        <v>390</v>
      </c>
      <c r="D71" s="33" t="s">
        <v>391</v>
      </c>
      <c r="E71" s="33" t="s">
        <v>545</v>
      </c>
      <c r="F71" s="33" t="s">
        <v>393</v>
      </c>
      <c r="G71" s="86" t="s">
        <v>403</v>
      </c>
      <c r="H71" s="33" t="s">
        <v>395</v>
      </c>
      <c r="I71" s="33" t="s">
        <v>396</v>
      </c>
      <c r="J71" s="33" t="s">
        <v>397</v>
      </c>
    </row>
    <row r="72" ht="33.75" customHeight="1" spans="1:10">
      <c r="A72" s="33" t="s">
        <v>329</v>
      </c>
      <c r="B72" s="33" t="s">
        <v>537</v>
      </c>
      <c r="C72" s="33" t="s">
        <v>390</v>
      </c>
      <c r="D72" s="33" t="s">
        <v>391</v>
      </c>
      <c r="E72" s="33" t="s">
        <v>546</v>
      </c>
      <c r="F72" s="33" t="s">
        <v>393</v>
      </c>
      <c r="G72" s="86" t="s">
        <v>431</v>
      </c>
      <c r="H72" s="33" t="s">
        <v>395</v>
      </c>
      <c r="I72" s="33" t="s">
        <v>396</v>
      </c>
      <c r="J72" s="33" t="s">
        <v>397</v>
      </c>
    </row>
    <row r="73" ht="33.75" customHeight="1" spans="1:10">
      <c r="A73" s="33" t="s">
        <v>329</v>
      </c>
      <c r="B73" s="33" t="s">
        <v>537</v>
      </c>
      <c r="C73" s="33" t="s">
        <v>390</v>
      </c>
      <c r="D73" s="33" t="s">
        <v>391</v>
      </c>
      <c r="E73" s="33" t="s">
        <v>547</v>
      </c>
      <c r="F73" s="33" t="s">
        <v>393</v>
      </c>
      <c r="G73" s="86" t="s">
        <v>403</v>
      </c>
      <c r="H73" s="33" t="s">
        <v>395</v>
      </c>
      <c r="I73" s="33" t="s">
        <v>396</v>
      </c>
      <c r="J73" s="33" t="s">
        <v>397</v>
      </c>
    </row>
    <row r="74" ht="33.75" customHeight="1" spans="1:10">
      <c r="A74" s="33" t="s">
        <v>329</v>
      </c>
      <c r="B74" s="33" t="s">
        <v>537</v>
      </c>
      <c r="C74" s="33" t="s">
        <v>390</v>
      </c>
      <c r="D74" s="33" t="s">
        <v>391</v>
      </c>
      <c r="E74" s="33" t="s">
        <v>548</v>
      </c>
      <c r="F74" s="33" t="s">
        <v>393</v>
      </c>
      <c r="G74" s="86" t="s">
        <v>544</v>
      </c>
      <c r="H74" s="33" t="s">
        <v>395</v>
      </c>
      <c r="I74" s="33" t="s">
        <v>396</v>
      </c>
      <c r="J74" s="33" t="s">
        <v>397</v>
      </c>
    </row>
    <row r="75" ht="33.75" customHeight="1" spans="1:10">
      <c r="A75" s="33" t="s">
        <v>329</v>
      </c>
      <c r="B75" s="33" t="s">
        <v>537</v>
      </c>
      <c r="C75" s="33" t="s">
        <v>390</v>
      </c>
      <c r="D75" s="33" t="s">
        <v>391</v>
      </c>
      <c r="E75" s="33" t="s">
        <v>549</v>
      </c>
      <c r="F75" s="33" t="s">
        <v>393</v>
      </c>
      <c r="G75" s="86" t="s">
        <v>403</v>
      </c>
      <c r="H75" s="33" t="s">
        <v>395</v>
      </c>
      <c r="I75" s="33" t="s">
        <v>396</v>
      </c>
      <c r="J75" s="33" t="s">
        <v>397</v>
      </c>
    </row>
    <row r="76" ht="33.75" customHeight="1" spans="1:10">
      <c r="A76" s="33" t="s">
        <v>329</v>
      </c>
      <c r="B76" s="33" t="s">
        <v>537</v>
      </c>
      <c r="C76" s="33" t="s">
        <v>390</v>
      </c>
      <c r="D76" s="33" t="s">
        <v>401</v>
      </c>
      <c r="E76" s="33" t="s">
        <v>550</v>
      </c>
      <c r="F76" s="33" t="s">
        <v>393</v>
      </c>
      <c r="G76" s="86" t="s">
        <v>444</v>
      </c>
      <c r="H76" s="33" t="s">
        <v>395</v>
      </c>
      <c r="I76" s="33" t="s">
        <v>396</v>
      </c>
      <c r="J76" s="33" t="s">
        <v>397</v>
      </c>
    </row>
    <row r="77" ht="33.75" customHeight="1" spans="1:10">
      <c r="A77" s="33" t="s">
        <v>329</v>
      </c>
      <c r="B77" s="33" t="s">
        <v>537</v>
      </c>
      <c r="C77" s="33" t="s">
        <v>390</v>
      </c>
      <c r="D77" s="33" t="s">
        <v>401</v>
      </c>
      <c r="E77" s="33" t="s">
        <v>551</v>
      </c>
      <c r="F77" s="33" t="s">
        <v>393</v>
      </c>
      <c r="G77" s="86" t="s">
        <v>444</v>
      </c>
      <c r="H77" s="33" t="s">
        <v>395</v>
      </c>
      <c r="I77" s="33" t="s">
        <v>396</v>
      </c>
      <c r="J77" s="33" t="s">
        <v>397</v>
      </c>
    </row>
    <row r="78" ht="33.75" customHeight="1" spans="1:10">
      <c r="A78" s="33" t="s">
        <v>329</v>
      </c>
      <c r="B78" s="33" t="s">
        <v>537</v>
      </c>
      <c r="C78" s="33" t="s">
        <v>390</v>
      </c>
      <c r="D78" s="33" t="s">
        <v>401</v>
      </c>
      <c r="E78" s="33" t="s">
        <v>552</v>
      </c>
      <c r="F78" s="33" t="s">
        <v>393</v>
      </c>
      <c r="G78" s="86" t="s">
        <v>444</v>
      </c>
      <c r="H78" s="33" t="s">
        <v>395</v>
      </c>
      <c r="I78" s="33" t="s">
        <v>396</v>
      </c>
      <c r="J78" s="33" t="s">
        <v>397</v>
      </c>
    </row>
    <row r="79" ht="33.75" customHeight="1" spans="1:10">
      <c r="A79" s="33" t="s">
        <v>329</v>
      </c>
      <c r="B79" s="33" t="s">
        <v>537</v>
      </c>
      <c r="C79" s="33" t="s">
        <v>390</v>
      </c>
      <c r="D79" s="33" t="s">
        <v>401</v>
      </c>
      <c r="E79" s="33" t="s">
        <v>553</v>
      </c>
      <c r="F79" s="33" t="s">
        <v>393</v>
      </c>
      <c r="G79" s="86" t="s">
        <v>444</v>
      </c>
      <c r="H79" s="33" t="s">
        <v>395</v>
      </c>
      <c r="I79" s="33" t="s">
        <v>396</v>
      </c>
      <c r="J79" s="33" t="s">
        <v>397</v>
      </c>
    </row>
    <row r="80" ht="33.75" customHeight="1" spans="1:10">
      <c r="A80" s="33" t="s">
        <v>329</v>
      </c>
      <c r="B80" s="33" t="s">
        <v>537</v>
      </c>
      <c r="C80" s="33" t="s">
        <v>390</v>
      </c>
      <c r="D80" s="33" t="s">
        <v>401</v>
      </c>
      <c r="E80" s="33" t="s">
        <v>554</v>
      </c>
      <c r="F80" s="33" t="s">
        <v>393</v>
      </c>
      <c r="G80" s="86" t="s">
        <v>403</v>
      </c>
      <c r="H80" s="33" t="s">
        <v>395</v>
      </c>
      <c r="I80" s="33" t="s">
        <v>396</v>
      </c>
      <c r="J80" s="33" t="s">
        <v>397</v>
      </c>
    </row>
    <row r="81" ht="33.75" customHeight="1" spans="1:10">
      <c r="A81" s="33" t="s">
        <v>329</v>
      </c>
      <c r="B81" s="33" t="s">
        <v>537</v>
      </c>
      <c r="C81" s="33" t="s">
        <v>390</v>
      </c>
      <c r="D81" s="33" t="s">
        <v>401</v>
      </c>
      <c r="E81" s="33" t="s">
        <v>555</v>
      </c>
      <c r="F81" s="33" t="s">
        <v>393</v>
      </c>
      <c r="G81" s="86" t="s">
        <v>394</v>
      </c>
      <c r="H81" s="33" t="s">
        <v>395</v>
      </c>
      <c r="I81" s="33" t="s">
        <v>396</v>
      </c>
      <c r="J81" s="33" t="s">
        <v>397</v>
      </c>
    </row>
    <row r="82" ht="33.75" customHeight="1" spans="1:10">
      <c r="A82" s="33" t="s">
        <v>329</v>
      </c>
      <c r="B82" s="33" t="s">
        <v>537</v>
      </c>
      <c r="C82" s="33" t="s">
        <v>390</v>
      </c>
      <c r="D82" s="33" t="s">
        <v>401</v>
      </c>
      <c r="E82" s="33" t="s">
        <v>556</v>
      </c>
      <c r="F82" s="33" t="s">
        <v>393</v>
      </c>
      <c r="G82" s="86" t="s">
        <v>557</v>
      </c>
      <c r="H82" s="33" t="s">
        <v>395</v>
      </c>
      <c r="I82" s="33" t="s">
        <v>396</v>
      </c>
      <c r="J82" s="33" t="s">
        <v>397</v>
      </c>
    </row>
    <row r="83" ht="33.75" customHeight="1" spans="1:10">
      <c r="A83" s="33" t="s">
        <v>329</v>
      </c>
      <c r="B83" s="33" t="s">
        <v>537</v>
      </c>
      <c r="C83" s="33" t="s">
        <v>390</v>
      </c>
      <c r="D83" s="33" t="s">
        <v>401</v>
      </c>
      <c r="E83" s="33" t="s">
        <v>558</v>
      </c>
      <c r="F83" s="33" t="s">
        <v>453</v>
      </c>
      <c r="G83" s="86" t="s">
        <v>53</v>
      </c>
      <c r="H83" s="33" t="s">
        <v>395</v>
      </c>
      <c r="I83" s="33" t="s">
        <v>396</v>
      </c>
      <c r="J83" s="33" t="s">
        <v>397</v>
      </c>
    </row>
    <row r="84" ht="33.75" customHeight="1" spans="1:10">
      <c r="A84" s="33" t="s">
        <v>329</v>
      </c>
      <c r="B84" s="33" t="s">
        <v>537</v>
      </c>
      <c r="C84" s="33" t="s">
        <v>408</v>
      </c>
      <c r="D84" s="33" t="s">
        <v>409</v>
      </c>
      <c r="E84" s="33" t="s">
        <v>559</v>
      </c>
      <c r="F84" s="33" t="s">
        <v>406</v>
      </c>
      <c r="G84" s="86" t="s">
        <v>560</v>
      </c>
      <c r="H84" s="33"/>
      <c r="I84" s="33" t="s">
        <v>424</v>
      </c>
      <c r="J84" s="33" t="s">
        <v>397</v>
      </c>
    </row>
    <row r="85" ht="33.75" customHeight="1" spans="1:10">
      <c r="A85" s="33" t="s">
        <v>329</v>
      </c>
      <c r="B85" s="33" t="s">
        <v>537</v>
      </c>
      <c r="C85" s="33" t="s">
        <v>408</v>
      </c>
      <c r="D85" s="33" t="s">
        <v>409</v>
      </c>
      <c r="E85" s="33" t="s">
        <v>561</v>
      </c>
      <c r="F85" s="33" t="s">
        <v>406</v>
      </c>
      <c r="G85" s="86" t="s">
        <v>562</v>
      </c>
      <c r="H85" s="33"/>
      <c r="I85" s="33" t="s">
        <v>424</v>
      </c>
      <c r="J85" s="33" t="s">
        <v>397</v>
      </c>
    </row>
    <row r="86" ht="33.75" customHeight="1" spans="1:10">
      <c r="A86" s="33" t="s">
        <v>329</v>
      </c>
      <c r="B86" s="33" t="s">
        <v>537</v>
      </c>
      <c r="C86" s="33" t="s">
        <v>408</v>
      </c>
      <c r="D86" s="33" t="s">
        <v>425</v>
      </c>
      <c r="E86" s="33" t="s">
        <v>563</v>
      </c>
      <c r="F86" s="33" t="s">
        <v>406</v>
      </c>
      <c r="G86" s="86" t="s">
        <v>562</v>
      </c>
      <c r="H86" s="33"/>
      <c r="I86" s="33" t="s">
        <v>424</v>
      </c>
      <c r="J86" s="33" t="s">
        <v>397</v>
      </c>
    </row>
    <row r="87" ht="33.75" customHeight="1" spans="1:10">
      <c r="A87" s="33" t="s">
        <v>329</v>
      </c>
      <c r="B87" s="33" t="s">
        <v>537</v>
      </c>
      <c r="C87" s="33" t="s">
        <v>412</v>
      </c>
      <c r="D87" s="33" t="s">
        <v>413</v>
      </c>
      <c r="E87" s="33" t="s">
        <v>564</v>
      </c>
      <c r="F87" s="33" t="s">
        <v>406</v>
      </c>
      <c r="G87" s="86" t="s">
        <v>565</v>
      </c>
      <c r="H87" s="33"/>
      <c r="I87" s="33" t="s">
        <v>424</v>
      </c>
      <c r="J87" s="33" t="s">
        <v>397</v>
      </c>
    </row>
    <row r="88" ht="33.75" customHeight="1" spans="1:10">
      <c r="A88" s="33" t="s">
        <v>361</v>
      </c>
      <c r="B88" s="33" t="s">
        <v>361</v>
      </c>
      <c r="C88" s="33" t="s">
        <v>390</v>
      </c>
      <c r="D88" s="33" t="s">
        <v>391</v>
      </c>
      <c r="E88" s="33" t="s">
        <v>361</v>
      </c>
      <c r="F88" s="33" t="s">
        <v>393</v>
      </c>
      <c r="G88" s="86" t="s">
        <v>566</v>
      </c>
      <c r="H88" s="33" t="s">
        <v>395</v>
      </c>
      <c r="I88" s="33" t="s">
        <v>396</v>
      </c>
      <c r="J88" s="33" t="s">
        <v>361</v>
      </c>
    </row>
    <row r="89" ht="33.75" customHeight="1" spans="1:10">
      <c r="A89" s="33" t="s">
        <v>361</v>
      </c>
      <c r="B89" s="33" t="s">
        <v>361</v>
      </c>
      <c r="C89" s="33" t="s">
        <v>390</v>
      </c>
      <c r="D89" s="33" t="s">
        <v>391</v>
      </c>
      <c r="E89" s="33" t="s">
        <v>361</v>
      </c>
      <c r="F89" s="33" t="s">
        <v>393</v>
      </c>
      <c r="G89" s="86" t="s">
        <v>394</v>
      </c>
      <c r="H89" s="33" t="s">
        <v>395</v>
      </c>
      <c r="I89" s="33" t="s">
        <v>396</v>
      </c>
      <c r="J89" s="33" t="s">
        <v>361</v>
      </c>
    </row>
    <row r="90" ht="33.75" customHeight="1" spans="1:10">
      <c r="A90" s="33" t="s">
        <v>361</v>
      </c>
      <c r="B90" s="33" t="s">
        <v>361</v>
      </c>
      <c r="C90" s="33" t="s">
        <v>390</v>
      </c>
      <c r="D90" s="33" t="s">
        <v>391</v>
      </c>
      <c r="E90" s="33" t="s">
        <v>361</v>
      </c>
      <c r="F90" s="33" t="s">
        <v>393</v>
      </c>
      <c r="G90" s="86" t="s">
        <v>403</v>
      </c>
      <c r="H90" s="33" t="s">
        <v>395</v>
      </c>
      <c r="I90" s="33" t="s">
        <v>396</v>
      </c>
      <c r="J90" s="33" t="s">
        <v>361</v>
      </c>
    </row>
    <row r="91" ht="33.75" customHeight="1" spans="1:10">
      <c r="A91" s="33" t="s">
        <v>361</v>
      </c>
      <c r="B91" s="33" t="s">
        <v>361</v>
      </c>
      <c r="C91" s="33" t="s">
        <v>390</v>
      </c>
      <c r="D91" s="33" t="s">
        <v>391</v>
      </c>
      <c r="E91" s="33" t="s">
        <v>361</v>
      </c>
      <c r="F91" s="33" t="s">
        <v>406</v>
      </c>
      <c r="G91" s="86" t="s">
        <v>407</v>
      </c>
      <c r="H91" s="33" t="s">
        <v>395</v>
      </c>
      <c r="I91" s="33" t="s">
        <v>396</v>
      </c>
      <c r="J91" s="33" t="s">
        <v>361</v>
      </c>
    </row>
    <row r="92" ht="33.75" customHeight="1" spans="1:10">
      <c r="A92" s="33" t="s">
        <v>361</v>
      </c>
      <c r="B92" s="33" t="s">
        <v>361</v>
      </c>
      <c r="C92" s="33" t="s">
        <v>390</v>
      </c>
      <c r="D92" s="33" t="s">
        <v>391</v>
      </c>
      <c r="E92" s="33" t="s">
        <v>361</v>
      </c>
      <c r="F92" s="33" t="s">
        <v>406</v>
      </c>
      <c r="G92" s="86" t="s">
        <v>407</v>
      </c>
      <c r="H92" s="33" t="s">
        <v>395</v>
      </c>
      <c r="I92" s="33" t="s">
        <v>396</v>
      </c>
      <c r="J92" s="33" t="s">
        <v>361</v>
      </c>
    </row>
    <row r="93" ht="33.75" customHeight="1" spans="1:10">
      <c r="A93" s="33" t="s">
        <v>361</v>
      </c>
      <c r="B93" s="33" t="s">
        <v>361</v>
      </c>
      <c r="C93" s="33" t="s">
        <v>390</v>
      </c>
      <c r="D93" s="33" t="s">
        <v>391</v>
      </c>
      <c r="E93" s="33" t="s">
        <v>361</v>
      </c>
      <c r="F93" s="33" t="s">
        <v>406</v>
      </c>
      <c r="G93" s="86" t="s">
        <v>407</v>
      </c>
      <c r="H93" s="33" t="s">
        <v>395</v>
      </c>
      <c r="I93" s="33" t="s">
        <v>396</v>
      </c>
      <c r="J93" s="33" t="s">
        <v>361</v>
      </c>
    </row>
    <row r="94" ht="33.75" customHeight="1" spans="1:10">
      <c r="A94" s="33" t="s">
        <v>361</v>
      </c>
      <c r="B94" s="33" t="s">
        <v>361</v>
      </c>
      <c r="C94" s="33" t="s">
        <v>390</v>
      </c>
      <c r="D94" s="33" t="s">
        <v>391</v>
      </c>
      <c r="E94" s="33" t="s">
        <v>361</v>
      </c>
      <c r="F94" s="33" t="s">
        <v>406</v>
      </c>
      <c r="G94" s="86" t="s">
        <v>407</v>
      </c>
      <c r="H94" s="33" t="s">
        <v>395</v>
      </c>
      <c r="I94" s="33" t="s">
        <v>396</v>
      </c>
      <c r="J94" s="33" t="s">
        <v>361</v>
      </c>
    </row>
    <row r="95" ht="33.75" customHeight="1" spans="1:10">
      <c r="A95" s="33" t="s">
        <v>361</v>
      </c>
      <c r="B95" s="33" t="s">
        <v>361</v>
      </c>
      <c r="C95" s="33" t="s">
        <v>390</v>
      </c>
      <c r="D95" s="33" t="s">
        <v>401</v>
      </c>
      <c r="E95" s="33" t="s">
        <v>361</v>
      </c>
      <c r="F95" s="33" t="s">
        <v>393</v>
      </c>
      <c r="G95" s="86" t="s">
        <v>403</v>
      </c>
      <c r="H95" s="33" t="s">
        <v>395</v>
      </c>
      <c r="I95" s="33" t="s">
        <v>396</v>
      </c>
      <c r="J95" s="33" t="s">
        <v>361</v>
      </c>
    </row>
    <row r="96" ht="33.75" customHeight="1" spans="1:10">
      <c r="A96" s="33" t="s">
        <v>361</v>
      </c>
      <c r="B96" s="33" t="s">
        <v>361</v>
      </c>
      <c r="C96" s="33" t="s">
        <v>390</v>
      </c>
      <c r="D96" s="33" t="s">
        <v>401</v>
      </c>
      <c r="E96" s="33" t="s">
        <v>361</v>
      </c>
      <c r="F96" s="33" t="s">
        <v>393</v>
      </c>
      <c r="G96" s="86" t="s">
        <v>394</v>
      </c>
      <c r="H96" s="33" t="s">
        <v>395</v>
      </c>
      <c r="I96" s="33" t="s">
        <v>396</v>
      </c>
      <c r="J96" s="33" t="s">
        <v>361</v>
      </c>
    </row>
    <row r="97" ht="33.75" customHeight="1" spans="1:10">
      <c r="A97" s="33" t="s">
        <v>361</v>
      </c>
      <c r="B97" s="33" t="s">
        <v>361</v>
      </c>
      <c r="C97" s="33" t="s">
        <v>390</v>
      </c>
      <c r="D97" s="33" t="s">
        <v>401</v>
      </c>
      <c r="E97" s="33" t="s">
        <v>361</v>
      </c>
      <c r="F97" s="33" t="s">
        <v>406</v>
      </c>
      <c r="G97" s="86" t="s">
        <v>407</v>
      </c>
      <c r="H97" s="33" t="s">
        <v>395</v>
      </c>
      <c r="I97" s="33" t="s">
        <v>396</v>
      </c>
      <c r="J97" s="33" t="s">
        <v>361</v>
      </c>
    </row>
    <row r="98" ht="33.75" customHeight="1" spans="1:10">
      <c r="A98" s="33" t="s">
        <v>361</v>
      </c>
      <c r="B98" s="33" t="s">
        <v>361</v>
      </c>
      <c r="C98" s="33" t="s">
        <v>390</v>
      </c>
      <c r="D98" s="33" t="s">
        <v>401</v>
      </c>
      <c r="E98" s="33" t="s">
        <v>361</v>
      </c>
      <c r="F98" s="33" t="s">
        <v>406</v>
      </c>
      <c r="G98" s="86" t="s">
        <v>407</v>
      </c>
      <c r="H98" s="33" t="s">
        <v>395</v>
      </c>
      <c r="I98" s="33" t="s">
        <v>396</v>
      </c>
      <c r="J98" s="33" t="s">
        <v>361</v>
      </c>
    </row>
    <row r="99" ht="33.75" customHeight="1" spans="1:10">
      <c r="A99" s="33" t="s">
        <v>361</v>
      </c>
      <c r="B99" s="33" t="s">
        <v>361</v>
      </c>
      <c r="C99" s="33" t="s">
        <v>408</v>
      </c>
      <c r="D99" s="33" t="s">
        <v>425</v>
      </c>
      <c r="E99" s="33" t="s">
        <v>361</v>
      </c>
      <c r="F99" s="33" t="s">
        <v>567</v>
      </c>
      <c r="G99" s="86" t="s">
        <v>427</v>
      </c>
      <c r="H99" s="33" t="s">
        <v>395</v>
      </c>
      <c r="I99" s="33" t="s">
        <v>424</v>
      </c>
      <c r="J99" s="33" t="s">
        <v>361</v>
      </c>
    </row>
    <row r="100" ht="33.75" customHeight="1" spans="1:10">
      <c r="A100" s="33" t="s">
        <v>361</v>
      </c>
      <c r="B100" s="33" t="s">
        <v>361</v>
      </c>
      <c r="C100" s="33" t="s">
        <v>412</v>
      </c>
      <c r="D100" s="33" t="s">
        <v>413</v>
      </c>
      <c r="E100" s="33" t="s">
        <v>361</v>
      </c>
      <c r="F100" s="33" t="s">
        <v>406</v>
      </c>
      <c r="G100" s="86" t="s">
        <v>403</v>
      </c>
      <c r="H100" s="33" t="s">
        <v>395</v>
      </c>
      <c r="I100" s="33" t="s">
        <v>396</v>
      </c>
      <c r="J100" s="33" t="s">
        <v>361</v>
      </c>
    </row>
    <row r="101" ht="33.75" customHeight="1" spans="1:10">
      <c r="A101" s="33" t="s">
        <v>333</v>
      </c>
      <c r="B101" s="33" t="s">
        <v>568</v>
      </c>
      <c r="C101" s="33" t="s">
        <v>390</v>
      </c>
      <c r="D101" s="33" t="s">
        <v>391</v>
      </c>
      <c r="E101" s="33" t="s">
        <v>538</v>
      </c>
      <c r="F101" s="33" t="s">
        <v>393</v>
      </c>
      <c r="G101" s="86" t="s">
        <v>403</v>
      </c>
      <c r="H101" s="33" t="s">
        <v>395</v>
      </c>
      <c r="I101" s="33" t="s">
        <v>396</v>
      </c>
      <c r="J101" s="33" t="s">
        <v>397</v>
      </c>
    </row>
    <row r="102" ht="33.75" customHeight="1" spans="1:10">
      <c r="A102" s="33" t="s">
        <v>333</v>
      </c>
      <c r="B102" s="33" t="s">
        <v>568</v>
      </c>
      <c r="C102" s="33" t="s">
        <v>390</v>
      </c>
      <c r="D102" s="33" t="s">
        <v>391</v>
      </c>
      <c r="E102" s="33" t="s">
        <v>539</v>
      </c>
      <c r="F102" s="33" t="s">
        <v>393</v>
      </c>
      <c r="G102" s="86" t="s">
        <v>403</v>
      </c>
      <c r="H102" s="33" t="s">
        <v>395</v>
      </c>
      <c r="I102" s="33" t="s">
        <v>396</v>
      </c>
      <c r="J102" s="33" t="s">
        <v>397</v>
      </c>
    </row>
    <row r="103" ht="33.75" customHeight="1" spans="1:10">
      <c r="A103" s="33" t="s">
        <v>333</v>
      </c>
      <c r="B103" s="33" t="s">
        <v>568</v>
      </c>
      <c r="C103" s="33" t="s">
        <v>390</v>
      </c>
      <c r="D103" s="33" t="s">
        <v>391</v>
      </c>
      <c r="E103" s="33" t="s">
        <v>569</v>
      </c>
      <c r="F103" s="33" t="s">
        <v>453</v>
      </c>
      <c r="G103" s="86" t="s">
        <v>570</v>
      </c>
      <c r="H103" s="33" t="s">
        <v>395</v>
      </c>
      <c r="I103" s="33" t="s">
        <v>396</v>
      </c>
      <c r="J103" s="33" t="s">
        <v>397</v>
      </c>
    </row>
    <row r="104" ht="33.75" customHeight="1" spans="1:10">
      <c r="A104" s="33" t="s">
        <v>333</v>
      </c>
      <c r="B104" s="33" t="s">
        <v>568</v>
      </c>
      <c r="C104" s="33" t="s">
        <v>390</v>
      </c>
      <c r="D104" s="33" t="s">
        <v>391</v>
      </c>
      <c r="E104" s="33" t="s">
        <v>542</v>
      </c>
      <c r="F104" s="33" t="s">
        <v>393</v>
      </c>
      <c r="G104" s="86" t="s">
        <v>403</v>
      </c>
      <c r="H104" s="33" t="s">
        <v>395</v>
      </c>
      <c r="I104" s="33" t="s">
        <v>396</v>
      </c>
      <c r="J104" s="33" t="s">
        <v>397</v>
      </c>
    </row>
    <row r="105" ht="33.75" customHeight="1" spans="1:10">
      <c r="A105" s="33" t="s">
        <v>333</v>
      </c>
      <c r="B105" s="33" t="s">
        <v>568</v>
      </c>
      <c r="C105" s="33" t="s">
        <v>390</v>
      </c>
      <c r="D105" s="33" t="s">
        <v>391</v>
      </c>
      <c r="E105" s="33" t="s">
        <v>543</v>
      </c>
      <c r="F105" s="33" t="s">
        <v>393</v>
      </c>
      <c r="G105" s="86" t="s">
        <v>544</v>
      </c>
      <c r="H105" s="33" t="s">
        <v>395</v>
      </c>
      <c r="I105" s="33" t="s">
        <v>396</v>
      </c>
      <c r="J105" s="33" t="s">
        <v>397</v>
      </c>
    </row>
    <row r="106" ht="33.75" customHeight="1" spans="1:10">
      <c r="A106" s="33" t="s">
        <v>333</v>
      </c>
      <c r="B106" s="33" t="s">
        <v>568</v>
      </c>
      <c r="C106" s="33" t="s">
        <v>390</v>
      </c>
      <c r="D106" s="33" t="s">
        <v>401</v>
      </c>
      <c r="E106" s="33" t="s">
        <v>550</v>
      </c>
      <c r="F106" s="33" t="s">
        <v>393</v>
      </c>
      <c r="G106" s="86" t="s">
        <v>571</v>
      </c>
      <c r="H106" s="33" t="s">
        <v>395</v>
      </c>
      <c r="I106" s="33" t="s">
        <v>396</v>
      </c>
      <c r="J106" s="33" t="s">
        <v>397</v>
      </c>
    </row>
    <row r="107" ht="33.75" customHeight="1" spans="1:10">
      <c r="A107" s="33" t="s">
        <v>333</v>
      </c>
      <c r="B107" s="33" t="s">
        <v>568</v>
      </c>
      <c r="C107" s="33" t="s">
        <v>390</v>
      </c>
      <c r="D107" s="33" t="s">
        <v>401</v>
      </c>
      <c r="E107" s="33" t="s">
        <v>551</v>
      </c>
      <c r="F107" s="33" t="s">
        <v>393</v>
      </c>
      <c r="G107" s="86" t="s">
        <v>571</v>
      </c>
      <c r="H107" s="33" t="s">
        <v>395</v>
      </c>
      <c r="I107" s="33" t="s">
        <v>396</v>
      </c>
      <c r="J107" s="33" t="s">
        <v>397</v>
      </c>
    </row>
    <row r="108" ht="33.75" customHeight="1" spans="1:10">
      <c r="A108" s="33" t="s">
        <v>333</v>
      </c>
      <c r="B108" s="33" t="s">
        <v>568</v>
      </c>
      <c r="C108" s="33" t="s">
        <v>390</v>
      </c>
      <c r="D108" s="33" t="s">
        <v>401</v>
      </c>
      <c r="E108" s="33" t="s">
        <v>552</v>
      </c>
      <c r="F108" s="33" t="s">
        <v>393</v>
      </c>
      <c r="G108" s="86" t="s">
        <v>571</v>
      </c>
      <c r="H108" s="33" t="s">
        <v>395</v>
      </c>
      <c r="I108" s="33" t="s">
        <v>396</v>
      </c>
      <c r="J108" s="33" t="s">
        <v>397</v>
      </c>
    </row>
    <row r="109" ht="33.75" customHeight="1" spans="1:10">
      <c r="A109" s="33" t="s">
        <v>333</v>
      </c>
      <c r="B109" s="33" t="s">
        <v>568</v>
      </c>
      <c r="C109" s="33" t="s">
        <v>390</v>
      </c>
      <c r="D109" s="33" t="s">
        <v>401</v>
      </c>
      <c r="E109" s="33" t="s">
        <v>546</v>
      </c>
      <c r="F109" s="33" t="s">
        <v>393</v>
      </c>
      <c r="G109" s="86" t="s">
        <v>431</v>
      </c>
      <c r="H109" s="33" t="s">
        <v>395</v>
      </c>
      <c r="I109" s="33" t="s">
        <v>396</v>
      </c>
      <c r="J109" s="33" t="s">
        <v>397</v>
      </c>
    </row>
    <row r="110" ht="33.75" customHeight="1" spans="1:10">
      <c r="A110" s="33" t="s">
        <v>333</v>
      </c>
      <c r="B110" s="33" t="s">
        <v>568</v>
      </c>
      <c r="C110" s="33" t="s">
        <v>390</v>
      </c>
      <c r="D110" s="33" t="s">
        <v>401</v>
      </c>
      <c r="E110" s="33" t="s">
        <v>545</v>
      </c>
      <c r="F110" s="33" t="s">
        <v>393</v>
      </c>
      <c r="G110" s="86" t="s">
        <v>403</v>
      </c>
      <c r="H110" s="33" t="s">
        <v>395</v>
      </c>
      <c r="I110" s="33" t="s">
        <v>396</v>
      </c>
      <c r="J110" s="33" t="s">
        <v>397</v>
      </c>
    </row>
    <row r="111" ht="33.75" customHeight="1" spans="1:10">
      <c r="A111" s="33" t="s">
        <v>333</v>
      </c>
      <c r="B111" s="33" t="s">
        <v>568</v>
      </c>
      <c r="C111" s="33" t="s">
        <v>408</v>
      </c>
      <c r="D111" s="33" t="s">
        <v>409</v>
      </c>
      <c r="E111" s="33" t="s">
        <v>572</v>
      </c>
      <c r="F111" s="33" t="s">
        <v>393</v>
      </c>
      <c r="G111" s="86" t="s">
        <v>162</v>
      </c>
      <c r="H111" s="33" t="s">
        <v>395</v>
      </c>
      <c r="I111" s="33" t="s">
        <v>396</v>
      </c>
      <c r="J111" s="33" t="s">
        <v>397</v>
      </c>
    </row>
    <row r="112" ht="33.75" customHeight="1" spans="1:10">
      <c r="A112" s="33" t="s">
        <v>333</v>
      </c>
      <c r="B112" s="33" t="s">
        <v>568</v>
      </c>
      <c r="C112" s="33" t="s">
        <v>408</v>
      </c>
      <c r="D112" s="33" t="s">
        <v>409</v>
      </c>
      <c r="E112" s="33" t="s">
        <v>573</v>
      </c>
      <c r="F112" s="33" t="s">
        <v>393</v>
      </c>
      <c r="G112" s="86" t="s">
        <v>394</v>
      </c>
      <c r="H112" s="33" t="s">
        <v>395</v>
      </c>
      <c r="I112" s="33" t="s">
        <v>396</v>
      </c>
      <c r="J112" s="33" t="s">
        <v>397</v>
      </c>
    </row>
    <row r="113" ht="33.75" customHeight="1" spans="1:10">
      <c r="A113" s="33" t="s">
        <v>333</v>
      </c>
      <c r="B113" s="33" t="s">
        <v>568</v>
      </c>
      <c r="C113" s="33" t="s">
        <v>408</v>
      </c>
      <c r="D113" s="33" t="s">
        <v>425</v>
      </c>
      <c r="E113" s="33" t="s">
        <v>574</v>
      </c>
      <c r="F113" s="33" t="s">
        <v>406</v>
      </c>
      <c r="G113" s="86" t="s">
        <v>575</v>
      </c>
      <c r="H113" s="33"/>
      <c r="I113" s="33" t="s">
        <v>424</v>
      </c>
      <c r="J113" s="33" t="s">
        <v>397</v>
      </c>
    </row>
    <row r="114" ht="33.75" customHeight="1" spans="1:10">
      <c r="A114" s="33" t="s">
        <v>333</v>
      </c>
      <c r="B114" s="33" t="s">
        <v>568</v>
      </c>
      <c r="C114" s="33" t="s">
        <v>412</v>
      </c>
      <c r="D114" s="33" t="s">
        <v>413</v>
      </c>
      <c r="E114" s="33" t="s">
        <v>413</v>
      </c>
      <c r="F114" s="33" t="s">
        <v>393</v>
      </c>
      <c r="G114" s="86" t="s">
        <v>431</v>
      </c>
      <c r="H114" s="33" t="s">
        <v>395</v>
      </c>
      <c r="I114" s="33" t="s">
        <v>396</v>
      </c>
      <c r="J114" s="33" t="s">
        <v>397</v>
      </c>
    </row>
    <row r="115" ht="33.75" customHeight="1" spans="1:10">
      <c r="A115" s="33" t="s">
        <v>299</v>
      </c>
      <c r="B115" s="33" t="s">
        <v>576</v>
      </c>
      <c r="C115" s="33" t="s">
        <v>390</v>
      </c>
      <c r="D115" s="33" t="s">
        <v>391</v>
      </c>
      <c r="E115" s="33" t="s">
        <v>577</v>
      </c>
      <c r="F115" s="33" t="s">
        <v>393</v>
      </c>
      <c r="G115" s="86" t="s">
        <v>407</v>
      </c>
      <c r="H115" s="33" t="s">
        <v>395</v>
      </c>
      <c r="I115" s="33" t="s">
        <v>396</v>
      </c>
      <c r="J115" s="33" t="s">
        <v>578</v>
      </c>
    </row>
    <row r="116" ht="33.75" customHeight="1" spans="1:10">
      <c r="A116" s="33" t="s">
        <v>299</v>
      </c>
      <c r="B116" s="33" t="s">
        <v>576</v>
      </c>
      <c r="C116" s="33" t="s">
        <v>390</v>
      </c>
      <c r="D116" s="33" t="s">
        <v>391</v>
      </c>
      <c r="E116" s="33" t="s">
        <v>579</v>
      </c>
      <c r="F116" s="33" t="s">
        <v>393</v>
      </c>
      <c r="G116" s="86" t="s">
        <v>403</v>
      </c>
      <c r="H116" s="33" t="s">
        <v>395</v>
      </c>
      <c r="I116" s="33" t="s">
        <v>396</v>
      </c>
      <c r="J116" s="33" t="s">
        <v>580</v>
      </c>
    </row>
    <row r="117" ht="33.75" customHeight="1" spans="1:10">
      <c r="A117" s="33" t="s">
        <v>299</v>
      </c>
      <c r="B117" s="33" t="s">
        <v>576</v>
      </c>
      <c r="C117" s="33" t="s">
        <v>390</v>
      </c>
      <c r="D117" s="33" t="s">
        <v>401</v>
      </c>
      <c r="E117" s="33" t="s">
        <v>581</v>
      </c>
      <c r="F117" s="33" t="s">
        <v>406</v>
      </c>
      <c r="G117" s="86" t="s">
        <v>407</v>
      </c>
      <c r="H117" s="33" t="s">
        <v>395</v>
      </c>
      <c r="I117" s="33" t="s">
        <v>396</v>
      </c>
      <c r="J117" s="33" t="s">
        <v>582</v>
      </c>
    </row>
    <row r="118" ht="33.75" customHeight="1" spans="1:10">
      <c r="A118" s="33" t="s">
        <v>299</v>
      </c>
      <c r="B118" s="33" t="s">
        <v>576</v>
      </c>
      <c r="C118" s="33" t="s">
        <v>390</v>
      </c>
      <c r="D118" s="33" t="s">
        <v>404</v>
      </c>
      <c r="E118" s="33" t="s">
        <v>583</v>
      </c>
      <c r="F118" s="33" t="s">
        <v>406</v>
      </c>
      <c r="G118" s="86" t="s">
        <v>407</v>
      </c>
      <c r="H118" s="33" t="s">
        <v>395</v>
      </c>
      <c r="I118" s="33" t="s">
        <v>396</v>
      </c>
      <c r="J118" s="33" t="s">
        <v>584</v>
      </c>
    </row>
    <row r="119" ht="33.75" customHeight="1" spans="1:10">
      <c r="A119" s="33" t="s">
        <v>299</v>
      </c>
      <c r="B119" s="33" t="s">
        <v>576</v>
      </c>
      <c r="C119" s="33" t="s">
        <v>408</v>
      </c>
      <c r="D119" s="33" t="s">
        <v>409</v>
      </c>
      <c r="E119" s="33" t="s">
        <v>585</v>
      </c>
      <c r="F119" s="33" t="s">
        <v>393</v>
      </c>
      <c r="G119" s="86" t="s">
        <v>586</v>
      </c>
      <c r="H119" s="33" t="s">
        <v>463</v>
      </c>
      <c r="I119" s="33" t="s">
        <v>396</v>
      </c>
      <c r="J119" s="33" t="s">
        <v>587</v>
      </c>
    </row>
    <row r="120" ht="33.75" customHeight="1" spans="1:10">
      <c r="A120" s="33" t="s">
        <v>299</v>
      </c>
      <c r="B120" s="33" t="s">
        <v>576</v>
      </c>
      <c r="C120" s="33" t="s">
        <v>412</v>
      </c>
      <c r="D120" s="33" t="s">
        <v>413</v>
      </c>
      <c r="E120" s="33" t="s">
        <v>588</v>
      </c>
      <c r="F120" s="33" t="s">
        <v>393</v>
      </c>
      <c r="G120" s="86" t="s">
        <v>403</v>
      </c>
      <c r="H120" s="33" t="s">
        <v>395</v>
      </c>
      <c r="I120" s="33" t="s">
        <v>396</v>
      </c>
      <c r="J120" s="33" t="s">
        <v>589</v>
      </c>
    </row>
    <row r="121" ht="33.75" customHeight="1" spans="1:10">
      <c r="A121" s="33" t="s">
        <v>295</v>
      </c>
      <c r="B121" s="33" t="s">
        <v>590</v>
      </c>
      <c r="C121" s="33" t="s">
        <v>390</v>
      </c>
      <c r="D121" s="33" t="s">
        <v>391</v>
      </c>
      <c r="E121" s="33" t="s">
        <v>591</v>
      </c>
      <c r="F121" s="33" t="s">
        <v>567</v>
      </c>
      <c r="G121" s="86" t="s">
        <v>592</v>
      </c>
      <c r="H121" s="33" t="s">
        <v>420</v>
      </c>
      <c r="I121" s="33" t="s">
        <v>396</v>
      </c>
      <c r="J121" s="33" t="s">
        <v>593</v>
      </c>
    </row>
    <row r="122" ht="33.75" customHeight="1" spans="1:10">
      <c r="A122" s="33" t="s">
        <v>295</v>
      </c>
      <c r="B122" s="33" t="s">
        <v>590</v>
      </c>
      <c r="C122" s="33" t="s">
        <v>390</v>
      </c>
      <c r="D122" s="33" t="s">
        <v>391</v>
      </c>
      <c r="E122" s="33" t="s">
        <v>594</v>
      </c>
      <c r="F122" s="33" t="s">
        <v>567</v>
      </c>
      <c r="G122" s="86" t="s">
        <v>595</v>
      </c>
      <c r="H122" s="33" t="s">
        <v>596</v>
      </c>
      <c r="I122" s="33" t="s">
        <v>396</v>
      </c>
      <c r="J122" s="33" t="s">
        <v>597</v>
      </c>
    </row>
    <row r="123" ht="33.75" customHeight="1" spans="1:10">
      <c r="A123" s="33" t="s">
        <v>295</v>
      </c>
      <c r="B123" s="33" t="s">
        <v>590</v>
      </c>
      <c r="C123" s="33" t="s">
        <v>390</v>
      </c>
      <c r="D123" s="33" t="s">
        <v>391</v>
      </c>
      <c r="E123" s="33" t="s">
        <v>44</v>
      </c>
      <c r="F123" s="33" t="s">
        <v>567</v>
      </c>
      <c r="G123" s="86" t="s">
        <v>598</v>
      </c>
      <c r="H123" s="33" t="s">
        <v>420</v>
      </c>
      <c r="I123" s="33" t="s">
        <v>396</v>
      </c>
      <c r="J123" s="33" t="s">
        <v>599</v>
      </c>
    </row>
    <row r="124" ht="33.75" customHeight="1" spans="1:10">
      <c r="A124" s="33" t="s">
        <v>295</v>
      </c>
      <c r="B124" s="33" t="s">
        <v>590</v>
      </c>
      <c r="C124" s="33" t="s">
        <v>390</v>
      </c>
      <c r="D124" s="33" t="s">
        <v>391</v>
      </c>
      <c r="E124" s="33" t="s">
        <v>407</v>
      </c>
      <c r="F124" s="33" t="s">
        <v>393</v>
      </c>
      <c r="G124" s="86" t="s">
        <v>600</v>
      </c>
      <c r="H124" s="33" t="s">
        <v>420</v>
      </c>
      <c r="I124" s="33" t="s">
        <v>396</v>
      </c>
      <c r="J124" s="33" t="s">
        <v>601</v>
      </c>
    </row>
    <row r="125" ht="33.75" customHeight="1" spans="1:10">
      <c r="A125" s="33" t="s">
        <v>295</v>
      </c>
      <c r="B125" s="33" t="s">
        <v>590</v>
      </c>
      <c r="C125" s="33" t="s">
        <v>390</v>
      </c>
      <c r="D125" s="33" t="s">
        <v>391</v>
      </c>
      <c r="E125" s="33" t="s">
        <v>602</v>
      </c>
      <c r="F125" s="33" t="s">
        <v>393</v>
      </c>
      <c r="G125" s="86" t="s">
        <v>603</v>
      </c>
      <c r="H125" s="33" t="s">
        <v>420</v>
      </c>
      <c r="I125" s="33" t="s">
        <v>396</v>
      </c>
      <c r="J125" s="33" t="s">
        <v>602</v>
      </c>
    </row>
    <row r="126" ht="33.75" customHeight="1" spans="1:10">
      <c r="A126" s="33" t="s">
        <v>295</v>
      </c>
      <c r="B126" s="33" t="s">
        <v>590</v>
      </c>
      <c r="C126" s="33" t="s">
        <v>390</v>
      </c>
      <c r="D126" s="33" t="s">
        <v>401</v>
      </c>
      <c r="E126" s="33" t="s">
        <v>604</v>
      </c>
      <c r="F126" s="33" t="s">
        <v>393</v>
      </c>
      <c r="G126" s="86" t="s">
        <v>403</v>
      </c>
      <c r="H126" s="33" t="s">
        <v>395</v>
      </c>
      <c r="I126" s="33" t="s">
        <v>396</v>
      </c>
      <c r="J126" s="33" t="s">
        <v>605</v>
      </c>
    </row>
    <row r="127" ht="33.75" customHeight="1" spans="1:10">
      <c r="A127" s="33" t="s">
        <v>295</v>
      </c>
      <c r="B127" s="33" t="s">
        <v>590</v>
      </c>
      <c r="C127" s="33" t="s">
        <v>390</v>
      </c>
      <c r="D127" s="33" t="s">
        <v>401</v>
      </c>
      <c r="E127" s="33" t="s">
        <v>606</v>
      </c>
      <c r="F127" s="33" t="s">
        <v>393</v>
      </c>
      <c r="G127" s="86" t="s">
        <v>431</v>
      </c>
      <c r="H127" s="33" t="s">
        <v>395</v>
      </c>
      <c r="I127" s="33" t="s">
        <v>396</v>
      </c>
      <c r="J127" s="33" t="s">
        <v>607</v>
      </c>
    </row>
    <row r="128" ht="33.75" customHeight="1" spans="1:10">
      <c r="A128" s="33" t="s">
        <v>295</v>
      </c>
      <c r="B128" s="33" t="s">
        <v>590</v>
      </c>
      <c r="C128" s="33" t="s">
        <v>390</v>
      </c>
      <c r="D128" s="33" t="s">
        <v>401</v>
      </c>
      <c r="E128" s="33" t="s">
        <v>540</v>
      </c>
      <c r="F128" s="33" t="s">
        <v>393</v>
      </c>
      <c r="G128" s="86" t="s">
        <v>403</v>
      </c>
      <c r="H128" s="33" t="s">
        <v>395</v>
      </c>
      <c r="I128" s="33" t="s">
        <v>396</v>
      </c>
      <c r="J128" s="33" t="s">
        <v>608</v>
      </c>
    </row>
    <row r="129" ht="33.75" customHeight="1" spans="1:10">
      <c r="A129" s="33" t="s">
        <v>295</v>
      </c>
      <c r="B129" s="33" t="s">
        <v>590</v>
      </c>
      <c r="C129" s="33" t="s">
        <v>390</v>
      </c>
      <c r="D129" s="33" t="s">
        <v>401</v>
      </c>
      <c r="E129" s="33" t="s">
        <v>609</v>
      </c>
      <c r="F129" s="33" t="s">
        <v>393</v>
      </c>
      <c r="G129" s="86" t="s">
        <v>403</v>
      </c>
      <c r="H129" s="33" t="s">
        <v>395</v>
      </c>
      <c r="I129" s="33" t="s">
        <v>396</v>
      </c>
      <c r="J129" s="33" t="s">
        <v>610</v>
      </c>
    </row>
    <row r="130" ht="33.75" customHeight="1" spans="1:10">
      <c r="A130" s="33" t="s">
        <v>295</v>
      </c>
      <c r="B130" s="33" t="s">
        <v>590</v>
      </c>
      <c r="C130" s="33" t="s">
        <v>390</v>
      </c>
      <c r="D130" s="33" t="s">
        <v>404</v>
      </c>
      <c r="E130" s="33" t="s">
        <v>611</v>
      </c>
      <c r="F130" s="33" t="s">
        <v>393</v>
      </c>
      <c r="G130" s="86" t="s">
        <v>403</v>
      </c>
      <c r="H130" s="33" t="s">
        <v>395</v>
      </c>
      <c r="I130" s="33" t="s">
        <v>396</v>
      </c>
      <c r="J130" s="33" t="s">
        <v>612</v>
      </c>
    </row>
    <row r="131" ht="33.75" customHeight="1" spans="1:10">
      <c r="A131" s="33" t="s">
        <v>295</v>
      </c>
      <c r="B131" s="33" t="s">
        <v>590</v>
      </c>
      <c r="C131" s="33" t="s">
        <v>408</v>
      </c>
      <c r="D131" s="33" t="s">
        <v>409</v>
      </c>
      <c r="E131" s="33" t="s">
        <v>613</v>
      </c>
      <c r="F131" s="33" t="s">
        <v>406</v>
      </c>
      <c r="G131" s="86" t="s">
        <v>407</v>
      </c>
      <c r="H131" s="33" t="s">
        <v>395</v>
      </c>
      <c r="I131" s="33" t="s">
        <v>396</v>
      </c>
      <c r="J131" s="33" t="s">
        <v>614</v>
      </c>
    </row>
    <row r="132" ht="33.75" customHeight="1" spans="1:10">
      <c r="A132" s="33" t="s">
        <v>295</v>
      </c>
      <c r="B132" s="33" t="s">
        <v>590</v>
      </c>
      <c r="C132" s="33" t="s">
        <v>408</v>
      </c>
      <c r="D132" s="33" t="s">
        <v>409</v>
      </c>
      <c r="E132" s="33" t="s">
        <v>615</v>
      </c>
      <c r="F132" s="33" t="s">
        <v>406</v>
      </c>
      <c r="G132" s="86" t="s">
        <v>407</v>
      </c>
      <c r="H132" s="33" t="s">
        <v>395</v>
      </c>
      <c r="I132" s="33" t="s">
        <v>396</v>
      </c>
      <c r="J132" s="33" t="s">
        <v>614</v>
      </c>
    </row>
    <row r="133" ht="33.75" customHeight="1" spans="1:10">
      <c r="A133" s="33" t="s">
        <v>295</v>
      </c>
      <c r="B133" s="33" t="s">
        <v>590</v>
      </c>
      <c r="C133" s="33" t="s">
        <v>412</v>
      </c>
      <c r="D133" s="33" t="s">
        <v>413</v>
      </c>
      <c r="E133" s="33" t="s">
        <v>616</v>
      </c>
      <c r="F133" s="33" t="s">
        <v>393</v>
      </c>
      <c r="G133" s="86" t="s">
        <v>411</v>
      </c>
      <c r="H133" s="33" t="s">
        <v>395</v>
      </c>
      <c r="I133" s="33" t="s">
        <v>396</v>
      </c>
      <c r="J133" s="33" t="s">
        <v>617</v>
      </c>
    </row>
    <row r="134" ht="33.75" customHeight="1" spans="1:10">
      <c r="A134" s="33" t="s">
        <v>365</v>
      </c>
      <c r="B134" s="33" t="s">
        <v>365</v>
      </c>
      <c r="C134" s="33" t="s">
        <v>390</v>
      </c>
      <c r="D134" s="33" t="s">
        <v>391</v>
      </c>
      <c r="E134" s="33" t="s">
        <v>365</v>
      </c>
      <c r="F134" s="33" t="s">
        <v>406</v>
      </c>
      <c r="G134" s="86" t="s">
        <v>365</v>
      </c>
      <c r="H134" s="33"/>
      <c r="I134" s="33" t="s">
        <v>424</v>
      </c>
      <c r="J134" s="33" t="s">
        <v>365</v>
      </c>
    </row>
    <row r="135" ht="33.75" customHeight="1" spans="1:10">
      <c r="A135" s="33" t="s">
        <v>365</v>
      </c>
      <c r="B135" s="33" t="s">
        <v>365</v>
      </c>
      <c r="C135" s="33" t="s">
        <v>390</v>
      </c>
      <c r="D135" s="33" t="s">
        <v>401</v>
      </c>
      <c r="E135" s="33" t="s">
        <v>365</v>
      </c>
      <c r="F135" s="33" t="s">
        <v>406</v>
      </c>
      <c r="G135" s="86" t="s">
        <v>365</v>
      </c>
      <c r="H135" s="33"/>
      <c r="I135" s="33" t="s">
        <v>424</v>
      </c>
      <c r="J135" s="33" t="s">
        <v>365</v>
      </c>
    </row>
    <row r="136" ht="33.75" customHeight="1" spans="1:10">
      <c r="A136" s="33" t="s">
        <v>365</v>
      </c>
      <c r="B136" s="33" t="s">
        <v>365</v>
      </c>
      <c r="C136" s="33" t="s">
        <v>390</v>
      </c>
      <c r="D136" s="33" t="s">
        <v>404</v>
      </c>
      <c r="E136" s="33" t="s">
        <v>365</v>
      </c>
      <c r="F136" s="33" t="s">
        <v>406</v>
      </c>
      <c r="G136" s="86" t="s">
        <v>365</v>
      </c>
      <c r="H136" s="33"/>
      <c r="I136" s="33" t="s">
        <v>424</v>
      </c>
      <c r="J136" s="33" t="s">
        <v>365</v>
      </c>
    </row>
    <row r="137" ht="33.75" customHeight="1" spans="1:10">
      <c r="A137" s="33" t="s">
        <v>365</v>
      </c>
      <c r="B137" s="33" t="s">
        <v>365</v>
      </c>
      <c r="C137" s="33" t="s">
        <v>408</v>
      </c>
      <c r="D137" s="33" t="s">
        <v>409</v>
      </c>
      <c r="E137" s="33" t="s">
        <v>365</v>
      </c>
      <c r="F137" s="33" t="s">
        <v>406</v>
      </c>
      <c r="G137" s="86" t="s">
        <v>365</v>
      </c>
      <c r="H137" s="33"/>
      <c r="I137" s="33" t="s">
        <v>424</v>
      </c>
      <c r="J137" s="33" t="s">
        <v>365</v>
      </c>
    </row>
    <row r="138" ht="33.75" customHeight="1" spans="1:10">
      <c r="A138" s="33" t="s">
        <v>365</v>
      </c>
      <c r="B138" s="33" t="s">
        <v>365</v>
      </c>
      <c r="C138" s="33" t="s">
        <v>412</v>
      </c>
      <c r="D138" s="33" t="s">
        <v>413</v>
      </c>
      <c r="E138" s="33" t="s">
        <v>365</v>
      </c>
      <c r="F138" s="33" t="s">
        <v>406</v>
      </c>
      <c r="G138" s="86" t="s">
        <v>365</v>
      </c>
      <c r="H138" s="33"/>
      <c r="I138" s="33" t="s">
        <v>424</v>
      </c>
      <c r="J138" s="33" t="s">
        <v>365</v>
      </c>
    </row>
    <row r="139" ht="65" customHeight="1" spans="1:10">
      <c r="A139" s="33" t="s">
        <v>304</v>
      </c>
      <c r="B139" s="33" t="s">
        <v>618</v>
      </c>
      <c r="C139" s="33" t="s">
        <v>390</v>
      </c>
      <c r="D139" s="33" t="s">
        <v>391</v>
      </c>
      <c r="E139" s="33" t="s">
        <v>619</v>
      </c>
      <c r="F139" s="33" t="s">
        <v>453</v>
      </c>
      <c r="G139" s="86" t="s">
        <v>620</v>
      </c>
      <c r="H139" s="33" t="s">
        <v>420</v>
      </c>
      <c r="I139" s="33" t="s">
        <v>396</v>
      </c>
      <c r="J139" s="33" t="s">
        <v>621</v>
      </c>
    </row>
    <row r="140" ht="65" customHeight="1" spans="1:10">
      <c r="A140" s="33" t="s">
        <v>304</v>
      </c>
      <c r="B140" s="33" t="s">
        <v>618</v>
      </c>
      <c r="C140" s="33" t="s">
        <v>390</v>
      </c>
      <c r="D140" s="33" t="s">
        <v>391</v>
      </c>
      <c r="E140" s="33" t="s">
        <v>622</v>
      </c>
      <c r="F140" s="33" t="s">
        <v>453</v>
      </c>
      <c r="G140" s="86" t="s">
        <v>623</v>
      </c>
      <c r="H140" s="33" t="s">
        <v>420</v>
      </c>
      <c r="I140" s="33" t="s">
        <v>396</v>
      </c>
      <c r="J140" s="33" t="s">
        <v>624</v>
      </c>
    </row>
    <row r="141" ht="65" customHeight="1" spans="1:10">
      <c r="A141" s="33" t="s">
        <v>304</v>
      </c>
      <c r="B141" s="33" t="s">
        <v>618</v>
      </c>
      <c r="C141" s="33" t="s">
        <v>390</v>
      </c>
      <c r="D141" s="33" t="s">
        <v>391</v>
      </c>
      <c r="E141" s="33" t="s">
        <v>625</v>
      </c>
      <c r="F141" s="33" t="s">
        <v>393</v>
      </c>
      <c r="G141" s="86" t="s">
        <v>444</v>
      </c>
      <c r="H141" s="33" t="s">
        <v>626</v>
      </c>
      <c r="I141" s="33" t="s">
        <v>396</v>
      </c>
      <c r="J141" s="33" t="s">
        <v>627</v>
      </c>
    </row>
    <row r="142" ht="65" customHeight="1" spans="1:10">
      <c r="A142" s="33" t="s">
        <v>304</v>
      </c>
      <c r="B142" s="33" t="s">
        <v>618</v>
      </c>
      <c r="C142" s="33" t="s">
        <v>390</v>
      </c>
      <c r="D142" s="33" t="s">
        <v>391</v>
      </c>
      <c r="E142" s="33" t="s">
        <v>628</v>
      </c>
      <c r="F142" s="33" t="s">
        <v>453</v>
      </c>
      <c r="G142" s="86" t="s">
        <v>52</v>
      </c>
      <c r="H142" s="33" t="s">
        <v>466</v>
      </c>
      <c r="I142" s="33" t="s">
        <v>396</v>
      </c>
      <c r="J142" s="33" t="s">
        <v>629</v>
      </c>
    </row>
    <row r="143" ht="65" customHeight="1" spans="1:10">
      <c r="A143" s="33" t="s">
        <v>304</v>
      </c>
      <c r="B143" s="33" t="s">
        <v>618</v>
      </c>
      <c r="C143" s="33" t="s">
        <v>390</v>
      </c>
      <c r="D143" s="33" t="s">
        <v>401</v>
      </c>
      <c r="E143" s="33" t="s">
        <v>541</v>
      </c>
      <c r="F143" s="33" t="s">
        <v>393</v>
      </c>
      <c r="G143" s="86" t="s">
        <v>403</v>
      </c>
      <c r="H143" s="33" t="s">
        <v>395</v>
      </c>
      <c r="I143" s="33" t="s">
        <v>396</v>
      </c>
      <c r="J143" s="33" t="s">
        <v>630</v>
      </c>
    </row>
    <row r="144" ht="65" customHeight="1" spans="1:10">
      <c r="A144" s="33" t="s">
        <v>304</v>
      </c>
      <c r="B144" s="33" t="s">
        <v>618</v>
      </c>
      <c r="C144" s="33" t="s">
        <v>390</v>
      </c>
      <c r="D144" s="33" t="s">
        <v>401</v>
      </c>
      <c r="E144" s="33" t="s">
        <v>539</v>
      </c>
      <c r="F144" s="33" t="s">
        <v>393</v>
      </c>
      <c r="G144" s="86" t="s">
        <v>403</v>
      </c>
      <c r="H144" s="33" t="s">
        <v>395</v>
      </c>
      <c r="I144" s="33" t="s">
        <v>396</v>
      </c>
      <c r="J144" s="33" t="s">
        <v>631</v>
      </c>
    </row>
    <row r="145" ht="65" customHeight="1" spans="1:10">
      <c r="A145" s="33" t="s">
        <v>304</v>
      </c>
      <c r="B145" s="33" t="s">
        <v>618</v>
      </c>
      <c r="C145" s="33" t="s">
        <v>390</v>
      </c>
      <c r="D145" s="33" t="s">
        <v>404</v>
      </c>
      <c r="E145" s="33" t="s">
        <v>632</v>
      </c>
      <c r="F145" s="33" t="s">
        <v>406</v>
      </c>
      <c r="G145" s="86" t="s">
        <v>407</v>
      </c>
      <c r="H145" s="33" t="s">
        <v>395</v>
      </c>
      <c r="I145" s="33" t="s">
        <v>396</v>
      </c>
      <c r="J145" s="33" t="s">
        <v>633</v>
      </c>
    </row>
    <row r="146" ht="65" customHeight="1" spans="1:10">
      <c r="A146" s="33" t="s">
        <v>304</v>
      </c>
      <c r="B146" s="33" t="s">
        <v>618</v>
      </c>
      <c r="C146" s="33" t="s">
        <v>408</v>
      </c>
      <c r="D146" s="33" t="s">
        <v>409</v>
      </c>
      <c r="E146" s="33" t="s">
        <v>538</v>
      </c>
      <c r="F146" s="33" t="s">
        <v>393</v>
      </c>
      <c r="G146" s="86" t="s">
        <v>403</v>
      </c>
      <c r="H146" s="33" t="s">
        <v>395</v>
      </c>
      <c r="I146" s="33" t="s">
        <v>396</v>
      </c>
      <c r="J146" s="33" t="s">
        <v>634</v>
      </c>
    </row>
    <row r="147" ht="65" customHeight="1" spans="1:10">
      <c r="A147" s="33" t="s">
        <v>304</v>
      </c>
      <c r="B147" s="33" t="s">
        <v>618</v>
      </c>
      <c r="C147" s="33" t="s">
        <v>408</v>
      </c>
      <c r="D147" s="33" t="s">
        <v>409</v>
      </c>
      <c r="E147" s="33" t="s">
        <v>635</v>
      </c>
      <c r="F147" s="33" t="s">
        <v>393</v>
      </c>
      <c r="G147" s="86" t="s">
        <v>394</v>
      </c>
      <c r="H147" s="33" t="s">
        <v>395</v>
      </c>
      <c r="I147" s="33" t="s">
        <v>396</v>
      </c>
      <c r="J147" s="33" t="s">
        <v>636</v>
      </c>
    </row>
    <row r="148" ht="65" customHeight="1" spans="1:10">
      <c r="A148" s="33" t="s">
        <v>304</v>
      </c>
      <c r="B148" s="33" t="s">
        <v>618</v>
      </c>
      <c r="C148" s="33" t="s">
        <v>412</v>
      </c>
      <c r="D148" s="33" t="s">
        <v>413</v>
      </c>
      <c r="E148" s="33" t="s">
        <v>637</v>
      </c>
      <c r="F148" s="33" t="s">
        <v>393</v>
      </c>
      <c r="G148" s="86" t="s">
        <v>431</v>
      </c>
      <c r="H148" s="33" t="s">
        <v>395</v>
      </c>
      <c r="I148" s="33" t="s">
        <v>396</v>
      </c>
      <c r="J148" s="33" t="s">
        <v>638</v>
      </c>
    </row>
    <row r="149" ht="33.75" customHeight="1" spans="1:10">
      <c r="A149" s="33" t="s">
        <v>302</v>
      </c>
      <c r="B149" s="33" t="s">
        <v>639</v>
      </c>
      <c r="C149" s="33" t="s">
        <v>390</v>
      </c>
      <c r="D149" s="33" t="s">
        <v>391</v>
      </c>
      <c r="E149" s="33" t="s">
        <v>579</v>
      </c>
      <c r="F149" s="33" t="s">
        <v>393</v>
      </c>
      <c r="G149" s="86" t="s">
        <v>403</v>
      </c>
      <c r="H149" s="33" t="s">
        <v>395</v>
      </c>
      <c r="I149" s="33" t="s">
        <v>396</v>
      </c>
      <c r="J149" s="33" t="s">
        <v>580</v>
      </c>
    </row>
    <row r="150" ht="33.75" customHeight="1" spans="1:10">
      <c r="A150" s="33" t="s">
        <v>302</v>
      </c>
      <c r="B150" s="33" t="s">
        <v>639</v>
      </c>
      <c r="C150" s="33" t="s">
        <v>390</v>
      </c>
      <c r="D150" s="33" t="s">
        <v>401</v>
      </c>
      <c r="E150" s="33" t="s">
        <v>640</v>
      </c>
      <c r="F150" s="33" t="s">
        <v>406</v>
      </c>
      <c r="G150" s="86" t="s">
        <v>407</v>
      </c>
      <c r="H150" s="33" t="s">
        <v>395</v>
      </c>
      <c r="I150" s="33" t="s">
        <v>396</v>
      </c>
      <c r="J150" s="33" t="s">
        <v>640</v>
      </c>
    </row>
    <row r="151" ht="33.75" customHeight="1" spans="1:10">
      <c r="A151" s="33" t="s">
        <v>302</v>
      </c>
      <c r="B151" s="33" t="s">
        <v>639</v>
      </c>
      <c r="C151" s="33" t="s">
        <v>390</v>
      </c>
      <c r="D151" s="33" t="s">
        <v>401</v>
      </c>
      <c r="E151" s="33" t="s">
        <v>641</v>
      </c>
      <c r="F151" s="33" t="s">
        <v>393</v>
      </c>
      <c r="G151" s="86" t="s">
        <v>642</v>
      </c>
      <c r="H151" s="33" t="s">
        <v>395</v>
      </c>
      <c r="I151" s="33" t="s">
        <v>396</v>
      </c>
      <c r="J151" s="33" t="s">
        <v>643</v>
      </c>
    </row>
    <row r="152" ht="33.75" customHeight="1" spans="1:10">
      <c r="A152" s="33" t="s">
        <v>302</v>
      </c>
      <c r="B152" s="33" t="s">
        <v>639</v>
      </c>
      <c r="C152" s="33" t="s">
        <v>390</v>
      </c>
      <c r="D152" s="33" t="s">
        <v>401</v>
      </c>
      <c r="E152" s="33" t="s">
        <v>644</v>
      </c>
      <c r="F152" s="33" t="s">
        <v>393</v>
      </c>
      <c r="G152" s="86" t="s">
        <v>431</v>
      </c>
      <c r="H152" s="33" t="s">
        <v>395</v>
      </c>
      <c r="I152" s="33" t="s">
        <v>396</v>
      </c>
      <c r="J152" s="33" t="s">
        <v>645</v>
      </c>
    </row>
    <row r="153" ht="33.75" customHeight="1" spans="1:10">
      <c r="A153" s="33" t="s">
        <v>302</v>
      </c>
      <c r="B153" s="33" t="s">
        <v>639</v>
      </c>
      <c r="C153" s="33" t="s">
        <v>390</v>
      </c>
      <c r="D153" s="33" t="s">
        <v>404</v>
      </c>
      <c r="E153" s="33" t="s">
        <v>646</v>
      </c>
      <c r="F153" s="33" t="s">
        <v>453</v>
      </c>
      <c r="G153" s="86" t="s">
        <v>454</v>
      </c>
      <c r="H153" s="33" t="s">
        <v>455</v>
      </c>
      <c r="I153" s="33" t="s">
        <v>396</v>
      </c>
      <c r="J153" s="33" t="s">
        <v>647</v>
      </c>
    </row>
    <row r="154" ht="33.75" customHeight="1" spans="1:10">
      <c r="A154" s="33" t="s">
        <v>302</v>
      </c>
      <c r="B154" s="33" t="s">
        <v>639</v>
      </c>
      <c r="C154" s="33" t="s">
        <v>408</v>
      </c>
      <c r="D154" s="33" t="s">
        <v>409</v>
      </c>
      <c r="E154" s="33" t="s">
        <v>585</v>
      </c>
      <c r="F154" s="33" t="s">
        <v>393</v>
      </c>
      <c r="G154" s="86" t="s">
        <v>648</v>
      </c>
      <c r="H154" s="33" t="s">
        <v>463</v>
      </c>
      <c r="I154" s="33" t="s">
        <v>396</v>
      </c>
      <c r="J154" s="33" t="s">
        <v>587</v>
      </c>
    </row>
    <row r="155" ht="33.75" customHeight="1" spans="1:10">
      <c r="A155" s="33" t="s">
        <v>302</v>
      </c>
      <c r="B155" s="33" t="s">
        <v>639</v>
      </c>
      <c r="C155" s="33" t="s">
        <v>412</v>
      </c>
      <c r="D155" s="33" t="s">
        <v>413</v>
      </c>
      <c r="E155" s="33" t="s">
        <v>588</v>
      </c>
      <c r="F155" s="33" t="s">
        <v>393</v>
      </c>
      <c r="G155" s="86" t="s">
        <v>403</v>
      </c>
      <c r="H155" s="33" t="s">
        <v>395</v>
      </c>
      <c r="I155" s="33" t="s">
        <v>396</v>
      </c>
      <c r="J155" s="33" t="s">
        <v>589</v>
      </c>
    </row>
    <row r="156" ht="33.75" customHeight="1" spans="1:10">
      <c r="A156" s="33" t="s">
        <v>363</v>
      </c>
      <c r="B156" s="33" t="s">
        <v>649</v>
      </c>
      <c r="C156" s="33" t="s">
        <v>390</v>
      </c>
      <c r="D156" s="33" t="s">
        <v>391</v>
      </c>
      <c r="E156" s="33" t="s">
        <v>363</v>
      </c>
      <c r="F156" s="33" t="s">
        <v>567</v>
      </c>
      <c r="G156" s="86" t="s">
        <v>407</v>
      </c>
      <c r="H156" s="33" t="s">
        <v>395</v>
      </c>
      <c r="I156" s="33" t="s">
        <v>396</v>
      </c>
      <c r="J156" s="33" t="s">
        <v>363</v>
      </c>
    </row>
    <row r="157" ht="33.75" customHeight="1" spans="1:10">
      <c r="A157" s="33" t="s">
        <v>363</v>
      </c>
      <c r="B157" s="33" t="s">
        <v>649</v>
      </c>
      <c r="C157" s="33" t="s">
        <v>390</v>
      </c>
      <c r="D157" s="33" t="s">
        <v>391</v>
      </c>
      <c r="E157" s="33" t="s">
        <v>363</v>
      </c>
      <c r="F157" s="33" t="s">
        <v>406</v>
      </c>
      <c r="G157" s="86" t="s">
        <v>650</v>
      </c>
      <c r="H157" s="33" t="s">
        <v>466</v>
      </c>
      <c r="I157" s="33" t="s">
        <v>396</v>
      </c>
      <c r="J157" s="33" t="s">
        <v>363</v>
      </c>
    </row>
    <row r="158" ht="33.75" customHeight="1" spans="1:10">
      <c r="A158" s="33" t="s">
        <v>363</v>
      </c>
      <c r="B158" s="33" t="s">
        <v>649</v>
      </c>
      <c r="C158" s="33" t="s">
        <v>390</v>
      </c>
      <c r="D158" s="33" t="s">
        <v>391</v>
      </c>
      <c r="E158" s="33" t="s">
        <v>363</v>
      </c>
      <c r="F158" s="33" t="s">
        <v>393</v>
      </c>
      <c r="G158" s="86" t="s">
        <v>650</v>
      </c>
      <c r="H158" s="33" t="s">
        <v>651</v>
      </c>
      <c r="I158" s="33" t="s">
        <v>396</v>
      </c>
      <c r="J158" s="33" t="s">
        <v>363</v>
      </c>
    </row>
    <row r="159" ht="33.75" customHeight="1" spans="1:10">
      <c r="A159" s="33" t="s">
        <v>363</v>
      </c>
      <c r="B159" s="33" t="s">
        <v>649</v>
      </c>
      <c r="C159" s="33" t="s">
        <v>390</v>
      </c>
      <c r="D159" s="33" t="s">
        <v>401</v>
      </c>
      <c r="E159" s="33" t="s">
        <v>363</v>
      </c>
      <c r="F159" s="33" t="s">
        <v>393</v>
      </c>
      <c r="G159" s="86" t="s">
        <v>566</v>
      </c>
      <c r="H159" s="33" t="s">
        <v>395</v>
      </c>
      <c r="I159" s="33" t="s">
        <v>424</v>
      </c>
      <c r="J159" s="33" t="s">
        <v>363</v>
      </c>
    </row>
    <row r="160" ht="33.75" customHeight="1" spans="1:10">
      <c r="A160" s="33" t="s">
        <v>363</v>
      </c>
      <c r="B160" s="33" t="s">
        <v>649</v>
      </c>
      <c r="C160" s="33" t="s">
        <v>390</v>
      </c>
      <c r="D160" s="33" t="s">
        <v>401</v>
      </c>
      <c r="E160" s="33" t="s">
        <v>363</v>
      </c>
      <c r="F160" s="33" t="s">
        <v>567</v>
      </c>
      <c r="G160" s="86" t="s">
        <v>652</v>
      </c>
      <c r="H160" s="33" t="s">
        <v>653</v>
      </c>
      <c r="I160" s="33" t="s">
        <v>396</v>
      </c>
      <c r="J160" s="33" t="s">
        <v>363</v>
      </c>
    </row>
    <row r="161" ht="33.75" customHeight="1" spans="1:10">
      <c r="A161" s="33" t="s">
        <v>363</v>
      </c>
      <c r="B161" s="33" t="s">
        <v>649</v>
      </c>
      <c r="C161" s="33" t="s">
        <v>408</v>
      </c>
      <c r="D161" s="33" t="s">
        <v>409</v>
      </c>
      <c r="E161" s="33" t="s">
        <v>363</v>
      </c>
      <c r="F161" s="33" t="s">
        <v>393</v>
      </c>
      <c r="G161" s="86" t="s">
        <v>403</v>
      </c>
      <c r="H161" s="33" t="s">
        <v>395</v>
      </c>
      <c r="I161" s="33" t="s">
        <v>424</v>
      </c>
      <c r="J161" s="33" t="s">
        <v>363</v>
      </c>
    </row>
    <row r="162" ht="33.75" customHeight="1" spans="1:10">
      <c r="A162" s="33" t="s">
        <v>363</v>
      </c>
      <c r="B162" s="33" t="s">
        <v>649</v>
      </c>
      <c r="C162" s="33" t="s">
        <v>412</v>
      </c>
      <c r="D162" s="33" t="s">
        <v>413</v>
      </c>
      <c r="E162" s="33" t="s">
        <v>363</v>
      </c>
      <c r="F162" s="33" t="s">
        <v>393</v>
      </c>
      <c r="G162" s="86" t="s">
        <v>411</v>
      </c>
      <c r="H162" s="33" t="s">
        <v>395</v>
      </c>
      <c r="I162" s="33" t="s">
        <v>424</v>
      </c>
      <c r="J162" s="33" t="s">
        <v>363</v>
      </c>
    </row>
    <row r="163" ht="33.75" customHeight="1" spans="1:10">
      <c r="A163" s="33" t="s">
        <v>359</v>
      </c>
      <c r="B163" s="33" t="s">
        <v>654</v>
      </c>
      <c r="C163" s="33" t="s">
        <v>390</v>
      </c>
      <c r="D163" s="33" t="s">
        <v>391</v>
      </c>
      <c r="E163" s="33" t="s">
        <v>655</v>
      </c>
      <c r="F163" s="33" t="s">
        <v>406</v>
      </c>
      <c r="G163" s="86" t="s">
        <v>45</v>
      </c>
      <c r="H163" s="33" t="s">
        <v>445</v>
      </c>
      <c r="I163" s="33" t="s">
        <v>396</v>
      </c>
      <c r="J163" s="33" t="s">
        <v>656</v>
      </c>
    </row>
    <row r="164" ht="33.75" customHeight="1" spans="1:10">
      <c r="A164" s="33" t="s">
        <v>359</v>
      </c>
      <c r="B164" s="33" t="s">
        <v>654</v>
      </c>
      <c r="C164" s="33" t="s">
        <v>390</v>
      </c>
      <c r="D164" s="33" t="s">
        <v>404</v>
      </c>
      <c r="E164" s="33" t="s">
        <v>657</v>
      </c>
      <c r="F164" s="33" t="s">
        <v>406</v>
      </c>
      <c r="G164" s="86" t="s">
        <v>658</v>
      </c>
      <c r="H164" s="33" t="s">
        <v>659</v>
      </c>
      <c r="I164" s="33" t="s">
        <v>424</v>
      </c>
      <c r="J164" s="33" t="s">
        <v>660</v>
      </c>
    </row>
    <row r="165" ht="33.75" customHeight="1" spans="1:10">
      <c r="A165" s="33" t="s">
        <v>359</v>
      </c>
      <c r="B165" s="33" t="s">
        <v>654</v>
      </c>
      <c r="C165" s="33" t="s">
        <v>408</v>
      </c>
      <c r="D165" s="33" t="s">
        <v>409</v>
      </c>
      <c r="E165" s="33" t="s">
        <v>661</v>
      </c>
      <c r="F165" s="33" t="s">
        <v>567</v>
      </c>
      <c r="G165" s="86" t="s">
        <v>662</v>
      </c>
      <c r="H165" s="33" t="s">
        <v>663</v>
      </c>
      <c r="I165" s="33" t="s">
        <v>424</v>
      </c>
      <c r="J165" s="33" t="s">
        <v>664</v>
      </c>
    </row>
    <row r="166" ht="33.75" customHeight="1" spans="1:10">
      <c r="A166" s="33" t="s">
        <v>359</v>
      </c>
      <c r="B166" s="33" t="s">
        <v>654</v>
      </c>
      <c r="C166" s="33" t="s">
        <v>412</v>
      </c>
      <c r="D166" s="33" t="s">
        <v>413</v>
      </c>
      <c r="E166" s="33" t="s">
        <v>665</v>
      </c>
      <c r="F166" s="33" t="s">
        <v>567</v>
      </c>
      <c r="G166" s="86" t="s">
        <v>403</v>
      </c>
      <c r="H166" s="33" t="s">
        <v>395</v>
      </c>
      <c r="I166" s="33" t="s">
        <v>424</v>
      </c>
      <c r="J166" s="33" t="s">
        <v>666</v>
      </c>
    </row>
    <row r="167" ht="33.75" customHeight="1" spans="1:10">
      <c r="A167" s="33" t="s">
        <v>359</v>
      </c>
      <c r="B167" s="33" t="s">
        <v>654</v>
      </c>
      <c r="C167" s="33" t="s">
        <v>412</v>
      </c>
      <c r="D167" s="33" t="s">
        <v>413</v>
      </c>
      <c r="E167" s="33" t="s">
        <v>667</v>
      </c>
      <c r="F167" s="33" t="s">
        <v>567</v>
      </c>
      <c r="G167" s="86" t="s">
        <v>668</v>
      </c>
      <c r="H167" s="33" t="s">
        <v>669</v>
      </c>
      <c r="I167" s="33" t="s">
        <v>424</v>
      </c>
      <c r="J167" s="33" t="s">
        <v>670</v>
      </c>
    </row>
    <row r="168" ht="33.75" customHeight="1" spans="1:10">
      <c r="A168" s="33" t="s">
        <v>313</v>
      </c>
      <c r="B168" s="33" t="s">
        <v>671</v>
      </c>
      <c r="C168" s="33" t="s">
        <v>390</v>
      </c>
      <c r="D168" s="33" t="s">
        <v>391</v>
      </c>
      <c r="E168" s="33" t="s">
        <v>672</v>
      </c>
      <c r="F168" s="33" t="s">
        <v>406</v>
      </c>
      <c r="G168" s="86" t="s">
        <v>162</v>
      </c>
      <c r="H168" s="33" t="s">
        <v>420</v>
      </c>
      <c r="I168" s="33" t="s">
        <v>396</v>
      </c>
      <c r="J168" s="33" t="s">
        <v>673</v>
      </c>
    </row>
    <row r="169" ht="33.75" customHeight="1" spans="1:10">
      <c r="A169" s="33" t="s">
        <v>313</v>
      </c>
      <c r="B169" s="33" t="s">
        <v>671</v>
      </c>
      <c r="C169" s="33" t="s">
        <v>390</v>
      </c>
      <c r="D169" s="33" t="s">
        <v>391</v>
      </c>
      <c r="E169" s="33" t="s">
        <v>674</v>
      </c>
      <c r="F169" s="33" t="s">
        <v>406</v>
      </c>
      <c r="G169" s="86" t="s">
        <v>51</v>
      </c>
      <c r="H169" s="33" t="s">
        <v>466</v>
      </c>
      <c r="I169" s="33" t="s">
        <v>396</v>
      </c>
      <c r="J169" s="33" t="s">
        <v>675</v>
      </c>
    </row>
    <row r="170" ht="33.75" customHeight="1" spans="1:10">
      <c r="A170" s="33" t="s">
        <v>313</v>
      </c>
      <c r="B170" s="33" t="s">
        <v>671</v>
      </c>
      <c r="C170" s="33" t="s">
        <v>390</v>
      </c>
      <c r="D170" s="33" t="s">
        <v>401</v>
      </c>
      <c r="E170" s="33" t="s">
        <v>676</v>
      </c>
      <c r="F170" s="33" t="s">
        <v>406</v>
      </c>
      <c r="G170" s="86" t="s">
        <v>407</v>
      </c>
      <c r="H170" s="33" t="s">
        <v>395</v>
      </c>
      <c r="I170" s="33" t="s">
        <v>396</v>
      </c>
      <c r="J170" s="33" t="s">
        <v>677</v>
      </c>
    </row>
    <row r="171" ht="33.75" customHeight="1" spans="1:10">
      <c r="A171" s="33" t="s">
        <v>313</v>
      </c>
      <c r="B171" s="33" t="s">
        <v>671</v>
      </c>
      <c r="C171" s="33" t="s">
        <v>408</v>
      </c>
      <c r="D171" s="33" t="s">
        <v>409</v>
      </c>
      <c r="E171" s="33" t="s">
        <v>678</v>
      </c>
      <c r="F171" s="33" t="s">
        <v>406</v>
      </c>
      <c r="G171" s="86" t="s">
        <v>407</v>
      </c>
      <c r="H171" s="33" t="s">
        <v>395</v>
      </c>
      <c r="I171" s="33" t="s">
        <v>396</v>
      </c>
      <c r="J171" s="33" t="s">
        <v>679</v>
      </c>
    </row>
    <row r="172" ht="33.75" customHeight="1" spans="1:10">
      <c r="A172" s="33" t="s">
        <v>313</v>
      </c>
      <c r="B172" s="33" t="s">
        <v>671</v>
      </c>
      <c r="C172" s="33" t="s">
        <v>412</v>
      </c>
      <c r="D172" s="33" t="s">
        <v>413</v>
      </c>
      <c r="E172" s="33" t="s">
        <v>680</v>
      </c>
      <c r="F172" s="33" t="s">
        <v>393</v>
      </c>
      <c r="G172" s="86" t="s">
        <v>431</v>
      </c>
      <c r="H172" s="33" t="s">
        <v>395</v>
      </c>
      <c r="I172" s="33" t="s">
        <v>396</v>
      </c>
      <c r="J172" s="33" t="s">
        <v>681</v>
      </c>
    </row>
    <row r="173" ht="33.75" customHeight="1" spans="1:10">
      <c r="A173" s="33" t="s">
        <v>335</v>
      </c>
      <c r="B173" s="33" t="s">
        <v>682</v>
      </c>
      <c r="C173" s="33" t="s">
        <v>390</v>
      </c>
      <c r="D173" s="33" t="s">
        <v>391</v>
      </c>
      <c r="E173" s="33" t="s">
        <v>683</v>
      </c>
      <c r="F173" s="33" t="s">
        <v>406</v>
      </c>
      <c r="G173" s="86" t="s">
        <v>684</v>
      </c>
      <c r="H173" s="33" t="s">
        <v>420</v>
      </c>
      <c r="I173" s="33" t="s">
        <v>396</v>
      </c>
      <c r="J173" s="33" t="s">
        <v>397</v>
      </c>
    </row>
    <row r="174" ht="33.75" customHeight="1" spans="1:10">
      <c r="A174" s="33" t="s">
        <v>335</v>
      </c>
      <c r="B174" s="33" t="s">
        <v>682</v>
      </c>
      <c r="C174" s="33" t="s">
        <v>390</v>
      </c>
      <c r="D174" s="33" t="s">
        <v>391</v>
      </c>
      <c r="E174" s="33" t="s">
        <v>685</v>
      </c>
      <c r="F174" s="33" t="s">
        <v>406</v>
      </c>
      <c r="G174" s="86" t="s">
        <v>686</v>
      </c>
      <c r="H174" s="33" t="s">
        <v>420</v>
      </c>
      <c r="I174" s="33" t="s">
        <v>396</v>
      </c>
      <c r="J174" s="33" t="s">
        <v>397</v>
      </c>
    </row>
    <row r="175" ht="33.75" customHeight="1" spans="1:10">
      <c r="A175" s="33" t="s">
        <v>335</v>
      </c>
      <c r="B175" s="33" t="s">
        <v>682</v>
      </c>
      <c r="C175" s="33" t="s">
        <v>390</v>
      </c>
      <c r="D175" s="33" t="s">
        <v>391</v>
      </c>
      <c r="E175" s="33" t="s">
        <v>687</v>
      </c>
      <c r="F175" s="33" t="s">
        <v>406</v>
      </c>
      <c r="G175" s="86" t="s">
        <v>688</v>
      </c>
      <c r="H175" s="33" t="s">
        <v>420</v>
      </c>
      <c r="I175" s="33" t="s">
        <v>396</v>
      </c>
      <c r="J175" s="33" t="s">
        <v>397</v>
      </c>
    </row>
    <row r="176" ht="33.75" customHeight="1" spans="1:10">
      <c r="A176" s="33" t="s">
        <v>335</v>
      </c>
      <c r="B176" s="33" t="s">
        <v>682</v>
      </c>
      <c r="C176" s="33" t="s">
        <v>390</v>
      </c>
      <c r="D176" s="33" t="s">
        <v>391</v>
      </c>
      <c r="E176" s="33" t="s">
        <v>689</v>
      </c>
      <c r="F176" s="33" t="s">
        <v>406</v>
      </c>
      <c r="G176" s="86" t="s">
        <v>690</v>
      </c>
      <c r="H176" s="33" t="s">
        <v>420</v>
      </c>
      <c r="I176" s="33" t="s">
        <v>396</v>
      </c>
      <c r="J176" s="33" t="s">
        <v>397</v>
      </c>
    </row>
    <row r="177" ht="33.75" customHeight="1" spans="1:10">
      <c r="A177" s="33" t="s">
        <v>335</v>
      </c>
      <c r="B177" s="33" t="s">
        <v>682</v>
      </c>
      <c r="C177" s="33" t="s">
        <v>390</v>
      </c>
      <c r="D177" s="33" t="s">
        <v>401</v>
      </c>
      <c r="E177" s="33" t="s">
        <v>691</v>
      </c>
      <c r="F177" s="33" t="s">
        <v>406</v>
      </c>
      <c r="G177" s="86" t="s">
        <v>407</v>
      </c>
      <c r="H177" s="33" t="s">
        <v>395</v>
      </c>
      <c r="I177" s="33" t="s">
        <v>396</v>
      </c>
      <c r="J177" s="33" t="s">
        <v>397</v>
      </c>
    </row>
    <row r="178" ht="33.75" customHeight="1" spans="1:10">
      <c r="A178" s="33" t="s">
        <v>335</v>
      </c>
      <c r="B178" s="33" t="s">
        <v>682</v>
      </c>
      <c r="C178" s="33" t="s">
        <v>390</v>
      </c>
      <c r="D178" s="33" t="s">
        <v>401</v>
      </c>
      <c r="E178" s="33" t="s">
        <v>473</v>
      </c>
      <c r="F178" s="33" t="s">
        <v>406</v>
      </c>
      <c r="G178" s="86" t="s">
        <v>407</v>
      </c>
      <c r="H178" s="33" t="s">
        <v>395</v>
      </c>
      <c r="I178" s="33" t="s">
        <v>396</v>
      </c>
      <c r="J178" s="33" t="s">
        <v>397</v>
      </c>
    </row>
    <row r="179" ht="33.75" customHeight="1" spans="1:10">
      <c r="A179" s="33" t="s">
        <v>335</v>
      </c>
      <c r="B179" s="33" t="s">
        <v>682</v>
      </c>
      <c r="C179" s="33" t="s">
        <v>390</v>
      </c>
      <c r="D179" s="33" t="s">
        <v>404</v>
      </c>
      <c r="E179" s="33" t="s">
        <v>471</v>
      </c>
      <c r="F179" s="33" t="s">
        <v>406</v>
      </c>
      <c r="G179" s="86" t="s">
        <v>407</v>
      </c>
      <c r="H179" s="33" t="s">
        <v>395</v>
      </c>
      <c r="I179" s="33" t="s">
        <v>396</v>
      </c>
      <c r="J179" s="33" t="s">
        <v>397</v>
      </c>
    </row>
    <row r="180" ht="33.75" customHeight="1" spans="1:10">
      <c r="A180" s="33" t="s">
        <v>335</v>
      </c>
      <c r="B180" s="33" t="s">
        <v>682</v>
      </c>
      <c r="C180" s="33" t="s">
        <v>408</v>
      </c>
      <c r="D180" s="33" t="s">
        <v>409</v>
      </c>
      <c r="E180" s="33" t="s">
        <v>692</v>
      </c>
      <c r="F180" s="33" t="s">
        <v>406</v>
      </c>
      <c r="G180" s="86" t="s">
        <v>485</v>
      </c>
      <c r="H180" s="33"/>
      <c r="I180" s="33" t="s">
        <v>424</v>
      </c>
      <c r="J180" s="33" t="s">
        <v>397</v>
      </c>
    </row>
    <row r="181" ht="33.75" customHeight="1" spans="1:10">
      <c r="A181" s="33" t="s">
        <v>335</v>
      </c>
      <c r="B181" s="33" t="s">
        <v>682</v>
      </c>
      <c r="C181" s="33" t="s">
        <v>408</v>
      </c>
      <c r="D181" s="33" t="s">
        <v>409</v>
      </c>
      <c r="E181" s="33" t="s">
        <v>535</v>
      </c>
      <c r="F181" s="33" t="s">
        <v>406</v>
      </c>
      <c r="G181" s="86" t="s">
        <v>485</v>
      </c>
      <c r="H181" s="33"/>
      <c r="I181" s="33" t="s">
        <v>424</v>
      </c>
      <c r="J181" s="33" t="s">
        <v>397</v>
      </c>
    </row>
    <row r="182" ht="33.75" customHeight="1" spans="1:10">
      <c r="A182" s="33" t="s">
        <v>335</v>
      </c>
      <c r="B182" s="33" t="s">
        <v>682</v>
      </c>
      <c r="C182" s="33" t="s">
        <v>412</v>
      </c>
      <c r="D182" s="33" t="s">
        <v>413</v>
      </c>
      <c r="E182" s="33" t="s">
        <v>693</v>
      </c>
      <c r="F182" s="33" t="s">
        <v>406</v>
      </c>
      <c r="G182" s="86" t="s">
        <v>411</v>
      </c>
      <c r="H182" s="33" t="s">
        <v>395</v>
      </c>
      <c r="I182" s="33" t="s">
        <v>396</v>
      </c>
      <c r="J182" s="33" t="s">
        <v>397</v>
      </c>
    </row>
    <row r="183" ht="33.75" customHeight="1" spans="1:10">
      <c r="A183" s="33" t="s">
        <v>308</v>
      </c>
      <c r="B183" s="33" t="s">
        <v>694</v>
      </c>
      <c r="C183" s="33" t="s">
        <v>390</v>
      </c>
      <c r="D183" s="33" t="s">
        <v>391</v>
      </c>
      <c r="E183" s="33" t="s">
        <v>628</v>
      </c>
      <c r="F183" s="33" t="s">
        <v>393</v>
      </c>
      <c r="G183" s="86" t="s">
        <v>52</v>
      </c>
      <c r="H183" s="33" t="s">
        <v>466</v>
      </c>
      <c r="I183" s="33" t="s">
        <v>396</v>
      </c>
      <c r="J183" s="33" t="s">
        <v>695</v>
      </c>
    </row>
    <row r="184" ht="33.75" customHeight="1" spans="1:10">
      <c r="A184" s="33" t="s">
        <v>308</v>
      </c>
      <c r="B184" s="33" t="s">
        <v>694</v>
      </c>
      <c r="C184" s="33" t="s">
        <v>390</v>
      </c>
      <c r="D184" s="33" t="s">
        <v>391</v>
      </c>
      <c r="E184" s="33" t="s">
        <v>696</v>
      </c>
      <c r="F184" s="33" t="s">
        <v>453</v>
      </c>
      <c r="G184" s="86" t="s">
        <v>697</v>
      </c>
      <c r="H184" s="33" t="s">
        <v>420</v>
      </c>
      <c r="I184" s="33" t="s">
        <v>396</v>
      </c>
      <c r="J184" s="33" t="s">
        <v>698</v>
      </c>
    </row>
    <row r="185" ht="33.75" customHeight="1" spans="1:10">
      <c r="A185" s="33" t="s">
        <v>308</v>
      </c>
      <c r="B185" s="33" t="s">
        <v>694</v>
      </c>
      <c r="C185" s="33" t="s">
        <v>390</v>
      </c>
      <c r="D185" s="33" t="s">
        <v>391</v>
      </c>
      <c r="E185" s="33" t="s">
        <v>699</v>
      </c>
      <c r="F185" s="33" t="s">
        <v>453</v>
      </c>
      <c r="G185" s="86" t="s">
        <v>700</v>
      </c>
      <c r="H185" s="33" t="s">
        <v>420</v>
      </c>
      <c r="I185" s="33" t="s">
        <v>396</v>
      </c>
      <c r="J185" s="33" t="s">
        <v>698</v>
      </c>
    </row>
    <row r="186" ht="33.75" customHeight="1" spans="1:10">
      <c r="A186" s="33" t="s">
        <v>308</v>
      </c>
      <c r="B186" s="33" t="s">
        <v>694</v>
      </c>
      <c r="C186" s="33" t="s">
        <v>390</v>
      </c>
      <c r="D186" s="33" t="s">
        <v>391</v>
      </c>
      <c r="E186" s="33" t="s">
        <v>701</v>
      </c>
      <c r="F186" s="33" t="s">
        <v>453</v>
      </c>
      <c r="G186" s="86" t="s">
        <v>702</v>
      </c>
      <c r="H186" s="33" t="s">
        <v>420</v>
      </c>
      <c r="I186" s="33" t="s">
        <v>396</v>
      </c>
      <c r="J186" s="33" t="s">
        <v>698</v>
      </c>
    </row>
    <row r="187" ht="33.75" customHeight="1" spans="1:10">
      <c r="A187" s="33" t="s">
        <v>308</v>
      </c>
      <c r="B187" s="33" t="s">
        <v>694</v>
      </c>
      <c r="C187" s="33" t="s">
        <v>390</v>
      </c>
      <c r="D187" s="33" t="s">
        <v>391</v>
      </c>
      <c r="E187" s="33" t="s">
        <v>703</v>
      </c>
      <c r="F187" s="33" t="s">
        <v>453</v>
      </c>
      <c r="G187" s="86" t="s">
        <v>704</v>
      </c>
      <c r="H187" s="33" t="s">
        <v>420</v>
      </c>
      <c r="I187" s="33" t="s">
        <v>396</v>
      </c>
      <c r="J187" s="33" t="s">
        <v>698</v>
      </c>
    </row>
    <row r="188" ht="33.75" customHeight="1" spans="1:10">
      <c r="A188" s="33" t="s">
        <v>308</v>
      </c>
      <c r="B188" s="33" t="s">
        <v>694</v>
      </c>
      <c r="C188" s="33" t="s">
        <v>390</v>
      </c>
      <c r="D188" s="33" t="s">
        <v>391</v>
      </c>
      <c r="E188" s="33" t="s">
        <v>705</v>
      </c>
      <c r="F188" s="33" t="s">
        <v>453</v>
      </c>
      <c r="G188" s="86" t="s">
        <v>706</v>
      </c>
      <c r="H188" s="33" t="s">
        <v>420</v>
      </c>
      <c r="I188" s="33" t="s">
        <v>396</v>
      </c>
      <c r="J188" s="33" t="s">
        <v>707</v>
      </c>
    </row>
    <row r="189" ht="33.75" customHeight="1" spans="1:10">
      <c r="A189" s="33" t="s">
        <v>308</v>
      </c>
      <c r="B189" s="33" t="s">
        <v>694</v>
      </c>
      <c r="C189" s="33" t="s">
        <v>390</v>
      </c>
      <c r="D189" s="33" t="s">
        <v>391</v>
      </c>
      <c r="E189" s="33" t="s">
        <v>708</v>
      </c>
      <c r="F189" s="33" t="s">
        <v>453</v>
      </c>
      <c r="G189" s="86" t="s">
        <v>709</v>
      </c>
      <c r="H189" s="33" t="s">
        <v>420</v>
      </c>
      <c r="I189" s="33" t="s">
        <v>396</v>
      </c>
      <c r="J189" s="33" t="s">
        <v>707</v>
      </c>
    </row>
    <row r="190" ht="33.75" customHeight="1" spans="1:10">
      <c r="A190" s="33" t="s">
        <v>308</v>
      </c>
      <c r="B190" s="33" t="s">
        <v>694</v>
      </c>
      <c r="C190" s="33" t="s">
        <v>390</v>
      </c>
      <c r="D190" s="33" t="s">
        <v>391</v>
      </c>
      <c r="E190" s="33" t="s">
        <v>710</v>
      </c>
      <c r="F190" s="33" t="s">
        <v>406</v>
      </c>
      <c r="G190" s="86" t="s">
        <v>403</v>
      </c>
      <c r="H190" s="33" t="s">
        <v>466</v>
      </c>
      <c r="I190" s="33" t="s">
        <v>396</v>
      </c>
      <c r="J190" s="33" t="s">
        <v>711</v>
      </c>
    </row>
    <row r="191" ht="33.75" customHeight="1" spans="1:10">
      <c r="A191" s="33" t="s">
        <v>308</v>
      </c>
      <c r="B191" s="33" t="s">
        <v>694</v>
      </c>
      <c r="C191" s="33" t="s">
        <v>390</v>
      </c>
      <c r="D191" s="33" t="s">
        <v>401</v>
      </c>
      <c r="E191" s="33" t="s">
        <v>712</v>
      </c>
      <c r="F191" s="33" t="s">
        <v>393</v>
      </c>
      <c r="G191" s="86" t="s">
        <v>407</v>
      </c>
      <c r="H191" s="33" t="s">
        <v>395</v>
      </c>
      <c r="I191" s="33" t="s">
        <v>396</v>
      </c>
      <c r="J191" s="33" t="s">
        <v>713</v>
      </c>
    </row>
    <row r="192" ht="33.75" customHeight="1" spans="1:10">
      <c r="A192" s="33" t="s">
        <v>308</v>
      </c>
      <c r="B192" s="33" t="s">
        <v>694</v>
      </c>
      <c r="C192" s="33" t="s">
        <v>390</v>
      </c>
      <c r="D192" s="33" t="s">
        <v>401</v>
      </c>
      <c r="E192" s="33" t="s">
        <v>714</v>
      </c>
      <c r="F192" s="33" t="s">
        <v>393</v>
      </c>
      <c r="G192" s="86" t="s">
        <v>407</v>
      </c>
      <c r="H192" s="33" t="s">
        <v>395</v>
      </c>
      <c r="I192" s="33" t="s">
        <v>396</v>
      </c>
      <c r="J192" s="33" t="s">
        <v>715</v>
      </c>
    </row>
    <row r="193" ht="33.75" customHeight="1" spans="1:10">
      <c r="A193" s="33" t="s">
        <v>308</v>
      </c>
      <c r="B193" s="33" t="s">
        <v>694</v>
      </c>
      <c r="C193" s="33" t="s">
        <v>390</v>
      </c>
      <c r="D193" s="33" t="s">
        <v>404</v>
      </c>
      <c r="E193" s="33" t="s">
        <v>471</v>
      </c>
      <c r="F193" s="33" t="s">
        <v>406</v>
      </c>
      <c r="G193" s="86" t="s">
        <v>407</v>
      </c>
      <c r="H193" s="33" t="s">
        <v>395</v>
      </c>
      <c r="I193" s="33" t="s">
        <v>396</v>
      </c>
      <c r="J193" s="33" t="s">
        <v>716</v>
      </c>
    </row>
    <row r="194" ht="33.75" customHeight="1" spans="1:10">
      <c r="A194" s="33" t="s">
        <v>308</v>
      </c>
      <c r="B194" s="33" t="s">
        <v>694</v>
      </c>
      <c r="C194" s="33" t="s">
        <v>408</v>
      </c>
      <c r="D194" s="33" t="s">
        <v>409</v>
      </c>
      <c r="E194" s="33" t="s">
        <v>717</v>
      </c>
      <c r="F194" s="33" t="s">
        <v>393</v>
      </c>
      <c r="G194" s="86" t="s">
        <v>403</v>
      </c>
      <c r="H194" s="33" t="s">
        <v>395</v>
      </c>
      <c r="I194" s="33" t="s">
        <v>396</v>
      </c>
      <c r="J194" s="33" t="s">
        <v>718</v>
      </c>
    </row>
    <row r="195" ht="33.75" customHeight="1" spans="1:10">
      <c r="A195" s="33" t="s">
        <v>308</v>
      </c>
      <c r="B195" s="33" t="s">
        <v>694</v>
      </c>
      <c r="C195" s="33" t="s">
        <v>408</v>
      </c>
      <c r="D195" s="33" t="s">
        <v>409</v>
      </c>
      <c r="E195" s="33" t="s">
        <v>719</v>
      </c>
      <c r="F195" s="33" t="s">
        <v>406</v>
      </c>
      <c r="G195" s="86" t="s">
        <v>720</v>
      </c>
      <c r="H195" s="33"/>
      <c r="I195" s="33" t="s">
        <v>424</v>
      </c>
      <c r="J195" s="33" t="s">
        <v>721</v>
      </c>
    </row>
    <row r="196" ht="33.75" customHeight="1" spans="1:10">
      <c r="A196" s="33" t="s">
        <v>308</v>
      </c>
      <c r="B196" s="33" t="s">
        <v>694</v>
      </c>
      <c r="C196" s="33" t="s">
        <v>412</v>
      </c>
      <c r="D196" s="33" t="s">
        <v>413</v>
      </c>
      <c r="E196" s="33" t="s">
        <v>413</v>
      </c>
      <c r="F196" s="33" t="s">
        <v>393</v>
      </c>
      <c r="G196" s="86" t="s">
        <v>411</v>
      </c>
      <c r="H196" s="33" t="s">
        <v>395</v>
      </c>
      <c r="I196" s="33" t="s">
        <v>396</v>
      </c>
      <c r="J196" s="33" t="s">
        <v>491</v>
      </c>
    </row>
    <row r="197" ht="33.75" customHeight="1" spans="1:10">
      <c r="A197" s="33" t="s">
        <v>372</v>
      </c>
      <c r="B197" s="33" t="s">
        <v>722</v>
      </c>
      <c r="C197" s="33" t="s">
        <v>390</v>
      </c>
      <c r="D197" s="33" t="s">
        <v>391</v>
      </c>
      <c r="E197" s="33" t="s">
        <v>674</v>
      </c>
      <c r="F197" s="33" t="s">
        <v>406</v>
      </c>
      <c r="G197" s="86" t="s">
        <v>48</v>
      </c>
      <c r="H197" s="33" t="s">
        <v>466</v>
      </c>
      <c r="I197" s="33" t="s">
        <v>396</v>
      </c>
      <c r="J197" s="33" t="s">
        <v>675</v>
      </c>
    </row>
    <row r="198" ht="33.75" customHeight="1" spans="1:10">
      <c r="A198" s="33" t="s">
        <v>372</v>
      </c>
      <c r="B198" s="33" t="s">
        <v>722</v>
      </c>
      <c r="C198" s="33" t="s">
        <v>390</v>
      </c>
      <c r="D198" s="33" t="s">
        <v>401</v>
      </c>
      <c r="E198" s="33" t="s">
        <v>676</v>
      </c>
      <c r="F198" s="33" t="s">
        <v>406</v>
      </c>
      <c r="G198" s="86" t="s">
        <v>407</v>
      </c>
      <c r="H198" s="33" t="s">
        <v>395</v>
      </c>
      <c r="I198" s="33" t="s">
        <v>396</v>
      </c>
      <c r="J198" s="33" t="s">
        <v>677</v>
      </c>
    </row>
    <row r="199" ht="33.75" customHeight="1" spans="1:10">
      <c r="A199" s="33" t="s">
        <v>372</v>
      </c>
      <c r="B199" s="33" t="s">
        <v>722</v>
      </c>
      <c r="C199" s="33" t="s">
        <v>408</v>
      </c>
      <c r="D199" s="33" t="s">
        <v>409</v>
      </c>
      <c r="E199" s="33" t="s">
        <v>678</v>
      </c>
      <c r="F199" s="33" t="s">
        <v>406</v>
      </c>
      <c r="G199" s="86" t="s">
        <v>407</v>
      </c>
      <c r="H199" s="33" t="s">
        <v>395</v>
      </c>
      <c r="I199" s="33" t="s">
        <v>396</v>
      </c>
      <c r="J199" s="33" t="s">
        <v>679</v>
      </c>
    </row>
    <row r="200" ht="33.75" customHeight="1" spans="1:10">
      <c r="A200" s="33" t="s">
        <v>372</v>
      </c>
      <c r="B200" s="33" t="s">
        <v>722</v>
      </c>
      <c r="C200" s="33" t="s">
        <v>408</v>
      </c>
      <c r="D200" s="33" t="s">
        <v>425</v>
      </c>
      <c r="E200" s="33" t="s">
        <v>723</v>
      </c>
      <c r="F200" s="33" t="s">
        <v>567</v>
      </c>
      <c r="G200" s="86" t="s">
        <v>431</v>
      </c>
      <c r="H200" s="33" t="s">
        <v>395</v>
      </c>
      <c r="I200" s="33" t="s">
        <v>396</v>
      </c>
      <c r="J200" s="33" t="s">
        <v>724</v>
      </c>
    </row>
    <row r="201" ht="33.75" customHeight="1" spans="1:10">
      <c r="A201" s="33" t="s">
        <v>372</v>
      </c>
      <c r="B201" s="33" t="s">
        <v>722</v>
      </c>
      <c r="C201" s="33" t="s">
        <v>412</v>
      </c>
      <c r="D201" s="33" t="s">
        <v>413</v>
      </c>
      <c r="E201" s="33" t="s">
        <v>680</v>
      </c>
      <c r="F201" s="33" t="s">
        <v>393</v>
      </c>
      <c r="G201" s="86" t="s">
        <v>431</v>
      </c>
      <c r="H201" s="33" t="s">
        <v>395</v>
      </c>
      <c r="I201" s="33" t="s">
        <v>396</v>
      </c>
      <c r="J201" s="33" t="s">
        <v>681</v>
      </c>
    </row>
    <row r="202" ht="33.75" customHeight="1" spans="1:10">
      <c r="A202" s="33" t="s">
        <v>369</v>
      </c>
      <c r="B202" s="33" t="s">
        <v>725</v>
      </c>
      <c r="C202" s="33" t="s">
        <v>390</v>
      </c>
      <c r="D202" s="33" t="s">
        <v>391</v>
      </c>
      <c r="E202" s="33" t="s">
        <v>726</v>
      </c>
      <c r="F202" s="33" t="s">
        <v>393</v>
      </c>
      <c r="G202" s="86" t="s">
        <v>48</v>
      </c>
      <c r="H202" s="33" t="s">
        <v>463</v>
      </c>
      <c r="I202" s="33" t="s">
        <v>396</v>
      </c>
      <c r="J202" s="33" t="s">
        <v>464</v>
      </c>
    </row>
    <row r="203" ht="33.75" customHeight="1" spans="1:10">
      <c r="A203" s="33" t="s">
        <v>369</v>
      </c>
      <c r="B203" s="33" t="s">
        <v>725</v>
      </c>
      <c r="C203" s="33" t="s">
        <v>390</v>
      </c>
      <c r="D203" s="33" t="s">
        <v>391</v>
      </c>
      <c r="E203" s="33" t="s">
        <v>727</v>
      </c>
      <c r="F203" s="33" t="s">
        <v>393</v>
      </c>
      <c r="G203" s="86" t="s">
        <v>469</v>
      </c>
      <c r="H203" s="33" t="s">
        <v>400</v>
      </c>
      <c r="I203" s="33" t="s">
        <v>396</v>
      </c>
      <c r="J203" s="33" t="s">
        <v>470</v>
      </c>
    </row>
    <row r="204" ht="33.75" customHeight="1" spans="1:10">
      <c r="A204" s="33" t="s">
        <v>369</v>
      </c>
      <c r="B204" s="33" t="s">
        <v>725</v>
      </c>
      <c r="C204" s="33" t="s">
        <v>390</v>
      </c>
      <c r="D204" s="33" t="s">
        <v>401</v>
      </c>
      <c r="E204" s="33" t="s">
        <v>471</v>
      </c>
      <c r="F204" s="33" t="s">
        <v>406</v>
      </c>
      <c r="G204" s="86" t="s">
        <v>407</v>
      </c>
      <c r="H204" s="33" t="s">
        <v>395</v>
      </c>
      <c r="I204" s="33" t="s">
        <v>396</v>
      </c>
      <c r="J204" s="33" t="s">
        <v>728</v>
      </c>
    </row>
    <row r="205" ht="33.75" customHeight="1" spans="1:10">
      <c r="A205" s="33" t="s">
        <v>369</v>
      </c>
      <c r="B205" s="33" t="s">
        <v>725</v>
      </c>
      <c r="C205" s="33" t="s">
        <v>390</v>
      </c>
      <c r="D205" s="33" t="s">
        <v>401</v>
      </c>
      <c r="E205" s="33" t="s">
        <v>729</v>
      </c>
      <c r="F205" s="33" t="s">
        <v>393</v>
      </c>
      <c r="G205" s="86" t="s">
        <v>394</v>
      </c>
      <c r="H205" s="33" t="s">
        <v>395</v>
      </c>
      <c r="I205" s="33" t="s">
        <v>396</v>
      </c>
      <c r="J205" s="33" t="s">
        <v>730</v>
      </c>
    </row>
    <row r="206" ht="33.75" customHeight="1" spans="1:10">
      <c r="A206" s="33" t="s">
        <v>369</v>
      </c>
      <c r="B206" s="33" t="s">
        <v>725</v>
      </c>
      <c r="C206" s="33" t="s">
        <v>390</v>
      </c>
      <c r="D206" s="33" t="s">
        <v>401</v>
      </c>
      <c r="E206" s="33" t="s">
        <v>731</v>
      </c>
      <c r="F206" s="33" t="s">
        <v>393</v>
      </c>
      <c r="G206" s="86" t="s">
        <v>732</v>
      </c>
      <c r="H206" s="33" t="s">
        <v>479</v>
      </c>
      <c r="I206" s="33" t="s">
        <v>396</v>
      </c>
      <c r="J206" s="33" t="s">
        <v>733</v>
      </c>
    </row>
    <row r="207" ht="33.75" customHeight="1" spans="1:10">
      <c r="A207" s="33" t="s">
        <v>369</v>
      </c>
      <c r="B207" s="33" t="s">
        <v>725</v>
      </c>
      <c r="C207" s="33" t="s">
        <v>408</v>
      </c>
      <c r="D207" s="33" t="s">
        <v>409</v>
      </c>
      <c r="E207" s="33" t="s">
        <v>487</v>
      </c>
      <c r="F207" s="33" t="s">
        <v>393</v>
      </c>
      <c r="G207" s="86" t="s">
        <v>488</v>
      </c>
      <c r="H207" s="33"/>
      <c r="I207" s="33" t="s">
        <v>424</v>
      </c>
      <c r="J207" s="33" t="s">
        <v>734</v>
      </c>
    </row>
    <row r="208" ht="33.75" customHeight="1" spans="1:10">
      <c r="A208" s="33" t="s">
        <v>369</v>
      </c>
      <c r="B208" s="33" t="s">
        <v>725</v>
      </c>
      <c r="C208" s="33" t="s">
        <v>408</v>
      </c>
      <c r="D208" s="33" t="s">
        <v>409</v>
      </c>
      <c r="E208" s="33" t="s">
        <v>533</v>
      </c>
      <c r="F208" s="33" t="s">
        <v>393</v>
      </c>
      <c r="G208" s="86" t="s">
        <v>534</v>
      </c>
      <c r="H208" s="33"/>
      <c r="I208" s="33" t="s">
        <v>424</v>
      </c>
      <c r="J208" s="33" t="s">
        <v>735</v>
      </c>
    </row>
    <row r="209" ht="33.75" customHeight="1" spans="1:10">
      <c r="A209" s="33" t="s">
        <v>369</v>
      </c>
      <c r="B209" s="33" t="s">
        <v>725</v>
      </c>
      <c r="C209" s="33" t="s">
        <v>408</v>
      </c>
      <c r="D209" s="33" t="s">
        <v>409</v>
      </c>
      <c r="E209" s="33" t="s">
        <v>535</v>
      </c>
      <c r="F209" s="33" t="s">
        <v>393</v>
      </c>
      <c r="G209" s="86" t="s">
        <v>485</v>
      </c>
      <c r="H209" s="33"/>
      <c r="I209" s="33" t="s">
        <v>424</v>
      </c>
      <c r="J209" s="33" t="s">
        <v>736</v>
      </c>
    </row>
    <row r="210" ht="33.75" customHeight="1" spans="1:10">
      <c r="A210" s="33" t="s">
        <v>369</v>
      </c>
      <c r="B210" s="33" t="s">
        <v>725</v>
      </c>
      <c r="C210" s="33" t="s">
        <v>412</v>
      </c>
      <c r="D210" s="33" t="s">
        <v>413</v>
      </c>
      <c r="E210" s="33" t="s">
        <v>737</v>
      </c>
      <c r="F210" s="33" t="s">
        <v>393</v>
      </c>
      <c r="G210" s="86" t="s">
        <v>431</v>
      </c>
      <c r="H210" s="33" t="s">
        <v>395</v>
      </c>
      <c r="I210" s="33" t="s">
        <v>396</v>
      </c>
      <c r="J210" s="33" t="s">
        <v>738</v>
      </c>
    </row>
    <row r="211" ht="33.75" customHeight="1" spans="1:10">
      <c r="A211" s="33" t="s">
        <v>327</v>
      </c>
      <c r="B211" s="33" t="s">
        <v>739</v>
      </c>
      <c r="C211" s="33" t="s">
        <v>390</v>
      </c>
      <c r="D211" s="33" t="s">
        <v>391</v>
      </c>
      <c r="E211" s="33" t="s">
        <v>683</v>
      </c>
      <c r="F211" s="33" t="s">
        <v>406</v>
      </c>
      <c r="G211" s="86" t="s">
        <v>684</v>
      </c>
      <c r="H211" s="33" t="s">
        <v>420</v>
      </c>
      <c r="I211" s="33" t="s">
        <v>396</v>
      </c>
      <c r="J211" s="33" t="s">
        <v>397</v>
      </c>
    </row>
    <row r="212" ht="33.75" customHeight="1" spans="1:10">
      <c r="A212" s="33" t="s">
        <v>327</v>
      </c>
      <c r="B212" s="33" t="s">
        <v>739</v>
      </c>
      <c r="C212" s="33" t="s">
        <v>390</v>
      </c>
      <c r="D212" s="33" t="s">
        <v>391</v>
      </c>
      <c r="E212" s="33" t="s">
        <v>685</v>
      </c>
      <c r="F212" s="33" t="s">
        <v>406</v>
      </c>
      <c r="G212" s="86" t="s">
        <v>686</v>
      </c>
      <c r="H212" s="33" t="s">
        <v>420</v>
      </c>
      <c r="I212" s="33" t="s">
        <v>396</v>
      </c>
      <c r="J212" s="33" t="s">
        <v>397</v>
      </c>
    </row>
    <row r="213" ht="33.75" customHeight="1" spans="1:10">
      <c r="A213" s="33" t="s">
        <v>327</v>
      </c>
      <c r="B213" s="33" t="s">
        <v>739</v>
      </c>
      <c r="C213" s="33" t="s">
        <v>390</v>
      </c>
      <c r="D213" s="33" t="s">
        <v>391</v>
      </c>
      <c r="E213" s="33" t="s">
        <v>687</v>
      </c>
      <c r="F213" s="33" t="s">
        <v>406</v>
      </c>
      <c r="G213" s="86" t="s">
        <v>688</v>
      </c>
      <c r="H213" s="33" t="s">
        <v>420</v>
      </c>
      <c r="I213" s="33" t="s">
        <v>396</v>
      </c>
      <c r="J213" s="33" t="s">
        <v>397</v>
      </c>
    </row>
    <row r="214" ht="33.75" customHeight="1" spans="1:10">
      <c r="A214" s="33" t="s">
        <v>327</v>
      </c>
      <c r="B214" s="33" t="s">
        <v>739</v>
      </c>
      <c r="C214" s="33" t="s">
        <v>390</v>
      </c>
      <c r="D214" s="33" t="s">
        <v>391</v>
      </c>
      <c r="E214" s="33" t="s">
        <v>689</v>
      </c>
      <c r="F214" s="33" t="s">
        <v>406</v>
      </c>
      <c r="G214" s="86" t="s">
        <v>690</v>
      </c>
      <c r="H214" s="33" t="s">
        <v>420</v>
      </c>
      <c r="I214" s="33" t="s">
        <v>396</v>
      </c>
      <c r="J214" s="33" t="s">
        <v>397</v>
      </c>
    </row>
    <row r="215" ht="33.75" customHeight="1" spans="1:10">
      <c r="A215" s="33" t="s">
        <v>327</v>
      </c>
      <c r="B215" s="33" t="s">
        <v>739</v>
      </c>
      <c r="C215" s="33" t="s">
        <v>390</v>
      </c>
      <c r="D215" s="33" t="s">
        <v>401</v>
      </c>
      <c r="E215" s="33" t="s">
        <v>473</v>
      </c>
      <c r="F215" s="33" t="s">
        <v>406</v>
      </c>
      <c r="G215" s="86" t="s">
        <v>407</v>
      </c>
      <c r="H215" s="33" t="s">
        <v>395</v>
      </c>
      <c r="I215" s="33" t="s">
        <v>396</v>
      </c>
      <c r="J215" s="33" t="s">
        <v>397</v>
      </c>
    </row>
    <row r="216" ht="33.75" customHeight="1" spans="1:10">
      <c r="A216" s="33" t="s">
        <v>327</v>
      </c>
      <c r="B216" s="33" t="s">
        <v>739</v>
      </c>
      <c r="C216" s="33" t="s">
        <v>390</v>
      </c>
      <c r="D216" s="33" t="s">
        <v>404</v>
      </c>
      <c r="E216" s="33" t="s">
        <v>471</v>
      </c>
      <c r="F216" s="33" t="s">
        <v>406</v>
      </c>
      <c r="G216" s="86" t="s">
        <v>407</v>
      </c>
      <c r="H216" s="33" t="s">
        <v>395</v>
      </c>
      <c r="I216" s="33" t="s">
        <v>396</v>
      </c>
      <c r="J216" s="33" t="s">
        <v>397</v>
      </c>
    </row>
    <row r="217" ht="33.75" customHeight="1" spans="1:10">
      <c r="A217" s="33" t="s">
        <v>327</v>
      </c>
      <c r="B217" s="33" t="s">
        <v>739</v>
      </c>
      <c r="C217" s="33" t="s">
        <v>408</v>
      </c>
      <c r="D217" s="33" t="s">
        <v>409</v>
      </c>
      <c r="E217" s="33" t="s">
        <v>692</v>
      </c>
      <c r="F217" s="33" t="s">
        <v>406</v>
      </c>
      <c r="G217" s="86" t="s">
        <v>485</v>
      </c>
      <c r="H217" s="33"/>
      <c r="I217" s="33" t="s">
        <v>424</v>
      </c>
      <c r="J217" s="33" t="s">
        <v>397</v>
      </c>
    </row>
    <row r="218" ht="33.75" customHeight="1" spans="1:10">
      <c r="A218" s="33" t="s">
        <v>327</v>
      </c>
      <c r="B218" s="33" t="s">
        <v>739</v>
      </c>
      <c r="C218" s="33" t="s">
        <v>408</v>
      </c>
      <c r="D218" s="33" t="s">
        <v>409</v>
      </c>
      <c r="E218" s="33" t="s">
        <v>535</v>
      </c>
      <c r="F218" s="33" t="s">
        <v>406</v>
      </c>
      <c r="G218" s="86" t="s">
        <v>485</v>
      </c>
      <c r="H218" s="33"/>
      <c r="I218" s="33" t="s">
        <v>424</v>
      </c>
      <c r="J218" s="33" t="s">
        <v>397</v>
      </c>
    </row>
    <row r="219" ht="33.75" customHeight="1" spans="1:10">
      <c r="A219" s="33" t="s">
        <v>327</v>
      </c>
      <c r="B219" s="33" t="s">
        <v>739</v>
      </c>
      <c r="C219" s="33" t="s">
        <v>412</v>
      </c>
      <c r="D219" s="33" t="s">
        <v>413</v>
      </c>
      <c r="E219" s="33" t="s">
        <v>693</v>
      </c>
      <c r="F219" s="33" t="s">
        <v>406</v>
      </c>
      <c r="G219" s="86" t="s">
        <v>411</v>
      </c>
      <c r="H219" s="33" t="s">
        <v>395</v>
      </c>
      <c r="I219" s="33" t="s">
        <v>396</v>
      </c>
      <c r="J219" s="33" t="s">
        <v>397</v>
      </c>
    </row>
    <row r="220" ht="33.75" customHeight="1" spans="1:10">
      <c r="A220" s="33" t="s">
        <v>340</v>
      </c>
      <c r="B220" s="33" t="s">
        <v>740</v>
      </c>
      <c r="C220" s="33" t="s">
        <v>390</v>
      </c>
      <c r="D220" s="33" t="s">
        <v>391</v>
      </c>
      <c r="E220" s="33" t="s">
        <v>741</v>
      </c>
      <c r="F220" s="33" t="s">
        <v>393</v>
      </c>
      <c r="G220" s="86" t="s">
        <v>600</v>
      </c>
      <c r="H220" s="33" t="s">
        <v>420</v>
      </c>
      <c r="I220" s="33" t="s">
        <v>396</v>
      </c>
      <c r="J220" s="33" t="s">
        <v>742</v>
      </c>
    </row>
    <row r="221" ht="33.75" customHeight="1" spans="1:10">
      <c r="A221" s="33" t="s">
        <v>340</v>
      </c>
      <c r="B221" s="33" t="s">
        <v>740</v>
      </c>
      <c r="C221" s="33" t="s">
        <v>390</v>
      </c>
      <c r="D221" s="33" t="s">
        <v>391</v>
      </c>
      <c r="E221" s="33" t="s">
        <v>743</v>
      </c>
      <c r="F221" s="33" t="s">
        <v>393</v>
      </c>
      <c r="G221" s="86" t="s">
        <v>44</v>
      </c>
      <c r="H221" s="33" t="s">
        <v>445</v>
      </c>
      <c r="I221" s="33" t="s">
        <v>396</v>
      </c>
      <c r="J221" s="33" t="s">
        <v>744</v>
      </c>
    </row>
    <row r="222" ht="33.75" customHeight="1" spans="1:10">
      <c r="A222" s="33" t="s">
        <v>340</v>
      </c>
      <c r="B222" s="33" t="s">
        <v>740</v>
      </c>
      <c r="C222" s="33" t="s">
        <v>390</v>
      </c>
      <c r="D222" s="33" t="s">
        <v>391</v>
      </c>
      <c r="E222" s="33" t="s">
        <v>745</v>
      </c>
      <c r="F222" s="33" t="s">
        <v>393</v>
      </c>
      <c r="G222" s="86" t="s">
        <v>394</v>
      </c>
      <c r="H222" s="33" t="s">
        <v>395</v>
      </c>
      <c r="I222" s="33" t="s">
        <v>396</v>
      </c>
      <c r="J222" s="33" t="s">
        <v>746</v>
      </c>
    </row>
    <row r="223" ht="33.75" customHeight="1" spans="1:10">
      <c r="A223" s="33" t="s">
        <v>340</v>
      </c>
      <c r="B223" s="33" t="s">
        <v>740</v>
      </c>
      <c r="C223" s="33" t="s">
        <v>390</v>
      </c>
      <c r="D223" s="33" t="s">
        <v>391</v>
      </c>
      <c r="E223" s="33" t="s">
        <v>747</v>
      </c>
      <c r="F223" s="33" t="s">
        <v>393</v>
      </c>
      <c r="G223" s="86" t="s">
        <v>748</v>
      </c>
      <c r="H223" s="33" t="s">
        <v>420</v>
      </c>
      <c r="I223" s="33" t="s">
        <v>396</v>
      </c>
      <c r="J223" s="33" t="s">
        <v>749</v>
      </c>
    </row>
    <row r="224" ht="33.75" customHeight="1" spans="1:10">
      <c r="A224" s="33" t="s">
        <v>340</v>
      </c>
      <c r="B224" s="33" t="s">
        <v>740</v>
      </c>
      <c r="C224" s="33" t="s">
        <v>390</v>
      </c>
      <c r="D224" s="33" t="s">
        <v>401</v>
      </c>
      <c r="E224" s="33" t="s">
        <v>750</v>
      </c>
      <c r="F224" s="33" t="s">
        <v>393</v>
      </c>
      <c r="G224" s="86" t="s">
        <v>407</v>
      </c>
      <c r="H224" s="33" t="s">
        <v>395</v>
      </c>
      <c r="I224" s="33" t="s">
        <v>396</v>
      </c>
      <c r="J224" s="33" t="s">
        <v>751</v>
      </c>
    </row>
    <row r="225" ht="33.75" customHeight="1" spans="1:10">
      <c r="A225" s="33" t="s">
        <v>340</v>
      </c>
      <c r="B225" s="33" t="s">
        <v>740</v>
      </c>
      <c r="C225" s="33" t="s">
        <v>408</v>
      </c>
      <c r="D225" s="33" t="s">
        <v>409</v>
      </c>
      <c r="E225" s="33" t="s">
        <v>752</v>
      </c>
      <c r="F225" s="33" t="s">
        <v>406</v>
      </c>
      <c r="G225" s="86" t="s">
        <v>403</v>
      </c>
      <c r="H225" s="33" t="s">
        <v>395</v>
      </c>
      <c r="I225" s="33" t="s">
        <v>396</v>
      </c>
      <c r="J225" s="33" t="s">
        <v>753</v>
      </c>
    </row>
    <row r="226" ht="33.75" customHeight="1" spans="1:10">
      <c r="A226" s="33" t="s">
        <v>340</v>
      </c>
      <c r="B226" s="33" t="s">
        <v>740</v>
      </c>
      <c r="C226" s="33" t="s">
        <v>412</v>
      </c>
      <c r="D226" s="33" t="s">
        <v>413</v>
      </c>
      <c r="E226" s="33" t="s">
        <v>754</v>
      </c>
      <c r="F226" s="33" t="s">
        <v>406</v>
      </c>
      <c r="G226" s="86" t="s">
        <v>403</v>
      </c>
      <c r="H226" s="33" t="s">
        <v>395</v>
      </c>
      <c r="I226" s="33" t="s">
        <v>396</v>
      </c>
      <c r="J226" s="33" t="s">
        <v>755</v>
      </c>
    </row>
  </sheetData>
  <mergeCells count="52">
    <mergeCell ref="A2:J2"/>
    <mergeCell ref="A3:H3"/>
    <mergeCell ref="A7:A12"/>
    <mergeCell ref="A13:A19"/>
    <mergeCell ref="A20:A24"/>
    <mergeCell ref="A25:A30"/>
    <mergeCell ref="A31:A41"/>
    <mergeCell ref="A42:A48"/>
    <mergeCell ref="A49:A53"/>
    <mergeCell ref="A54:A64"/>
    <mergeCell ref="A65:A87"/>
    <mergeCell ref="A88:A100"/>
    <mergeCell ref="A101:A114"/>
    <mergeCell ref="A115:A120"/>
    <mergeCell ref="A121:A133"/>
    <mergeCell ref="A134:A138"/>
    <mergeCell ref="A139:A148"/>
    <mergeCell ref="A149:A155"/>
    <mergeCell ref="A156:A162"/>
    <mergeCell ref="A163:A167"/>
    <mergeCell ref="A168:A172"/>
    <mergeCell ref="A173:A182"/>
    <mergeCell ref="A183:A196"/>
    <mergeCell ref="A197:A201"/>
    <mergeCell ref="A202:A210"/>
    <mergeCell ref="A211:A219"/>
    <mergeCell ref="A220:A226"/>
    <mergeCell ref="B7:B12"/>
    <mergeCell ref="B13:B19"/>
    <mergeCell ref="B20:B24"/>
    <mergeCell ref="B25:B30"/>
    <mergeCell ref="B31:B41"/>
    <mergeCell ref="B42:B48"/>
    <mergeCell ref="B49:B53"/>
    <mergeCell ref="B54:B64"/>
    <mergeCell ref="B65:B87"/>
    <mergeCell ref="B88:B100"/>
    <mergeCell ref="B101:B114"/>
    <mergeCell ref="B115:B120"/>
    <mergeCell ref="B121:B133"/>
    <mergeCell ref="B134:B138"/>
    <mergeCell ref="B139:B148"/>
    <mergeCell ref="B149:B155"/>
    <mergeCell ref="B156:B162"/>
    <mergeCell ref="B163:B167"/>
    <mergeCell ref="B168:B172"/>
    <mergeCell ref="B173:B182"/>
    <mergeCell ref="B183:B196"/>
    <mergeCell ref="B197:B201"/>
    <mergeCell ref="B202:B210"/>
    <mergeCell ref="B211:B219"/>
    <mergeCell ref="B220:B22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瑞</cp:lastModifiedBy>
  <dcterms:created xsi:type="dcterms:W3CDTF">2025-02-20T04:08:39Z</dcterms:created>
  <dcterms:modified xsi:type="dcterms:W3CDTF">2025-02-20T04:15:04Z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F15C200408664470A8D244ADB57AAB82_12</vt:lpwstr>
  </property>
  <property fmtid="{D5CDD505-2E9C-101B-9397-08002B2CF9AE}" pid="3" name="KSOProductBuildVer">
    <vt:lpwstr>2052-12.1.0.19302</vt:lpwstr>
  </property>
</Properties>
</file>