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部门基本支出预算表04!$A$9:$W$64</definedName>
    <definedName name="_xlnm.Print_Area" localSheetId="2">'部门支出预算表01-3'!$A$1:$O$42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<sst xmlns="http://schemas.openxmlformats.org/spreadsheetml/2006/main" count="1626" uniqueCount="540">
  <si>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</si>
  <si>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</si>
  <si>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</si>
  <si>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</si>
  <si>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</si>
  <si>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</si>
  <si>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</si>
  <si>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</si>
  <si>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</si>
  <si>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</si>
  <si>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</si>
  <si>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</si>
  <si>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</si>
  <si>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</si>
  <si>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</si>
  <si>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</si>
  <si>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</si>
  <si>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</si>
  <si>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</si>
  <si>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</si>
  <si>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</si>
  <si>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</si>
  <si>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</si>
  <si>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</si>
  <si>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</si>
  <si>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</si>
  <si>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</si>
  <si>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</si>
  <si>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</si>
  <si>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</si>
  <si>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</si>
  <si>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</si>
  <si>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</si>
  <si>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</si>
  <si>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</si>
  <si>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</si>
  <si>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</si>
  <si>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</si>
  <si>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</si>
  <si>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</si>
  <si>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</si>
  <si>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</si>
  <si>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</si>
  <si>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</si>
  <si>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</si>
  <si>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</si>
  <si>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</si>
  <si>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</si>
  <si>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</si>
  <si>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</si>
  <si>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</si>
  <si>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</si>
  <si>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</si>
  <si>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</si>
  <si>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</si>
  <si>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</si>
  <si>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</si>
  <si>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</si>
  <si>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</si>
  <si>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</si>
  <si>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</si>
  <si>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</si>
  <si>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</si>
  <si>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117001</t>
  </si>
  <si>
    <t>玉溪市人力资源和社会保障局（本级）</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</si>
  <si>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</si>
  <si>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</si>
  <si>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</si>
  <si>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</si>
  <si>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</si>
  <si>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</si>
  <si>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</si>
  <si>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</si>
  <si>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</si>
  <si>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</si>
  <si>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</si>
  <si>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</si>
  <si>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</si>
  <si>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</si>
  <si>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</si>
  <si>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2050399</t>
  </si>
  <si>
    <t>20599</t>
  </si>
  <si>
    <t>2059999</t>
  </si>
  <si>
    <t>208</t>
  </si>
  <si>
    <t>20801</t>
  </si>
  <si>
    <t>2080101</t>
  </si>
  <si>
    <t>2080102</t>
  </si>
  <si>
    <t>2080150</t>
  </si>
  <si>
    <t>2080199</t>
  </si>
  <si>
    <t>20805</t>
  </si>
  <si>
    <t>2080501</t>
  </si>
  <si>
    <t>2080505</t>
  </si>
  <si>
    <t>2080506</t>
  </si>
  <si>
    <t>20807</t>
  </si>
  <si>
    <t>2080712</t>
  </si>
  <si>
    <t>20808</t>
  </si>
  <si>
    <t>2080801</t>
  </si>
  <si>
    <t>20899</t>
  </si>
  <si>
    <t>2089999</t>
  </si>
  <si>
    <t>210</t>
  </si>
  <si>
    <t>21011</t>
  </si>
  <si>
    <t>2101101</t>
  </si>
  <si>
    <t>2101102</t>
  </si>
  <si>
    <t>2101103</t>
  </si>
  <si>
    <t>2101199</t>
  </si>
  <si>
    <t>221</t>
  </si>
  <si>
    <t>22102</t>
  </si>
  <si>
    <t>2210201</t>
  </si>
  <si>
    <t>2210203</t>
  </si>
  <si>
    <t>230</t>
  </si>
  <si>
    <t>23002</t>
  </si>
  <si>
    <t>2300208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</si>
  <si>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</si>
  <si>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</si>
  <si>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</si>
  <si>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</si>
  <si>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</si>
  <si>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</si>
  <si>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</si>
  <si>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</si>
  <si>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</si>
  <si>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</si>
  <si>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</si>
  <si>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</si>
  <si>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</si>
  <si>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</si>
  <si>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</si>
  <si>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</si>
  <si>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</si>
  <si>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</si>
  <si>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</si>
  <si>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</si>
  <si>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</si>
  <si>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</si>
  <si>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</si>
  <si>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</si>
  <si>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</si>
  <si>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</si>
  <si>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</si>
  <si>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</si>
  <si>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</si>
  <si>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</si>
  <si>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</si>
  <si>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</si>
  <si>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</si>
  <si>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</si>
  <si>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</si>
  <si>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</si>
  <si>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</si>
  <si>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</si>
  <si>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</si>
  <si>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</si>
  <si>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</si>
  <si>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</si>
  <si>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</si>
  <si>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</si>
  <si>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</si>
  <si>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530400210000000629086</t>
  </si>
  <si>
    <t>行政人员工资支出</t>
  </si>
  <si>
    <t>行政运行</t>
  </si>
  <si>
    <t>30101</t>
  </si>
  <si>
    <t>基本工资</t>
  </si>
  <si>
    <t>30102</t>
  </si>
  <si>
    <t>津贴补贴</t>
  </si>
  <si>
    <t>购房补贴</t>
  </si>
  <si>
    <t>530400210000000629088</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</si>
  <si>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</si>
  <si>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</si>
  <si>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</si>
  <si>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</si>
  <si>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</si>
  <si>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</si>
  <si>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</si>
  <si>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</si>
  <si>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</si>
  <si>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</si>
  <si>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</si>
  <si>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</si>
  <si>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</si>
  <si>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</si>
  <si>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</si>
  <si>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</si>
  <si>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</si>
  <si>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530400210000000629089</t>
  </si>
  <si>
    <t>住房公积金</t>
  </si>
  <si>
    <t>30113</t>
  </si>
  <si>
    <t>530400210000000629090</t>
  </si>
  <si>
    <t>对个人和家庭的补助</t>
  </si>
  <si>
    <t>行政单位离退休</t>
  </si>
  <si>
    <t>30301</t>
  </si>
  <si>
    <t>离休费</t>
  </si>
  <si>
    <t>30305</t>
  </si>
  <si>
    <t>生活补助</t>
  </si>
  <si>
    <t>530400210000000629091</t>
  </si>
  <si>
    <t>其他工资福利支出</t>
  </si>
  <si>
    <t>30103</t>
  </si>
  <si>
    <t>奖金</t>
  </si>
  <si>
    <t>530400210000000629093</t>
  </si>
  <si>
    <t>公车购置及运维费</t>
  </si>
  <si>
    <t>30231</t>
  </si>
  <si>
    <t>公务用车运行维护费</t>
  </si>
  <si>
    <t>530400210000000629094</t>
  </si>
  <si>
    <t>行政人员公务交通补贴</t>
  </si>
  <si>
    <t>30239</t>
  </si>
  <si>
    <t>其他交通费用</t>
  </si>
  <si>
    <t>530400210000000629095</t>
  </si>
  <si>
    <t>工会经费</t>
  </si>
  <si>
    <t>30228</t>
  </si>
  <si>
    <t>530400210000000629097</t>
  </si>
  <si>
    <t>一般公用经费</t>
  </si>
  <si>
    <t>30201</t>
  </si>
  <si>
    <t>办公费</t>
  </si>
  <si>
    <t>30207</t>
  </si>
  <si>
    <t>邮电费</t>
  </si>
  <si>
    <t>30211</t>
  </si>
  <si>
    <t>差旅费</t>
  </si>
  <si>
    <t>30215</t>
  </si>
  <si>
    <t>会议费</t>
  </si>
  <si>
    <t>30216</t>
  </si>
  <si>
    <t>培训费</t>
  </si>
  <si>
    <t>30226</t>
  </si>
  <si>
    <t>劳务费</t>
  </si>
  <si>
    <t>30229</t>
  </si>
  <si>
    <t>福利费</t>
  </si>
  <si>
    <t>30299</t>
  </si>
  <si>
    <t>其他商品和服务支出</t>
  </si>
  <si>
    <t>31002</t>
  </si>
  <si>
    <t>办公设备购置</t>
  </si>
  <si>
    <t>31007</t>
  </si>
  <si>
    <t>信息网络及软件购置更新</t>
  </si>
  <si>
    <t>530400221100000568008</t>
  </si>
  <si>
    <t>30217</t>
  </si>
  <si>
    <t>530400241100002358005</t>
  </si>
  <si>
    <t>年终一次性奖金</t>
  </si>
  <si>
    <t>530400241100002358412</t>
  </si>
  <si>
    <t>工作业务经费</t>
  </si>
  <si>
    <t>一般行政管理事务</t>
  </si>
  <si>
    <t>30202</t>
  </si>
  <si>
    <t>印刷费</t>
  </si>
  <si>
    <t>30205</t>
  </si>
  <si>
    <t>水费</t>
  </si>
  <si>
    <t>30206</t>
  </si>
  <si>
    <t>电费</t>
  </si>
  <si>
    <t>30227</t>
  </si>
  <si>
    <t>委托业务费</t>
  </si>
  <si>
    <t>530400241100002358569</t>
  </si>
  <si>
    <t>编外临聘人员经费</t>
  </si>
  <si>
    <t>30199</t>
  </si>
  <si>
    <t>530400241100002391724</t>
  </si>
  <si>
    <t>事业人员工资支出</t>
  </si>
  <si>
    <t>30107</t>
  </si>
  <si>
    <t>绩效工资</t>
  </si>
  <si>
    <t>530400241100003123466</t>
  </si>
  <si>
    <t>遗属生活困难补助资金</t>
  </si>
  <si>
    <t>死亡抚恤</t>
  </si>
  <si>
    <t>530400251100003638996</t>
  </si>
  <si>
    <t>职业年金记实经费</t>
  </si>
  <si>
    <t>机关事业单位职业年金缴费支出</t>
  </si>
  <si>
    <t>30109</t>
  </si>
  <si>
    <t>职业年金缴费</t>
  </si>
  <si>
    <t>530400251100003834833</t>
  </si>
  <si>
    <t>奖励性绩效工资（工资部分）经费</t>
  </si>
  <si>
    <t>530400251100003838081</t>
  </si>
  <si>
    <t>奖励性绩效工资（高于部分）经费</t>
  </si>
  <si>
    <t>预算05-1表</t>
  </si>
  <si>
    <t>2025年部门项目支出预算表</t>
  </si>
  <si>
    <t>项目分类</t>
  </si>
  <si>
    <t>项目单位</t>
  </si>
  <si>
    <t>本年拨款</t>
  </si>
  <si>
    <t>单位资金</t>
  </si>
  <si>
    <t>其中：本次下达</t>
  </si>
  <si>
    <t>公共实训基地建设配套专项资金</t>
  </si>
  <si>
    <t>事业发展类</t>
  </si>
  <si>
    <t>530400200000000000022</t>
  </si>
  <si>
    <t>其他职业教育支出</t>
  </si>
  <si>
    <t>30903</t>
  </si>
  <si>
    <t>专用设备购置</t>
  </si>
  <si>
    <t>市本级春节送温暖活动慰问专项经费</t>
  </si>
  <si>
    <t>民生类</t>
  </si>
  <si>
    <t>530400200000000000585</t>
  </si>
  <si>
    <t>其他人力资源和社会保障管理事务支出</t>
  </si>
  <si>
    <t>县（市、区）春节送温暖活动专项经费</t>
  </si>
  <si>
    <t>530400200000000001116</t>
  </si>
  <si>
    <t>39999</t>
  </si>
  <si>
    <t>高校毕业生“三支一扶”计划市级补助资金</t>
  </si>
  <si>
    <t>530400200000000001210</t>
  </si>
  <si>
    <t>玉溪市省级人力资源服务产业园建设专项经费</t>
  </si>
  <si>
    <t>530400200000000001422</t>
  </si>
  <si>
    <t>高校毕业生“三支一扶”计划中央补助资金</t>
  </si>
  <si>
    <t>530400210000000631361</t>
  </si>
  <si>
    <t>结算补助支出</t>
  </si>
  <si>
    <t>“兴玉英才支持计划”专项资金</t>
  </si>
  <si>
    <t>专项业务类</t>
  </si>
  <si>
    <t>530400231100001122325</t>
  </si>
  <si>
    <t>其他教育支出</t>
  </si>
  <si>
    <t>30309</t>
  </si>
  <si>
    <t>奖励金</t>
  </si>
  <si>
    <t>（市本级）社会保险基金预决算管理补助经费</t>
  </si>
  <si>
    <t>530400231100002410525</t>
  </si>
  <si>
    <t>其他社会保障和就业支出</t>
  </si>
  <si>
    <t>（市本级）高校毕业生“三支一扶”计划中央补助资金</t>
  </si>
  <si>
    <t>530400241100002479927</t>
  </si>
  <si>
    <t>职业能力建设专项资金</t>
  </si>
  <si>
    <t>530400241100003099951</t>
  </si>
  <si>
    <t>高技能人才培养补助</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</si>
  <si>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</si>
  <si>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</si>
  <si>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</si>
  <si>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</si>
  <si>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</si>
  <si>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</si>
  <si>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</si>
  <si>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</si>
  <si>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</si>
  <si>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</si>
  <si>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</si>
  <si>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</si>
  <si>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</si>
  <si>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按照市委、市政府统一部署，各县（市、区）由分管领导带队，在春节前完成各县（市、区）负责的部分企业在岗特困职工、去产能安置及下岗失业人员、1-4级工伤人员及工亡职工遗属、特困企业退休人员、特困农民工等五类困难群众的春节送温暖慰问。各市县（市、区）慰问特殊困难群众2983户，按每户500元的标准测算，2025年需安排专项资金149.15万元。领导干部在参与慰问的过程中，广泛听取群众意见，了解社会保障政策的落实情况，同时做好社会保险扩面宣传工作，密切党群干群关系，营造良好的节日氛围，让困难群众过个好年，维护社会和谐稳定。</t>
  </si>
  <si>
    <t>产出指标</t>
  </si>
  <si>
    <t>数量指标</t>
  </si>
  <si>
    <t>春节送温暖慰问户数</t>
  </si>
  <si>
    <t>=</t>
  </si>
  <si>
    <t>2977</t>
  </si>
  <si>
    <t>户</t>
  </si>
  <si>
    <t>定量指标</t>
  </si>
  <si>
    <t>①反映由各县（市、区）人社部门负责执行慰问的总户数。
②完成率=实际完成值/目标值×100%。</t>
  </si>
  <si>
    <t>质量指标</t>
  </si>
  <si>
    <t>春节送温暖慰问准确率</t>
  </si>
  <si>
    <t>100</t>
  </si>
  <si>
    <t>%</t>
  </si>
  <si>
    <t>①慰问对象按照预定名单进行慰问。
②准确率=抽检符合慰问条件人数/抽检人数×100%。</t>
  </si>
  <si>
    <t>时效指标</t>
  </si>
  <si>
    <t>春节送温暖慰问活动完成时限</t>
  </si>
  <si>
    <t>&lt;=</t>
  </si>
  <si>
    <t>天</t>
  </si>
  <si>
    <t>慰问活动在2024年春节前（2024年2月9日）完成，具体开展时间为2024年1月25日至2月8日，工作日共计11天。</t>
  </si>
  <si>
    <t>效益指标</t>
  </si>
  <si>
    <t>社会效益</t>
  </si>
  <si>
    <t>各类平台报道数量</t>
  </si>
  <si>
    <t>&gt;=</t>
  </si>
  <si>
    <t>条</t>
  </si>
  <si>
    <t>反映春节送温暖慰问活动的新闻宣传情况。</t>
  </si>
  <si>
    <t>政策宣传覆盖率</t>
  </si>
  <si>
    <t>①反映对慰问对象的政策宣传情况。
②覆盖率=实际宣传户数/应宣传户数×100%。</t>
  </si>
  <si>
    <t>满意度指标</t>
  </si>
  <si>
    <t>服务对象满意度</t>
  </si>
  <si>
    <t>受益人群满意度</t>
  </si>
  <si>
    <t>90</t>
  </si>
  <si>
    <t>①反映受益困难群众满意度。
②满意度=调查满意人数/调查人数×100%。</t>
  </si>
  <si>
    <t>按照“三支一扶”大学生在职人数，及时发放生活补助，全面落实“三支一扶”大学生待遇，保障“三支一扶”大学生权益。</t>
  </si>
  <si>
    <t>获补对象数</t>
  </si>
  <si>
    <t>人</t>
  </si>
  <si>
    <t>反映获补助人员。</t>
  </si>
  <si>
    <t>获补覆盖率</t>
  </si>
  <si>
    <t>获补覆盖率=实际获得补助人数/申请符合标准人数*100%</t>
  </si>
  <si>
    <t>工作生活补贴按时发放</t>
  </si>
  <si>
    <t>次/月</t>
  </si>
  <si>
    <t>反映生活补助发放情况</t>
  </si>
  <si>
    <t>在岗“三支一扶”工作生活补贴中央补助足额发放</t>
  </si>
  <si>
    <t>实发补助/应发补助</t>
  </si>
  <si>
    <t>受益对象满意度</t>
  </si>
  <si>
    <t>反映获补助受益对象的满意程度。</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</si>
  <si>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的人力资源服务机构营业收入8亿元，支持推进人力资源服务产业园聚集发展，全力推动全市工业经济发展。</t>
  </si>
  <si>
    <t>受补助省级人力资源服务产业园数量</t>
  </si>
  <si>
    <t>反映受补助省级人力资源产业园数量情况。</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</si>
  <si>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人力资源服务机构营业收入8亿元，支持推进人力资源服务产业园聚集发展，全力推动全市工业经济发展。</t>
  </si>
  <si>
    <t>入驻产业园的经营性人力资源服务机构数量</t>
  </si>
  <si>
    <t>25</t>
  </si>
  <si>
    <t>家</t>
  </si>
  <si>
    <t>反映省级人力资源服务产业园入驻的经营性人力资源服务机构数量情况。</t>
  </si>
  <si>
    <t>补助对象准确率</t>
  </si>
  <si>
    <t>①反映补助对象符合政策规定的情况。
②准确率=准确补助对象/应补助对象×100%</t>
  </si>
  <si>
    <t>考核（自评）合格率</t>
  </si>
  <si>
    <t>①反映省级人力资源服务产业园考核（自评）合格情况。
②合格率=考核（自评）合格户数/考核（自评）户数×100%。</t>
  </si>
  <si>
    <t>经济效益</t>
  </si>
  <si>
    <t>入驻人力资源服务机构营业收入</t>
  </si>
  <si>
    <t>亿元</t>
  </si>
  <si>
    <t>反映入驻人力资源服务机构营业收入情况。</t>
  </si>
  <si>
    <t>完善产业园服务功能</t>
  </si>
  <si>
    <t>&gt;</t>
  </si>
  <si>
    <t>项</t>
  </si>
  <si>
    <t>反映人力资源服务产业园功能完善情况。除招商、物业管理服务以外，是否整合了其他法务、财务、金融、培训等功能。</t>
  </si>
  <si>
    <t>组织开展各类人力资源服务活动</t>
  </si>
  <si>
    <t>30</t>
  </si>
  <si>
    <t>次/年</t>
  </si>
  <si>
    <t>①反映产业园开展各类人力资源服务活动情况。
②活动开展率=实际开展活动次数/30×100%。</t>
  </si>
  <si>
    <t>人力资源服务产业园服务对象满意度</t>
  </si>
  <si>
    <t>80</t>
  </si>
  <si>
    <t>①反映人力资源服务产业园服务对象满意程度。
②满意度=调查满意单位数/调查单位数×100%。</t>
  </si>
  <si>
    <t>2025年按照市委、市政府统一部署，在春节前完成对人社部门本级负责的1-4级工伤人员及工亡职工遗属、特困企业退休人员等2类群体共计40户困难群众的春节送温暖慰问，项目预计发放慰问金20000元，标准为每户500元。让参与慰问的领导干部听取群众意见，了解社会保障政策的落实情况，同时做好社会保险扩面宣传工作，密切党群干群关系，营造良好的节日氛围，让困难群众过个好年，维护社会和谐稳定。</t>
  </si>
  <si>
    <t>市级春节送温暖慰问户数</t>
  </si>
  <si>
    <t>40</t>
  </si>
  <si>
    <t>①反映由市本级负责执行慰问的总户数。
②完成率=实际完成值/目标值×100%。</t>
  </si>
  <si>
    <t>慰问准确率</t>
  </si>
  <si>
    <t>慰问活动在2025年春节前（2025年1月27日）完成，具体开展时间为2025年1月13日至1月27日，工作日共计11天。</t>
  </si>
  <si>
    <t>2025年为做好我市高校毕业生到农村基层从事支教、支农、支医和帮扶乡村振兴（简称“三支一扶”工作计划）工作，需要市、县两级财政共同承担“三支一扶”大学生应该缴纳的社会保险费（各分担50%）。经过测算，2025年市级财政需要承担84.21万元。项目资金用于为115名“三支一扶”大学生（包括：2023年招募56名、2024年招募34名、2025年计划招募25名）缴纳社会保险费，全面落实“三支一扶”大学生待遇，保障其合法权益。项目的实施，有助于引导和鼓励高校毕业生到基层干事创业，努力造就一支扎根基层、奉献基层的青年人才队伍。</t>
  </si>
  <si>
    <t>补助县（市、区）数量</t>
  </si>
  <si>
    <t>个</t>
  </si>
  <si>
    <t>①反映实际补助县（市、区）数量。
②覆盖率=实际补助县（市、区）数/县（市、区）总数×100%。</t>
  </si>
  <si>
    <t>补助“三支一扶”大学生人数</t>
  </si>
  <si>
    <t>115</t>
  </si>
  <si>
    <t>①反映实际受补助的“三支一扶”大学生人数。 ②覆盖率=实际补助人数/应补助人数×100%。</t>
  </si>
  <si>
    <t>①反映补助人员的准确情况。
②准确率=补助准确人数/应补助人数×100%。</t>
  </si>
  <si>
    <t>补助及时率</t>
  </si>
  <si>
    <t>反映补助及时率情况</t>
  </si>
  <si>
    <t>政策知晓率</t>
  </si>
  <si>
    <t>①反映“三支一扶”大学生对政策的知晓程度。
②知晓率=抽检知晓人数/抽检人数×100%。</t>
  </si>
  <si>
    <t>为基层输送青年人才</t>
  </si>
  <si>
    <t>50</t>
  </si>
  <si>
    <t>①反映当年招募的“三支一扶”大学生上岗情况。 ②上岗率=实际上岗人数/当期招募人数×100%。</t>
  </si>
  <si>
    <t>用人单位对“三支一扶”大学生的满意度</t>
  </si>
  <si>
    <t>①反映用人单位对“三支一扶”大学生工作情况的满意度。
②满意度=考核合格（含优秀）人数/考核人数×100%。</t>
  </si>
  <si>
    <t>2023年12月，采用课堂教学与现场教学相结合的方式，对约80名“三支一扶”人员开展培训。通过形式多样、内容丰富的培训内容，为各县（市、区）“三支一扶”人员学习交流提供机会，帮助“三支一扶”人员进一步提高政治素质、能力本领、担当作为，尽快转换新角色、融入新岗位、适应新环境，拼搏扎根、提升成长、奉献发光在基层一线，把青春奋斗融入伟大复兴新篇章。</t>
  </si>
  <si>
    <t>开设课程门数</t>
  </si>
  <si>
    <t>门</t>
  </si>
  <si>
    <t>反映组织培训开设课程的数量。</t>
  </si>
  <si>
    <t>组织培训天数</t>
  </si>
  <si>
    <t>反映组织培训的天数。</t>
  </si>
  <si>
    <t>培训参加人数</t>
  </si>
  <si>
    <t>反映组织开展培训的人数。</t>
  </si>
  <si>
    <t>培训人员合格率</t>
  </si>
  <si>
    <t>反映组织开展培训的质量。
培训人员合格率=（合格的学员数量/培训总学员数量）*100%。</t>
  </si>
  <si>
    <t>培训出勤率</t>
  </si>
  <si>
    <t>反映组织开展各类培训中参训人员的出勤情况。
培训出勤率=（实际出勤学员数量/参加培训学员数量）*100%。</t>
  </si>
  <si>
    <t>培训完成时间</t>
  </si>
  <si>
    <t>月</t>
  </si>
  <si>
    <t>反映组织开展培训的完成时间。</t>
  </si>
  <si>
    <t>经济成本指标</t>
  </si>
  <si>
    <t>3000</t>
  </si>
  <si>
    <t>元/人</t>
  </si>
  <si>
    <t>反映人均培训费用的标准情况。</t>
  </si>
  <si>
    <t>可持续影响</t>
  </si>
  <si>
    <t>促进培训工作发展</t>
  </si>
  <si>
    <t>完善提高</t>
  </si>
  <si>
    <t>定性指标</t>
  </si>
  <si>
    <t>反映培训组织单位对培训工作的改进情况。</t>
  </si>
  <si>
    <t>参训人员满意度</t>
  </si>
  <si>
    <t>反映参训人员对培训内容、讲师授课、课程设置和培训效果等的满意度。
参训人员满意度=（对培训整体满意的参训人数/参训总人数）*100%</t>
  </si>
  <si>
    <t>根据《玉溪市“兴玉英才支持计划”实施办法》（玉党人才〔2022〕1号）第6条、第12条、第13条人才支持政策，2025年开展以下工作：1.对1名入站博士后给予一次性生活补贴；2.对取得高级专业技术职称的54名非公组织人员进行奖励。通过项目的实施，把市委、市政府对人才的关心关爱落到实处，更好地发挥人才支持和引领作用，推动玉溪人才强市战略的实施。</t>
  </si>
  <si>
    <t>入站博士后补贴人数</t>
  </si>
  <si>
    <t>1.00</t>
  </si>
  <si>
    <t>反映应发放补贴的入站博士后情况。</t>
  </si>
  <si>
    <t>非公组织人员取得高级专业技术职称奖励</t>
  </si>
  <si>
    <t>54</t>
  </si>
  <si>
    <t>反映非公组织人员取得高级专业技术职称情况。</t>
  </si>
  <si>
    <t>奖励兑现准确率</t>
  </si>
  <si>
    <t>①反映奖励资金准确发放的情况。
②准确率=准确发放人数/实际发放人数×100%。</t>
  </si>
  <si>
    <t>补助对象认定准确率</t>
  </si>
  <si>
    <t>①反映受奖励人员的资格认定结果符合政策标准情况。
②准确率=抽检认定准确人数/抽检人数×100%。</t>
  </si>
  <si>
    <t>推动玉溪人才强市战略实施</t>
  </si>
  <si>
    <t>反映保障推动玉溪人才强市战略实施情况。</t>
  </si>
  <si>
    <t>促进人才引进培育工作支持期限</t>
  </si>
  <si>
    <t>60</t>
  </si>
  <si>
    <t>①反映人才引进工作的时限情况。
②完成率=政策实际执行月数/60×100%。</t>
  </si>
  <si>
    <t>评审结果社会认可度</t>
  </si>
  <si>
    <t>①反映评审结果社会认可情况。
②认可度=抽查认可人数/抽查人数×100%。</t>
  </si>
  <si>
    <t>预算06表</t>
  </si>
  <si>
    <t>2025年部门政府性基金预算支出预算表</t>
  </si>
  <si>
    <t>单位:元</t>
  </si>
  <si>
    <t>政府性基金预算支出</t>
  </si>
  <si>
    <t>备注：本单位无此事项。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</si>
  <si>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</si>
  <si>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</si>
  <si>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</si>
  <si>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</si>
  <si>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</si>
  <si>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</si>
  <si>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</si>
  <si>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</si>
  <si>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</si>
  <si>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</si>
  <si>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</si>
  <si>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</si>
  <si>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</si>
  <si>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年</t>
  </si>
  <si>
    <t>办公家具</t>
  </si>
  <si>
    <t>张</t>
  </si>
  <si>
    <t>办公设备</t>
  </si>
  <si>
    <t>台</t>
  </si>
  <si>
    <t>组</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</si>
  <si>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</si>
  <si>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</si>
  <si>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</si>
  <si>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</si>
  <si>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</si>
  <si>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</si>
  <si>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</si>
  <si>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</si>
  <si>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</si>
  <si>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</si>
  <si>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</si>
  <si>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</si>
  <si>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</si>
  <si>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</si>
  <si>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</si>
  <si>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</si>
  <si>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</si>
  <si>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</si>
  <si>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</si>
  <si>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</si>
  <si>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</si>
  <si>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</si>
  <si>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</si>
  <si>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</si>
  <si>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</si>
  <si>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</si>
  <si>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</si>
  <si>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</si>
  <si>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</si>
  <si>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</si>
  <si>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</si>
  <si>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A02010202 交换设备</t>
  </si>
  <si>
    <t>交换机</t>
  </si>
  <si>
    <t>A02061804 空调机</t>
  </si>
  <si>
    <t>空调</t>
  </si>
  <si>
    <t>家具和用品</t>
  </si>
  <si>
    <t>A05010599 其他柜类</t>
  </si>
  <si>
    <t>档案柜</t>
  </si>
  <si>
    <t>A05010401 三人沙发</t>
  </si>
  <si>
    <t>三人沙发</t>
  </si>
  <si>
    <t>A05010201 办公桌</t>
  </si>
  <si>
    <t>办公桌</t>
  </si>
  <si>
    <t>A05010505 茶水柜</t>
  </si>
  <si>
    <t>茶水柜</t>
  </si>
  <si>
    <t>预算11表</t>
  </si>
  <si>
    <t>2025年上级补助项目支出预算表</t>
  </si>
  <si>
    <t>上级补助</t>
  </si>
  <si>
    <t>预算12表</t>
  </si>
  <si>
    <t>2025年部门项目支出中期规划预算表</t>
  </si>
  <si>
    <t>项目级次</t>
  </si>
  <si>
    <t>2025年</t>
  </si>
  <si>
    <t>2026年</t>
  </si>
  <si>
    <t>2027年</t>
  </si>
  <si>
    <t>322 民生类</t>
  </si>
  <si>
    <t>下级</t>
  </si>
  <si>
    <t>312 民生类</t>
  </si>
  <si>
    <t>本级</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</si>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</sst>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4">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0"/>
      <name val="宋体"/>
      <charset val="1"/>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2"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3" borderId="24" applyNumberFormat="0" applyAlignment="0" applyProtection="0">
      <alignment vertical="center"/>
    </xf>
    <xf numFmtId="0" fontId="33" fillId="4" borderId="25" applyNumberFormat="0" applyAlignment="0" applyProtection="0">
      <alignment vertical="center"/>
    </xf>
    <xf numFmtId="0" fontId="34" fillId="4" borderId="24" applyNumberFormat="0" applyAlignment="0" applyProtection="0">
      <alignment vertical="center"/>
    </xf>
    <xf numFmtId="0" fontId="35" fillId="5"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43" fillId="0" borderId="0">
      <alignment vertical="top"/>
      <protection locked="0"/>
    </xf>
  </cellStyleXfs>
  <cellXfs count="179">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8"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8"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8"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1" fillId="0" borderId="0" xfId="57" applyFont="1" applyFill="1" applyBorder="1" applyAlignment="1" applyProtection="1"/>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8" fontId="4" fillId="0" borderId="7" xfId="0" applyNumberFormat="1" applyFont="1" applyBorder="1" applyAlignment="1">
      <alignment horizontal="right" vertical="center"/>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8"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8" fillId="0" borderId="7" xfId="53" applyNumberFormat="1" applyFont="1" applyBorder="1" applyAlignment="1">
      <alignment horizontal="left" vertical="center" wrapText="1"/>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0" xfId="53" applyNumberFormat="1" applyFont="1" applyBorder="1" applyAlignment="1">
      <alignment horizontal="center" vertical="center" wrapText="1"/>
    </xf>
    <xf numFmtId="49" fontId="13" fillId="0" borderId="14" xfId="53" applyNumberFormat="1" applyFont="1" applyBorder="1">
      <alignment horizontal="left" vertical="center" wrapText="1"/>
    </xf>
    <xf numFmtId="49" fontId="15" fillId="0" borderId="6" xfId="53" applyNumberFormat="1" applyFont="1" applyBorder="1" applyAlignment="1">
      <alignment horizontal="center"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0" fontId="0" fillId="0" borderId="15" xfId="0" applyFont="1" applyBorder="1">
      <alignment vertical="top"/>
    </xf>
    <xf numFmtId="49" fontId="13" fillId="0" borderId="16" xfId="53" applyNumberFormat="1" applyFont="1" applyBorder="1">
      <alignment horizontal="left" vertical="center" wrapText="1"/>
    </xf>
    <xf numFmtId="49" fontId="13" fillId="0" borderId="7" xfId="53" applyNumberFormat="1" applyFont="1" applyBorder="1">
      <alignment horizontal="left" vertical="center" wrapText="1"/>
    </xf>
    <xf numFmtId="178" fontId="13" fillId="0" borderId="7" xfId="53" applyNumberFormat="1" applyFont="1" applyBorder="1" applyAlignment="1">
      <alignment horizontal="right" vertical="center" wrapText="1"/>
    </xf>
    <xf numFmtId="49" fontId="13" fillId="0" borderId="17" xfId="53" applyNumberFormat="1" applyFont="1" applyBorder="1">
      <alignment horizontal="left" vertical="center" wrapText="1"/>
    </xf>
    <xf numFmtId="49" fontId="13" fillId="0" borderId="18" xfId="53" applyNumberFormat="1" applyFont="1" applyBorder="1">
      <alignment horizontal="left" vertical="center" wrapText="1"/>
    </xf>
    <xf numFmtId="49" fontId="13" fillId="0" borderId="19" xfId="53" applyNumberFormat="1" applyFont="1" applyBorder="1">
      <alignment horizontal="left" vertical="center" wrapText="1"/>
    </xf>
    <xf numFmtId="49" fontId="13" fillId="0" borderId="20" xfId="53" applyNumberFormat="1" applyFont="1" applyBorder="1">
      <alignment horizontal="left" vertical="center" wrapText="1"/>
    </xf>
    <xf numFmtId="49" fontId="13" fillId="0" borderId="14" xfId="53"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22" fillId="0" borderId="0"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49" fontId="13" fillId="0" borderId="7" xfId="53" applyNumberFormat="1" applyFont="1" applyBorder="1" applyAlignment="1">
      <alignment horizontal="left" vertical="center" wrapText="1" indent="4"/>
    </xf>
    <xf numFmtId="0" fontId="12" fillId="0" borderId="0" xfId="0" applyFont="1" applyBorder="1" applyAlignment="1">
      <alignment horizontal="center" vertical="center"/>
    </xf>
    <xf numFmtId="49" fontId="23"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23" fillId="0" borderId="7" xfId="53" applyNumberFormat="1" applyFont="1" applyBorder="1">
      <alignment horizontal="left" vertical="center" wrapText="1"/>
    </xf>
    <xf numFmtId="178" fontId="13" fillId="0" borderId="7" xfId="0" applyNumberFormat="1" applyFont="1" applyBorder="1" applyAlignment="1">
      <alignment horizontal="right" vertical="center"/>
    </xf>
    <xf numFmtId="178" fontId="23" fillId="0" borderId="7" xfId="0" applyNumberFormat="1" applyFont="1" applyBorder="1" applyAlignment="1">
      <alignment horizontal="left" vertical="center"/>
    </xf>
    <xf numFmtId="178" fontId="13" fillId="0" borderId="7" xfId="54" applyNumberFormat="1" applyFont="1" applyBorder="1">
      <alignment horizontal="right" vertical="center"/>
    </xf>
    <xf numFmtId="178" fontId="13"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xf numFmtId="49" fontId="13" fillId="0" borderId="7" xfId="53" applyNumberFormat="1" applyFont="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B27" sqref="B27"/>
    </sheetView>
  </sheetViews>
  <sheetFormatPr defaultColWidth="8.85" defaultRowHeight="15" customHeight="1" outlineLevelCol="3"/>
  <cols>
    <col min="1" max="1" width="28.575" customWidth="1"/>
    <col min="2" max="2" width="21.1083333333333" customWidth="1"/>
    <col min="3" max="3" width="42.3333333333333" customWidth="1"/>
    <col min="4" max="4" width="23" customWidth="1"/>
  </cols>
  <sheetData>
    <row r="1" customHeight="1" spans="1:4">
      <c r="A1" s="168"/>
      <c r="B1" s="168"/>
      <c r="C1" s="168"/>
      <c r="D1" s="168"/>
    </row>
    <row r="2" ht="18.75" customHeight="1" spans="1:4">
      <c r="A2" s="57" t="s">
        <v>0</v>
      </c>
      <c r="B2" s="169"/>
      <c r="C2" s="169"/>
      <c r="D2" s="169"/>
    </row>
    <row r="3" ht="28.5" customHeight="1" spans="1:4">
      <c r="A3" s="170" t="s">
        <v>1</v>
      </c>
      <c r="B3" s="170"/>
      <c r="C3" s="170"/>
      <c r="D3" s="170"/>
    </row>
    <row r="4" ht="18.75" customHeight="1" spans="1:4">
      <c r="A4" s="151" t="str">
        <f>"单位名称："&amp;"玉溪市人力资源和社会保障局（本级）"</f>
        <v>单位名称：玉溪市人力资源和社会保障局（本级）</v>
      </c>
      <c r="B4" s="151"/>
      <c r="C4" s="151"/>
      <c r="D4" s="163" t="s">
        <v>2</v>
      </c>
    </row>
    <row r="5" ht="18.75" customHeight="1" spans="1:4">
      <c r="A5" s="152" t="s">
        <v>3</v>
      </c>
      <c r="B5" s="152"/>
      <c r="C5" s="152" t="s">
        <v>4</v>
      </c>
      <c r="D5" s="152"/>
    </row>
    <row r="6" ht="18.75" customHeight="1" spans="1:4">
      <c r="A6" s="153" t="s">
        <v>5</v>
      </c>
      <c r="B6" s="153" t="s">
        <v>6</v>
      </c>
      <c r="C6" s="153" t="s">
        <v>7</v>
      </c>
      <c r="D6" s="153" t="s">
        <v>6</v>
      </c>
    </row>
    <row r="7" ht="18.75" customHeight="1" spans="1:4">
      <c r="A7" s="157" t="s">
        <v>8</v>
      </c>
      <c r="B7" s="175">
        <v>20207103.69</v>
      </c>
      <c r="C7" s="176" t="str">
        <f>"一"&amp;"、"&amp;"教育支出"</f>
        <v>一、教育支出</v>
      </c>
      <c r="D7" s="175">
        <v>617171.09</v>
      </c>
    </row>
    <row r="8" ht="18.75" customHeight="1" spans="1:4">
      <c r="A8" s="157" t="s">
        <v>9</v>
      </c>
      <c r="B8" s="175"/>
      <c r="C8" s="176" t="str">
        <f>"二"&amp;"、"&amp;"社会保障和就业支出"</f>
        <v>二、社会保障和就业支出</v>
      </c>
      <c r="D8" s="175">
        <v>15673860.88</v>
      </c>
    </row>
    <row r="9" ht="18.75" customHeight="1" spans="1:4">
      <c r="A9" s="178" t="s">
        <v>10</v>
      </c>
      <c r="B9" s="175"/>
      <c r="C9" s="176" t="str">
        <f>"三"&amp;"、"&amp;"卫生健康支出"</f>
        <v>三、卫生健康支出</v>
      </c>
      <c r="D9" s="175">
        <v>1098973.81</v>
      </c>
    </row>
    <row r="10" ht="18.75" customHeight="1" spans="1:4">
      <c r="A10" s="157" t="s">
        <v>11</v>
      </c>
      <c r="B10" s="175"/>
      <c r="C10" s="176" t="str">
        <f>"四"&amp;"、"&amp;"住房保障支出"</f>
        <v>四、住房保障支出</v>
      </c>
      <c r="D10" s="175">
        <v>894132</v>
      </c>
    </row>
    <row r="11" ht="18.75" customHeight="1" spans="1:4">
      <c r="A11" s="157" t="s">
        <v>12</v>
      </c>
      <c r="B11" s="175"/>
      <c r="C11" s="176" t="str">
        <f>"五"&amp;"、"&amp;"转移性支出"</f>
        <v>五、转移性支出</v>
      </c>
      <c r="D11" s="175">
        <v>2189300</v>
      </c>
    </row>
    <row r="12" ht="18.75" customHeight="1" spans="1:4">
      <c r="A12" s="157" t="s">
        <v>13</v>
      </c>
      <c r="B12" s="175"/>
      <c r="C12" s="157"/>
      <c r="D12" s="157"/>
    </row>
    <row r="13" ht="18.75" customHeight="1" spans="1:4">
      <c r="A13" s="157" t="s">
        <v>14</v>
      </c>
      <c r="B13" s="175"/>
      <c r="C13" s="157"/>
      <c r="D13" s="157"/>
    </row>
    <row r="14" ht="18.75" customHeight="1" spans="1:4">
      <c r="A14" s="157" t="s">
        <v>15</v>
      </c>
      <c r="B14" s="175"/>
      <c r="C14" s="157"/>
      <c r="D14" s="157"/>
    </row>
    <row r="15" ht="18.75" customHeight="1" spans="1:4">
      <c r="A15" s="157" t="s">
        <v>16</v>
      </c>
      <c r="B15" s="175"/>
      <c r="C15" s="157"/>
      <c r="D15" s="157"/>
    </row>
    <row r="16" ht="18.75" customHeight="1" spans="1:4">
      <c r="A16" s="157" t="s">
        <v>17</v>
      </c>
      <c r="B16" s="175"/>
      <c r="C16" s="157"/>
      <c r="D16" s="157"/>
    </row>
    <row r="17" ht="18.75" customHeight="1" spans="1:4">
      <c r="A17" s="177" t="s">
        <v>18</v>
      </c>
      <c r="B17" s="175">
        <v>20207103.69</v>
      </c>
      <c r="C17" s="177" t="s">
        <v>19</v>
      </c>
      <c r="D17" s="175">
        <v>20473437.78</v>
      </c>
    </row>
    <row r="18" ht="18.75" customHeight="1" spans="1:4">
      <c r="A18" s="172" t="s">
        <v>20</v>
      </c>
      <c r="B18" s="157"/>
      <c r="C18" s="172" t="s">
        <v>21</v>
      </c>
      <c r="D18" s="157"/>
    </row>
    <row r="19" ht="18.75" customHeight="1" spans="1:4">
      <c r="A19" s="62" t="s">
        <v>22</v>
      </c>
      <c r="B19" s="175">
        <v>266334.09</v>
      </c>
      <c r="C19" s="62" t="s">
        <v>22</v>
      </c>
      <c r="D19" s="175"/>
    </row>
    <row r="20" ht="18.75" customHeight="1" spans="1:4">
      <c r="A20" s="62" t="s">
        <v>23</v>
      </c>
      <c r="B20" s="175"/>
      <c r="C20" s="62" t="s">
        <v>23</v>
      </c>
      <c r="D20" s="175"/>
    </row>
    <row r="21" ht="18.75" customHeight="1" spans="1:4">
      <c r="A21" s="177" t="s">
        <v>24</v>
      </c>
      <c r="B21" s="175">
        <v>20473437.78</v>
      </c>
      <c r="C21" s="177" t="s">
        <v>25</v>
      </c>
      <c r="D21" s="175">
        <v>20473437.78</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3"/>
      <c r="F2" s="134" t="s">
        <v>457</v>
      </c>
    </row>
    <row r="3" ht="28.5" customHeight="1" spans="1:6">
      <c r="A3" s="33" t="s">
        <v>458</v>
      </c>
      <c r="B3" s="33"/>
      <c r="C3" s="33"/>
      <c r="D3" s="33"/>
      <c r="E3" s="33"/>
      <c r="F3" s="33"/>
    </row>
    <row r="4" ht="15" customHeight="1" spans="1:6">
      <c r="A4" s="135" t="str">
        <f>"单位名称："&amp;"玉溪市人力资源和社会保障局（本级）"</f>
        <v>单位名称：玉溪市人力资源和社会保障局（本级）</v>
      </c>
      <c r="B4" s="136"/>
      <c r="C4" s="136"/>
      <c r="D4" s="75"/>
      <c r="E4" s="75"/>
      <c r="F4" s="137" t="s">
        <v>459</v>
      </c>
    </row>
    <row r="5" ht="18.75" customHeight="1" spans="1:6">
      <c r="A5" s="35" t="s">
        <v>138</v>
      </c>
      <c r="B5" s="35" t="s">
        <v>67</v>
      </c>
      <c r="C5" s="35" t="s">
        <v>68</v>
      </c>
      <c r="D5" s="36" t="s">
        <v>460</v>
      </c>
      <c r="E5" s="43"/>
      <c r="F5" s="43"/>
    </row>
    <row r="6" ht="30" customHeight="1" spans="1:6">
      <c r="A6" s="42"/>
      <c r="B6" s="42"/>
      <c r="C6" s="42"/>
      <c r="D6" s="36" t="s">
        <v>30</v>
      </c>
      <c r="E6" s="43" t="s">
        <v>71</v>
      </c>
      <c r="F6" s="43" t="s">
        <v>72</v>
      </c>
    </row>
    <row r="7" ht="16.5" customHeight="1" spans="1:6">
      <c r="A7" s="43">
        <v>1</v>
      </c>
      <c r="B7" s="43">
        <v>2</v>
      </c>
      <c r="C7" s="43">
        <v>3</v>
      </c>
      <c r="D7" s="43">
        <v>4</v>
      </c>
      <c r="E7" s="43">
        <v>5</v>
      </c>
      <c r="F7" s="43">
        <v>6</v>
      </c>
    </row>
    <row r="8" ht="20.25" customHeight="1" spans="1:6">
      <c r="A8" s="44"/>
      <c r="B8" s="44"/>
      <c r="C8" s="44"/>
      <c r="D8" s="25"/>
      <c r="E8" s="138"/>
      <c r="F8" s="138"/>
    </row>
    <row r="9" ht="17.25" customHeight="1" spans="1:6">
      <c r="A9" s="139" t="s">
        <v>305</v>
      </c>
      <c r="B9" s="140"/>
      <c r="C9" s="140" t="s">
        <v>305</v>
      </c>
      <c r="D9" s="138"/>
      <c r="E9" s="138"/>
      <c r="F9" s="138"/>
    </row>
    <row r="10" customHeight="1" spans="1:1">
      <c r="A10" s="100" t="s">
        <v>461</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workbookViewId="0">
      <pane ySplit="1" topLeftCell="A2" activePane="bottomLeft" state="frozen"/>
      <selection/>
      <selection pane="bottomLeft" activeCell="G9" sqref="G9"/>
    </sheetView>
  </sheetViews>
  <sheetFormatPr defaultColWidth="9.14166666666667" defaultRowHeight="14.25" customHeight="1"/>
  <cols>
    <col min="1" max="1" width="29.575" customWidth="1"/>
    <col min="2" max="2" width="21.7166666666667" customWidth="1"/>
    <col min="3" max="3" width="35.2833333333333" customWidth="1"/>
    <col min="4" max="4" width="7.71666666666667"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1" t="s">
        <v>462</v>
      </c>
      <c r="B2" s="31"/>
      <c r="C2" s="31"/>
      <c r="D2" s="31"/>
      <c r="E2" s="31"/>
      <c r="F2" s="31"/>
      <c r="G2" s="31"/>
      <c r="H2" s="31"/>
      <c r="I2" s="31"/>
      <c r="J2" s="31"/>
      <c r="K2" s="31"/>
      <c r="L2" s="31"/>
      <c r="M2" s="31"/>
      <c r="N2" s="31"/>
      <c r="O2" s="50"/>
      <c r="P2" s="50"/>
      <c r="Q2" s="31"/>
    </row>
    <row r="3" ht="27.75" customHeight="1" spans="1:17">
      <c r="A3" s="73" t="s">
        <v>463</v>
      </c>
      <c r="B3" s="33"/>
      <c r="C3" s="33"/>
      <c r="D3" s="33"/>
      <c r="E3" s="33"/>
      <c r="F3" s="33"/>
      <c r="G3" s="33"/>
      <c r="H3" s="33"/>
      <c r="I3" s="33"/>
      <c r="J3" s="33"/>
      <c r="K3" s="103"/>
      <c r="L3" s="33"/>
      <c r="M3" s="33"/>
      <c r="N3" s="33"/>
      <c r="O3" s="103"/>
      <c r="P3" s="103"/>
      <c r="Q3" s="33"/>
    </row>
    <row r="4" ht="18.75" customHeight="1" spans="1:17">
      <c r="A4" s="112" t="str">
        <f>"单位名称："&amp;"玉溪市人力资源和社会保障局（本级）"</f>
        <v>单位名称：玉溪市人力资源和社会保障局（本级）</v>
      </c>
      <c r="B4" s="8"/>
      <c r="C4" s="8"/>
      <c r="D4" s="8"/>
      <c r="E4" s="8"/>
      <c r="F4" s="8"/>
      <c r="G4" s="8"/>
      <c r="H4" s="8"/>
      <c r="I4" s="8"/>
      <c r="J4" s="8"/>
      <c r="O4" s="79"/>
      <c r="P4" s="79"/>
      <c r="Q4" s="131" t="s">
        <v>2</v>
      </c>
    </row>
    <row r="5" ht="15.75" customHeight="1" spans="1:17">
      <c r="A5" s="35" t="s">
        <v>464</v>
      </c>
      <c r="B5" s="113" t="s">
        <v>465</v>
      </c>
      <c r="C5" s="113" t="s">
        <v>466</v>
      </c>
      <c r="D5" s="113" t="s">
        <v>467</v>
      </c>
      <c r="E5" s="113" t="s">
        <v>468</v>
      </c>
      <c r="F5" s="113" t="s">
        <v>469</v>
      </c>
      <c r="G5" s="114" t="s">
        <v>145</v>
      </c>
      <c r="H5" s="114"/>
      <c r="I5" s="114"/>
      <c r="J5" s="114"/>
      <c r="K5" s="123"/>
      <c r="L5" s="114"/>
      <c r="M5" s="114"/>
      <c r="N5" s="114"/>
      <c r="O5" s="124"/>
      <c r="P5" s="123"/>
      <c r="Q5" s="132"/>
    </row>
    <row r="6" ht="17.25" customHeight="1" spans="1:17">
      <c r="A6" s="38"/>
      <c r="B6" s="115"/>
      <c r="C6" s="115"/>
      <c r="D6" s="115"/>
      <c r="E6" s="115"/>
      <c r="F6" s="115"/>
      <c r="G6" s="115" t="s">
        <v>30</v>
      </c>
      <c r="H6" s="115" t="s">
        <v>33</v>
      </c>
      <c r="I6" s="115" t="s">
        <v>470</v>
      </c>
      <c r="J6" s="115" t="s">
        <v>471</v>
      </c>
      <c r="K6" s="125" t="s">
        <v>472</v>
      </c>
      <c r="L6" s="126" t="s">
        <v>473</v>
      </c>
      <c r="M6" s="126"/>
      <c r="N6" s="126"/>
      <c r="O6" s="127"/>
      <c r="P6" s="128"/>
      <c r="Q6" s="116"/>
    </row>
    <row r="7" ht="54" customHeight="1" spans="1:17">
      <c r="A7" s="41"/>
      <c r="B7" s="116"/>
      <c r="C7" s="116"/>
      <c r="D7" s="116"/>
      <c r="E7" s="116"/>
      <c r="F7" s="116"/>
      <c r="G7" s="116"/>
      <c r="H7" s="116" t="s">
        <v>32</v>
      </c>
      <c r="I7" s="116"/>
      <c r="J7" s="116"/>
      <c r="K7" s="129"/>
      <c r="L7" s="116" t="s">
        <v>32</v>
      </c>
      <c r="M7" s="116" t="s">
        <v>39</v>
      </c>
      <c r="N7" s="116" t="s">
        <v>152</v>
      </c>
      <c r="O7" s="130" t="s">
        <v>41</v>
      </c>
      <c r="P7" s="129" t="s">
        <v>42</v>
      </c>
      <c r="Q7" s="116" t="s">
        <v>43</v>
      </c>
    </row>
    <row r="8" ht="15" customHeight="1" spans="1:17">
      <c r="A8" s="42">
        <v>1</v>
      </c>
      <c r="B8" s="117">
        <v>2</v>
      </c>
      <c r="C8" s="117">
        <v>3</v>
      </c>
      <c r="D8" s="117">
        <v>4</v>
      </c>
      <c r="E8" s="117">
        <v>5</v>
      </c>
      <c r="F8" s="117">
        <v>6</v>
      </c>
      <c r="G8" s="118">
        <v>7</v>
      </c>
      <c r="H8" s="118">
        <v>8</v>
      </c>
      <c r="I8" s="118">
        <v>9</v>
      </c>
      <c r="J8" s="118">
        <v>10</v>
      </c>
      <c r="K8" s="118">
        <v>11</v>
      </c>
      <c r="L8" s="118">
        <v>12</v>
      </c>
      <c r="M8" s="118">
        <v>13</v>
      </c>
      <c r="N8" s="118">
        <v>14</v>
      </c>
      <c r="O8" s="118">
        <v>15</v>
      </c>
      <c r="P8" s="118">
        <v>16</v>
      </c>
      <c r="Q8" s="118">
        <v>17</v>
      </c>
    </row>
    <row r="9" ht="21" customHeight="1" spans="1:17">
      <c r="A9" s="95" t="s">
        <v>64</v>
      </c>
      <c r="B9" s="96"/>
      <c r="C9" s="96"/>
      <c r="D9" s="96"/>
      <c r="E9" s="119"/>
      <c r="F9" s="120">
        <v>28800</v>
      </c>
      <c r="G9" s="46">
        <v>33300</v>
      </c>
      <c r="H9" s="46">
        <v>33300</v>
      </c>
      <c r="I9" s="46"/>
      <c r="J9" s="46"/>
      <c r="K9" s="46"/>
      <c r="L9" s="46"/>
      <c r="M9" s="46"/>
      <c r="N9" s="46"/>
      <c r="O9" s="46"/>
      <c r="P9" s="46"/>
      <c r="Q9" s="46"/>
    </row>
    <row r="10" ht="21" customHeight="1" spans="1:17">
      <c r="A10" s="95" t="str">
        <f>"      "&amp;"公车购置及运维费"</f>
        <v>      公车购置及运维费</v>
      </c>
      <c r="B10" s="96" t="s">
        <v>474</v>
      </c>
      <c r="C10" s="96" t="str">
        <f>"C1804010201"&amp;"  "&amp;"机动车保险服务"</f>
        <v>C1804010201  机动车保险服务</v>
      </c>
      <c r="D10" s="121" t="s">
        <v>475</v>
      </c>
      <c r="E10" s="122">
        <v>1</v>
      </c>
      <c r="F10" s="25"/>
      <c r="G10" s="46">
        <v>4500</v>
      </c>
      <c r="H10" s="46">
        <v>4500</v>
      </c>
      <c r="I10" s="46"/>
      <c r="J10" s="46"/>
      <c r="K10" s="46"/>
      <c r="L10" s="46"/>
      <c r="M10" s="46"/>
      <c r="N10" s="46"/>
      <c r="O10" s="46"/>
      <c r="P10" s="46"/>
      <c r="Q10" s="46"/>
    </row>
    <row r="11" ht="21" customHeight="1" spans="1:17">
      <c r="A11" s="95" t="str">
        <f t="shared" ref="A11:A15" si="0">"      "&amp;"一般公用经费"</f>
        <v>      一般公用经费</v>
      </c>
      <c r="B11" s="96" t="s">
        <v>476</v>
      </c>
      <c r="C11" s="96" t="str">
        <f>"A05010201"&amp;"  "&amp;"办公桌"</f>
        <v>A05010201  办公桌</v>
      </c>
      <c r="D11" s="121" t="s">
        <v>477</v>
      </c>
      <c r="E11" s="122">
        <v>1</v>
      </c>
      <c r="F11" s="25">
        <v>2400</v>
      </c>
      <c r="G11" s="46">
        <v>2400</v>
      </c>
      <c r="H11" s="46">
        <v>2400</v>
      </c>
      <c r="I11" s="46"/>
      <c r="J11" s="46"/>
      <c r="K11" s="46"/>
      <c r="L11" s="46"/>
      <c r="M11" s="46"/>
      <c r="N11" s="46"/>
      <c r="O11" s="46"/>
      <c r="P11" s="46"/>
      <c r="Q11" s="46"/>
    </row>
    <row r="12" ht="21" customHeight="1" spans="1:17">
      <c r="A12" s="95" t="str">
        <f t="shared" si="0"/>
        <v>      一般公用经费</v>
      </c>
      <c r="B12" s="96" t="s">
        <v>476</v>
      </c>
      <c r="C12" s="96" t="str">
        <f>"A05010505"&amp;"  "&amp;"茶水柜"</f>
        <v>A05010505  茶水柜</v>
      </c>
      <c r="D12" s="121" t="s">
        <v>398</v>
      </c>
      <c r="E12" s="122">
        <v>2</v>
      </c>
      <c r="F12" s="25">
        <v>2600</v>
      </c>
      <c r="G12" s="46">
        <v>2600</v>
      </c>
      <c r="H12" s="46">
        <v>2600</v>
      </c>
      <c r="I12" s="46"/>
      <c r="J12" s="46"/>
      <c r="K12" s="46"/>
      <c r="L12" s="46"/>
      <c r="M12" s="46"/>
      <c r="N12" s="46"/>
      <c r="O12" s="46"/>
      <c r="P12" s="46"/>
      <c r="Q12" s="46"/>
    </row>
    <row r="13" ht="21" customHeight="1" spans="1:17">
      <c r="A13" s="95" t="str">
        <f t="shared" si="0"/>
        <v>      一般公用经费</v>
      </c>
      <c r="B13" s="96" t="s">
        <v>478</v>
      </c>
      <c r="C13" s="96" t="str">
        <f>"A02061804"&amp;"  "&amp;"空调机"</f>
        <v>A02061804  空调机</v>
      </c>
      <c r="D13" s="121" t="s">
        <v>479</v>
      </c>
      <c r="E13" s="122">
        <v>1</v>
      </c>
      <c r="F13" s="25">
        <v>1600</v>
      </c>
      <c r="G13" s="46">
        <v>1600</v>
      </c>
      <c r="H13" s="46">
        <v>1600</v>
      </c>
      <c r="I13" s="46"/>
      <c r="J13" s="46"/>
      <c r="K13" s="46"/>
      <c r="L13" s="46"/>
      <c r="M13" s="46"/>
      <c r="N13" s="46"/>
      <c r="O13" s="46"/>
      <c r="P13" s="46"/>
      <c r="Q13" s="46"/>
    </row>
    <row r="14" ht="21" customHeight="1" spans="1:17">
      <c r="A14" s="95" t="str">
        <f t="shared" si="0"/>
        <v>      一般公用经费</v>
      </c>
      <c r="B14" s="96" t="s">
        <v>476</v>
      </c>
      <c r="C14" s="96" t="str">
        <f>"A05010599"&amp;"  "&amp;"其他柜类"</f>
        <v>A05010599  其他柜类</v>
      </c>
      <c r="D14" s="121" t="s">
        <v>480</v>
      </c>
      <c r="E14" s="122">
        <v>20</v>
      </c>
      <c r="F14" s="25">
        <v>15000</v>
      </c>
      <c r="G14" s="46">
        <v>15000</v>
      </c>
      <c r="H14" s="46">
        <v>15000</v>
      </c>
      <c r="I14" s="46"/>
      <c r="J14" s="46"/>
      <c r="K14" s="46"/>
      <c r="L14" s="46"/>
      <c r="M14" s="46"/>
      <c r="N14" s="46"/>
      <c r="O14" s="46"/>
      <c r="P14" s="46"/>
      <c r="Q14" s="46"/>
    </row>
    <row r="15" ht="21" customHeight="1" spans="1:17">
      <c r="A15" s="95" t="str">
        <f t="shared" si="0"/>
        <v>      一般公用经费</v>
      </c>
      <c r="B15" s="96" t="s">
        <v>476</v>
      </c>
      <c r="C15" s="96" t="str">
        <f>"A05010401"&amp;"  "&amp;"三人沙发"</f>
        <v>A05010401  三人沙发</v>
      </c>
      <c r="D15" s="121" t="s">
        <v>341</v>
      </c>
      <c r="E15" s="122">
        <v>3</v>
      </c>
      <c r="F15" s="25">
        <v>7200</v>
      </c>
      <c r="G15" s="46">
        <v>7200</v>
      </c>
      <c r="H15" s="46">
        <v>7200</v>
      </c>
      <c r="I15" s="46"/>
      <c r="J15" s="46"/>
      <c r="K15" s="46"/>
      <c r="L15" s="46"/>
      <c r="M15" s="46"/>
      <c r="N15" s="46"/>
      <c r="O15" s="46"/>
      <c r="P15" s="46"/>
      <c r="Q15" s="46"/>
    </row>
    <row r="16" ht="21" customHeight="1" spans="1:17">
      <c r="A16" s="97" t="s">
        <v>305</v>
      </c>
      <c r="B16" s="98"/>
      <c r="C16" s="98"/>
      <c r="D16" s="98"/>
      <c r="E16" s="119"/>
      <c r="F16" s="120">
        <v>28800</v>
      </c>
      <c r="G16" s="46">
        <v>33300</v>
      </c>
      <c r="H16" s="46">
        <v>33300</v>
      </c>
      <c r="I16" s="46"/>
      <c r="J16" s="46"/>
      <c r="K16" s="46"/>
      <c r="L16" s="46"/>
      <c r="M16" s="46"/>
      <c r="N16" s="46"/>
      <c r="O16" s="46"/>
      <c r="P16" s="46"/>
      <c r="Q16" s="46"/>
    </row>
  </sheetData>
  <mergeCells count="17">
    <mergeCell ref="A2:Q2"/>
    <mergeCell ref="A3:Q3"/>
    <mergeCell ref="A4:E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E28" sqref="E28"/>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80" t="s">
        <v>481</v>
      </c>
      <c r="B2" s="80"/>
      <c r="C2" s="80"/>
      <c r="D2" s="80"/>
      <c r="E2" s="80"/>
      <c r="F2" s="80"/>
      <c r="G2" s="80"/>
      <c r="H2" s="81"/>
      <c r="I2" s="80"/>
      <c r="J2" s="80"/>
      <c r="K2" s="80"/>
      <c r="L2" s="101"/>
      <c r="M2" s="81"/>
      <c r="N2" s="102"/>
    </row>
    <row r="3" ht="27.75" customHeight="1" spans="1:14">
      <c r="A3" s="73" t="s">
        <v>482</v>
      </c>
      <c r="B3" s="82"/>
      <c r="C3" s="82"/>
      <c r="D3" s="82"/>
      <c r="E3" s="82"/>
      <c r="F3" s="82"/>
      <c r="G3" s="82"/>
      <c r="H3" s="83"/>
      <c r="I3" s="82"/>
      <c r="J3" s="82"/>
      <c r="K3" s="82"/>
      <c r="L3" s="103"/>
      <c r="M3" s="83"/>
      <c r="N3" s="82"/>
    </row>
    <row r="4" ht="18.75" customHeight="1" spans="1:14">
      <c r="A4" s="74" t="str">
        <f>"单位名称："&amp;"玉溪市人力资源和社会保障局（本级）"</f>
        <v>单位名称：玉溪市人力资源和社会保障局（本级）</v>
      </c>
      <c r="B4" s="75"/>
      <c r="C4" s="75"/>
      <c r="D4" s="75"/>
      <c r="E4" s="75"/>
      <c r="F4" s="75"/>
      <c r="G4" s="75"/>
      <c r="H4" s="84"/>
      <c r="I4" s="77"/>
      <c r="J4" s="77"/>
      <c r="K4" s="77"/>
      <c r="L4" s="79"/>
      <c r="M4" s="104"/>
      <c r="N4" s="105" t="s">
        <v>2</v>
      </c>
    </row>
    <row r="5" ht="15.75" customHeight="1" spans="1:14">
      <c r="A5" s="85" t="s">
        <v>464</v>
      </c>
      <c r="B5" s="86" t="s">
        <v>483</v>
      </c>
      <c r="C5" s="86" t="s">
        <v>484</v>
      </c>
      <c r="D5" s="87" t="s">
        <v>145</v>
      </c>
      <c r="E5" s="87"/>
      <c r="F5" s="87"/>
      <c r="G5" s="87"/>
      <c r="H5" s="88"/>
      <c r="I5" s="87"/>
      <c r="J5" s="87"/>
      <c r="K5" s="87"/>
      <c r="L5" s="106"/>
      <c r="M5" s="88"/>
      <c r="N5" s="107"/>
    </row>
    <row r="6" ht="17.25" customHeight="1" spans="1:14">
      <c r="A6" s="89"/>
      <c r="B6" s="90"/>
      <c r="C6" s="90"/>
      <c r="D6" s="90" t="s">
        <v>30</v>
      </c>
      <c r="E6" s="90" t="s">
        <v>33</v>
      </c>
      <c r="F6" s="90" t="s">
        <v>470</v>
      </c>
      <c r="G6" s="90" t="s">
        <v>471</v>
      </c>
      <c r="H6" s="91" t="s">
        <v>472</v>
      </c>
      <c r="I6" s="108" t="s">
        <v>473</v>
      </c>
      <c r="J6" s="108"/>
      <c r="K6" s="108"/>
      <c r="L6" s="109"/>
      <c r="M6" s="110"/>
      <c r="N6" s="93"/>
    </row>
    <row r="7" ht="54" customHeight="1" spans="1:14">
      <c r="A7" s="92"/>
      <c r="B7" s="93"/>
      <c r="C7" s="93"/>
      <c r="D7" s="93"/>
      <c r="E7" s="93"/>
      <c r="F7" s="93"/>
      <c r="G7" s="93"/>
      <c r="H7" s="94"/>
      <c r="I7" s="93" t="s">
        <v>32</v>
      </c>
      <c r="J7" s="93" t="s">
        <v>39</v>
      </c>
      <c r="K7" s="93" t="s">
        <v>152</v>
      </c>
      <c r="L7" s="111" t="s">
        <v>41</v>
      </c>
      <c r="M7" s="94" t="s">
        <v>42</v>
      </c>
      <c r="N7" s="93" t="s">
        <v>43</v>
      </c>
    </row>
    <row r="8" ht="15" customHeight="1" spans="1:14">
      <c r="A8" s="92">
        <v>1</v>
      </c>
      <c r="B8" s="93">
        <v>2</v>
      </c>
      <c r="C8" s="93">
        <v>3</v>
      </c>
      <c r="D8" s="94">
        <v>4</v>
      </c>
      <c r="E8" s="94">
        <v>5</v>
      </c>
      <c r="F8" s="94">
        <v>6</v>
      </c>
      <c r="G8" s="94">
        <v>7</v>
      </c>
      <c r="H8" s="94">
        <v>8</v>
      </c>
      <c r="I8" s="94">
        <v>9</v>
      </c>
      <c r="J8" s="94">
        <v>10</v>
      </c>
      <c r="K8" s="94">
        <v>11</v>
      </c>
      <c r="L8" s="94">
        <v>12</v>
      </c>
      <c r="M8" s="94">
        <v>13</v>
      </c>
      <c r="N8" s="94">
        <v>14</v>
      </c>
    </row>
    <row r="9" ht="21" customHeight="1" spans="1:14">
      <c r="A9" s="95"/>
      <c r="B9" s="96"/>
      <c r="C9" s="96"/>
      <c r="D9" s="46"/>
      <c r="E9" s="46"/>
      <c r="F9" s="46"/>
      <c r="G9" s="46"/>
      <c r="H9" s="46"/>
      <c r="I9" s="46"/>
      <c r="J9" s="46"/>
      <c r="K9" s="46"/>
      <c r="L9" s="46"/>
      <c r="M9" s="46"/>
      <c r="N9" s="46"/>
    </row>
    <row r="10" ht="21" customHeight="1" spans="1:14">
      <c r="A10" s="95"/>
      <c r="B10" s="96"/>
      <c r="C10" s="96"/>
      <c r="D10" s="46"/>
      <c r="E10" s="46"/>
      <c r="F10" s="46"/>
      <c r="G10" s="46"/>
      <c r="H10" s="46"/>
      <c r="I10" s="46"/>
      <c r="J10" s="46"/>
      <c r="K10" s="46"/>
      <c r="L10" s="46"/>
      <c r="M10" s="46"/>
      <c r="N10" s="46"/>
    </row>
    <row r="11" ht="21" customHeight="1" spans="1:14">
      <c r="A11" s="97" t="s">
        <v>305</v>
      </c>
      <c r="B11" s="98"/>
      <c r="C11" s="99"/>
      <c r="D11" s="46"/>
      <c r="E11" s="46"/>
      <c r="F11" s="46"/>
      <c r="G11" s="46"/>
      <c r="H11" s="46"/>
      <c r="I11" s="46"/>
      <c r="J11" s="46"/>
      <c r="K11" s="46"/>
      <c r="L11" s="46"/>
      <c r="M11" s="46"/>
      <c r="N11" s="46"/>
    </row>
    <row r="12" customHeight="1" spans="1:1">
      <c r="A12" s="100" t="s">
        <v>461</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F32" sqref="F32"/>
    </sheetView>
  </sheetViews>
  <sheetFormatPr defaultColWidth="9.14166666666667" defaultRowHeight="14.25" customHeight="1"/>
  <cols>
    <col min="1" max="1" width="44.87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1" t="s">
        <v>485</v>
      </c>
      <c r="B2" s="31"/>
      <c r="C2" s="31"/>
      <c r="D2" s="31"/>
      <c r="E2" s="31"/>
      <c r="F2" s="31"/>
      <c r="G2" s="31"/>
      <c r="H2" s="31"/>
      <c r="I2" s="31"/>
      <c r="J2" s="31"/>
      <c r="K2" s="31"/>
      <c r="L2" s="31"/>
      <c r="M2" s="31"/>
      <c r="N2" s="50"/>
    </row>
    <row r="3" ht="27.75" customHeight="1" spans="1:14">
      <c r="A3" s="73" t="s">
        <v>486</v>
      </c>
      <c r="B3" s="33"/>
      <c r="C3" s="33"/>
      <c r="D3" s="33"/>
      <c r="E3" s="33"/>
      <c r="F3" s="33"/>
      <c r="G3" s="33"/>
      <c r="H3" s="33"/>
      <c r="I3" s="33"/>
      <c r="J3" s="33"/>
      <c r="K3" s="33"/>
      <c r="L3" s="33"/>
      <c r="M3" s="33"/>
      <c r="N3" s="33"/>
    </row>
    <row r="4" ht="18" customHeight="1" spans="1:14">
      <c r="A4" s="74" t="str">
        <f>"单位名称："&amp;"玉溪市人力资源和社会保障局（本级）"</f>
        <v>单位名称：玉溪市人力资源和社会保障局（本级）</v>
      </c>
      <c r="B4" s="75"/>
      <c r="C4" s="75"/>
      <c r="D4" s="76"/>
      <c r="E4" s="77"/>
      <c r="F4" s="77"/>
      <c r="G4" s="77"/>
      <c r="H4" s="77"/>
      <c r="I4" s="77"/>
      <c r="N4" s="79" t="s">
        <v>2</v>
      </c>
    </row>
    <row r="5" ht="19.5" customHeight="1" spans="1:14">
      <c r="A5" s="36" t="s">
        <v>487</v>
      </c>
      <c r="B5" s="52" t="s">
        <v>145</v>
      </c>
      <c r="C5" s="53"/>
      <c r="D5" s="53"/>
      <c r="E5" s="52" t="s">
        <v>488</v>
      </c>
      <c r="F5" s="53"/>
      <c r="G5" s="53"/>
      <c r="H5" s="53"/>
      <c r="I5" s="53"/>
      <c r="J5" s="53"/>
      <c r="K5" s="53"/>
      <c r="L5" s="53"/>
      <c r="M5" s="53"/>
      <c r="N5" s="53"/>
    </row>
    <row r="6" ht="40.5" customHeight="1" spans="1:14">
      <c r="A6" s="42"/>
      <c r="B6" s="39" t="s">
        <v>30</v>
      </c>
      <c r="C6" s="35" t="s">
        <v>33</v>
      </c>
      <c r="D6" s="78" t="s">
        <v>489</v>
      </c>
      <c r="E6" s="43" t="s">
        <v>490</v>
      </c>
      <c r="F6" s="43" t="s">
        <v>491</v>
      </c>
      <c r="G6" s="43" t="s">
        <v>492</v>
      </c>
      <c r="H6" s="43" t="s">
        <v>493</v>
      </c>
      <c r="I6" s="43" t="s">
        <v>494</v>
      </c>
      <c r="J6" s="43" t="s">
        <v>495</v>
      </c>
      <c r="K6" s="43" t="s">
        <v>496</v>
      </c>
      <c r="L6" s="43" t="s">
        <v>497</v>
      </c>
      <c r="M6" s="43" t="s">
        <v>498</v>
      </c>
      <c r="N6" s="43" t="s">
        <v>499</v>
      </c>
    </row>
    <row r="7" ht="19.5" customHeight="1" spans="1:14">
      <c r="A7" s="43">
        <v>1</v>
      </c>
      <c r="B7" s="43">
        <v>2</v>
      </c>
      <c r="C7" s="43">
        <v>3</v>
      </c>
      <c r="D7" s="52">
        <v>4</v>
      </c>
      <c r="E7" s="43">
        <v>5</v>
      </c>
      <c r="F7" s="43">
        <v>6</v>
      </c>
      <c r="G7" s="43">
        <v>7</v>
      </c>
      <c r="H7" s="52">
        <v>8</v>
      </c>
      <c r="I7" s="43">
        <v>9</v>
      </c>
      <c r="J7" s="43">
        <v>10</v>
      </c>
      <c r="K7" s="43">
        <v>11</v>
      </c>
      <c r="L7" s="52">
        <v>12</v>
      </c>
      <c r="M7" s="43">
        <v>13</v>
      </c>
      <c r="N7" s="43">
        <v>14</v>
      </c>
    </row>
    <row r="8" ht="20.25" customHeight="1" spans="1:14">
      <c r="A8" s="44" t="s">
        <v>64</v>
      </c>
      <c r="B8" s="46">
        <v>2333642</v>
      </c>
      <c r="C8" s="46">
        <v>2333642</v>
      </c>
      <c r="D8" s="46"/>
      <c r="E8" s="46">
        <v>710322</v>
      </c>
      <c r="F8" s="46">
        <v>172095</v>
      </c>
      <c r="G8" s="46">
        <v>199415</v>
      </c>
      <c r="H8" s="46">
        <v>190000</v>
      </c>
      <c r="I8" s="46">
        <v>204153</v>
      </c>
      <c r="J8" s="46">
        <v>233604</v>
      </c>
      <c r="K8" s="46">
        <v>290148</v>
      </c>
      <c r="L8" s="46">
        <v>149000</v>
      </c>
      <c r="M8" s="46">
        <v>164905</v>
      </c>
      <c r="N8" s="46">
        <v>20000</v>
      </c>
    </row>
    <row r="9" ht="20.25" customHeight="1" spans="1:14">
      <c r="A9" s="44" t="str">
        <f>"      "&amp;"县（市、区）春节送温暖活动专项经费"</f>
        <v>      县（市、区）春节送温暖活动专项经费</v>
      </c>
      <c r="B9" s="46">
        <v>1491500</v>
      </c>
      <c r="C9" s="46">
        <v>1491500</v>
      </c>
      <c r="D9" s="46"/>
      <c r="E9" s="46">
        <v>251500</v>
      </c>
      <c r="F9" s="46">
        <v>136000</v>
      </c>
      <c r="G9" s="46">
        <v>109500</v>
      </c>
      <c r="H9" s="46">
        <v>190000</v>
      </c>
      <c r="I9" s="46">
        <v>127500</v>
      </c>
      <c r="J9" s="46">
        <v>158000</v>
      </c>
      <c r="K9" s="46">
        <v>218500</v>
      </c>
      <c r="L9" s="46">
        <v>149000</v>
      </c>
      <c r="M9" s="46">
        <v>131500</v>
      </c>
      <c r="N9" s="46">
        <v>20000</v>
      </c>
    </row>
    <row r="10" ht="20.25" customHeight="1" spans="1:14">
      <c r="A10" s="44" t="str">
        <f>"      "&amp;"高校毕业生“三支一扶”计划市级补助资金"</f>
        <v>      高校毕业生“三支一扶”计划市级补助资金</v>
      </c>
      <c r="B10" s="46">
        <v>842142</v>
      </c>
      <c r="C10" s="46">
        <v>842142</v>
      </c>
      <c r="D10" s="46"/>
      <c r="E10" s="46">
        <v>458822</v>
      </c>
      <c r="F10" s="46">
        <v>36095</v>
      </c>
      <c r="G10" s="46">
        <v>89915</v>
      </c>
      <c r="H10" s="46"/>
      <c r="I10" s="46">
        <v>76653</v>
      </c>
      <c r="J10" s="46">
        <v>75604</v>
      </c>
      <c r="K10" s="46">
        <v>71648</v>
      </c>
      <c r="L10" s="46"/>
      <c r="M10" s="46">
        <v>33405</v>
      </c>
      <c r="N10" s="46"/>
    </row>
    <row r="11" ht="20.25" customHeight="1" spans="1:14">
      <c r="A11" s="71" t="s">
        <v>30</v>
      </c>
      <c r="B11" s="46">
        <v>2333642</v>
      </c>
      <c r="C11" s="46">
        <v>2333642</v>
      </c>
      <c r="D11" s="46"/>
      <c r="E11" s="46">
        <v>710322</v>
      </c>
      <c r="F11" s="46">
        <v>172095</v>
      </c>
      <c r="G11" s="46">
        <v>199415</v>
      </c>
      <c r="H11" s="46">
        <v>190000</v>
      </c>
      <c r="I11" s="46">
        <v>204153</v>
      </c>
      <c r="J11" s="46">
        <v>233604</v>
      </c>
      <c r="K11" s="46">
        <v>290148</v>
      </c>
      <c r="L11" s="46">
        <v>149000</v>
      </c>
      <c r="M11" s="46">
        <v>164905</v>
      </c>
      <c r="N11" s="46">
        <v>20000</v>
      </c>
    </row>
  </sheetData>
  <mergeCells count="6">
    <mergeCell ref="A2:N2"/>
    <mergeCell ref="A3:N3"/>
    <mergeCell ref="A4:I4"/>
    <mergeCell ref="B5:D5"/>
    <mergeCell ref="E5:N5"/>
    <mergeCell ref="A5:A6"/>
  </mergeCells>
  <pageMargins left="0.75" right="0.75" top="1" bottom="1" header="0.5" footer="0.5"/>
  <pageSetup paperSize="9" scale="4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workbookViewId="0">
      <pane ySplit="1" topLeftCell="A8" activePane="bottomLeft" state="frozen"/>
      <selection/>
      <selection pane="bottomLeft" activeCell="B19" sqref="B19:B2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1" t="s">
        <v>500</v>
      </c>
      <c r="B2" s="31"/>
      <c r="C2" s="31"/>
      <c r="D2" s="31"/>
      <c r="E2" s="31"/>
      <c r="F2" s="31"/>
      <c r="G2" s="31"/>
      <c r="H2" s="31"/>
      <c r="I2" s="31"/>
      <c r="J2" s="50"/>
    </row>
    <row r="3" ht="28.5" customHeight="1" spans="1:10">
      <c r="A3" s="66" t="s">
        <v>501</v>
      </c>
      <c r="B3" s="67"/>
      <c r="C3" s="67"/>
      <c r="D3" s="67"/>
      <c r="E3" s="67"/>
      <c r="F3" s="68"/>
      <c r="G3" s="67"/>
      <c r="H3" s="68"/>
      <c r="I3" s="68"/>
      <c r="J3" s="67"/>
    </row>
    <row r="4" ht="15" customHeight="1" spans="1:1">
      <c r="A4" s="6" t="str">
        <f>"单位名称："&amp;"玉溪市人力资源和社会保障局（本级）"</f>
        <v>单位名称：玉溪市人力资源和社会保障局（本级）</v>
      </c>
    </row>
    <row r="5" ht="14.25" customHeight="1" spans="1:10">
      <c r="A5" s="69" t="s">
        <v>308</v>
      </c>
      <c r="B5" s="69" t="s">
        <v>309</v>
      </c>
      <c r="C5" s="69" t="s">
        <v>310</v>
      </c>
      <c r="D5" s="69" t="s">
        <v>311</v>
      </c>
      <c r="E5" s="69" t="s">
        <v>312</v>
      </c>
      <c r="F5" s="55" t="s">
        <v>313</v>
      </c>
      <c r="G5" s="69" t="s">
        <v>314</v>
      </c>
      <c r="H5" s="55" t="s">
        <v>315</v>
      </c>
      <c r="I5" s="55" t="s">
        <v>316</v>
      </c>
      <c r="J5" s="69" t="s">
        <v>317</v>
      </c>
    </row>
    <row r="6" ht="14.25" customHeight="1" spans="1:10">
      <c r="A6" s="69">
        <v>1</v>
      </c>
      <c r="B6" s="69">
        <v>2</v>
      </c>
      <c r="C6" s="69">
        <v>3</v>
      </c>
      <c r="D6" s="69">
        <v>4</v>
      </c>
      <c r="E6" s="69">
        <v>5</v>
      </c>
      <c r="F6" s="55">
        <v>6</v>
      </c>
      <c r="G6" s="69">
        <v>7</v>
      </c>
      <c r="H6" s="55">
        <v>8</v>
      </c>
      <c r="I6" s="55">
        <v>9</v>
      </c>
      <c r="J6" s="69">
        <v>10</v>
      </c>
    </row>
    <row r="7" ht="15" customHeight="1" spans="1:10">
      <c r="A7" s="27" t="s">
        <v>64</v>
      </c>
      <c r="B7" s="70"/>
      <c r="C7" s="70"/>
      <c r="D7" s="70"/>
      <c r="E7" s="71"/>
      <c r="F7" s="72"/>
      <c r="G7" s="71"/>
      <c r="H7" s="72"/>
      <c r="I7" s="72"/>
      <c r="J7" s="71"/>
    </row>
    <row r="8" ht="33.75" spans="1:10">
      <c r="A8" s="27" t="s">
        <v>281</v>
      </c>
      <c r="B8" s="27" t="s">
        <v>318</v>
      </c>
      <c r="C8" s="27" t="s">
        <v>319</v>
      </c>
      <c r="D8" s="27" t="s">
        <v>320</v>
      </c>
      <c r="E8" s="27" t="s">
        <v>321</v>
      </c>
      <c r="F8" s="27" t="s">
        <v>322</v>
      </c>
      <c r="G8" s="44" t="s">
        <v>323</v>
      </c>
      <c r="H8" s="27" t="s">
        <v>324</v>
      </c>
      <c r="I8" s="27" t="s">
        <v>325</v>
      </c>
      <c r="J8" s="27" t="s">
        <v>326</v>
      </c>
    </row>
    <row r="9" ht="33.75" spans="1:10">
      <c r="A9" s="27" t="s">
        <v>281</v>
      </c>
      <c r="B9" s="27" t="s">
        <v>318</v>
      </c>
      <c r="C9" s="27" t="s">
        <v>319</v>
      </c>
      <c r="D9" s="27" t="s">
        <v>327</v>
      </c>
      <c r="E9" s="27" t="s">
        <v>328</v>
      </c>
      <c r="F9" s="27" t="s">
        <v>322</v>
      </c>
      <c r="G9" s="44" t="s">
        <v>329</v>
      </c>
      <c r="H9" s="27" t="s">
        <v>330</v>
      </c>
      <c r="I9" s="27" t="s">
        <v>325</v>
      </c>
      <c r="J9" s="27" t="s">
        <v>331</v>
      </c>
    </row>
    <row r="10" ht="33.75" spans="1:10">
      <c r="A10" s="27" t="s">
        <v>281</v>
      </c>
      <c r="B10" s="27" t="s">
        <v>318</v>
      </c>
      <c r="C10" s="27" t="s">
        <v>319</v>
      </c>
      <c r="D10" s="27" t="s">
        <v>332</v>
      </c>
      <c r="E10" s="27" t="s">
        <v>333</v>
      </c>
      <c r="F10" s="27" t="s">
        <v>334</v>
      </c>
      <c r="G10" s="44" t="s">
        <v>54</v>
      </c>
      <c r="H10" s="27" t="s">
        <v>335</v>
      </c>
      <c r="I10" s="27" t="s">
        <v>325</v>
      </c>
      <c r="J10" s="27" t="s">
        <v>336</v>
      </c>
    </row>
    <row r="11" ht="22.5" spans="1:10">
      <c r="A11" s="27" t="s">
        <v>281</v>
      </c>
      <c r="B11" s="27" t="s">
        <v>318</v>
      </c>
      <c r="C11" s="27" t="s">
        <v>337</v>
      </c>
      <c r="D11" s="27" t="s">
        <v>338</v>
      </c>
      <c r="E11" s="27" t="s">
        <v>339</v>
      </c>
      <c r="F11" s="27" t="s">
        <v>340</v>
      </c>
      <c r="G11" s="44" t="s">
        <v>44</v>
      </c>
      <c r="H11" s="27" t="s">
        <v>341</v>
      </c>
      <c r="I11" s="27" t="s">
        <v>325</v>
      </c>
      <c r="J11" s="27" t="s">
        <v>342</v>
      </c>
    </row>
    <row r="12" ht="33.75" spans="1:10">
      <c r="A12" s="27" t="s">
        <v>281</v>
      </c>
      <c r="B12" s="27" t="s">
        <v>318</v>
      </c>
      <c r="C12" s="27" t="s">
        <v>337</v>
      </c>
      <c r="D12" s="27" t="s">
        <v>338</v>
      </c>
      <c r="E12" s="27" t="s">
        <v>343</v>
      </c>
      <c r="F12" s="27" t="s">
        <v>322</v>
      </c>
      <c r="G12" s="44" t="s">
        <v>329</v>
      </c>
      <c r="H12" s="27" t="s">
        <v>330</v>
      </c>
      <c r="I12" s="27" t="s">
        <v>325</v>
      </c>
      <c r="J12" s="27" t="s">
        <v>344</v>
      </c>
    </row>
    <row r="13" ht="33.75" spans="1:10">
      <c r="A13" s="27" t="s">
        <v>281</v>
      </c>
      <c r="B13" s="27" t="s">
        <v>318</v>
      </c>
      <c r="C13" s="27" t="s">
        <v>345</v>
      </c>
      <c r="D13" s="27" t="s">
        <v>346</v>
      </c>
      <c r="E13" s="27" t="s">
        <v>347</v>
      </c>
      <c r="F13" s="27" t="s">
        <v>340</v>
      </c>
      <c r="G13" s="44" t="s">
        <v>348</v>
      </c>
      <c r="H13" s="27" t="s">
        <v>330</v>
      </c>
      <c r="I13" s="27" t="s">
        <v>325</v>
      </c>
      <c r="J13" s="27" t="s">
        <v>349</v>
      </c>
    </row>
    <row r="14" ht="21" customHeight="1" spans="1:10">
      <c r="A14" s="27" t="s">
        <v>288</v>
      </c>
      <c r="B14" s="27" t="s">
        <v>350</v>
      </c>
      <c r="C14" s="27" t="s">
        <v>319</v>
      </c>
      <c r="D14" s="27" t="s">
        <v>320</v>
      </c>
      <c r="E14" s="27" t="s">
        <v>351</v>
      </c>
      <c r="F14" s="27" t="s">
        <v>334</v>
      </c>
      <c r="G14" s="44" t="s">
        <v>348</v>
      </c>
      <c r="H14" s="27" t="s">
        <v>352</v>
      </c>
      <c r="I14" s="27" t="s">
        <v>325</v>
      </c>
      <c r="J14" s="27" t="s">
        <v>353</v>
      </c>
    </row>
    <row r="15" ht="22.5" spans="1:10">
      <c r="A15" s="27" t="s">
        <v>288</v>
      </c>
      <c r="B15" s="27" t="s">
        <v>350</v>
      </c>
      <c r="C15" s="27" t="s">
        <v>319</v>
      </c>
      <c r="D15" s="27" t="s">
        <v>327</v>
      </c>
      <c r="E15" s="27" t="s">
        <v>354</v>
      </c>
      <c r="F15" s="27" t="s">
        <v>322</v>
      </c>
      <c r="G15" s="44" t="s">
        <v>329</v>
      </c>
      <c r="H15" s="27" t="s">
        <v>330</v>
      </c>
      <c r="I15" s="27" t="s">
        <v>325</v>
      </c>
      <c r="J15" s="27" t="s">
        <v>355</v>
      </c>
    </row>
    <row r="16" ht="21" customHeight="1" spans="1:10">
      <c r="A16" s="27" t="s">
        <v>288</v>
      </c>
      <c r="B16" s="27" t="s">
        <v>350</v>
      </c>
      <c r="C16" s="27" t="s">
        <v>319</v>
      </c>
      <c r="D16" s="27" t="s">
        <v>332</v>
      </c>
      <c r="E16" s="27" t="s">
        <v>356</v>
      </c>
      <c r="F16" s="27" t="s">
        <v>322</v>
      </c>
      <c r="G16" s="44" t="s">
        <v>44</v>
      </c>
      <c r="H16" s="27" t="s">
        <v>357</v>
      </c>
      <c r="I16" s="27" t="s">
        <v>325</v>
      </c>
      <c r="J16" s="27" t="s">
        <v>358</v>
      </c>
    </row>
    <row r="17" ht="31" customHeight="1" spans="1:10">
      <c r="A17" s="27" t="s">
        <v>288</v>
      </c>
      <c r="B17" s="27" t="s">
        <v>350</v>
      </c>
      <c r="C17" s="27" t="s">
        <v>337</v>
      </c>
      <c r="D17" s="27" t="s">
        <v>338</v>
      </c>
      <c r="E17" s="27" t="s">
        <v>359</v>
      </c>
      <c r="F17" s="27" t="s">
        <v>322</v>
      </c>
      <c r="G17" s="44" t="s">
        <v>329</v>
      </c>
      <c r="H17" s="27" t="s">
        <v>330</v>
      </c>
      <c r="I17" s="27" t="s">
        <v>325</v>
      </c>
      <c r="J17" s="27" t="s">
        <v>360</v>
      </c>
    </row>
    <row r="18" ht="23" customHeight="1" spans="1:10">
      <c r="A18" s="27" t="s">
        <v>288</v>
      </c>
      <c r="B18" s="27" t="s">
        <v>350</v>
      </c>
      <c r="C18" s="27" t="s">
        <v>345</v>
      </c>
      <c r="D18" s="27" t="s">
        <v>346</v>
      </c>
      <c r="E18" s="27" t="s">
        <v>361</v>
      </c>
      <c r="F18" s="27" t="s">
        <v>340</v>
      </c>
      <c r="G18" s="44" t="s">
        <v>348</v>
      </c>
      <c r="H18" s="27" t="s">
        <v>330</v>
      </c>
      <c r="I18" s="27" t="s">
        <v>325</v>
      </c>
      <c r="J18" s="27" t="s">
        <v>362</v>
      </c>
    </row>
    <row r="19" ht="33.75" spans="1:10">
      <c r="A19" s="27" t="s">
        <v>284</v>
      </c>
      <c r="B19" s="27" t="s">
        <v>396</v>
      </c>
      <c r="C19" s="27" t="s">
        <v>319</v>
      </c>
      <c r="D19" s="27" t="s">
        <v>320</v>
      </c>
      <c r="E19" s="27" t="s">
        <v>397</v>
      </c>
      <c r="F19" s="27" t="s">
        <v>322</v>
      </c>
      <c r="G19" s="44" t="s">
        <v>50</v>
      </c>
      <c r="H19" s="27" t="s">
        <v>398</v>
      </c>
      <c r="I19" s="27" t="s">
        <v>325</v>
      </c>
      <c r="J19" s="27" t="s">
        <v>399</v>
      </c>
    </row>
    <row r="20" ht="33.75" spans="1:10">
      <c r="A20" s="27" t="s">
        <v>284</v>
      </c>
      <c r="B20" s="27" t="s">
        <v>396</v>
      </c>
      <c r="C20" s="27" t="s">
        <v>319</v>
      </c>
      <c r="D20" s="27" t="s">
        <v>320</v>
      </c>
      <c r="E20" s="27" t="s">
        <v>400</v>
      </c>
      <c r="F20" s="27" t="s">
        <v>340</v>
      </c>
      <c r="G20" s="44" t="s">
        <v>401</v>
      </c>
      <c r="H20" s="27" t="s">
        <v>352</v>
      </c>
      <c r="I20" s="27" t="s">
        <v>325</v>
      </c>
      <c r="J20" s="27" t="s">
        <v>402</v>
      </c>
    </row>
    <row r="21" ht="33.75" spans="1:10">
      <c r="A21" s="27" t="s">
        <v>284</v>
      </c>
      <c r="B21" s="27" t="s">
        <v>396</v>
      </c>
      <c r="C21" s="27" t="s">
        <v>319</v>
      </c>
      <c r="D21" s="27" t="s">
        <v>327</v>
      </c>
      <c r="E21" s="27" t="s">
        <v>371</v>
      </c>
      <c r="F21" s="27" t="s">
        <v>322</v>
      </c>
      <c r="G21" s="44" t="s">
        <v>329</v>
      </c>
      <c r="H21" s="27" t="s">
        <v>330</v>
      </c>
      <c r="I21" s="27" t="s">
        <v>325</v>
      </c>
      <c r="J21" s="27" t="s">
        <v>403</v>
      </c>
    </row>
    <row r="22" spans="1:10">
      <c r="A22" s="27" t="s">
        <v>284</v>
      </c>
      <c r="B22" s="27" t="s">
        <v>396</v>
      </c>
      <c r="C22" s="27" t="s">
        <v>319</v>
      </c>
      <c r="D22" s="27" t="s">
        <v>332</v>
      </c>
      <c r="E22" s="27" t="s">
        <v>404</v>
      </c>
      <c r="F22" s="27" t="s">
        <v>322</v>
      </c>
      <c r="G22" s="44" t="s">
        <v>329</v>
      </c>
      <c r="H22" s="27" t="s">
        <v>330</v>
      </c>
      <c r="I22" s="27" t="s">
        <v>325</v>
      </c>
      <c r="J22" s="27" t="s">
        <v>405</v>
      </c>
    </row>
    <row r="23" ht="45" spans="1:10">
      <c r="A23" s="27" t="s">
        <v>284</v>
      </c>
      <c r="B23" s="27" t="s">
        <v>396</v>
      </c>
      <c r="C23" s="27" t="s">
        <v>337</v>
      </c>
      <c r="D23" s="27" t="s">
        <v>338</v>
      </c>
      <c r="E23" s="27" t="s">
        <v>406</v>
      </c>
      <c r="F23" s="27" t="s">
        <v>340</v>
      </c>
      <c r="G23" s="44" t="s">
        <v>348</v>
      </c>
      <c r="H23" s="27" t="s">
        <v>330</v>
      </c>
      <c r="I23" s="27" t="s">
        <v>325</v>
      </c>
      <c r="J23" s="27" t="s">
        <v>407</v>
      </c>
    </row>
    <row r="24" ht="33.75" spans="1:10">
      <c r="A24" s="27" t="s">
        <v>284</v>
      </c>
      <c r="B24" s="27" t="s">
        <v>396</v>
      </c>
      <c r="C24" s="27" t="s">
        <v>337</v>
      </c>
      <c r="D24" s="27" t="s">
        <v>338</v>
      </c>
      <c r="E24" s="27" t="s">
        <v>408</v>
      </c>
      <c r="F24" s="27" t="s">
        <v>340</v>
      </c>
      <c r="G24" s="44" t="s">
        <v>409</v>
      </c>
      <c r="H24" s="27" t="s">
        <v>352</v>
      </c>
      <c r="I24" s="27" t="s">
        <v>325</v>
      </c>
      <c r="J24" s="27" t="s">
        <v>410</v>
      </c>
    </row>
    <row r="25" ht="45" spans="1:10">
      <c r="A25" s="27" t="s">
        <v>284</v>
      </c>
      <c r="B25" s="27" t="s">
        <v>396</v>
      </c>
      <c r="C25" s="27" t="s">
        <v>345</v>
      </c>
      <c r="D25" s="27" t="s">
        <v>346</v>
      </c>
      <c r="E25" s="27" t="s">
        <v>411</v>
      </c>
      <c r="F25" s="27" t="s">
        <v>340</v>
      </c>
      <c r="G25" s="44" t="s">
        <v>388</v>
      </c>
      <c r="H25" s="27" t="s">
        <v>330</v>
      </c>
      <c r="I25" s="27" t="s">
        <v>325</v>
      </c>
      <c r="J25" s="27" t="s">
        <v>412</v>
      </c>
    </row>
  </sheetData>
  <mergeCells count="9">
    <mergeCell ref="A2:J2"/>
    <mergeCell ref="A3:J3"/>
    <mergeCell ref="A4:H4"/>
    <mergeCell ref="A8:A13"/>
    <mergeCell ref="A14:A18"/>
    <mergeCell ref="A19:A25"/>
    <mergeCell ref="B8:B13"/>
    <mergeCell ref="B14:B18"/>
    <mergeCell ref="B19:B25"/>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4"/>
  <sheetViews>
    <sheetView showZeros="0" workbookViewId="0">
      <pane ySplit="1" topLeftCell="A2" activePane="bottomLeft" state="frozen"/>
      <selection/>
      <selection pane="bottomLeft" activeCell="A1" sqref="A1"/>
    </sheetView>
  </sheetViews>
  <sheetFormatPr defaultColWidth="8.85" defaultRowHeight="15" customHeight="1" outlineLevelCol="7"/>
  <cols>
    <col min="1" max="1" width="36.0333333333333" customWidth="1"/>
    <col min="2" max="2" width="19.7416666666667" customWidth="1"/>
    <col min="3" max="3" width="29.25" customWidth="1"/>
    <col min="4" max="4" width="25" customWidth="1"/>
    <col min="5" max="6" width="8.98333333333333" customWidth="1"/>
    <col min="7" max="8" width="15.1333333333333" customWidth="1"/>
  </cols>
  <sheetData>
    <row r="1" customHeight="1" spans="1:8">
      <c r="A1" s="56"/>
      <c r="B1" s="56"/>
      <c r="C1" s="56"/>
      <c r="D1" s="56"/>
      <c r="E1" s="56"/>
      <c r="F1" s="56"/>
      <c r="G1" s="56"/>
      <c r="H1" s="56"/>
    </row>
    <row r="2" ht="18.75" customHeight="1" spans="1:8">
      <c r="A2" s="57" t="s">
        <v>502</v>
      </c>
      <c r="B2" s="57"/>
      <c r="C2" s="57"/>
      <c r="D2" s="57"/>
      <c r="E2" s="57"/>
      <c r="F2" s="57"/>
      <c r="G2" s="57"/>
      <c r="H2" s="57" t="s">
        <v>502</v>
      </c>
    </row>
    <row r="3" ht="28.5" customHeight="1" spans="1:8">
      <c r="A3" s="58" t="s">
        <v>503</v>
      </c>
      <c r="B3" s="58"/>
      <c r="C3" s="58"/>
      <c r="D3" s="58"/>
      <c r="E3" s="58"/>
      <c r="F3" s="58"/>
      <c r="G3" s="58"/>
      <c r="H3" s="58"/>
    </row>
    <row r="4" ht="18.75" customHeight="1" spans="1:8">
      <c r="A4" s="59" t="str">
        <f>"单位名称："&amp;"玉溪市人力资源和社会保障局（本级）"</f>
        <v>单位名称：玉溪市人力资源和社会保障局（本级）</v>
      </c>
      <c r="B4" s="59"/>
      <c r="C4" s="59"/>
      <c r="D4" s="59"/>
      <c r="E4" s="59"/>
      <c r="F4" s="59"/>
      <c r="G4" s="59"/>
      <c r="H4" s="59"/>
    </row>
    <row r="5" ht="18.75" customHeight="1" spans="1:8">
      <c r="A5" s="60" t="s">
        <v>138</v>
      </c>
      <c r="B5" s="60" t="s">
        <v>504</v>
      </c>
      <c r="C5" s="60" t="s">
        <v>505</v>
      </c>
      <c r="D5" s="60" t="s">
        <v>506</v>
      </c>
      <c r="E5" s="60" t="s">
        <v>507</v>
      </c>
      <c r="F5" s="60" t="s">
        <v>508</v>
      </c>
      <c r="G5" s="60"/>
      <c r="H5" s="60"/>
    </row>
    <row r="6" ht="18.75" customHeight="1" spans="1:8">
      <c r="A6" s="60"/>
      <c r="B6" s="60"/>
      <c r="C6" s="60"/>
      <c r="D6" s="60"/>
      <c r="E6" s="60"/>
      <c r="F6" s="60" t="s">
        <v>468</v>
      </c>
      <c r="G6" s="60" t="s">
        <v>509</v>
      </c>
      <c r="H6" s="60" t="s">
        <v>510</v>
      </c>
    </row>
    <row r="7" ht="18.75" customHeight="1" spans="1:8">
      <c r="A7" s="61" t="s">
        <v>44</v>
      </c>
      <c r="B7" s="61" t="s">
        <v>45</v>
      </c>
      <c r="C7" s="61" t="s">
        <v>46</v>
      </c>
      <c r="D7" s="61" t="s">
        <v>47</v>
      </c>
      <c r="E7" s="61" t="s">
        <v>48</v>
      </c>
      <c r="F7" s="61" t="s">
        <v>49</v>
      </c>
      <c r="G7" s="61" t="s">
        <v>50</v>
      </c>
      <c r="H7" s="61" t="s">
        <v>51</v>
      </c>
    </row>
    <row r="8" ht="18" customHeight="1" spans="1:8">
      <c r="A8" s="62" t="s">
        <v>64</v>
      </c>
      <c r="B8" s="62" t="s">
        <v>511</v>
      </c>
      <c r="C8" s="62" t="s">
        <v>512</v>
      </c>
      <c r="D8" s="62" t="s">
        <v>513</v>
      </c>
      <c r="E8" s="63" t="s">
        <v>479</v>
      </c>
      <c r="F8" s="64">
        <v>1</v>
      </c>
      <c r="G8" s="65">
        <v>4500</v>
      </c>
      <c r="H8" s="65">
        <v>4500</v>
      </c>
    </row>
    <row r="9" ht="18" customHeight="1" spans="1:8">
      <c r="A9" s="62" t="s">
        <v>64</v>
      </c>
      <c r="B9" s="62" t="s">
        <v>511</v>
      </c>
      <c r="C9" s="62" t="s">
        <v>514</v>
      </c>
      <c r="D9" s="62" t="s">
        <v>515</v>
      </c>
      <c r="E9" s="63" t="s">
        <v>479</v>
      </c>
      <c r="F9" s="64">
        <v>1</v>
      </c>
      <c r="G9" s="65">
        <v>1600</v>
      </c>
      <c r="H9" s="65">
        <v>1600</v>
      </c>
    </row>
    <row r="10" ht="18" customHeight="1" spans="1:8">
      <c r="A10" s="62" t="s">
        <v>64</v>
      </c>
      <c r="B10" s="62" t="s">
        <v>516</v>
      </c>
      <c r="C10" s="62" t="s">
        <v>517</v>
      </c>
      <c r="D10" s="62" t="s">
        <v>518</v>
      </c>
      <c r="E10" s="63" t="s">
        <v>480</v>
      </c>
      <c r="F10" s="64">
        <v>20</v>
      </c>
      <c r="G10" s="65">
        <v>750</v>
      </c>
      <c r="H10" s="65">
        <v>15000</v>
      </c>
    </row>
    <row r="11" ht="18" customHeight="1" spans="1:8">
      <c r="A11" s="62" t="s">
        <v>64</v>
      </c>
      <c r="B11" s="62" t="s">
        <v>516</v>
      </c>
      <c r="C11" s="62" t="s">
        <v>519</v>
      </c>
      <c r="D11" s="62" t="s">
        <v>520</v>
      </c>
      <c r="E11" s="63" t="s">
        <v>341</v>
      </c>
      <c r="F11" s="64">
        <v>3</v>
      </c>
      <c r="G11" s="65">
        <v>2400</v>
      </c>
      <c r="H11" s="65">
        <v>7200</v>
      </c>
    </row>
    <row r="12" ht="18" customHeight="1" spans="1:8">
      <c r="A12" s="62" t="s">
        <v>64</v>
      </c>
      <c r="B12" s="62" t="s">
        <v>516</v>
      </c>
      <c r="C12" s="62" t="s">
        <v>521</v>
      </c>
      <c r="D12" s="62" t="s">
        <v>522</v>
      </c>
      <c r="E12" s="63" t="s">
        <v>477</v>
      </c>
      <c r="F12" s="64">
        <v>1</v>
      </c>
      <c r="G12" s="65">
        <v>2400</v>
      </c>
      <c r="H12" s="65">
        <v>2400</v>
      </c>
    </row>
    <row r="13" ht="18" customHeight="1" spans="1:8">
      <c r="A13" s="62" t="s">
        <v>64</v>
      </c>
      <c r="B13" s="62" t="s">
        <v>516</v>
      </c>
      <c r="C13" s="62" t="s">
        <v>523</v>
      </c>
      <c r="D13" s="62" t="s">
        <v>524</v>
      </c>
      <c r="E13" s="63" t="s">
        <v>398</v>
      </c>
      <c r="F13" s="64">
        <v>2</v>
      </c>
      <c r="G13" s="65">
        <v>1300</v>
      </c>
      <c r="H13" s="65">
        <v>2600</v>
      </c>
    </row>
    <row r="14" ht="18" customHeight="1" spans="1:8">
      <c r="A14" s="63" t="s">
        <v>30</v>
      </c>
      <c r="B14" s="63"/>
      <c r="C14" s="63"/>
      <c r="D14" s="63"/>
      <c r="E14" s="63"/>
      <c r="F14" s="64">
        <v>28</v>
      </c>
      <c r="G14" s="65"/>
      <c r="H14" s="65">
        <v>33300</v>
      </c>
    </row>
  </sheetData>
  <mergeCells count="10">
    <mergeCell ref="A2:H2"/>
    <mergeCell ref="A3:H3"/>
    <mergeCell ref="A4:H4"/>
    <mergeCell ref="F5:H5"/>
    <mergeCell ref="A14:E14"/>
    <mergeCell ref="A5:A6"/>
    <mergeCell ref="B5:B6"/>
    <mergeCell ref="C5:C6"/>
    <mergeCell ref="D5:D6"/>
    <mergeCell ref="E5:E6"/>
  </mergeCells>
  <pageMargins left="0.75" right="0.75" top="1" bottom="1" header="0.5" footer="0.5"/>
  <pageSetup paperSize="1" scale="78"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F20" sqref="F20"/>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1" t="s">
        <v>525</v>
      </c>
      <c r="B2" s="31"/>
      <c r="C2" s="31"/>
      <c r="D2" s="32"/>
      <c r="E2" s="32"/>
      <c r="F2" s="32"/>
      <c r="G2" s="32"/>
      <c r="H2" s="31"/>
      <c r="I2" s="31"/>
      <c r="J2" s="31"/>
      <c r="K2" s="50"/>
    </row>
    <row r="3" ht="28.5" customHeight="1" spans="1:11">
      <c r="A3" s="33" t="s">
        <v>526</v>
      </c>
      <c r="B3" s="33"/>
      <c r="C3" s="33"/>
      <c r="D3" s="33"/>
      <c r="E3" s="33"/>
      <c r="F3" s="33"/>
      <c r="G3" s="33"/>
      <c r="H3" s="33"/>
      <c r="I3" s="33"/>
      <c r="J3" s="33"/>
      <c r="K3" s="33"/>
    </row>
    <row r="4" ht="13.5" customHeight="1" spans="1:11">
      <c r="A4" s="6" t="str">
        <f>"单位名称："&amp;"玉溪市人力资源和社会保障局（本级）"</f>
        <v>单位名称：玉溪市人力资源和社会保障局（本级）</v>
      </c>
      <c r="B4" s="7"/>
      <c r="C4" s="7"/>
      <c r="D4" s="7"/>
      <c r="E4" s="7"/>
      <c r="F4" s="7"/>
      <c r="G4" s="7"/>
      <c r="H4" s="8"/>
      <c r="I4" s="8"/>
      <c r="J4" s="8"/>
      <c r="K4" s="51" t="s">
        <v>2</v>
      </c>
    </row>
    <row r="5" ht="21.75" customHeight="1" spans="1:11">
      <c r="A5" s="34" t="s">
        <v>266</v>
      </c>
      <c r="B5" s="34" t="s">
        <v>140</v>
      </c>
      <c r="C5" s="34" t="s">
        <v>267</v>
      </c>
      <c r="D5" s="35" t="s">
        <v>141</v>
      </c>
      <c r="E5" s="35" t="s">
        <v>142</v>
      </c>
      <c r="F5" s="35" t="s">
        <v>143</v>
      </c>
      <c r="G5" s="35" t="s">
        <v>144</v>
      </c>
      <c r="H5" s="36" t="s">
        <v>30</v>
      </c>
      <c r="I5" s="52" t="s">
        <v>527</v>
      </c>
      <c r="J5" s="53"/>
      <c r="K5" s="54"/>
    </row>
    <row r="6" ht="21.75" customHeight="1" spans="1:11">
      <c r="A6" s="37"/>
      <c r="B6" s="37"/>
      <c r="C6" s="37"/>
      <c r="D6" s="38"/>
      <c r="E6" s="38"/>
      <c r="F6" s="38"/>
      <c r="G6" s="38"/>
      <c r="H6" s="39"/>
      <c r="I6" s="35" t="s">
        <v>33</v>
      </c>
      <c r="J6" s="35" t="s">
        <v>34</v>
      </c>
      <c r="K6" s="35" t="s">
        <v>35</v>
      </c>
    </row>
    <row r="7" ht="40.5" customHeight="1" spans="1:11">
      <c r="A7" s="40"/>
      <c r="B7" s="40"/>
      <c r="C7" s="40"/>
      <c r="D7" s="41"/>
      <c r="E7" s="41"/>
      <c r="F7" s="41"/>
      <c r="G7" s="41"/>
      <c r="H7" s="42"/>
      <c r="I7" s="41" t="s">
        <v>32</v>
      </c>
      <c r="J7" s="41"/>
      <c r="K7" s="41"/>
    </row>
    <row r="8" ht="15" customHeight="1" spans="1:11">
      <c r="A8" s="43">
        <v>1</v>
      </c>
      <c r="B8" s="43">
        <v>2</v>
      </c>
      <c r="C8" s="43">
        <v>3</v>
      </c>
      <c r="D8" s="43">
        <v>4</v>
      </c>
      <c r="E8" s="43">
        <v>5</v>
      </c>
      <c r="F8" s="43">
        <v>6</v>
      </c>
      <c r="G8" s="43">
        <v>7</v>
      </c>
      <c r="H8" s="43">
        <v>8</v>
      </c>
      <c r="I8" s="43">
        <v>9</v>
      </c>
      <c r="J8" s="55">
        <v>10</v>
      </c>
      <c r="K8" s="55">
        <v>11</v>
      </c>
    </row>
    <row r="9" ht="30.65" customHeight="1" spans="1:11">
      <c r="A9" s="44"/>
      <c r="B9" s="45" t="s">
        <v>300</v>
      </c>
      <c r="C9" s="44"/>
      <c r="D9" s="44"/>
      <c r="E9" s="44"/>
      <c r="F9" s="44"/>
      <c r="G9" s="44"/>
      <c r="H9" s="46">
        <v>700</v>
      </c>
      <c r="I9" s="46">
        <v>700</v>
      </c>
      <c r="J9" s="46"/>
      <c r="K9" s="46"/>
    </row>
    <row r="10" ht="30.65" customHeight="1" spans="1:11">
      <c r="A10" s="45" t="s">
        <v>278</v>
      </c>
      <c r="B10" s="45" t="s">
        <v>300</v>
      </c>
      <c r="C10" s="45" t="s">
        <v>64</v>
      </c>
      <c r="D10" s="45" t="s">
        <v>88</v>
      </c>
      <c r="E10" s="45" t="s">
        <v>280</v>
      </c>
      <c r="F10" s="45" t="s">
        <v>218</v>
      </c>
      <c r="G10" s="45" t="s">
        <v>219</v>
      </c>
      <c r="H10" s="46">
        <v>700</v>
      </c>
      <c r="I10" s="46">
        <v>700</v>
      </c>
      <c r="J10" s="46"/>
      <c r="K10" s="46"/>
    </row>
    <row r="11" ht="18.75" customHeight="1" spans="1:11">
      <c r="A11" s="47" t="s">
        <v>305</v>
      </c>
      <c r="B11" s="48"/>
      <c r="C11" s="48"/>
      <c r="D11" s="48"/>
      <c r="E11" s="48"/>
      <c r="F11" s="48"/>
      <c r="G11" s="49"/>
      <c r="H11" s="46">
        <v>700</v>
      </c>
      <c r="I11" s="46">
        <v>700</v>
      </c>
      <c r="J11" s="46"/>
      <c r="K11" s="46"/>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C32" sqref="C32"/>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528</v>
      </c>
      <c r="B2" s="2"/>
      <c r="C2" s="2"/>
      <c r="D2" s="3"/>
      <c r="E2" s="2"/>
      <c r="F2" s="2"/>
      <c r="G2" s="4"/>
    </row>
    <row r="3" ht="27.75" customHeight="1" spans="1:7">
      <c r="A3" s="5" t="s">
        <v>529</v>
      </c>
      <c r="B3" s="5"/>
      <c r="C3" s="5"/>
      <c r="D3" s="5"/>
      <c r="E3" s="5"/>
      <c r="F3" s="5"/>
      <c r="G3" s="5"/>
    </row>
    <row r="4" ht="13.5" customHeight="1" spans="1:7">
      <c r="A4" s="6" t="str">
        <f>"单位名称："&amp;"玉溪市人力资源和社会保障局（本级）"</f>
        <v>单位名称：玉溪市人力资源和社会保障局（本级）</v>
      </c>
      <c r="B4" s="7"/>
      <c r="C4" s="7"/>
      <c r="D4" s="7"/>
      <c r="E4" s="8"/>
      <c r="F4" s="8"/>
      <c r="G4" s="9" t="s">
        <v>2</v>
      </c>
    </row>
    <row r="5" ht="21.75" customHeight="1" spans="1:7">
      <c r="A5" s="10" t="s">
        <v>267</v>
      </c>
      <c r="B5" s="10" t="s">
        <v>266</v>
      </c>
      <c r="C5" s="10" t="s">
        <v>140</v>
      </c>
      <c r="D5" s="11" t="s">
        <v>530</v>
      </c>
      <c r="E5" s="12" t="s">
        <v>33</v>
      </c>
      <c r="F5" s="13"/>
      <c r="G5" s="14"/>
    </row>
    <row r="6" ht="21.75" customHeight="1" spans="1:7">
      <c r="A6" s="15"/>
      <c r="B6" s="15"/>
      <c r="C6" s="15"/>
      <c r="D6" s="16"/>
      <c r="E6" s="17" t="s">
        <v>531</v>
      </c>
      <c r="F6" s="11" t="s">
        <v>532</v>
      </c>
      <c r="G6" s="11" t="s">
        <v>533</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3943642</v>
      </c>
      <c r="F9" s="25">
        <v>5318500</v>
      </c>
      <c r="G9" s="25"/>
    </row>
    <row r="10" ht="21" customHeight="1" spans="1:7">
      <c r="A10" s="22"/>
      <c r="B10" s="22" t="s">
        <v>534</v>
      </c>
      <c r="C10" s="22" t="s">
        <v>281</v>
      </c>
      <c r="D10" s="26" t="s">
        <v>535</v>
      </c>
      <c r="E10" s="25">
        <v>1491500</v>
      </c>
      <c r="F10" s="25">
        <v>1488500</v>
      </c>
      <c r="G10" s="25"/>
    </row>
    <row r="11" ht="21" customHeight="1" spans="1:7">
      <c r="A11" s="27"/>
      <c r="B11" s="22" t="s">
        <v>536</v>
      </c>
      <c r="C11" s="22" t="s">
        <v>286</v>
      </c>
      <c r="D11" s="26" t="s">
        <v>537</v>
      </c>
      <c r="E11" s="25">
        <v>1000000</v>
      </c>
      <c r="F11" s="25">
        <v>1000000</v>
      </c>
      <c r="G11" s="25"/>
    </row>
    <row r="12" ht="21" customHeight="1" spans="1:7">
      <c r="A12" s="27"/>
      <c r="B12" s="22" t="s">
        <v>536</v>
      </c>
      <c r="C12" s="22" t="s">
        <v>277</v>
      </c>
      <c r="D12" s="26" t="s">
        <v>537</v>
      </c>
      <c r="E12" s="25">
        <v>20000</v>
      </c>
      <c r="F12" s="25">
        <v>20000</v>
      </c>
      <c r="G12" s="25"/>
    </row>
    <row r="13" ht="21" customHeight="1" spans="1:7">
      <c r="A13" s="27"/>
      <c r="B13" s="22" t="s">
        <v>534</v>
      </c>
      <c r="C13" s="22" t="s">
        <v>284</v>
      </c>
      <c r="D13" s="26" t="s">
        <v>535</v>
      </c>
      <c r="E13" s="25">
        <v>842142</v>
      </c>
      <c r="F13" s="25">
        <v>960000</v>
      </c>
      <c r="G13" s="25"/>
    </row>
    <row r="14" ht="21" customHeight="1" spans="1:7">
      <c r="A14" s="27"/>
      <c r="B14" s="22" t="s">
        <v>538</v>
      </c>
      <c r="C14" s="22" t="s">
        <v>291</v>
      </c>
      <c r="D14" s="26" t="s">
        <v>537</v>
      </c>
      <c r="E14" s="25">
        <v>590000</v>
      </c>
      <c r="F14" s="25">
        <v>1850000</v>
      </c>
      <c r="G14" s="25"/>
    </row>
    <row r="15" ht="21" customHeight="1" spans="1:7">
      <c r="A15" s="28" t="s">
        <v>30</v>
      </c>
      <c r="B15" s="29" t="s">
        <v>539</v>
      </c>
      <c r="C15" s="29"/>
      <c r="D15" s="30"/>
      <c r="E15" s="25">
        <v>3943642</v>
      </c>
      <c r="F15" s="25">
        <v>5318500</v>
      </c>
      <c r="G15" s="25"/>
    </row>
  </sheetData>
  <mergeCells count="12">
    <mergeCell ref="A2:G2"/>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B35" sqref="B35"/>
    </sheetView>
  </sheetViews>
  <sheetFormatPr defaultColWidth="8.85" defaultRowHeight="15" customHeight="1"/>
  <cols>
    <col min="1" max="1" width="13" customWidth="1"/>
    <col min="2" max="2" width="28.8916666666667" customWidth="1"/>
    <col min="3" max="5" width="13.4416666666667" customWidth="1"/>
    <col min="6" max="6" width="11.225" customWidth="1"/>
    <col min="7" max="8" width="13" customWidth="1"/>
    <col min="9" max="9" width="5.66666666666667" customWidth="1"/>
    <col min="10" max="10" width="8.55833333333333" customWidth="1"/>
    <col min="11" max="11" width="9" customWidth="1"/>
    <col min="12" max="12" width="9.44166666666667" customWidth="1"/>
    <col min="13" max="13" width="13" customWidth="1"/>
    <col min="14" max="14" width="5.89166666666667" customWidth="1"/>
    <col min="15" max="16" width="10.4416666666667" customWidth="1"/>
    <col min="17" max="17" width="11.225" customWidth="1"/>
    <col min="18" max="18" width="13" customWidth="1"/>
    <col min="19" max="19" width="14.775" customWidth="1"/>
  </cols>
  <sheetData>
    <row r="1" customHeight="1" spans="1:19">
      <c r="A1" s="150"/>
      <c r="B1" s="150"/>
      <c r="C1" s="150"/>
      <c r="D1" s="150"/>
      <c r="E1" s="150"/>
      <c r="F1" s="150"/>
      <c r="G1" s="150"/>
      <c r="H1" s="150"/>
      <c r="I1" s="150"/>
      <c r="J1" s="150"/>
      <c r="K1" s="150"/>
      <c r="L1" s="150"/>
      <c r="M1" s="150"/>
      <c r="N1" s="150"/>
      <c r="O1" s="150"/>
      <c r="P1" s="150"/>
      <c r="Q1" s="150"/>
      <c r="R1" s="150"/>
      <c r="S1" s="150"/>
    </row>
    <row r="2" customHeight="1" spans="1:19">
      <c r="A2" s="165" t="s">
        <v>26</v>
      </c>
      <c r="B2" s="165"/>
      <c r="C2" s="165"/>
      <c r="D2" s="165"/>
      <c r="E2" s="165"/>
      <c r="F2" s="165"/>
      <c r="G2" s="165"/>
      <c r="H2" s="165"/>
      <c r="I2" s="165"/>
      <c r="J2" s="165"/>
      <c r="K2" s="165"/>
      <c r="L2" s="165"/>
      <c r="M2" s="165"/>
      <c r="N2" s="165"/>
      <c r="O2" s="165"/>
      <c r="P2" s="165"/>
      <c r="Q2" s="165"/>
      <c r="R2" s="165"/>
      <c r="S2" s="165"/>
    </row>
    <row r="3" ht="28.5" customHeight="1" spans="1:19">
      <c r="A3" s="58" t="s">
        <v>27</v>
      </c>
      <c r="B3" s="58"/>
      <c r="C3" s="58"/>
      <c r="D3" s="58"/>
      <c r="E3" s="58"/>
      <c r="F3" s="58"/>
      <c r="G3" s="58"/>
      <c r="H3" s="58"/>
      <c r="I3" s="58"/>
      <c r="J3" s="58"/>
      <c r="K3" s="58"/>
      <c r="L3" s="58"/>
      <c r="M3" s="58"/>
      <c r="N3" s="58"/>
      <c r="O3" s="58"/>
      <c r="P3" s="58"/>
      <c r="Q3" s="58"/>
      <c r="R3" s="58"/>
      <c r="S3" s="58"/>
    </row>
    <row r="4" ht="20.25" customHeight="1" spans="1:19">
      <c r="A4" s="151" t="str">
        <f>"单位名称："&amp;"玉溪市人力资源和社会保障局（本级）"</f>
        <v>单位名称：玉溪市人力资源和社会保障局（本级）</v>
      </c>
      <c r="B4" s="151"/>
      <c r="C4" s="151"/>
      <c r="D4" s="151"/>
      <c r="E4" s="151"/>
      <c r="F4" s="151"/>
      <c r="G4" s="151"/>
      <c r="H4" s="151"/>
      <c r="I4" s="151"/>
      <c r="J4" s="151"/>
      <c r="K4" s="151"/>
      <c r="L4" s="163"/>
      <c r="M4" s="163"/>
      <c r="N4" s="163"/>
      <c r="O4" s="163"/>
      <c r="P4" s="163"/>
      <c r="Q4" s="163"/>
      <c r="R4" s="163"/>
      <c r="S4" s="163" t="s">
        <v>2</v>
      </c>
    </row>
    <row r="5" ht="27" customHeight="1" spans="1:19">
      <c r="A5" s="152" t="s">
        <v>28</v>
      </c>
      <c r="B5" s="152" t="s">
        <v>29</v>
      </c>
      <c r="C5" s="152" t="s">
        <v>30</v>
      </c>
      <c r="D5" s="152" t="s">
        <v>31</v>
      </c>
      <c r="E5" s="152"/>
      <c r="F5" s="152"/>
      <c r="G5" s="152"/>
      <c r="H5" s="152"/>
      <c r="I5" s="152"/>
      <c r="J5" s="152"/>
      <c r="K5" s="152"/>
      <c r="L5" s="152"/>
      <c r="M5" s="152"/>
      <c r="N5" s="152"/>
      <c r="O5" s="152" t="s">
        <v>20</v>
      </c>
      <c r="P5" s="152"/>
      <c r="Q5" s="152"/>
      <c r="R5" s="152"/>
      <c r="S5" s="152"/>
    </row>
    <row r="6" ht="27" customHeight="1" spans="1:19">
      <c r="A6" s="153"/>
      <c r="B6" s="153"/>
      <c r="C6" s="153"/>
      <c r="D6" s="153" t="s">
        <v>32</v>
      </c>
      <c r="E6" s="153" t="s">
        <v>33</v>
      </c>
      <c r="F6" s="153" t="s">
        <v>34</v>
      </c>
      <c r="G6" s="153" t="s">
        <v>35</v>
      </c>
      <c r="H6" s="153" t="s">
        <v>36</v>
      </c>
      <c r="I6" s="153" t="s">
        <v>37</v>
      </c>
      <c r="J6" s="153"/>
      <c r="K6" s="153"/>
      <c r="L6" s="153"/>
      <c r="M6" s="153"/>
      <c r="N6" s="153"/>
      <c r="O6" s="153" t="s">
        <v>32</v>
      </c>
      <c r="P6" s="153" t="s">
        <v>33</v>
      </c>
      <c r="Q6" s="153" t="s">
        <v>34</v>
      </c>
      <c r="R6" s="153" t="s">
        <v>35</v>
      </c>
      <c r="S6" s="153" t="s">
        <v>38</v>
      </c>
    </row>
    <row r="7" ht="27" customHeight="1" spans="1:19">
      <c r="A7" s="153"/>
      <c r="B7" s="153"/>
      <c r="C7" s="153"/>
      <c r="D7" s="153"/>
      <c r="E7" s="153"/>
      <c r="F7" s="153"/>
      <c r="G7" s="153"/>
      <c r="H7" s="153"/>
      <c r="I7" s="153" t="s">
        <v>32</v>
      </c>
      <c r="J7" s="153" t="s">
        <v>39</v>
      </c>
      <c r="K7" s="153" t="s">
        <v>40</v>
      </c>
      <c r="L7" s="153" t="s">
        <v>41</v>
      </c>
      <c r="M7" s="153" t="s">
        <v>42</v>
      </c>
      <c r="N7" s="153" t="s">
        <v>43</v>
      </c>
      <c r="O7" s="153"/>
      <c r="P7" s="153"/>
      <c r="Q7" s="153"/>
      <c r="R7" s="153"/>
      <c r="S7" s="153"/>
    </row>
    <row r="8" ht="20.25" customHeight="1" spans="1:19">
      <c r="A8" s="164" t="s">
        <v>44</v>
      </c>
      <c r="B8" s="164" t="s">
        <v>45</v>
      </c>
      <c r="C8" s="164" t="s">
        <v>46</v>
      </c>
      <c r="D8" s="164" t="s">
        <v>47</v>
      </c>
      <c r="E8" s="164" t="s">
        <v>48</v>
      </c>
      <c r="F8" s="164" t="s">
        <v>49</v>
      </c>
      <c r="G8" s="164" t="s">
        <v>50</v>
      </c>
      <c r="H8" s="164" t="s">
        <v>51</v>
      </c>
      <c r="I8" s="164" t="s">
        <v>52</v>
      </c>
      <c r="J8" s="164" t="s">
        <v>53</v>
      </c>
      <c r="K8" s="164" t="s">
        <v>54</v>
      </c>
      <c r="L8" s="164" t="s">
        <v>55</v>
      </c>
      <c r="M8" s="164" t="s">
        <v>56</v>
      </c>
      <c r="N8" s="164" t="s">
        <v>57</v>
      </c>
      <c r="O8" s="164" t="s">
        <v>58</v>
      </c>
      <c r="P8" s="164" t="s">
        <v>59</v>
      </c>
      <c r="Q8" s="164" t="s">
        <v>60</v>
      </c>
      <c r="R8" s="164" t="s">
        <v>61</v>
      </c>
      <c r="S8" s="164" t="s">
        <v>62</v>
      </c>
    </row>
    <row r="9" ht="20.25" customHeight="1" spans="1:19">
      <c r="A9" s="157" t="s">
        <v>63</v>
      </c>
      <c r="B9" s="157" t="s">
        <v>64</v>
      </c>
      <c r="C9" s="158">
        <v>20473437.78</v>
      </c>
      <c r="D9" s="158">
        <v>20207103.69</v>
      </c>
      <c r="E9" s="65">
        <v>20207103.69</v>
      </c>
      <c r="F9" s="65"/>
      <c r="G9" s="65"/>
      <c r="H9" s="65"/>
      <c r="I9" s="65"/>
      <c r="J9" s="65"/>
      <c r="K9" s="65"/>
      <c r="L9" s="65"/>
      <c r="M9" s="65"/>
      <c r="N9" s="65"/>
      <c r="O9" s="158">
        <v>266334.09</v>
      </c>
      <c r="P9" s="158">
        <v>266334.09</v>
      </c>
      <c r="Q9" s="158"/>
      <c r="R9" s="158"/>
      <c r="S9" s="158"/>
    </row>
    <row r="10" ht="20.25" customHeight="1" spans="1:19">
      <c r="A10" s="154" t="s">
        <v>30</v>
      </c>
      <c r="B10" s="157"/>
      <c r="C10" s="158">
        <v>20473437.78</v>
      </c>
      <c r="D10" s="158">
        <v>20207103.69</v>
      </c>
      <c r="E10" s="158">
        <v>20207103.69</v>
      </c>
      <c r="F10" s="158"/>
      <c r="G10" s="158"/>
      <c r="H10" s="158"/>
      <c r="I10" s="158"/>
      <c r="J10" s="158"/>
      <c r="K10" s="158"/>
      <c r="L10" s="158"/>
      <c r="M10" s="158"/>
      <c r="N10" s="158"/>
      <c r="O10" s="158">
        <v>266334.09</v>
      </c>
      <c r="P10" s="158">
        <v>266334.09</v>
      </c>
      <c r="Q10" s="158"/>
      <c r="R10" s="158"/>
      <c r="S10" s="158"/>
    </row>
  </sheetData>
  <mergeCells count="20">
    <mergeCell ref="A2:S2"/>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53"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2"/>
  <sheetViews>
    <sheetView showZeros="0" workbookViewId="0">
      <pane ySplit="1" topLeftCell="A2" activePane="bottomLeft" state="frozen"/>
      <selection/>
      <selection pane="bottomLeft" activeCell="E31" sqref="E31"/>
    </sheetView>
  </sheetViews>
  <sheetFormatPr defaultColWidth="8.85" defaultRowHeight="15" customHeight="1"/>
  <cols>
    <col min="1" max="1" width="18.625" customWidth="1"/>
    <col min="2" max="2" width="45.25" customWidth="1"/>
    <col min="3" max="5" width="13.4416666666667" customWidth="1"/>
    <col min="6" max="6" width="12.4416666666667" customWidth="1"/>
    <col min="7" max="7" width="12" customWidth="1"/>
    <col min="8" max="9" width="13.6333333333333" customWidth="1"/>
    <col min="10" max="10" width="5.33333333333333" customWidth="1"/>
    <col min="11" max="11" width="7.13333333333333" customWidth="1"/>
    <col min="12" max="12" width="11.5583333333333" customWidth="1"/>
    <col min="13" max="13" width="10.3833333333333" customWidth="1"/>
    <col min="14" max="14" width="13.6333333333333" customWidth="1"/>
    <col min="15" max="15" width="9" customWidth="1"/>
  </cols>
  <sheetData>
    <row r="1" customHeight="1" spans="1:15">
      <c r="A1" s="150"/>
      <c r="B1" s="150"/>
      <c r="C1" s="150"/>
      <c r="D1" s="150"/>
      <c r="E1" s="150"/>
      <c r="F1" s="150"/>
      <c r="G1" s="150"/>
      <c r="H1" s="150"/>
      <c r="I1" s="150"/>
      <c r="J1" s="150"/>
      <c r="K1" s="150"/>
      <c r="L1" s="150"/>
      <c r="M1" s="150"/>
      <c r="N1" s="150"/>
      <c r="O1" s="150"/>
    </row>
    <row r="2" customHeight="1" spans="1:15">
      <c r="A2" s="165" t="s">
        <v>65</v>
      </c>
      <c r="B2" s="165"/>
      <c r="C2" s="165"/>
      <c r="D2" s="165"/>
      <c r="E2" s="165"/>
      <c r="F2" s="165"/>
      <c r="G2" s="165"/>
      <c r="H2" s="165"/>
      <c r="I2" s="165"/>
      <c r="J2" s="165"/>
      <c r="K2" s="165"/>
      <c r="L2" s="165"/>
      <c r="M2" s="165"/>
      <c r="N2" s="165"/>
      <c r="O2" s="165"/>
    </row>
    <row r="3" ht="28.5" customHeight="1" spans="1:15">
      <c r="A3" s="58" t="s">
        <v>66</v>
      </c>
      <c r="B3" s="58"/>
      <c r="C3" s="58"/>
      <c r="D3" s="58"/>
      <c r="E3" s="58"/>
      <c r="F3" s="58"/>
      <c r="G3" s="58"/>
      <c r="H3" s="58"/>
      <c r="I3" s="58"/>
      <c r="J3" s="58"/>
      <c r="K3" s="58"/>
      <c r="L3" s="58"/>
      <c r="M3" s="58"/>
      <c r="N3" s="58"/>
      <c r="O3" s="58"/>
    </row>
    <row r="4" ht="20.25" customHeight="1" spans="1:15">
      <c r="A4" s="151" t="str">
        <f>"单位名称："&amp;"玉溪市人力资源和社会保障局（本级）"</f>
        <v>单位名称：玉溪市人力资源和社会保障局（本级）</v>
      </c>
      <c r="B4" s="151"/>
      <c r="C4" s="151"/>
      <c r="D4" s="151"/>
      <c r="E4" s="151"/>
      <c r="F4" s="151"/>
      <c r="G4" s="151"/>
      <c r="H4" s="151"/>
      <c r="I4" s="151"/>
      <c r="J4" s="163"/>
      <c r="K4" s="163"/>
      <c r="L4" s="163"/>
      <c r="M4" s="163"/>
      <c r="N4" s="163"/>
      <c r="O4" s="163" t="s">
        <v>2</v>
      </c>
    </row>
    <row r="5" ht="27" customHeight="1" spans="1:15">
      <c r="A5" s="152" t="s">
        <v>67</v>
      </c>
      <c r="B5" s="152" t="s">
        <v>68</v>
      </c>
      <c r="C5" s="152" t="s">
        <v>30</v>
      </c>
      <c r="D5" s="152" t="s">
        <v>33</v>
      </c>
      <c r="E5" s="152"/>
      <c r="F5" s="152"/>
      <c r="G5" s="152" t="s">
        <v>34</v>
      </c>
      <c r="H5" s="152" t="s">
        <v>35</v>
      </c>
      <c r="I5" s="152" t="s">
        <v>69</v>
      </c>
      <c r="J5" s="152" t="s">
        <v>70</v>
      </c>
      <c r="K5" s="152"/>
      <c r="L5" s="152"/>
      <c r="M5" s="152"/>
      <c r="N5" s="152"/>
      <c r="O5" s="152"/>
    </row>
    <row r="6" ht="27" customHeight="1" spans="1:15">
      <c r="A6" s="153"/>
      <c r="B6" s="153"/>
      <c r="C6" s="153"/>
      <c r="D6" s="153" t="s">
        <v>32</v>
      </c>
      <c r="E6" s="153" t="s">
        <v>71</v>
      </c>
      <c r="F6" s="153" t="s">
        <v>72</v>
      </c>
      <c r="G6" s="153"/>
      <c r="H6" s="153"/>
      <c r="I6" s="153"/>
      <c r="J6" s="153" t="s">
        <v>32</v>
      </c>
      <c r="K6" s="153" t="s">
        <v>73</v>
      </c>
      <c r="L6" s="153" t="s">
        <v>74</v>
      </c>
      <c r="M6" s="153" t="s">
        <v>75</v>
      </c>
      <c r="N6" s="153" t="s">
        <v>76</v>
      </c>
      <c r="O6" s="153" t="s">
        <v>77</v>
      </c>
    </row>
    <row r="7" ht="20.25" customHeight="1" spans="1:15">
      <c r="A7" s="164" t="s">
        <v>44</v>
      </c>
      <c r="B7" s="164" t="s">
        <v>45</v>
      </c>
      <c r="C7" s="164" t="s">
        <v>46</v>
      </c>
      <c r="D7" s="164" t="s">
        <v>47</v>
      </c>
      <c r="E7" s="164" t="s">
        <v>48</v>
      </c>
      <c r="F7" s="164" t="s">
        <v>49</v>
      </c>
      <c r="G7" s="164" t="s">
        <v>50</v>
      </c>
      <c r="H7" s="164" t="s">
        <v>51</v>
      </c>
      <c r="I7" s="164" t="s">
        <v>52</v>
      </c>
      <c r="J7" s="164" t="s">
        <v>53</v>
      </c>
      <c r="K7" s="164" t="s">
        <v>54</v>
      </c>
      <c r="L7" s="164" t="s">
        <v>55</v>
      </c>
      <c r="M7" s="164" t="s">
        <v>56</v>
      </c>
      <c r="N7" s="164" t="s">
        <v>57</v>
      </c>
      <c r="O7" s="164" t="s">
        <v>58</v>
      </c>
    </row>
    <row r="8" ht="20.25" customHeight="1" spans="1:15">
      <c r="A8" s="157" t="s">
        <v>78</v>
      </c>
      <c r="B8" s="157" t="str">
        <f>"        "&amp;"教育支出"</f>
        <v>        教育支出</v>
      </c>
      <c r="C8" s="65">
        <v>617171.09</v>
      </c>
      <c r="D8" s="65">
        <v>617171.09</v>
      </c>
      <c r="E8" s="65"/>
      <c r="F8" s="65">
        <v>617171.09</v>
      </c>
      <c r="G8" s="65"/>
      <c r="H8" s="65"/>
      <c r="I8" s="65"/>
      <c r="J8" s="65"/>
      <c r="K8" s="65"/>
      <c r="L8" s="65"/>
      <c r="M8" s="65"/>
      <c r="N8" s="65"/>
      <c r="O8" s="65"/>
    </row>
    <row r="9" ht="20.25" customHeight="1" spans="1:15">
      <c r="A9" s="166" t="s">
        <v>79</v>
      </c>
      <c r="B9" s="166" t="str">
        <f>"        "&amp;"职业教育"</f>
        <v>        职业教育</v>
      </c>
      <c r="C9" s="65">
        <v>27171.09</v>
      </c>
      <c r="D9" s="65">
        <v>27171.09</v>
      </c>
      <c r="E9" s="65"/>
      <c r="F9" s="65">
        <v>27171.09</v>
      </c>
      <c r="G9" s="65"/>
      <c r="H9" s="65"/>
      <c r="I9" s="65"/>
      <c r="J9" s="65"/>
      <c r="K9" s="65"/>
      <c r="L9" s="65"/>
      <c r="M9" s="65"/>
      <c r="N9" s="65"/>
      <c r="O9" s="65"/>
    </row>
    <row r="10" ht="20.25" customHeight="1" spans="1:15">
      <c r="A10" s="167" t="s">
        <v>80</v>
      </c>
      <c r="B10" s="167" t="str">
        <f>"        "&amp;"其他职业教育支出"</f>
        <v>        其他职业教育支出</v>
      </c>
      <c r="C10" s="65">
        <v>27171.09</v>
      </c>
      <c r="D10" s="65">
        <v>27171.09</v>
      </c>
      <c r="E10" s="65"/>
      <c r="F10" s="65">
        <v>27171.09</v>
      </c>
      <c r="G10" s="65"/>
      <c r="H10" s="65"/>
      <c r="I10" s="65"/>
      <c r="J10" s="65"/>
      <c r="K10" s="65"/>
      <c r="L10" s="65"/>
      <c r="M10" s="65"/>
      <c r="N10" s="65"/>
      <c r="O10" s="65"/>
    </row>
    <row r="11" ht="20.25" customHeight="1" spans="1:15">
      <c r="A11" s="166" t="s">
        <v>81</v>
      </c>
      <c r="B11" s="166" t="str">
        <f t="shared" ref="B11:B12" si="0">"        "&amp;"其他教育支出"</f>
        <v>        其他教育支出</v>
      </c>
      <c r="C11" s="65">
        <v>590000</v>
      </c>
      <c r="D11" s="65">
        <v>590000</v>
      </c>
      <c r="E11" s="65"/>
      <c r="F11" s="65">
        <v>590000</v>
      </c>
      <c r="G11" s="65"/>
      <c r="H11" s="65"/>
      <c r="I11" s="65"/>
      <c r="J11" s="65"/>
      <c r="K11" s="65"/>
      <c r="L11" s="65"/>
      <c r="M11" s="65"/>
      <c r="N11" s="65"/>
      <c r="O11" s="65"/>
    </row>
    <row r="12" ht="20.25" customHeight="1" spans="1:15">
      <c r="A12" s="167" t="s">
        <v>82</v>
      </c>
      <c r="B12" s="167" t="str">
        <f t="shared" si="0"/>
        <v>        其他教育支出</v>
      </c>
      <c r="C12" s="65">
        <v>590000</v>
      </c>
      <c r="D12" s="65">
        <v>590000</v>
      </c>
      <c r="E12" s="65"/>
      <c r="F12" s="65">
        <v>590000</v>
      </c>
      <c r="G12" s="65"/>
      <c r="H12" s="65"/>
      <c r="I12" s="65"/>
      <c r="J12" s="65"/>
      <c r="K12" s="65"/>
      <c r="L12" s="65"/>
      <c r="M12" s="65"/>
      <c r="N12" s="65"/>
      <c r="O12" s="65"/>
    </row>
    <row r="13" ht="20.25" customHeight="1" spans="1:15">
      <c r="A13" s="157" t="s">
        <v>83</v>
      </c>
      <c r="B13" s="157" t="str">
        <f>"        "&amp;"社会保障和就业支出"</f>
        <v>        社会保障和就业支出</v>
      </c>
      <c r="C13" s="65">
        <v>15673860.88</v>
      </c>
      <c r="D13" s="65">
        <v>15673860.88</v>
      </c>
      <c r="E13" s="65">
        <v>12080355.88</v>
      </c>
      <c r="F13" s="65">
        <v>3593505</v>
      </c>
      <c r="G13" s="65"/>
      <c r="H13" s="65"/>
      <c r="I13" s="65"/>
      <c r="J13" s="65"/>
      <c r="K13" s="65"/>
      <c r="L13" s="65"/>
      <c r="M13" s="65"/>
      <c r="N13" s="65"/>
      <c r="O13" s="65"/>
    </row>
    <row r="14" ht="20.25" customHeight="1" spans="1:15">
      <c r="A14" s="166" t="s">
        <v>84</v>
      </c>
      <c r="B14" s="166" t="str">
        <f>"        "&amp;"人力资源和社会保障管理事务"</f>
        <v>        人力资源和社会保障管理事务</v>
      </c>
      <c r="C14" s="65">
        <v>12332882.83</v>
      </c>
      <c r="D14" s="65">
        <v>12332882.83</v>
      </c>
      <c r="E14" s="65">
        <v>8862377.83</v>
      </c>
      <c r="F14" s="65">
        <v>3470505</v>
      </c>
      <c r="G14" s="65"/>
      <c r="H14" s="65"/>
      <c r="I14" s="65"/>
      <c r="J14" s="65"/>
      <c r="K14" s="65"/>
      <c r="L14" s="65"/>
      <c r="M14" s="65"/>
      <c r="N14" s="65"/>
      <c r="O14" s="65"/>
    </row>
    <row r="15" ht="20.25" customHeight="1" spans="1:15">
      <c r="A15" s="167" t="s">
        <v>85</v>
      </c>
      <c r="B15" s="167" t="str">
        <f>"        "&amp;"行政运行"</f>
        <v>        行政运行</v>
      </c>
      <c r="C15" s="65">
        <v>8274181.93</v>
      </c>
      <c r="D15" s="65">
        <v>8274181.93</v>
      </c>
      <c r="E15" s="65">
        <v>8274181.93</v>
      </c>
      <c r="F15" s="65"/>
      <c r="G15" s="65"/>
      <c r="H15" s="65"/>
      <c r="I15" s="65"/>
      <c r="J15" s="65"/>
      <c r="K15" s="65"/>
      <c r="L15" s="65"/>
      <c r="M15" s="65"/>
      <c r="N15" s="65"/>
      <c r="O15" s="65"/>
    </row>
    <row r="16" ht="20.25" customHeight="1" spans="1:15">
      <c r="A16" s="167" t="s">
        <v>86</v>
      </c>
      <c r="B16" s="167" t="str">
        <f>"        "&amp;"一般行政管理事务"</f>
        <v>        一般行政管理事务</v>
      </c>
      <c r="C16" s="65">
        <v>448200</v>
      </c>
      <c r="D16" s="65">
        <v>448200</v>
      </c>
      <c r="E16" s="65">
        <v>448200</v>
      </c>
      <c r="F16" s="65"/>
      <c r="G16" s="65"/>
      <c r="H16" s="65"/>
      <c r="I16" s="65"/>
      <c r="J16" s="65"/>
      <c r="K16" s="65"/>
      <c r="L16" s="65"/>
      <c r="M16" s="65"/>
      <c r="N16" s="65"/>
      <c r="O16" s="65"/>
    </row>
    <row r="17" ht="20.25" customHeight="1" spans="1:15">
      <c r="A17" s="167" t="s">
        <v>87</v>
      </c>
      <c r="B17" s="167" t="str">
        <f>"        "&amp;"事业运行"</f>
        <v>        事业运行</v>
      </c>
      <c r="C17" s="65">
        <v>139995.9</v>
      </c>
      <c r="D17" s="65">
        <v>139995.9</v>
      </c>
      <c r="E17" s="65">
        <v>139995.9</v>
      </c>
      <c r="F17" s="65"/>
      <c r="G17" s="65"/>
      <c r="H17" s="65"/>
      <c r="I17" s="65"/>
      <c r="J17" s="65"/>
      <c r="K17" s="65"/>
      <c r="L17" s="65"/>
      <c r="M17" s="65"/>
      <c r="N17" s="65"/>
      <c r="O17" s="65"/>
    </row>
    <row r="18" ht="20.25" customHeight="1" spans="1:15">
      <c r="A18" s="167" t="s">
        <v>88</v>
      </c>
      <c r="B18" s="167" t="str">
        <f>"        "&amp;"其他人力资源和社会保障管理事务支出"</f>
        <v>        其他人力资源和社会保障管理事务支出</v>
      </c>
      <c r="C18" s="65">
        <v>3470505</v>
      </c>
      <c r="D18" s="65">
        <v>3470505</v>
      </c>
      <c r="E18" s="65"/>
      <c r="F18" s="65">
        <v>3470505</v>
      </c>
      <c r="G18" s="65"/>
      <c r="H18" s="65"/>
      <c r="I18" s="65"/>
      <c r="J18" s="65"/>
      <c r="K18" s="65"/>
      <c r="L18" s="65"/>
      <c r="M18" s="65"/>
      <c r="N18" s="65"/>
      <c r="O18" s="65"/>
    </row>
    <row r="19" ht="20.25" customHeight="1" spans="1:15">
      <c r="A19" s="166" t="s">
        <v>89</v>
      </c>
      <c r="B19" s="166" t="str">
        <f>"        "&amp;"行政事业单位养老支出"</f>
        <v>        行政事业单位养老支出</v>
      </c>
      <c r="C19" s="65">
        <v>3197578.05</v>
      </c>
      <c r="D19" s="65">
        <v>3197578.05</v>
      </c>
      <c r="E19" s="65">
        <v>3197578.05</v>
      </c>
      <c r="F19" s="65"/>
      <c r="G19" s="65"/>
      <c r="H19" s="65"/>
      <c r="I19" s="65"/>
      <c r="J19" s="65"/>
      <c r="K19" s="65"/>
      <c r="L19" s="65"/>
      <c r="M19" s="65"/>
      <c r="N19" s="65"/>
      <c r="O19" s="65"/>
    </row>
    <row r="20" ht="20.25" customHeight="1" spans="1:15">
      <c r="A20" s="167" t="s">
        <v>90</v>
      </c>
      <c r="B20" s="167" t="str">
        <f>"        "&amp;"行政单位离退休"</f>
        <v>        行政单位离退休</v>
      </c>
      <c r="C20" s="65">
        <v>2080720</v>
      </c>
      <c r="D20" s="65">
        <v>2080720</v>
      </c>
      <c r="E20" s="65">
        <v>2080720</v>
      </c>
      <c r="F20" s="65"/>
      <c r="G20" s="65"/>
      <c r="H20" s="65"/>
      <c r="I20" s="65"/>
      <c r="J20" s="65"/>
      <c r="K20" s="65"/>
      <c r="L20" s="65"/>
      <c r="M20" s="65"/>
      <c r="N20" s="65"/>
      <c r="O20" s="65"/>
    </row>
    <row r="21" ht="20.25" customHeight="1" spans="1:15">
      <c r="A21" s="167" t="s">
        <v>91</v>
      </c>
      <c r="B21" s="167" t="str">
        <f>"        "&amp;"机关事业单位基本养老保险缴费支出"</f>
        <v>        机关事业单位基本养老保险缴费支出</v>
      </c>
      <c r="C21" s="65">
        <v>981858.05</v>
      </c>
      <c r="D21" s="65">
        <v>981858.05</v>
      </c>
      <c r="E21" s="65">
        <v>981858.05</v>
      </c>
      <c r="F21" s="65"/>
      <c r="G21" s="65"/>
      <c r="H21" s="65"/>
      <c r="I21" s="65"/>
      <c r="J21" s="65"/>
      <c r="K21" s="65"/>
      <c r="L21" s="65"/>
      <c r="M21" s="65"/>
      <c r="N21" s="65"/>
      <c r="O21" s="65"/>
    </row>
    <row r="22" ht="20.25" customHeight="1" spans="1:15">
      <c r="A22" s="167" t="s">
        <v>92</v>
      </c>
      <c r="B22" s="167" t="str">
        <f>"        "&amp;"机关事业单位职业年金缴费支出"</f>
        <v>        机关事业单位职业年金缴费支出</v>
      </c>
      <c r="C22" s="65">
        <v>135000</v>
      </c>
      <c r="D22" s="65">
        <v>135000</v>
      </c>
      <c r="E22" s="65">
        <v>135000</v>
      </c>
      <c r="F22" s="65"/>
      <c r="G22" s="65"/>
      <c r="H22" s="65"/>
      <c r="I22" s="65"/>
      <c r="J22" s="65"/>
      <c r="K22" s="65"/>
      <c r="L22" s="65"/>
      <c r="M22" s="65"/>
      <c r="N22" s="65"/>
      <c r="O22" s="65"/>
    </row>
    <row r="23" ht="20.25" customHeight="1" spans="1:15">
      <c r="A23" s="166" t="s">
        <v>93</v>
      </c>
      <c r="B23" s="166" t="str">
        <f>"        "&amp;"就业补助"</f>
        <v>        就业补助</v>
      </c>
      <c r="C23" s="65">
        <v>100000</v>
      </c>
      <c r="D23" s="65">
        <v>100000</v>
      </c>
      <c r="E23" s="65"/>
      <c r="F23" s="65">
        <v>100000</v>
      </c>
      <c r="G23" s="65"/>
      <c r="H23" s="65"/>
      <c r="I23" s="65"/>
      <c r="J23" s="65"/>
      <c r="K23" s="65"/>
      <c r="L23" s="65"/>
      <c r="M23" s="65"/>
      <c r="N23" s="65"/>
      <c r="O23" s="65"/>
    </row>
    <row r="24" ht="20.25" customHeight="1" spans="1:15">
      <c r="A24" s="167" t="s">
        <v>94</v>
      </c>
      <c r="B24" s="167" t="str">
        <f>"        "&amp;"高技能人才培养补助"</f>
        <v>        高技能人才培养补助</v>
      </c>
      <c r="C24" s="65">
        <v>100000</v>
      </c>
      <c r="D24" s="65">
        <v>100000</v>
      </c>
      <c r="E24" s="65"/>
      <c r="F24" s="65">
        <v>100000</v>
      </c>
      <c r="G24" s="65"/>
      <c r="H24" s="65"/>
      <c r="I24" s="65"/>
      <c r="J24" s="65"/>
      <c r="K24" s="65"/>
      <c r="L24" s="65"/>
      <c r="M24" s="65"/>
      <c r="N24" s="65"/>
      <c r="O24" s="65"/>
    </row>
    <row r="25" ht="20.25" customHeight="1" spans="1:15">
      <c r="A25" s="166" t="s">
        <v>95</v>
      </c>
      <c r="B25" s="166" t="str">
        <f>"        "&amp;"抚恤"</f>
        <v>        抚恤</v>
      </c>
      <c r="C25" s="65">
        <v>20400</v>
      </c>
      <c r="D25" s="65">
        <v>20400</v>
      </c>
      <c r="E25" s="65">
        <v>20400</v>
      </c>
      <c r="F25" s="65"/>
      <c r="G25" s="65"/>
      <c r="H25" s="65"/>
      <c r="I25" s="65"/>
      <c r="J25" s="65"/>
      <c r="K25" s="65"/>
      <c r="L25" s="65"/>
      <c r="M25" s="65"/>
      <c r="N25" s="65"/>
      <c r="O25" s="65"/>
    </row>
    <row r="26" ht="20.25" customHeight="1" spans="1:15">
      <c r="A26" s="167" t="s">
        <v>96</v>
      </c>
      <c r="B26" s="167" t="str">
        <f>"        "&amp;"死亡抚恤"</f>
        <v>        死亡抚恤</v>
      </c>
      <c r="C26" s="65">
        <v>20400</v>
      </c>
      <c r="D26" s="65">
        <v>20400</v>
      </c>
      <c r="E26" s="65">
        <v>20400</v>
      </c>
      <c r="F26" s="65"/>
      <c r="G26" s="65"/>
      <c r="H26" s="65"/>
      <c r="I26" s="65"/>
      <c r="J26" s="65"/>
      <c r="K26" s="65"/>
      <c r="L26" s="65"/>
      <c r="M26" s="65"/>
      <c r="N26" s="65"/>
      <c r="O26" s="65"/>
    </row>
    <row r="27" ht="20.25" customHeight="1" spans="1:15">
      <c r="A27" s="166" t="s">
        <v>97</v>
      </c>
      <c r="B27" s="166" t="str">
        <f t="shared" ref="B27:B28" si="1">"        "&amp;"其他社会保障和就业支出"</f>
        <v>        其他社会保障和就业支出</v>
      </c>
      <c r="C27" s="65">
        <v>23000</v>
      </c>
      <c r="D27" s="65">
        <v>23000</v>
      </c>
      <c r="E27" s="65"/>
      <c r="F27" s="65">
        <v>23000</v>
      </c>
      <c r="G27" s="65"/>
      <c r="H27" s="65"/>
      <c r="I27" s="65"/>
      <c r="J27" s="65"/>
      <c r="K27" s="65"/>
      <c r="L27" s="65"/>
      <c r="M27" s="65"/>
      <c r="N27" s="65"/>
      <c r="O27" s="65"/>
    </row>
    <row r="28" ht="20.25" customHeight="1" spans="1:15">
      <c r="A28" s="167" t="s">
        <v>98</v>
      </c>
      <c r="B28" s="167" t="str">
        <f t="shared" si="1"/>
        <v>        其他社会保障和就业支出</v>
      </c>
      <c r="C28" s="65">
        <v>23000</v>
      </c>
      <c r="D28" s="65">
        <v>23000</v>
      </c>
      <c r="E28" s="65"/>
      <c r="F28" s="65">
        <v>23000</v>
      </c>
      <c r="G28" s="65"/>
      <c r="H28" s="65"/>
      <c r="I28" s="65"/>
      <c r="J28" s="65"/>
      <c r="K28" s="65"/>
      <c r="L28" s="65"/>
      <c r="M28" s="65"/>
      <c r="N28" s="65"/>
      <c r="O28" s="65"/>
    </row>
    <row r="29" ht="20.25" customHeight="1" spans="1:15">
      <c r="A29" s="157" t="s">
        <v>99</v>
      </c>
      <c r="B29" s="157" t="str">
        <f>"        "&amp;"卫生健康支出"</f>
        <v>        卫生健康支出</v>
      </c>
      <c r="C29" s="65">
        <v>1098973.81</v>
      </c>
      <c r="D29" s="65">
        <v>1098973.81</v>
      </c>
      <c r="E29" s="65">
        <v>1098973.81</v>
      </c>
      <c r="F29" s="65"/>
      <c r="G29" s="65"/>
      <c r="H29" s="65"/>
      <c r="I29" s="65"/>
      <c r="J29" s="65"/>
      <c r="K29" s="65"/>
      <c r="L29" s="65"/>
      <c r="M29" s="65"/>
      <c r="N29" s="65"/>
      <c r="O29" s="65"/>
    </row>
    <row r="30" ht="20.25" customHeight="1" spans="1:15">
      <c r="A30" s="166" t="s">
        <v>100</v>
      </c>
      <c r="B30" s="166" t="str">
        <f>"        "&amp;"行政事业单位医疗"</f>
        <v>        行政事业单位医疗</v>
      </c>
      <c r="C30" s="65">
        <v>1098973.81</v>
      </c>
      <c r="D30" s="65">
        <v>1098973.81</v>
      </c>
      <c r="E30" s="65">
        <v>1098973.81</v>
      </c>
      <c r="F30" s="65"/>
      <c r="G30" s="65"/>
      <c r="H30" s="65"/>
      <c r="I30" s="65"/>
      <c r="J30" s="65"/>
      <c r="K30" s="65"/>
      <c r="L30" s="65"/>
      <c r="M30" s="65"/>
      <c r="N30" s="65"/>
      <c r="O30" s="65"/>
    </row>
    <row r="31" ht="20.25" customHeight="1" spans="1:15">
      <c r="A31" s="167" t="s">
        <v>101</v>
      </c>
      <c r="B31" s="167" t="str">
        <f>"        "&amp;"行政单位医疗"</f>
        <v>        行政单位医疗</v>
      </c>
      <c r="C31" s="65">
        <v>557434.59</v>
      </c>
      <c r="D31" s="65">
        <v>557434.59</v>
      </c>
      <c r="E31" s="65">
        <v>557434.59</v>
      </c>
      <c r="F31" s="65"/>
      <c r="G31" s="65"/>
      <c r="H31" s="65"/>
      <c r="I31" s="65"/>
      <c r="J31" s="65"/>
      <c r="K31" s="65"/>
      <c r="L31" s="65"/>
      <c r="M31" s="65"/>
      <c r="N31" s="65"/>
      <c r="O31" s="65"/>
    </row>
    <row r="32" ht="20.25" customHeight="1" spans="1:15">
      <c r="A32" s="167" t="s">
        <v>102</v>
      </c>
      <c r="B32" s="167" t="str">
        <f>"        "&amp;"事业单位医疗"</f>
        <v>        事业单位医疗</v>
      </c>
      <c r="C32" s="65">
        <v>6904.27</v>
      </c>
      <c r="D32" s="65">
        <v>6904.27</v>
      </c>
      <c r="E32" s="65">
        <v>6904.27</v>
      </c>
      <c r="F32" s="65"/>
      <c r="G32" s="65"/>
      <c r="H32" s="65"/>
      <c r="I32" s="65"/>
      <c r="J32" s="65"/>
      <c r="K32" s="65"/>
      <c r="L32" s="65"/>
      <c r="M32" s="65"/>
      <c r="N32" s="65"/>
      <c r="O32" s="65"/>
    </row>
    <row r="33" ht="20.25" customHeight="1" spans="1:15">
      <c r="A33" s="167" t="s">
        <v>103</v>
      </c>
      <c r="B33" s="167" t="str">
        <f>"        "&amp;"公务员医疗补助"</f>
        <v>        公务员医疗补助</v>
      </c>
      <c r="C33" s="65">
        <v>473010.84</v>
      </c>
      <c r="D33" s="65">
        <v>473010.84</v>
      </c>
      <c r="E33" s="65">
        <v>473010.84</v>
      </c>
      <c r="F33" s="65"/>
      <c r="G33" s="65"/>
      <c r="H33" s="65"/>
      <c r="I33" s="65"/>
      <c r="J33" s="65"/>
      <c r="K33" s="65"/>
      <c r="L33" s="65"/>
      <c r="M33" s="65"/>
      <c r="N33" s="65"/>
      <c r="O33" s="65"/>
    </row>
    <row r="34" ht="20.25" customHeight="1" spans="1:15">
      <c r="A34" s="167" t="s">
        <v>104</v>
      </c>
      <c r="B34" s="167" t="str">
        <f>"        "&amp;"其他行政事业单位医疗支出"</f>
        <v>        其他行政事业单位医疗支出</v>
      </c>
      <c r="C34" s="65">
        <v>61624.11</v>
      </c>
      <c r="D34" s="65">
        <v>61624.11</v>
      </c>
      <c r="E34" s="65">
        <v>61624.11</v>
      </c>
      <c r="F34" s="65"/>
      <c r="G34" s="65"/>
      <c r="H34" s="65"/>
      <c r="I34" s="65"/>
      <c r="J34" s="65"/>
      <c r="K34" s="65"/>
      <c r="L34" s="65"/>
      <c r="M34" s="65"/>
      <c r="N34" s="65"/>
      <c r="O34" s="65"/>
    </row>
    <row r="35" ht="20.25" customHeight="1" spans="1:15">
      <c r="A35" s="157" t="s">
        <v>105</v>
      </c>
      <c r="B35" s="157" t="str">
        <f>"        "&amp;"住房保障支出"</f>
        <v>        住房保障支出</v>
      </c>
      <c r="C35" s="65">
        <v>894132</v>
      </c>
      <c r="D35" s="65">
        <v>894132</v>
      </c>
      <c r="E35" s="65">
        <v>894132</v>
      </c>
      <c r="F35" s="65"/>
      <c r="G35" s="65"/>
      <c r="H35" s="65"/>
      <c r="I35" s="65"/>
      <c r="J35" s="65"/>
      <c r="K35" s="65"/>
      <c r="L35" s="65"/>
      <c r="M35" s="65"/>
      <c r="N35" s="65"/>
      <c r="O35" s="65"/>
    </row>
    <row r="36" ht="20.25" customHeight="1" spans="1:15">
      <c r="A36" s="166" t="s">
        <v>106</v>
      </c>
      <c r="B36" s="166" t="str">
        <f>"        "&amp;"住房改革支出"</f>
        <v>        住房改革支出</v>
      </c>
      <c r="C36" s="65">
        <v>894132</v>
      </c>
      <c r="D36" s="65">
        <v>894132</v>
      </c>
      <c r="E36" s="65">
        <v>894132</v>
      </c>
      <c r="F36" s="65"/>
      <c r="G36" s="65"/>
      <c r="H36" s="65"/>
      <c r="I36" s="65"/>
      <c r="J36" s="65"/>
      <c r="K36" s="65"/>
      <c r="L36" s="65"/>
      <c r="M36" s="65"/>
      <c r="N36" s="65"/>
      <c r="O36" s="65"/>
    </row>
    <row r="37" ht="20.25" customHeight="1" spans="1:15">
      <c r="A37" s="167" t="s">
        <v>107</v>
      </c>
      <c r="B37" s="167" t="str">
        <f>"        "&amp;"住房公积金"</f>
        <v>        住房公积金</v>
      </c>
      <c r="C37" s="65">
        <v>862776</v>
      </c>
      <c r="D37" s="65">
        <v>862776</v>
      </c>
      <c r="E37" s="65">
        <v>862776</v>
      </c>
      <c r="F37" s="65"/>
      <c r="G37" s="65"/>
      <c r="H37" s="65"/>
      <c r="I37" s="65"/>
      <c r="J37" s="65"/>
      <c r="K37" s="65"/>
      <c r="L37" s="65"/>
      <c r="M37" s="65"/>
      <c r="N37" s="65"/>
      <c r="O37" s="65"/>
    </row>
    <row r="38" ht="20.25" customHeight="1" spans="1:15">
      <c r="A38" s="167" t="s">
        <v>108</v>
      </c>
      <c r="B38" s="167" t="str">
        <f>"        "&amp;"购房补贴"</f>
        <v>        购房补贴</v>
      </c>
      <c r="C38" s="65">
        <v>31356</v>
      </c>
      <c r="D38" s="65">
        <v>31356</v>
      </c>
      <c r="E38" s="65">
        <v>31356</v>
      </c>
      <c r="F38" s="65"/>
      <c r="G38" s="65"/>
      <c r="H38" s="65"/>
      <c r="I38" s="65"/>
      <c r="J38" s="65"/>
      <c r="K38" s="65"/>
      <c r="L38" s="65"/>
      <c r="M38" s="65"/>
      <c r="N38" s="65"/>
      <c r="O38" s="65"/>
    </row>
    <row r="39" ht="20.25" customHeight="1" spans="1:15">
      <c r="A39" s="157" t="s">
        <v>109</v>
      </c>
      <c r="B39" s="157" t="str">
        <f>"        "&amp;"转移性支出"</f>
        <v>        转移性支出</v>
      </c>
      <c r="C39" s="65">
        <v>2189300</v>
      </c>
      <c r="D39" s="65">
        <v>2189300</v>
      </c>
      <c r="E39" s="65"/>
      <c r="F39" s="65">
        <v>2189300</v>
      </c>
      <c r="G39" s="65"/>
      <c r="H39" s="65"/>
      <c r="I39" s="65"/>
      <c r="J39" s="65"/>
      <c r="K39" s="65"/>
      <c r="L39" s="65"/>
      <c r="M39" s="65"/>
      <c r="N39" s="65"/>
      <c r="O39" s="65"/>
    </row>
    <row r="40" ht="20.25" customHeight="1" spans="1:15">
      <c r="A40" s="166" t="s">
        <v>110</v>
      </c>
      <c r="B40" s="166" t="str">
        <f>"        "&amp;"一般性转移支付"</f>
        <v>        一般性转移支付</v>
      </c>
      <c r="C40" s="65">
        <v>2189300</v>
      </c>
      <c r="D40" s="65">
        <v>2189300</v>
      </c>
      <c r="E40" s="65"/>
      <c r="F40" s="65">
        <v>2189300</v>
      </c>
      <c r="G40" s="65"/>
      <c r="H40" s="65"/>
      <c r="I40" s="65"/>
      <c r="J40" s="65"/>
      <c r="K40" s="65"/>
      <c r="L40" s="65"/>
      <c r="M40" s="65"/>
      <c r="N40" s="65"/>
      <c r="O40" s="65"/>
    </row>
    <row r="41" ht="20.25" customHeight="1" spans="1:15">
      <c r="A41" s="167" t="s">
        <v>111</v>
      </c>
      <c r="B41" s="167" t="str">
        <f>"        "&amp;"结算补助支出"</f>
        <v>        结算补助支出</v>
      </c>
      <c r="C41" s="65">
        <v>2189300</v>
      </c>
      <c r="D41" s="65">
        <v>2189300</v>
      </c>
      <c r="E41" s="65"/>
      <c r="F41" s="65">
        <v>2189300</v>
      </c>
      <c r="G41" s="65"/>
      <c r="H41" s="65"/>
      <c r="I41" s="65"/>
      <c r="J41" s="65"/>
      <c r="K41" s="65"/>
      <c r="L41" s="65"/>
      <c r="M41" s="65"/>
      <c r="N41" s="65"/>
      <c r="O41" s="65"/>
    </row>
    <row r="42" ht="20.25" customHeight="1" spans="1:15">
      <c r="A42" s="154" t="s">
        <v>30</v>
      </c>
      <c r="B42" s="157"/>
      <c r="C42" s="158">
        <v>20473437.78</v>
      </c>
      <c r="D42" s="158">
        <v>20473437.78</v>
      </c>
      <c r="E42" s="158">
        <v>14073461.69</v>
      </c>
      <c r="F42" s="158">
        <v>6399976.09</v>
      </c>
      <c r="G42" s="158"/>
      <c r="H42" s="158"/>
      <c r="I42" s="158"/>
      <c r="J42" s="158"/>
      <c r="K42" s="158"/>
      <c r="L42" s="158"/>
      <c r="M42" s="158"/>
      <c r="N42" s="158"/>
      <c r="O42" s="158"/>
    </row>
  </sheetData>
  <mergeCells count="12">
    <mergeCell ref="A2:O2"/>
    <mergeCell ref="A3:O3"/>
    <mergeCell ref="A4:N4"/>
    <mergeCell ref="D5:F5"/>
    <mergeCell ref="J5:O5"/>
    <mergeCell ref="A42:B42"/>
    <mergeCell ref="A5:A6"/>
    <mergeCell ref="B5:B6"/>
    <mergeCell ref="C5:C6"/>
    <mergeCell ref="G5:G6"/>
    <mergeCell ref="H5:H6"/>
    <mergeCell ref="I5:I6"/>
  </mergeCells>
  <pageMargins left="0.75" right="0.75" top="1" bottom="1" header="0.5" footer="0.5"/>
  <pageSetup paperSize="1" scale="5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D34" sqref="D34:D35"/>
    </sheetView>
  </sheetViews>
  <sheetFormatPr defaultColWidth="8.85" defaultRowHeight="15" customHeight="1" outlineLevelCol="3"/>
  <cols>
    <col min="1" max="2" width="28.575" customWidth="1"/>
    <col min="3" max="3" width="35.7" customWidth="1"/>
    <col min="4" max="4" width="28.575" customWidth="1"/>
  </cols>
  <sheetData>
    <row r="1" customHeight="1" spans="1:4">
      <c r="A1" s="168"/>
      <c r="B1" s="168"/>
      <c r="C1" s="168"/>
      <c r="D1" s="168"/>
    </row>
    <row r="2" ht="18.75" customHeight="1" spans="1:4">
      <c r="A2" s="57" t="s">
        <v>112</v>
      </c>
      <c r="B2" s="169"/>
      <c r="C2" s="169"/>
      <c r="D2" s="169"/>
    </row>
    <row r="3" ht="28.5" customHeight="1" spans="1:4">
      <c r="A3" s="170" t="s">
        <v>113</v>
      </c>
      <c r="B3" s="170"/>
      <c r="C3" s="170"/>
      <c r="D3" s="170"/>
    </row>
    <row r="4" ht="18.75" customHeight="1" spans="1:4">
      <c r="A4" s="151" t="str">
        <f>"单位名称："&amp;"玉溪市人力资源和社会保障局（本级）"</f>
        <v>单位名称：玉溪市人力资源和社会保障局（本级）</v>
      </c>
      <c r="B4" s="151"/>
      <c r="C4" s="151"/>
      <c r="D4" s="163" t="s">
        <v>2</v>
      </c>
    </row>
    <row r="5" ht="18.75" customHeight="1" spans="1:4">
      <c r="A5" s="171" t="s">
        <v>3</v>
      </c>
      <c r="B5" s="171"/>
      <c r="C5" s="171" t="s">
        <v>4</v>
      </c>
      <c r="D5" s="171"/>
    </row>
    <row r="6" ht="18.75" customHeight="1" spans="1:4">
      <c r="A6" s="60" t="s">
        <v>5</v>
      </c>
      <c r="B6" s="60" t="s">
        <v>6</v>
      </c>
      <c r="C6" s="60" t="s">
        <v>114</v>
      </c>
      <c r="D6" s="60" t="s">
        <v>6</v>
      </c>
    </row>
    <row r="7" ht="18.75" customHeight="1" spans="1:4">
      <c r="A7" s="172" t="s">
        <v>115</v>
      </c>
      <c r="B7" s="173"/>
      <c r="C7" s="174" t="s">
        <v>116</v>
      </c>
      <c r="D7" s="173"/>
    </row>
    <row r="8" ht="18.75" customHeight="1" spans="1:4">
      <c r="A8" s="157" t="s">
        <v>117</v>
      </c>
      <c r="B8" s="175">
        <v>20207103.69</v>
      </c>
      <c r="C8" s="176" t="str">
        <f>"（一）"&amp;"教育支出"</f>
        <v>（一）教育支出</v>
      </c>
      <c r="D8" s="175">
        <v>617171.09</v>
      </c>
    </row>
    <row r="9" ht="18.75" customHeight="1" spans="1:4">
      <c r="A9" s="157" t="s">
        <v>118</v>
      </c>
      <c r="B9" s="175"/>
      <c r="C9" s="176" t="str">
        <f>"（二）"&amp;"社会保障和就业支出"</f>
        <v>（二）社会保障和就业支出</v>
      </c>
      <c r="D9" s="175">
        <v>15673860.88</v>
      </c>
    </row>
    <row r="10" ht="18.75" customHeight="1" spans="1:4">
      <c r="A10" s="157" t="s">
        <v>119</v>
      </c>
      <c r="B10" s="175"/>
      <c r="C10" s="176" t="str">
        <f>"（三）"&amp;"卫生健康支出"</f>
        <v>（三）卫生健康支出</v>
      </c>
      <c r="D10" s="175">
        <v>1098973.81</v>
      </c>
    </row>
    <row r="11" ht="18.75" customHeight="1" spans="1:4">
      <c r="A11" s="157" t="s">
        <v>120</v>
      </c>
      <c r="B11" s="175"/>
      <c r="C11" s="176" t="str">
        <f>"（四）"&amp;"住房保障支出"</f>
        <v>（四）住房保障支出</v>
      </c>
      <c r="D11" s="175">
        <v>894132</v>
      </c>
    </row>
    <row r="12" ht="18.75" customHeight="1" spans="1:4">
      <c r="A12" s="62" t="s">
        <v>117</v>
      </c>
      <c r="B12" s="175">
        <v>266334.09</v>
      </c>
      <c r="C12" s="176" t="str">
        <f>"（五）"&amp;"转移性支出"</f>
        <v>（五）转移性支出</v>
      </c>
      <c r="D12" s="175">
        <v>2189300</v>
      </c>
    </row>
    <row r="13" ht="18.75" customHeight="1" spans="1:4">
      <c r="A13" s="62" t="s">
        <v>118</v>
      </c>
      <c r="B13" s="175"/>
      <c r="C13" s="157"/>
      <c r="D13" s="157"/>
    </row>
    <row r="14" ht="18.75" customHeight="1" spans="1:4">
      <c r="A14" s="62" t="s">
        <v>119</v>
      </c>
      <c r="B14" s="175"/>
      <c r="C14" s="157"/>
      <c r="D14" s="157"/>
    </row>
    <row r="15" ht="18.75" customHeight="1" spans="1:4">
      <c r="A15" s="157"/>
      <c r="B15" s="157"/>
      <c r="C15" s="157" t="s">
        <v>121</v>
      </c>
      <c r="D15" s="157"/>
    </row>
    <row r="16" ht="18.75" customHeight="1" spans="1:4">
      <c r="A16" s="177" t="s">
        <v>24</v>
      </c>
      <c r="B16" s="175">
        <v>20473437.78</v>
      </c>
      <c r="C16" s="177" t="s">
        <v>25</v>
      </c>
      <c r="D16" s="175">
        <v>20473437.78</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pane ySplit="1" topLeftCell="A2" activePane="bottomLeft" state="frozen"/>
      <selection/>
      <selection pane="bottomLeft" activeCell="E21" sqref="E2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0"/>
      <c r="B1" s="150"/>
      <c r="C1" s="150"/>
      <c r="D1" s="150"/>
      <c r="E1" s="150"/>
      <c r="F1" s="150"/>
      <c r="G1" s="150"/>
    </row>
    <row r="2" customHeight="1" spans="1:7">
      <c r="A2" s="165" t="s">
        <v>122</v>
      </c>
      <c r="B2" s="165"/>
      <c r="C2" s="165"/>
      <c r="D2" s="165"/>
      <c r="E2" s="165"/>
      <c r="F2" s="165"/>
      <c r="G2" s="165"/>
    </row>
    <row r="3" ht="28.5" customHeight="1" spans="1:7">
      <c r="A3" s="58" t="s">
        <v>123</v>
      </c>
      <c r="B3" s="58"/>
      <c r="C3" s="58"/>
      <c r="D3" s="58"/>
      <c r="E3" s="58"/>
      <c r="F3" s="58"/>
      <c r="G3" s="58"/>
    </row>
    <row r="4" ht="20.25" customHeight="1" spans="1:7">
      <c r="A4" s="151" t="str">
        <f>"单位名称："&amp;"玉溪市人力资源和社会保障局（本级）"</f>
        <v>单位名称：玉溪市人力资源和社会保障局（本级）</v>
      </c>
      <c r="B4" s="151"/>
      <c r="C4" s="151"/>
      <c r="D4" s="151"/>
      <c r="E4" s="151"/>
      <c r="F4" s="151"/>
      <c r="G4" s="163" t="s">
        <v>2</v>
      </c>
    </row>
    <row r="5" ht="27" customHeight="1" spans="1:7">
      <c r="A5" s="152" t="s">
        <v>124</v>
      </c>
      <c r="B5" s="152"/>
      <c r="C5" s="152" t="s">
        <v>30</v>
      </c>
      <c r="D5" s="152" t="s">
        <v>33</v>
      </c>
      <c r="E5" s="152"/>
      <c r="F5" s="152"/>
      <c r="G5" s="152" t="s">
        <v>72</v>
      </c>
    </row>
    <row r="6" ht="27" customHeight="1" spans="1:7">
      <c r="A6" s="153" t="s">
        <v>67</v>
      </c>
      <c r="B6" s="153" t="s">
        <v>68</v>
      </c>
      <c r="C6" s="153"/>
      <c r="D6" s="153" t="s">
        <v>32</v>
      </c>
      <c r="E6" s="153" t="s">
        <v>125</v>
      </c>
      <c r="F6" s="153" t="s">
        <v>126</v>
      </c>
      <c r="G6" s="153"/>
    </row>
    <row r="7" ht="20.25" customHeight="1" spans="1:7">
      <c r="A7" s="164" t="s">
        <v>44</v>
      </c>
      <c r="B7" s="164" t="s">
        <v>45</v>
      </c>
      <c r="C7" s="164" t="s">
        <v>46</v>
      </c>
      <c r="D7" s="164" t="s">
        <v>47</v>
      </c>
      <c r="E7" s="164" t="s">
        <v>48</v>
      </c>
      <c r="F7" s="164" t="s">
        <v>49</v>
      </c>
      <c r="G7" s="164">
        <v>7</v>
      </c>
    </row>
    <row r="8" ht="20.25" customHeight="1" spans="1:7">
      <c r="A8" s="157" t="s">
        <v>78</v>
      </c>
      <c r="B8" s="157" t="str">
        <f>"        "&amp;"教育支出"</f>
        <v>        教育支出</v>
      </c>
      <c r="C8" s="65">
        <v>617171.09</v>
      </c>
      <c r="D8" s="158"/>
      <c r="E8" s="65"/>
      <c r="F8" s="65"/>
      <c r="G8" s="65">
        <v>617171.09</v>
      </c>
    </row>
    <row r="9" ht="20.25" customHeight="1" spans="1:7">
      <c r="A9" s="166" t="s">
        <v>79</v>
      </c>
      <c r="B9" s="166" t="str">
        <f>"        "&amp;"职业教育"</f>
        <v>        职业教育</v>
      </c>
      <c r="C9" s="65">
        <v>27171.09</v>
      </c>
      <c r="D9" s="158"/>
      <c r="E9" s="65"/>
      <c r="F9" s="65"/>
      <c r="G9" s="65">
        <v>27171.09</v>
      </c>
    </row>
    <row r="10" ht="20.25" customHeight="1" spans="1:7">
      <c r="A10" s="167" t="s">
        <v>80</v>
      </c>
      <c r="B10" s="167" t="str">
        <f>"        "&amp;"其他职业教育支出"</f>
        <v>        其他职业教育支出</v>
      </c>
      <c r="C10" s="65">
        <v>27171.09</v>
      </c>
      <c r="D10" s="158"/>
      <c r="E10" s="65"/>
      <c r="F10" s="65"/>
      <c r="G10" s="65">
        <v>27171.09</v>
      </c>
    </row>
    <row r="11" ht="20.25" customHeight="1" spans="1:7">
      <c r="A11" s="166" t="s">
        <v>81</v>
      </c>
      <c r="B11" s="166" t="str">
        <f t="shared" ref="B11:B12" si="0">"        "&amp;"其他教育支出"</f>
        <v>        其他教育支出</v>
      </c>
      <c r="C11" s="65">
        <v>590000</v>
      </c>
      <c r="D11" s="158"/>
      <c r="E11" s="65"/>
      <c r="F11" s="65"/>
      <c r="G11" s="65">
        <v>590000</v>
      </c>
    </row>
    <row r="12" ht="20.25" customHeight="1" spans="1:7">
      <c r="A12" s="167" t="s">
        <v>82</v>
      </c>
      <c r="B12" s="167" t="str">
        <f t="shared" si="0"/>
        <v>        其他教育支出</v>
      </c>
      <c r="C12" s="65">
        <v>590000</v>
      </c>
      <c r="D12" s="158"/>
      <c r="E12" s="65"/>
      <c r="F12" s="65"/>
      <c r="G12" s="65">
        <v>590000</v>
      </c>
    </row>
    <row r="13" ht="20.25" customHeight="1" spans="1:7">
      <c r="A13" s="157" t="s">
        <v>83</v>
      </c>
      <c r="B13" s="157" t="str">
        <f>"        "&amp;"社会保障和就业支出"</f>
        <v>        社会保障和就业支出</v>
      </c>
      <c r="C13" s="65">
        <v>15673860.88</v>
      </c>
      <c r="D13" s="158">
        <v>12080355.88</v>
      </c>
      <c r="E13" s="65">
        <v>10360099.66</v>
      </c>
      <c r="F13" s="65">
        <v>1720256.22</v>
      </c>
      <c r="G13" s="65">
        <v>3593505</v>
      </c>
    </row>
    <row r="14" ht="20.25" customHeight="1" spans="1:7">
      <c r="A14" s="166" t="s">
        <v>84</v>
      </c>
      <c r="B14" s="166" t="str">
        <f>"        "&amp;"人力资源和社会保障管理事务"</f>
        <v>        人力资源和社会保障管理事务</v>
      </c>
      <c r="C14" s="65">
        <v>12332882.83</v>
      </c>
      <c r="D14" s="158">
        <v>8862377.83</v>
      </c>
      <c r="E14" s="65">
        <v>7180921.61</v>
      </c>
      <c r="F14" s="65">
        <v>1681456.22</v>
      </c>
      <c r="G14" s="65">
        <v>3470505</v>
      </c>
    </row>
    <row r="15" ht="20.25" customHeight="1" spans="1:7">
      <c r="A15" s="167" t="s">
        <v>85</v>
      </c>
      <c r="B15" s="167" t="str">
        <f>"        "&amp;"行政运行"</f>
        <v>        行政运行</v>
      </c>
      <c r="C15" s="65">
        <v>8274181.93</v>
      </c>
      <c r="D15" s="158">
        <v>8274181.93</v>
      </c>
      <c r="E15" s="65">
        <v>7054138.11</v>
      </c>
      <c r="F15" s="65">
        <v>1220043.82</v>
      </c>
      <c r="G15" s="65"/>
    </row>
    <row r="16" ht="20.25" customHeight="1" spans="1:7">
      <c r="A16" s="167" t="s">
        <v>86</v>
      </c>
      <c r="B16" s="167" t="str">
        <f>"        "&amp;"一般行政管理事务"</f>
        <v>        一般行政管理事务</v>
      </c>
      <c r="C16" s="65">
        <v>448200</v>
      </c>
      <c r="D16" s="158">
        <v>448200</v>
      </c>
      <c r="E16" s="65"/>
      <c r="F16" s="65">
        <v>448200</v>
      </c>
      <c r="G16" s="65"/>
    </row>
    <row r="17" ht="20.25" customHeight="1" spans="1:7">
      <c r="A17" s="167" t="s">
        <v>87</v>
      </c>
      <c r="B17" s="167" t="str">
        <f>"        "&amp;"事业运行"</f>
        <v>        事业运行</v>
      </c>
      <c r="C17" s="65">
        <v>139995.9</v>
      </c>
      <c r="D17" s="158">
        <v>139995.9</v>
      </c>
      <c r="E17" s="65">
        <v>126783.5</v>
      </c>
      <c r="F17" s="65">
        <v>13212.4</v>
      </c>
      <c r="G17" s="65"/>
    </row>
    <row r="18" ht="20.25" customHeight="1" spans="1:7">
      <c r="A18" s="167" t="s">
        <v>88</v>
      </c>
      <c r="B18" s="167" t="str">
        <f>"        "&amp;"其他人力资源和社会保障管理事务支出"</f>
        <v>        其他人力资源和社会保障管理事务支出</v>
      </c>
      <c r="C18" s="65">
        <v>3470505</v>
      </c>
      <c r="D18" s="158"/>
      <c r="E18" s="65"/>
      <c r="F18" s="65"/>
      <c r="G18" s="65">
        <v>3470505</v>
      </c>
    </row>
    <row r="19" ht="20.25" customHeight="1" spans="1:7">
      <c r="A19" s="166" t="s">
        <v>89</v>
      </c>
      <c r="B19" s="166" t="str">
        <f>"        "&amp;"行政事业单位养老支出"</f>
        <v>        行政事业单位养老支出</v>
      </c>
      <c r="C19" s="65">
        <v>3197578.05</v>
      </c>
      <c r="D19" s="158">
        <v>3197578.05</v>
      </c>
      <c r="E19" s="65">
        <v>3158778.05</v>
      </c>
      <c r="F19" s="65">
        <v>38800</v>
      </c>
      <c r="G19" s="65"/>
    </row>
    <row r="20" ht="20.25" customHeight="1" spans="1:7">
      <c r="A20" s="167" t="s">
        <v>90</v>
      </c>
      <c r="B20" s="167" t="str">
        <f>"        "&amp;"行政单位离退休"</f>
        <v>        行政单位离退休</v>
      </c>
      <c r="C20" s="65">
        <v>2080720</v>
      </c>
      <c r="D20" s="158">
        <v>2080720</v>
      </c>
      <c r="E20" s="65">
        <v>2041920</v>
      </c>
      <c r="F20" s="65">
        <v>38800</v>
      </c>
      <c r="G20" s="65"/>
    </row>
    <row r="21" ht="20.25" customHeight="1" spans="1:7">
      <c r="A21" s="167" t="s">
        <v>91</v>
      </c>
      <c r="B21" s="167" t="str">
        <f>"        "&amp;"机关事业单位基本养老保险缴费支出"</f>
        <v>        机关事业单位基本养老保险缴费支出</v>
      </c>
      <c r="C21" s="65">
        <v>981858.05</v>
      </c>
      <c r="D21" s="158">
        <v>981858.05</v>
      </c>
      <c r="E21" s="65">
        <v>981858.05</v>
      </c>
      <c r="F21" s="65"/>
      <c r="G21" s="65"/>
    </row>
    <row r="22" ht="20.25" customHeight="1" spans="1:7">
      <c r="A22" s="167" t="s">
        <v>92</v>
      </c>
      <c r="B22" s="167" t="str">
        <f>"        "&amp;"机关事业单位职业年金缴费支出"</f>
        <v>        机关事业单位职业年金缴费支出</v>
      </c>
      <c r="C22" s="65">
        <v>135000</v>
      </c>
      <c r="D22" s="158">
        <v>135000</v>
      </c>
      <c r="E22" s="65">
        <v>135000</v>
      </c>
      <c r="F22" s="65"/>
      <c r="G22" s="65"/>
    </row>
    <row r="23" ht="20.25" customHeight="1" spans="1:7">
      <c r="A23" s="166" t="s">
        <v>93</v>
      </c>
      <c r="B23" s="166" t="str">
        <f>"        "&amp;"就业补助"</f>
        <v>        就业补助</v>
      </c>
      <c r="C23" s="65">
        <v>100000</v>
      </c>
      <c r="D23" s="158"/>
      <c r="E23" s="65"/>
      <c r="F23" s="65"/>
      <c r="G23" s="65">
        <v>100000</v>
      </c>
    </row>
    <row r="24" ht="20.25" customHeight="1" spans="1:7">
      <c r="A24" s="167" t="s">
        <v>94</v>
      </c>
      <c r="B24" s="167" t="str">
        <f>"        "&amp;"高技能人才培养补助"</f>
        <v>        高技能人才培养补助</v>
      </c>
      <c r="C24" s="65">
        <v>100000</v>
      </c>
      <c r="D24" s="158"/>
      <c r="E24" s="65"/>
      <c r="F24" s="65"/>
      <c r="G24" s="65">
        <v>100000</v>
      </c>
    </row>
    <row r="25" ht="20.25" customHeight="1" spans="1:7">
      <c r="A25" s="166" t="s">
        <v>95</v>
      </c>
      <c r="B25" s="166" t="str">
        <f>"        "&amp;"抚恤"</f>
        <v>        抚恤</v>
      </c>
      <c r="C25" s="65">
        <v>20400</v>
      </c>
      <c r="D25" s="158">
        <v>20400</v>
      </c>
      <c r="E25" s="65">
        <v>20400</v>
      </c>
      <c r="F25" s="65"/>
      <c r="G25" s="65"/>
    </row>
    <row r="26" ht="20.25" customHeight="1" spans="1:7">
      <c r="A26" s="167" t="s">
        <v>96</v>
      </c>
      <c r="B26" s="167" t="str">
        <f>"        "&amp;"死亡抚恤"</f>
        <v>        死亡抚恤</v>
      </c>
      <c r="C26" s="65">
        <v>20400</v>
      </c>
      <c r="D26" s="158">
        <v>20400</v>
      </c>
      <c r="E26" s="65">
        <v>20400</v>
      </c>
      <c r="F26" s="65"/>
      <c r="G26" s="65"/>
    </row>
    <row r="27" ht="20.25" customHeight="1" spans="1:7">
      <c r="A27" s="166" t="s">
        <v>97</v>
      </c>
      <c r="B27" s="166" t="str">
        <f t="shared" ref="B27:B28" si="1">"        "&amp;"其他社会保障和就业支出"</f>
        <v>        其他社会保障和就业支出</v>
      </c>
      <c r="C27" s="65">
        <v>23000</v>
      </c>
      <c r="D27" s="158"/>
      <c r="E27" s="65"/>
      <c r="F27" s="65"/>
      <c r="G27" s="65">
        <v>23000</v>
      </c>
    </row>
    <row r="28" ht="20.25" customHeight="1" spans="1:7">
      <c r="A28" s="167" t="s">
        <v>98</v>
      </c>
      <c r="B28" s="167" t="str">
        <f t="shared" si="1"/>
        <v>        其他社会保障和就业支出</v>
      </c>
      <c r="C28" s="65">
        <v>23000</v>
      </c>
      <c r="D28" s="158"/>
      <c r="E28" s="65"/>
      <c r="F28" s="65"/>
      <c r="G28" s="65">
        <v>23000</v>
      </c>
    </row>
    <row r="29" ht="20.25" customHeight="1" spans="1:7">
      <c r="A29" s="157" t="s">
        <v>99</v>
      </c>
      <c r="B29" s="157" t="str">
        <f>"        "&amp;"卫生健康支出"</f>
        <v>        卫生健康支出</v>
      </c>
      <c r="C29" s="65">
        <v>1098973.81</v>
      </c>
      <c r="D29" s="158">
        <v>1098973.81</v>
      </c>
      <c r="E29" s="65">
        <v>1098973.81</v>
      </c>
      <c r="F29" s="65"/>
      <c r="G29" s="65"/>
    </row>
    <row r="30" ht="20.25" customHeight="1" spans="1:7">
      <c r="A30" s="166" t="s">
        <v>100</v>
      </c>
      <c r="B30" s="166" t="str">
        <f>"        "&amp;"行政事业单位医疗"</f>
        <v>        行政事业单位医疗</v>
      </c>
      <c r="C30" s="65">
        <v>1098973.81</v>
      </c>
      <c r="D30" s="158">
        <v>1098973.81</v>
      </c>
      <c r="E30" s="65">
        <v>1098973.81</v>
      </c>
      <c r="F30" s="65"/>
      <c r="G30" s="65"/>
    </row>
    <row r="31" ht="20.25" customHeight="1" spans="1:7">
      <c r="A31" s="167" t="s">
        <v>101</v>
      </c>
      <c r="B31" s="167" t="str">
        <f>"        "&amp;"行政单位医疗"</f>
        <v>        行政单位医疗</v>
      </c>
      <c r="C31" s="65">
        <v>557434.59</v>
      </c>
      <c r="D31" s="158">
        <v>557434.59</v>
      </c>
      <c r="E31" s="65">
        <v>557434.59</v>
      </c>
      <c r="F31" s="65"/>
      <c r="G31" s="65"/>
    </row>
    <row r="32" ht="20.25" customHeight="1" spans="1:7">
      <c r="A32" s="167" t="s">
        <v>102</v>
      </c>
      <c r="B32" s="167" t="str">
        <f>"        "&amp;"事业单位医疗"</f>
        <v>        事业单位医疗</v>
      </c>
      <c r="C32" s="65">
        <v>6904.27</v>
      </c>
      <c r="D32" s="158">
        <v>6904.27</v>
      </c>
      <c r="E32" s="65">
        <v>6904.27</v>
      </c>
      <c r="F32" s="65"/>
      <c r="G32" s="65"/>
    </row>
    <row r="33" ht="20.25" customHeight="1" spans="1:7">
      <c r="A33" s="167" t="s">
        <v>103</v>
      </c>
      <c r="B33" s="167" t="str">
        <f>"        "&amp;"公务员医疗补助"</f>
        <v>        公务员医疗补助</v>
      </c>
      <c r="C33" s="65">
        <v>473010.84</v>
      </c>
      <c r="D33" s="158">
        <v>473010.84</v>
      </c>
      <c r="E33" s="65">
        <v>473010.84</v>
      </c>
      <c r="F33" s="65"/>
      <c r="G33" s="65"/>
    </row>
    <row r="34" ht="20.25" customHeight="1" spans="1:7">
      <c r="A34" s="167" t="s">
        <v>104</v>
      </c>
      <c r="B34" s="167" t="str">
        <f>"        "&amp;"其他行政事业单位医疗支出"</f>
        <v>        其他行政事业单位医疗支出</v>
      </c>
      <c r="C34" s="65">
        <v>61624.11</v>
      </c>
      <c r="D34" s="158">
        <v>61624.11</v>
      </c>
      <c r="E34" s="65">
        <v>61624.11</v>
      </c>
      <c r="F34" s="65"/>
      <c r="G34" s="65"/>
    </row>
    <row r="35" ht="20.25" customHeight="1" spans="1:7">
      <c r="A35" s="157" t="s">
        <v>105</v>
      </c>
      <c r="B35" s="157" t="str">
        <f>"        "&amp;"住房保障支出"</f>
        <v>        住房保障支出</v>
      </c>
      <c r="C35" s="65">
        <v>894132</v>
      </c>
      <c r="D35" s="158">
        <v>894132</v>
      </c>
      <c r="E35" s="65">
        <v>894132</v>
      </c>
      <c r="F35" s="65"/>
      <c r="G35" s="65"/>
    </row>
    <row r="36" ht="20.25" customHeight="1" spans="1:7">
      <c r="A36" s="166" t="s">
        <v>106</v>
      </c>
      <c r="B36" s="166" t="str">
        <f>"        "&amp;"住房改革支出"</f>
        <v>        住房改革支出</v>
      </c>
      <c r="C36" s="65">
        <v>894132</v>
      </c>
      <c r="D36" s="158">
        <v>894132</v>
      </c>
      <c r="E36" s="65">
        <v>894132</v>
      </c>
      <c r="F36" s="65"/>
      <c r="G36" s="65"/>
    </row>
    <row r="37" ht="20.25" customHeight="1" spans="1:7">
      <c r="A37" s="167" t="s">
        <v>107</v>
      </c>
      <c r="B37" s="167" t="str">
        <f>"        "&amp;"住房公积金"</f>
        <v>        住房公积金</v>
      </c>
      <c r="C37" s="65">
        <v>862776</v>
      </c>
      <c r="D37" s="158">
        <v>862776</v>
      </c>
      <c r="E37" s="65">
        <v>862776</v>
      </c>
      <c r="F37" s="65"/>
      <c r="G37" s="65"/>
    </row>
    <row r="38" ht="20.25" customHeight="1" spans="1:7">
      <c r="A38" s="167" t="s">
        <v>108</v>
      </c>
      <c r="B38" s="167" t="str">
        <f>"        "&amp;"购房补贴"</f>
        <v>        购房补贴</v>
      </c>
      <c r="C38" s="65">
        <v>31356</v>
      </c>
      <c r="D38" s="158">
        <v>31356</v>
      </c>
      <c r="E38" s="65">
        <v>31356</v>
      </c>
      <c r="F38" s="65"/>
      <c r="G38" s="65"/>
    </row>
    <row r="39" ht="20.25" customHeight="1" spans="1:7">
      <c r="A39" s="157" t="s">
        <v>109</v>
      </c>
      <c r="B39" s="157" t="str">
        <f>"        "&amp;"转移性支出"</f>
        <v>        转移性支出</v>
      </c>
      <c r="C39" s="65">
        <v>2189300</v>
      </c>
      <c r="D39" s="158"/>
      <c r="E39" s="65"/>
      <c r="F39" s="65"/>
      <c r="G39" s="65">
        <v>2189300</v>
      </c>
    </row>
    <row r="40" ht="20.25" customHeight="1" spans="1:7">
      <c r="A40" s="166" t="s">
        <v>110</v>
      </c>
      <c r="B40" s="166" t="str">
        <f>"        "&amp;"一般性转移支付"</f>
        <v>        一般性转移支付</v>
      </c>
      <c r="C40" s="65">
        <v>2189300</v>
      </c>
      <c r="D40" s="158"/>
      <c r="E40" s="65"/>
      <c r="F40" s="65"/>
      <c r="G40" s="65">
        <v>2189300</v>
      </c>
    </row>
    <row r="41" ht="20.25" customHeight="1" spans="1:7">
      <c r="A41" s="167" t="s">
        <v>111</v>
      </c>
      <c r="B41" s="167" t="str">
        <f>"        "&amp;"结算补助支出"</f>
        <v>        结算补助支出</v>
      </c>
      <c r="C41" s="65">
        <v>2189300</v>
      </c>
      <c r="D41" s="158"/>
      <c r="E41" s="65"/>
      <c r="F41" s="65"/>
      <c r="G41" s="65">
        <v>2189300</v>
      </c>
    </row>
    <row r="42" ht="20.25" customHeight="1" spans="1:7">
      <c r="A42" s="154" t="s">
        <v>30</v>
      </c>
      <c r="B42" s="157"/>
      <c r="C42" s="158">
        <v>20473437.78</v>
      </c>
      <c r="D42" s="158">
        <v>14073461.69</v>
      </c>
      <c r="E42" s="158">
        <v>12353205.47</v>
      </c>
      <c r="F42" s="158">
        <v>1720256.22</v>
      </c>
      <c r="G42" s="158">
        <v>6399976.09</v>
      </c>
    </row>
  </sheetData>
  <mergeCells count="8">
    <mergeCell ref="A2:G2"/>
    <mergeCell ref="A3:G3"/>
    <mergeCell ref="A4:F4"/>
    <mergeCell ref="A5:B5"/>
    <mergeCell ref="D5:F5"/>
    <mergeCell ref="A42:B42"/>
    <mergeCell ref="C5:C6"/>
    <mergeCell ref="G5:G6"/>
  </mergeCells>
  <pageMargins left="0.75" right="0.75" top="1" bottom="1" header="0.5" footer="0.5"/>
  <pageSetup paperSize="1" scale="62"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G28" sqref="G28"/>
    </sheetView>
  </sheetViews>
  <sheetFormatPr defaultColWidth="8.85" defaultRowHeight="15" customHeight="1" outlineLevelRow="7" outlineLevelCol="5"/>
  <cols>
    <col min="1" max="6" width="25.1333333333333" customWidth="1"/>
  </cols>
  <sheetData>
    <row r="1" customHeight="1" spans="1:6">
      <c r="A1" s="150"/>
      <c r="B1" s="150"/>
      <c r="C1" s="150"/>
      <c r="D1" s="150"/>
      <c r="E1" s="150"/>
      <c r="F1" s="150"/>
    </row>
    <row r="2" customHeight="1" spans="1:6">
      <c r="A2" s="57" t="s">
        <v>127</v>
      </c>
      <c r="B2" s="57"/>
      <c r="C2" s="57"/>
      <c r="D2" s="57"/>
      <c r="E2" s="57"/>
      <c r="F2" s="57"/>
    </row>
    <row r="3" ht="28.5" customHeight="1" spans="1:6">
      <c r="A3" s="58" t="s">
        <v>128</v>
      </c>
      <c r="B3" s="58"/>
      <c r="C3" s="58"/>
      <c r="D3" s="58"/>
      <c r="E3" s="58"/>
      <c r="F3" s="58"/>
    </row>
    <row r="4" ht="20.25" customHeight="1" spans="1:6">
      <c r="A4" s="151" t="str">
        <f>"单位名称："&amp;"玉溪市人力资源和社会保障局（本级）"</f>
        <v>单位名称：玉溪市人力资源和社会保障局（本级）</v>
      </c>
      <c r="B4" s="151"/>
      <c r="C4" s="151"/>
      <c r="D4" s="151"/>
      <c r="E4" s="151"/>
      <c r="F4" s="163" t="s">
        <v>2</v>
      </c>
    </row>
    <row r="5" ht="20.25" customHeight="1" spans="1:6">
      <c r="A5" s="152" t="s">
        <v>129</v>
      </c>
      <c r="B5" s="152" t="s">
        <v>130</v>
      </c>
      <c r="C5" s="152" t="s">
        <v>131</v>
      </c>
      <c r="D5" s="152"/>
      <c r="E5" s="152"/>
      <c r="F5" s="152"/>
    </row>
    <row r="6" ht="35.25" customHeight="1" spans="1:6">
      <c r="A6" s="153"/>
      <c r="B6" s="153"/>
      <c r="C6" s="153" t="s">
        <v>32</v>
      </c>
      <c r="D6" s="153" t="s">
        <v>132</v>
      </c>
      <c r="E6" s="153" t="s">
        <v>133</v>
      </c>
      <c r="F6" s="153" t="s">
        <v>134</v>
      </c>
    </row>
    <row r="7" ht="20.25" customHeight="1" spans="1:6">
      <c r="A7" s="164" t="s">
        <v>44</v>
      </c>
      <c r="B7" s="164">
        <v>2</v>
      </c>
      <c r="C7" s="164">
        <v>3</v>
      </c>
      <c r="D7" s="164">
        <v>4</v>
      </c>
      <c r="E7" s="164">
        <v>5</v>
      </c>
      <c r="F7" s="164">
        <v>6</v>
      </c>
    </row>
    <row r="8" ht="20.25" customHeight="1" spans="1:6">
      <c r="A8" s="65">
        <v>78000</v>
      </c>
      <c r="B8" s="65"/>
      <c r="C8" s="65">
        <v>38000</v>
      </c>
      <c r="D8" s="65"/>
      <c r="E8" s="158">
        <v>38000</v>
      </c>
      <c r="F8" s="65">
        <v>40000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4"/>
  <sheetViews>
    <sheetView showZeros="0" topLeftCell="B1" workbookViewId="0">
      <pane ySplit="1" topLeftCell="A2" activePane="bottomLeft" state="frozen"/>
      <selection/>
      <selection pane="bottomLeft" activeCell="G42" sqref="G42"/>
    </sheetView>
  </sheetViews>
  <sheetFormatPr defaultColWidth="8.85" defaultRowHeight="15" customHeight="1"/>
  <cols>
    <col min="1" max="1" width="43.6333333333333"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0"/>
      <c r="B1" s="150"/>
      <c r="C1" s="150"/>
      <c r="D1" s="150"/>
      <c r="E1" s="150"/>
      <c r="F1" s="150"/>
      <c r="G1" s="150"/>
      <c r="H1" s="150"/>
      <c r="I1" s="150"/>
      <c r="J1" s="150"/>
      <c r="K1" s="150"/>
      <c r="L1" s="150"/>
      <c r="M1" s="150"/>
      <c r="N1" s="150"/>
      <c r="O1" s="150"/>
      <c r="P1" s="150"/>
      <c r="Q1" s="150"/>
      <c r="R1" s="150"/>
      <c r="S1" s="150"/>
      <c r="T1" s="150"/>
      <c r="U1" s="150"/>
      <c r="V1" s="150"/>
      <c r="W1" s="150"/>
    </row>
    <row r="2" customHeight="1" spans="1:23">
      <c r="A2" s="57" t="s">
        <v>135</v>
      </c>
      <c r="B2" s="57"/>
      <c r="C2" s="57"/>
      <c r="D2" s="57"/>
      <c r="E2" s="57"/>
      <c r="F2" s="57"/>
      <c r="G2" s="57"/>
      <c r="H2" s="57"/>
      <c r="I2" s="57"/>
      <c r="J2" s="57"/>
      <c r="K2" s="57"/>
      <c r="L2" s="57"/>
      <c r="M2" s="57"/>
      <c r="N2" s="57"/>
      <c r="O2" s="57"/>
      <c r="P2" s="57"/>
      <c r="Q2" s="57"/>
      <c r="R2" s="57"/>
      <c r="S2" s="57"/>
      <c r="T2" s="57"/>
      <c r="U2" s="57"/>
      <c r="V2" s="57"/>
      <c r="W2" s="57"/>
    </row>
    <row r="3" ht="28.5" customHeight="1" spans="1:23">
      <c r="A3" s="58" t="s">
        <v>136</v>
      </c>
      <c r="B3" s="58"/>
      <c r="C3" s="58" t="s">
        <v>137</v>
      </c>
      <c r="D3" s="58"/>
      <c r="E3" s="58"/>
      <c r="F3" s="58"/>
      <c r="G3" s="58"/>
      <c r="H3" s="58"/>
      <c r="I3" s="58"/>
      <c r="J3" s="58"/>
      <c r="K3" s="58"/>
      <c r="L3" s="58"/>
      <c r="M3" s="58"/>
      <c r="N3" s="58"/>
      <c r="O3" s="58"/>
      <c r="P3" s="58"/>
      <c r="Q3" s="58"/>
      <c r="R3" s="58"/>
      <c r="S3" s="58"/>
      <c r="T3" s="58"/>
      <c r="U3" s="58"/>
      <c r="V3" s="58"/>
      <c r="W3" s="58"/>
    </row>
    <row r="4" ht="19.5" customHeight="1" spans="1:23">
      <c r="A4" s="151" t="str">
        <f>"单位名称："&amp;"玉溪市人力资源和社会保障局（本级）"</f>
        <v>单位名称：玉溪市人力资源和社会保障局（本级）</v>
      </c>
      <c r="B4" s="151"/>
      <c r="C4" s="151"/>
      <c r="D4" s="151"/>
      <c r="E4" s="151"/>
      <c r="F4" s="151"/>
      <c r="G4" s="151"/>
      <c r="H4" s="151"/>
      <c r="I4" s="151"/>
      <c r="J4" s="151"/>
      <c r="K4" s="151"/>
      <c r="L4" s="151"/>
      <c r="M4" s="151"/>
      <c r="N4" s="151"/>
      <c r="O4" s="151"/>
      <c r="P4" s="151"/>
      <c r="Q4" s="151"/>
      <c r="R4" s="163"/>
      <c r="S4" s="163"/>
      <c r="T4" s="163"/>
      <c r="U4" s="163"/>
      <c r="V4" s="163"/>
      <c r="W4" s="163" t="s">
        <v>2</v>
      </c>
    </row>
    <row r="5" ht="19.5" customHeight="1" spans="1:23">
      <c r="A5" s="152" t="s">
        <v>138</v>
      </c>
      <c r="B5" s="152" t="s">
        <v>139</v>
      </c>
      <c r="C5" s="152" t="s">
        <v>140</v>
      </c>
      <c r="D5" s="152" t="s">
        <v>141</v>
      </c>
      <c r="E5" s="152" t="s">
        <v>142</v>
      </c>
      <c r="F5" s="152" t="s">
        <v>143</v>
      </c>
      <c r="G5" s="152" t="s">
        <v>144</v>
      </c>
      <c r="H5" s="152" t="s">
        <v>145</v>
      </c>
      <c r="I5" s="152"/>
      <c r="J5" s="152"/>
      <c r="K5" s="152"/>
      <c r="L5" s="152"/>
      <c r="M5" s="152"/>
      <c r="N5" s="152"/>
      <c r="O5" s="152"/>
      <c r="P5" s="152"/>
      <c r="Q5" s="152"/>
      <c r="R5" s="152"/>
      <c r="S5" s="152"/>
      <c r="T5" s="152"/>
      <c r="U5" s="152"/>
      <c r="V5" s="152"/>
      <c r="W5" s="152"/>
    </row>
    <row r="6" ht="19.5" customHeight="1" spans="1:23">
      <c r="A6" s="153"/>
      <c r="B6" s="153"/>
      <c r="C6" s="153"/>
      <c r="D6" s="153"/>
      <c r="E6" s="153"/>
      <c r="F6" s="153"/>
      <c r="G6" s="153"/>
      <c r="H6" s="153" t="s">
        <v>30</v>
      </c>
      <c r="I6" s="153" t="s">
        <v>33</v>
      </c>
      <c r="J6" s="153"/>
      <c r="K6" s="153"/>
      <c r="L6" s="153"/>
      <c r="M6" s="153"/>
      <c r="N6" s="153" t="s">
        <v>146</v>
      </c>
      <c r="O6" s="153"/>
      <c r="P6" s="153"/>
      <c r="Q6" s="153" t="s">
        <v>36</v>
      </c>
      <c r="R6" s="153" t="s">
        <v>70</v>
      </c>
      <c r="S6" s="153"/>
      <c r="T6" s="153"/>
      <c r="U6" s="153"/>
      <c r="V6" s="153"/>
      <c r="W6" s="153"/>
    </row>
    <row r="7" ht="41.25" customHeight="1" spans="1:23">
      <c r="A7" s="153"/>
      <c r="B7" s="153"/>
      <c r="C7" s="153"/>
      <c r="D7" s="153"/>
      <c r="E7" s="153"/>
      <c r="F7" s="153"/>
      <c r="G7" s="153"/>
      <c r="H7" s="153"/>
      <c r="I7" s="153" t="s">
        <v>147</v>
      </c>
      <c r="J7" s="153" t="s">
        <v>148</v>
      </c>
      <c r="K7" s="153" t="s">
        <v>149</v>
      </c>
      <c r="L7" s="153" t="s">
        <v>150</v>
      </c>
      <c r="M7" s="153" t="s">
        <v>151</v>
      </c>
      <c r="N7" s="153" t="s">
        <v>33</v>
      </c>
      <c r="O7" s="153" t="s">
        <v>34</v>
      </c>
      <c r="P7" s="153" t="s">
        <v>35</v>
      </c>
      <c r="Q7" s="153"/>
      <c r="R7" s="153" t="s">
        <v>32</v>
      </c>
      <c r="S7" s="153" t="s">
        <v>39</v>
      </c>
      <c r="T7" s="153" t="s">
        <v>152</v>
      </c>
      <c r="U7" s="153" t="s">
        <v>41</v>
      </c>
      <c r="V7" s="153" t="s">
        <v>42</v>
      </c>
      <c r="W7" s="153" t="s">
        <v>43</v>
      </c>
    </row>
    <row r="8" ht="20.25" customHeight="1" spans="1:23">
      <c r="A8" s="154" t="s">
        <v>44</v>
      </c>
      <c r="B8" s="154" t="s">
        <v>45</v>
      </c>
      <c r="C8" s="154" t="s">
        <v>46</v>
      </c>
      <c r="D8" s="154" t="s">
        <v>47</v>
      </c>
      <c r="E8" s="154" t="s">
        <v>48</v>
      </c>
      <c r="F8" s="154" t="s">
        <v>49</v>
      </c>
      <c r="G8" s="154" t="s">
        <v>50</v>
      </c>
      <c r="H8" s="154" t="s">
        <v>51</v>
      </c>
      <c r="I8" s="154" t="s">
        <v>52</v>
      </c>
      <c r="J8" s="154" t="s">
        <v>53</v>
      </c>
      <c r="K8" s="154" t="s">
        <v>54</v>
      </c>
      <c r="L8" s="154" t="s">
        <v>55</v>
      </c>
      <c r="M8" s="154" t="s">
        <v>56</v>
      </c>
      <c r="N8" s="154" t="s">
        <v>57</v>
      </c>
      <c r="O8" s="154" t="s">
        <v>58</v>
      </c>
      <c r="P8" s="154" t="s">
        <v>59</v>
      </c>
      <c r="Q8" s="154" t="s">
        <v>60</v>
      </c>
      <c r="R8" s="154" t="s">
        <v>61</v>
      </c>
      <c r="S8" s="154" t="s">
        <v>62</v>
      </c>
      <c r="T8" s="154" t="s">
        <v>153</v>
      </c>
      <c r="U8" s="154" t="s">
        <v>154</v>
      </c>
      <c r="V8" s="154" t="s">
        <v>155</v>
      </c>
      <c r="W8" s="154" t="s">
        <v>156</v>
      </c>
    </row>
    <row r="9" ht="20.25" customHeight="1" spans="1:23">
      <c r="A9" s="155" t="s">
        <v>64</v>
      </c>
      <c r="B9" s="155"/>
      <c r="C9" s="156"/>
      <c r="D9" s="157"/>
      <c r="E9" s="157"/>
      <c r="G9" s="157"/>
      <c r="H9" s="158">
        <v>14073461.69</v>
      </c>
      <c r="I9" s="65">
        <v>14073461.69</v>
      </c>
      <c r="J9" s="65">
        <v>5929943.08</v>
      </c>
      <c r="K9" s="65"/>
      <c r="L9" s="65">
        <v>8143518.61</v>
      </c>
      <c r="M9" s="65"/>
      <c r="N9" s="65"/>
      <c r="O9" s="65"/>
      <c r="P9" s="65"/>
      <c r="Q9" s="65"/>
      <c r="R9" s="65"/>
      <c r="S9" s="65"/>
      <c r="T9" s="65"/>
      <c r="U9" s="65"/>
      <c r="V9" s="65"/>
      <c r="W9" s="65"/>
    </row>
    <row r="10" ht="20.25" customHeight="1" spans="1:23">
      <c r="A10" s="159" t="str">
        <f t="shared" ref="A10:A63" si="0">"       "&amp;"玉溪市人力资源和社会保障局（本级）"</f>
        <v>       玉溪市人力资源和社会保障局（本级）</v>
      </c>
      <c r="B10" s="159" t="s">
        <v>157</v>
      </c>
      <c r="C10" s="160" t="s">
        <v>158</v>
      </c>
      <c r="D10" s="157" t="s">
        <v>85</v>
      </c>
      <c r="E10" s="157" t="s">
        <v>159</v>
      </c>
      <c r="F10" s="157" t="s">
        <v>160</v>
      </c>
      <c r="G10" s="157" t="s">
        <v>161</v>
      </c>
      <c r="H10" s="158">
        <v>2147299.2</v>
      </c>
      <c r="I10" s="65">
        <v>2147299.2</v>
      </c>
      <c r="J10" s="65">
        <v>939443.4</v>
      </c>
      <c r="K10" s="65"/>
      <c r="L10" s="65">
        <v>1207855.8</v>
      </c>
      <c r="M10" s="65"/>
      <c r="N10" s="65"/>
      <c r="O10" s="65"/>
      <c r="P10" s="65"/>
      <c r="Q10" s="65"/>
      <c r="R10" s="65"/>
      <c r="S10" s="65"/>
      <c r="T10" s="65"/>
      <c r="U10" s="65"/>
      <c r="V10" s="65"/>
      <c r="W10" s="65"/>
    </row>
    <row r="11" ht="20.25" customHeight="1" spans="1:23">
      <c r="A11" s="161" t="str">
        <f t="shared" si="0"/>
        <v>       玉溪市人力资源和社会保障局（本级）</v>
      </c>
      <c r="B11" s="161" t="s">
        <v>157</v>
      </c>
      <c r="C11" s="162" t="s">
        <v>158</v>
      </c>
      <c r="D11" s="157" t="s">
        <v>85</v>
      </c>
      <c r="E11" s="157" t="s">
        <v>159</v>
      </c>
      <c r="F11" s="157" t="s">
        <v>162</v>
      </c>
      <c r="G11" s="157" t="s">
        <v>163</v>
      </c>
      <c r="H11" s="158">
        <v>2730972</v>
      </c>
      <c r="I11" s="65">
        <v>2730972</v>
      </c>
      <c r="J11" s="65">
        <v>1194800.25</v>
      </c>
      <c r="K11" s="157"/>
      <c r="L11" s="65">
        <v>1536171.75</v>
      </c>
      <c r="M11" s="157"/>
      <c r="N11" s="65"/>
      <c r="O11" s="65"/>
      <c r="P11" s="157"/>
      <c r="Q11" s="65"/>
      <c r="R11" s="65"/>
      <c r="S11" s="65"/>
      <c r="T11" s="65"/>
      <c r="U11" s="65"/>
      <c r="V11" s="65"/>
      <c r="W11" s="65"/>
    </row>
    <row r="12" ht="20.25" customHeight="1" spans="1:23">
      <c r="A12" s="157" t="str">
        <f t="shared" si="0"/>
        <v>       玉溪市人力资源和社会保障局（本级）</v>
      </c>
      <c r="B12" s="157" t="s">
        <v>157</v>
      </c>
      <c r="C12" s="157" t="s">
        <v>158</v>
      </c>
      <c r="D12" s="157" t="s">
        <v>108</v>
      </c>
      <c r="E12" s="157" t="s">
        <v>164</v>
      </c>
      <c r="F12" s="157" t="s">
        <v>162</v>
      </c>
      <c r="G12" s="157" t="s">
        <v>163</v>
      </c>
      <c r="H12" s="158">
        <v>28920</v>
      </c>
      <c r="I12" s="65">
        <v>28920</v>
      </c>
      <c r="J12" s="65">
        <v>7230</v>
      </c>
      <c r="K12" s="157"/>
      <c r="L12" s="65">
        <v>21690</v>
      </c>
      <c r="M12" s="157"/>
      <c r="N12" s="65"/>
      <c r="O12" s="65"/>
      <c r="P12" s="157"/>
      <c r="Q12" s="65"/>
      <c r="R12" s="65"/>
      <c r="S12" s="65"/>
      <c r="T12" s="65"/>
      <c r="U12" s="65"/>
      <c r="V12" s="65"/>
      <c r="W12" s="65"/>
    </row>
    <row r="13" ht="20.25" customHeight="1" spans="1:23">
      <c r="A13" s="157" t="str">
        <f t="shared" si="0"/>
        <v>       玉溪市人力资源和社会保障局（本级）</v>
      </c>
      <c r="B13" s="157" t="s">
        <v>165</v>
      </c>
      <c r="C13" s="157" t="s">
        <v>166</v>
      </c>
      <c r="D13" s="157" t="s">
        <v>85</v>
      </c>
      <c r="E13" s="157" t="s">
        <v>159</v>
      </c>
      <c r="F13" s="157" t="s">
        <v>167</v>
      </c>
      <c r="G13" s="157" t="s">
        <v>168</v>
      </c>
      <c r="H13" s="158">
        <v>2209.31</v>
      </c>
      <c r="I13" s="65">
        <v>2209.31</v>
      </c>
      <c r="J13" s="65">
        <v>552.33</v>
      </c>
      <c r="K13" s="157"/>
      <c r="L13" s="65">
        <v>1656.98</v>
      </c>
      <c r="M13" s="157"/>
      <c r="N13" s="65"/>
      <c r="O13" s="65"/>
      <c r="P13" s="157"/>
      <c r="Q13" s="65"/>
      <c r="R13" s="65"/>
      <c r="S13" s="65"/>
      <c r="T13" s="65"/>
      <c r="U13" s="65"/>
      <c r="V13" s="65"/>
      <c r="W13" s="65"/>
    </row>
    <row r="14" ht="20.25" customHeight="1" spans="1:23">
      <c r="A14" s="157" t="str">
        <f t="shared" si="0"/>
        <v>       玉溪市人力资源和社会保障局（本级）</v>
      </c>
      <c r="B14" s="157" t="s">
        <v>165</v>
      </c>
      <c r="C14" s="157" t="s">
        <v>166</v>
      </c>
      <c r="D14" s="157" t="s">
        <v>87</v>
      </c>
      <c r="E14" s="157" t="s">
        <v>169</v>
      </c>
      <c r="F14" s="157" t="s">
        <v>167</v>
      </c>
      <c r="G14" s="157" t="s">
        <v>168</v>
      </c>
      <c r="H14" s="158">
        <v>603.5</v>
      </c>
      <c r="I14" s="65">
        <v>603.5</v>
      </c>
      <c r="J14" s="65">
        <v>150.88</v>
      </c>
      <c r="K14" s="157"/>
      <c r="L14" s="65">
        <v>452.62</v>
      </c>
      <c r="M14" s="157"/>
      <c r="N14" s="65"/>
      <c r="O14" s="65"/>
      <c r="P14" s="157"/>
      <c r="Q14" s="65"/>
      <c r="R14" s="65"/>
      <c r="S14" s="65"/>
      <c r="T14" s="65"/>
      <c r="U14" s="65"/>
      <c r="V14" s="65"/>
      <c r="W14" s="65"/>
    </row>
    <row r="15" ht="28" customHeight="1" spans="1:23">
      <c r="A15" s="157" t="str">
        <f t="shared" si="0"/>
        <v>       玉溪市人力资源和社会保障局（本级）</v>
      </c>
      <c r="B15" s="157" t="s">
        <v>165</v>
      </c>
      <c r="C15" s="157" t="s">
        <v>166</v>
      </c>
      <c r="D15" s="157" t="s">
        <v>91</v>
      </c>
      <c r="E15" s="157" t="s">
        <v>170</v>
      </c>
      <c r="F15" s="157" t="s">
        <v>171</v>
      </c>
      <c r="G15" s="157" t="s">
        <v>172</v>
      </c>
      <c r="H15" s="158">
        <v>981858.05</v>
      </c>
      <c r="I15" s="65">
        <v>981858.05</v>
      </c>
      <c r="J15" s="65">
        <v>245464.51</v>
      </c>
      <c r="K15" s="157"/>
      <c r="L15" s="65">
        <v>736393.54</v>
      </c>
      <c r="M15" s="157"/>
      <c r="N15" s="65"/>
      <c r="O15" s="65"/>
      <c r="P15" s="157"/>
      <c r="Q15" s="65"/>
      <c r="R15" s="65"/>
      <c r="S15" s="65"/>
      <c r="T15" s="65"/>
      <c r="U15" s="65"/>
      <c r="V15" s="65"/>
      <c r="W15" s="65"/>
    </row>
    <row r="16" ht="20.25" customHeight="1" spans="1:23">
      <c r="A16" s="157" t="str">
        <f t="shared" si="0"/>
        <v>       玉溪市人力资源和社会保障局（本级）</v>
      </c>
      <c r="B16" s="157" t="s">
        <v>165</v>
      </c>
      <c r="C16" s="157" t="s">
        <v>166</v>
      </c>
      <c r="D16" s="157" t="s">
        <v>101</v>
      </c>
      <c r="E16" s="157" t="s">
        <v>173</v>
      </c>
      <c r="F16" s="157" t="s">
        <v>174</v>
      </c>
      <c r="G16" s="157" t="s">
        <v>175</v>
      </c>
      <c r="H16" s="158">
        <v>502434.59</v>
      </c>
      <c r="I16" s="65">
        <v>502434.59</v>
      </c>
      <c r="J16" s="65">
        <v>125608.65</v>
      </c>
      <c r="K16" s="157"/>
      <c r="L16" s="65">
        <v>376825.94</v>
      </c>
      <c r="M16" s="157"/>
      <c r="N16" s="65"/>
      <c r="O16" s="65"/>
      <c r="P16" s="157"/>
      <c r="Q16" s="65"/>
      <c r="R16" s="65"/>
      <c r="S16" s="65"/>
      <c r="T16" s="65"/>
      <c r="U16" s="65"/>
      <c r="V16" s="65"/>
      <c r="W16" s="65"/>
    </row>
    <row r="17" ht="20.25" customHeight="1" spans="1:23">
      <c r="A17" s="157" t="str">
        <f t="shared" si="0"/>
        <v>       玉溪市人力资源和社会保障局（本级）</v>
      </c>
      <c r="B17" s="157" t="s">
        <v>165</v>
      </c>
      <c r="C17" s="157" t="s">
        <v>166</v>
      </c>
      <c r="D17" s="157" t="s">
        <v>101</v>
      </c>
      <c r="E17" s="157" t="s">
        <v>173</v>
      </c>
      <c r="F17" s="157" t="s">
        <v>176</v>
      </c>
      <c r="G17" s="157" t="s">
        <v>177</v>
      </c>
      <c r="H17" s="158">
        <v>55000</v>
      </c>
      <c r="I17" s="65">
        <v>55000</v>
      </c>
      <c r="J17" s="65">
        <v>13750</v>
      </c>
      <c r="K17" s="157"/>
      <c r="L17" s="65">
        <v>41250</v>
      </c>
      <c r="M17" s="157"/>
      <c r="N17" s="65"/>
      <c r="O17" s="65"/>
      <c r="P17" s="157"/>
      <c r="Q17" s="65"/>
      <c r="R17" s="65"/>
      <c r="S17" s="65"/>
      <c r="T17" s="65"/>
      <c r="U17" s="65"/>
      <c r="V17" s="65"/>
      <c r="W17" s="65"/>
    </row>
    <row r="18" ht="20.25" customHeight="1" spans="1:23">
      <c r="A18" s="157" t="str">
        <f t="shared" si="0"/>
        <v>       玉溪市人力资源和社会保障局（本级）</v>
      </c>
      <c r="B18" s="157" t="s">
        <v>165</v>
      </c>
      <c r="C18" s="157" t="s">
        <v>166</v>
      </c>
      <c r="D18" s="157" t="s">
        <v>102</v>
      </c>
      <c r="E18" s="157" t="s">
        <v>178</v>
      </c>
      <c r="F18" s="157" t="s">
        <v>174</v>
      </c>
      <c r="G18" s="157" t="s">
        <v>175</v>
      </c>
      <c r="H18" s="158">
        <v>6904.27</v>
      </c>
      <c r="I18" s="65">
        <v>6904.27</v>
      </c>
      <c r="J18" s="65">
        <v>1726.07</v>
      </c>
      <c r="K18" s="157"/>
      <c r="L18" s="65">
        <v>5178.2</v>
      </c>
      <c r="M18" s="157"/>
      <c r="N18" s="65"/>
      <c r="O18" s="65"/>
      <c r="P18" s="157"/>
      <c r="Q18" s="65"/>
      <c r="R18" s="65"/>
      <c r="S18" s="65"/>
      <c r="T18" s="65"/>
      <c r="U18" s="65"/>
      <c r="V18" s="65"/>
      <c r="W18" s="65"/>
    </row>
    <row r="19" ht="20.25" customHeight="1" spans="1:23">
      <c r="A19" s="157" t="str">
        <f t="shared" si="0"/>
        <v>       玉溪市人力资源和社会保障局（本级）</v>
      </c>
      <c r="B19" s="157" t="s">
        <v>165</v>
      </c>
      <c r="C19" s="157" t="s">
        <v>166</v>
      </c>
      <c r="D19" s="157" t="s">
        <v>103</v>
      </c>
      <c r="E19" s="157" t="s">
        <v>179</v>
      </c>
      <c r="F19" s="157" t="s">
        <v>180</v>
      </c>
      <c r="G19" s="157" t="s">
        <v>181</v>
      </c>
      <c r="H19" s="158">
        <v>473010.84</v>
      </c>
      <c r="I19" s="65">
        <v>473010.84</v>
      </c>
      <c r="J19" s="65">
        <v>118252.71</v>
      </c>
      <c r="K19" s="157"/>
      <c r="L19" s="65">
        <v>354758.13</v>
      </c>
      <c r="M19" s="157"/>
      <c r="N19" s="65"/>
      <c r="O19" s="65"/>
      <c r="P19" s="157"/>
      <c r="Q19" s="65"/>
      <c r="R19" s="65"/>
      <c r="S19" s="65"/>
      <c r="T19" s="65"/>
      <c r="U19" s="65"/>
      <c r="V19" s="65"/>
      <c r="W19" s="65"/>
    </row>
    <row r="20" ht="20.25" customHeight="1" spans="1:23">
      <c r="A20" s="157" t="str">
        <f t="shared" si="0"/>
        <v>       玉溪市人力资源和社会保障局（本级）</v>
      </c>
      <c r="B20" s="157" t="s">
        <v>165</v>
      </c>
      <c r="C20" s="157" t="s">
        <v>166</v>
      </c>
      <c r="D20" s="157" t="s">
        <v>104</v>
      </c>
      <c r="E20" s="157" t="s">
        <v>182</v>
      </c>
      <c r="F20" s="157" t="s">
        <v>167</v>
      </c>
      <c r="G20" s="157" t="s">
        <v>168</v>
      </c>
      <c r="H20" s="158">
        <v>61624.11</v>
      </c>
      <c r="I20" s="65">
        <v>61624.11</v>
      </c>
      <c r="J20" s="65">
        <v>42754.03</v>
      </c>
      <c r="K20" s="157"/>
      <c r="L20" s="65">
        <v>18870.08</v>
      </c>
      <c r="M20" s="157"/>
      <c r="N20" s="65"/>
      <c r="O20" s="65"/>
      <c r="P20" s="157"/>
      <c r="Q20" s="65"/>
      <c r="R20" s="65"/>
      <c r="S20" s="65"/>
      <c r="T20" s="65"/>
      <c r="U20" s="65"/>
      <c r="V20" s="65"/>
      <c r="W20" s="65"/>
    </row>
    <row r="21" ht="20.25" customHeight="1" spans="1:23">
      <c r="A21" s="157" t="str">
        <f t="shared" si="0"/>
        <v>       玉溪市人力资源和社会保障局（本级）</v>
      </c>
      <c r="B21" s="157" t="s">
        <v>183</v>
      </c>
      <c r="C21" s="157" t="s">
        <v>184</v>
      </c>
      <c r="D21" s="157" t="s">
        <v>107</v>
      </c>
      <c r="E21" s="157" t="s">
        <v>184</v>
      </c>
      <c r="F21" s="157" t="s">
        <v>185</v>
      </c>
      <c r="G21" s="157" t="s">
        <v>184</v>
      </c>
      <c r="H21" s="158">
        <v>862776</v>
      </c>
      <c r="I21" s="65">
        <v>862776</v>
      </c>
      <c r="J21" s="65">
        <v>215694</v>
      </c>
      <c r="K21" s="157"/>
      <c r="L21" s="65">
        <v>647082</v>
      </c>
      <c r="M21" s="157"/>
      <c r="N21" s="65"/>
      <c r="O21" s="65"/>
      <c r="P21" s="157"/>
      <c r="Q21" s="65"/>
      <c r="R21" s="65"/>
      <c r="S21" s="65"/>
      <c r="T21" s="65"/>
      <c r="U21" s="65"/>
      <c r="V21" s="65"/>
      <c r="W21" s="65"/>
    </row>
    <row r="22" ht="20.25" customHeight="1" spans="1:23">
      <c r="A22" s="157" t="str">
        <f t="shared" si="0"/>
        <v>       玉溪市人力资源和社会保障局（本级）</v>
      </c>
      <c r="B22" s="157" t="s">
        <v>186</v>
      </c>
      <c r="C22" s="157" t="s">
        <v>187</v>
      </c>
      <c r="D22" s="157" t="s">
        <v>90</v>
      </c>
      <c r="E22" s="157" t="s">
        <v>188</v>
      </c>
      <c r="F22" s="157" t="s">
        <v>189</v>
      </c>
      <c r="G22" s="157" t="s">
        <v>190</v>
      </c>
      <c r="H22" s="158">
        <v>124320</v>
      </c>
      <c r="I22" s="65">
        <v>124320</v>
      </c>
      <c r="J22" s="65">
        <v>124320</v>
      </c>
      <c r="K22" s="157"/>
      <c r="L22" s="65"/>
      <c r="M22" s="157"/>
      <c r="N22" s="65"/>
      <c r="O22" s="65"/>
      <c r="P22" s="157"/>
      <c r="Q22" s="65"/>
      <c r="R22" s="65"/>
      <c r="S22" s="65"/>
      <c r="T22" s="65"/>
      <c r="U22" s="65"/>
      <c r="V22" s="65"/>
      <c r="W22" s="65"/>
    </row>
    <row r="23" ht="20.25" customHeight="1" spans="1:23">
      <c r="A23" s="157" t="str">
        <f t="shared" si="0"/>
        <v>       玉溪市人力资源和社会保障局（本级）</v>
      </c>
      <c r="B23" s="157" t="s">
        <v>186</v>
      </c>
      <c r="C23" s="157" t="s">
        <v>187</v>
      </c>
      <c r="D23" s="157" t="s">
        <v>90</v>
      </c>
      <c r="E23" s="157" t="s">
        <v>188</v>
      </c>
      <c r="F23" s="157" t="s">
        <v>191</v>
      </c>
      <c r="G23" s="157" t="s">
        <v>192</v>
      </c>
      <c r="H23" s="158">
        <v>1917600</v>
      </c>
      <c r="I23" s="65">
        <v>1917600</v>
      </c>
      <c r="J23" s="65">
        <v>1917600</v>
      </c>
      <c r="K23" s="157"/>
      <c r="L23" s="65"/>
      <c r="M23" s="157"/>
      <c r="N23" s="65"/>
      <c r="O23" s="65"/>
      <c r="P23" s="157"/>
      <c r="Q23" s="65"/>
      <c r="R23" s="65"/>
      <c r="S23" s="65"/>
      <c r="T23" s="65"/>
      <c r="U23" s="65"/>
      <c r="V23" s="65"/>
      <c r="W23" s="65"/>
    </row>
    <row r="24" ht="20.25" customHeight="1" spans="1:23">
      <c r="A24" s="157" t="str">
        <f t="shared" si="0"/>
        <v>       玉溪市人力资源和社会保障局（本级）</v>
      </c>
      <c r="B24" s="157" t="s">
        <v>193</v>
      </c>
      <c r="C24" s="157" t="s">
        <v>194</v>
      </c>
      <c r="D24" s="157" t="s">
        <v>85</v>
      </c>
      <c r="E24" s="157" t="s">
        <v>159</v>
      </c>
      <c r="F24" s="157" t="s">
        <v>195</v>
      </c>
      <c r="G24" s="157" t="s">
        <v>196</v>
      </c>
      <c r="H24" s="158">
        <v>1514716</v>
      </c>
      <c r="I24" s="65">
        <v>1514716</v>
      </c>
      <c r="J24" s="65">
        <v>435923.25</v>
      </c>
      <c r="K24" s="157"/>
      <c r="L24" s="65">
        <v>1078792.75</v>
      </c>
      <c r="M24" s="157"/>
      <c r="N24" s="65"/>
      <c r="O24" s="65"/>
      <c r="P24" s="157"/>
      <c r="Q24" s="65"/>
      <c r="R24" s="65"/>
      <c r="S24" s="65"/>
      <c r="T24" s="65"/>
      <c r="U24" s="65"/>
      <c r="V24" s="65"/>
      <c r="W24" s="65"/>
    </row>
    <row r="25" ht="20.25" customHeight="1" spans="1:23">
      <c r="A25" s="157" t="str">
        <f t="shared" si="0"/>
        <v>       玉溪市人力资源和社会保障局（本级）</v>
      </c>
      <c r="B25" s="157" t="s">
        <v>197</v>
      </c>
      <c r="C25" s="157" t="s">
        <v>198</v>
      </c>
      <c r="D25" s="157" t="s">
        <v>85</v>
      </c>
      <c r="E25" s="157" t="s">
        <v>159</v>
      </c>
      <c r="F25" s="157" t="s">
        <v>199</v>
      </c>
      <c r="G25" s="157" t="s">
        <v>200</v>
      </c>
      <c r="H25" s="158">
        <v>38000</v>
      </c>
      <c r="I25" s="65">
        <v>38000</v>
      </c>
      <c r="J25" s="65"/>
      <c r="K25" s="157"/>
      <c r="L25" s="65">
        <v>38000</v>
      </c>
      <c r="M25" s="157"/>
      <c r="N25" s="65"/>
      <c r="O25" s="65"/>
      <c r="P25" s="157"/>
      <c r="Q25" s="65"/>
      <c r="R25" s="65"/>
      <c r="S25" s="65"/>
      <c r="T25" s="65"/>
      <c r="U25" s="65"/>
      <c r="V25" s="65"/>
      <c r="W25" s="65"/>
    </row>
    <row r="26" ht="20.25" customHeight="1" spans="1:23">
      <c r="A26" s="157" t="str">
        <f t="shared" si="0"/>
        <v>       玉溪市人力资源和社会保障局（本级）</v>
      </c>
      <c r="B26" s="157" t="s">
        <v>201</v>
      </c>
      <c r="C26" s="157" t="s">
        <v>202</v>
      </c>
      <c r="D26" s="157" t="s">
        <v>85</v>
      </c>
      <c r="E26" s="157" t="s">
        <v>159</v>
      </c>
      <c r="F26" s="157" t="s">
        <v>203</v>
      </c>
      <c r="G26" s="157" t="s">
        <v>204</v>
      </c>
      <c r="H26" s="158">
        <v>432000</v>
      </c>
      <c r="I26" s="65">
        <v>432000</v>
      </c>
      <c r="J26" s="65">
        <v>189000</v>
      </c>
      <c r="K26" s="157"/>
      <c r="L26" s="65">
        <v>243000</v>
      </c>
      <c r="M26" s="157"/>
      <c r="N26" s="65"/>
      <c r="O26" s="65"/>
      <c r="P26" s="157"/>
      <c r="Q26" s="65"/>
      <c r="R26" s="65"/>
      <c r="S26" s="65"/>
      <c r="T26" s="65"/>
      <c r="U26" s="65"/>
      <c r="V26" s="65"/>
      <c r="W26" s="65"/>
    </row>
    <row r="27" ht="20.25" customHeight="1" spans="1:23">
      <c r="A27" s="157" t="str">
        <f t="shared" si="0"/>
        <v>       玉溪市人力资源和社会保障局（本级）</v>
      </c>
      <c r="B27" s="157" t="s">
        <v>205</v>
      </c>
      <c r="C27" s="157" t="s">
        <v>206</v>
      </c>
      <c r="D27" s="157" t="s">
        <v>85</v>
      </c>
      <c r="E27" s="157" t="s">
        <v>159</v>
      </c>
      <c r="F27" s="157" t="s">
        <v>207</v>
      </c>
      <c r="G27" s="157" t="s">
        <v>206</v>
      </c>
      <c r="H27" s="158">
        <v>98143.82</v>
      </c>
      <c r="I27" s="65">
        <v>98143.82</v>
      </c>
      <c r="J27" s="65"/>
      <c r="K27" s="157"/>
      <c r="L27" s="65">
        <v>98143.82</v>
      </c>
      <c r="M27" s="157"/>
      <c r="N27" s="65"/>
      <c r="O27" s="65"/>
      <c r="P27" s="157"/>
      <c r="Q27" s="65"/>
      <c r="R27" s="65"/>
      <c r="S27" s="65"/>
      <c r="T27" s="65"/>
      <c r="U27" s="65"/>
      <c r="V27" s="65"/>
      <c r="W27" s="65"/>
    </row>
    <row r="28" ht="20.25" customHeight="1" spans="1:23">
      <c r="A28" s="157" t="str">
        <f t="shared" si="0"/>
        <v>       玉溪市人力资源和社会保障局（本级）</v>
      </c>
      <c r="B28" s="157" t="s">
        <v>205</v>
      </c>
      <c r="C28" s="157" t="s">
        <v>206</v>
      </c>
      <c r="D28" s="157" t="s">
        <v>87</v>
      </c>
      <c r="E28" s="157" t="s">
        <v>169</v>
      </c>
      <c r="F28" s="157" t="s">
        <v>207</v>
      </c>
      <c r="G28" s="157" t="s">
        <v>206</v>
      </c>
      <c r="H28" s="158">
        <v>1712.4</v>
      </c>
      <c r="I28" s="65">
        <v>1712.4</v>
      </c>
      <c r="J28" s="65"/>
      <c r="K28" s="157"/>
      <c r="L28" s="65">
        <v>1712.4</v>
      </c>
      <c r="M28" s="157"/>
      <c r="N28" s="65"/>
      <c r="O28" s="65"/>
      <c r="P28" s="157"/>
      <c r="Q28" s="65"/>
      <c r="R28" s="65"/>
      <c r="S28" s="65"/>
      <c r="T28" s="65"/>
      <c r="U28" s="65"/>
      <c r="V28" s="65"/>
      <c r="W28" s="65"/>
    </row>
    <row r="29" ht="20.25" customHeight="1" spans="1:23">
      <c r="A29" s="157" t="str">
        <f t="shared" si="0"/>
        <v>       玉溪市人力资源和社会保障局（本级）</v>
      </c>
      <c r="B29" s="157" t="s">
        <v>208</v>
      </c>
      <c r="C29" s="157" t="s">
        <v>209</v>
      </c>
      <c r="D29" s="157" t="s">
        <v>85</v>
      </c>
      <c r="E29" s="157" t="s">
        <v>159</v>
      </c>
      <c r="F29" s="157" t="s">
        <v>210</v>
      </c>
      <c r="G29" s="157" t="s">
        <v>211</v>
      </c>
      <c r="H29" s="158">
        <v>138003</v>
      </c>
      <c r="I29" s="65">
        <v>138003</v>
      </c>
      <c r="J29" s="65">
        <v>22545</v>
      </c>
      <c r="K29" s="157"/>
      <c r="L29" s="65">
        <v>115458</v>
      </c>
      <c r="M29" s="157"/>
      <c r="N29" s="65"/>
      <c r="O29" s="65"/>
      <c r="P29" s="157"/>
      <c r="Q29" s="65"/>
      <c r="R29" s="65"/>
      <c r="S29" s="65"/>
      <c r="T29" s="65"/>
      <c r="U29" s="65"/>
      <c r="V29" s="65"/>
      <c r="W29" s="65"/>
    </row>
    <row r="30" ht="20.25" customHeight="1" spans="1:23">
      <c r="A30" s="157" t="str">
        <f t="shared" si="0"/>
        <v>       玉溪市人力资源和社会保障局（本级）</v>
      </c>
      <c r="B30" s="157" t="s">
        <v>208</v>
      </c>
      <c r="C30" s="157" t="s">
        <v>209</v>
      </c>
      <c r="D30" s="157" t="s">
        <v>85</v>
      </c>
      <c r="E30" s="157" t="s">
        <v>159</v>
      </c>
      <c r="F30" s="157" t="s">
        <v>212</v>
      </c>
      <c r="G30" s="157" t="s">
        <v>213</v>
      </c>
      <c r="H30" s="158">
        <v>28600</v>
      </c>
      <c r="I30" s="65">
        <v>28600</v>
      </c>
      <c r="J30" s="65">
        <v>7150</v>
      </c>
      <c r="K30" s="157"/>
      <c r="L30" s="65">
        <v>21450</v>
      </c>
      <c r="M30" s="157"/>
      <c r="N30" s="65"/>
      <c r="O30" s="65"/>
      <c r="P30" s="157"/>
      <c r="Q30" s="65"/>
      <c r="R30" s="65"/>
      <c r="S30" s="65"/>
      <c r="T30" s="65"/>
      <c r="U30" s="65"/>
      <c r="V30" s="65"/>
      <c r="W30" s="65"/>
    </row>
    <row r="31" ht="20.25" customHeight="1" spans="1:23">
      <c r="A31" s="157" t="str">
        <f t="shared" si="0"/>
        <v>       玉溪市人力资源和社会保障局（本级）</v>
      </c>
      <c r="B31" s="157" t="s">
        <v>208</v>
      </c>
      <c r="C31" s="157" t="s">
        <v>209</v>
      </c>
      <c r="D31" s="157" t="s">
        <v>85</v>
      </c>
      <c r="E31" s="157" t="s">
        <v>159</v>
      </c>
      <c r="F31" s="157" t="s">
        <v>214</v>
      </c>
      <c r="G31" s="157" t="s">
        <v>215</v>
      </c>
      <c r="H31" s="158">
        <v>139839</v>
      </c>
      <c r="I31" s="65">
        <v>139839</v>
      </c>
      <c r="J31" s="65">
        <v>34959.75</v>
      </c>
      <c r="K31" s="157"/>
      <c r="L31" s="65">
        <v>104879.25</v>
      </c>
      <c r="M31" s="157"/>
      <c r="N31" s="65"/>
      <c r="O31" s="65"/>
      <c r="P31" s="157"/>
      <c r="Q31" s="65"/>
      <c r="R31" s="65"/>
      <c r="S31" s="65"/>
      <c r="T31" s="65"/>
      <c r="U31" s="65"/>
      <c r="V31" s="65"/>
      <c r="W31" s="65"/>
    </row>
    <row r="32" ht="20.25" customHeight="1" spans="1:23">
      <c r="A32" s="157" t="str">
        <f t="shared" si="0"/>
        <v>       玉溪市人力资源和社会保障局（本级）</v>
      </c>
      <c r="B32" s="157" t="s">
        <v>208</v>
      </c>
      <c r="C32" s="157" t="s">
        <v>209</v>
      </c>
      <c r="D32" s="157" t="s">
        <v>85</v>
      </c>
      <c r="E32" s="157" t="s">
        <v>159</v>
      </c>
      <c r="F32" s="157" t="s">
        <v>216</v>
      </c>
      <c r="G32" s="157" t="s">
        <v>217</v>
      </c>
      <c r="H32" s="158">
        <v>4800</v>
      </c>
      <c r="I32" s="65">
        <v>4800</v>
      </c>
      <c r="J32" s="65">
        <v>1200</v>
      </c>
      <c r="K32" s="157"/>
      <c r="L32" s="65">
        <v>3600</v>
      </c>
      <c r="M32" s="157"/>
      <c r="N32" s="65"/>
      <c r="O32" s="65"/>
      <c r="P32" s="157"/>
      <c r="Q32" s="65"/>
      <c r="R32" s="65"/>
      <c r="S32" s="65"/>
      <c r="T32" s="65"/>
      <c r="U32" s="65"/>
      <c r="V32" s="65"/>
      <c r="W32" s="65"/>
    </row>
    <row r="33" ht="20.25" customHeight="1" spans="1:23">
      <c r="A33" s="157" t="str">
        <f t="shared" si="0"/>
        <v>       玉溪市人力资源和社会保障局（本级）</v>
      </c>
      <c r="B33" s="157" t="s">
        <v>208</v>
      </c>
      <c r="C33" s="157" t="s">
        <v>209</v>
      </c>
      <c r="D33" s="157" t="s">
        <v>85</v>
      </c>
      <c r="E33" s="157" t="s">
        <v>159</v>
      </c>
      <c r="F33" s="157" t="s">
        <v>218</v>
      </c>
      <c r="G33" s="157" t="s">
        <v>219</v>
      </c>
      <c r="H33" s="158">
        <v>30000</v>
      </c>
      <c r="I33" s="65">
        <v>30000</v>
      </c>
      <c r="J33" s="65">
        <v>7500</v>
      </c>
      <c r="K33" s="157"/>
      <c r="L33" s="65">
        <v>22500</v>
      </c>
      <c r="M33" s="157"/>
      <c r="N33" s="65"/>
      <c r="O33" s="65"/>
      <c r="P33" s="157"/>
      <c r="Q33" s="65"/>
      <c r="R33" s="65"/>
      <c r="S33" s="65"/>
      <c r="T33" s="65"/>
      <c r="U33" s="65"/>
      <c r="V33" s="65"/>
      <c r="W33" s="65"/>
    </row>
    <row r="34" ht="20.25" customHeight="1" spans="1:23">
      <c r="A34" s="157" t="str">
        <f t="shared" si="0"/>
        <v>       玉溪市人力资源和社会保障局（本级）</v>
      </c>
      <c r="B34" s="157" t="s">
        <v>208</v>
      </c>
      <c r="C34" s="157" t="s">
        <v>209</v>
      </c>
      <c r="D34" s="157" t="s">
        <v>85</v>
      </c>
      <c r="E34" s="157" t="s">
        <v>159</v>
      </c>
      <c r="F34" s="157" t="s">
        <v>220</v>
      </c>
      <c r="G34" s="157" t="s">
        <v>221</v>
      </c>
      <c r="H34" s="158">
        <v>92400</v>
      </c>
      <c r="I34" s="65">
        <v>92400</v>
      </c>
      <c r="J34" s="65">
        <v>23100</v>
      </c>
      <c r="K34" s="157"/>
      <c r="L34" s="65">
        <v>69300</v>
      </c>
      <c r="M34" s="157"/>
      <c r="N34" s="65"/>
      <c r="O34" s="65"/>
      <c r="P34" s="157"/>
      <c r="Q34" s="65"/>
      <c r="R34" s="65"/>
      <c r="S34" s="65"/>
      <c r="T34" s="65"/>
      <c r="U34" s="65"/>
      <c r="V34" s="65"/>
      <c r="W34" s="65"/>
    </row>
    <row r="35" ht="20.25" customHeight="1" spans="1:23">
      <c r="A35" s="157" t="str">
        <f t="shared" si="0"/>
        <v>       玉溪市人力资源和社会保障局（本级）</v>
      </c>
      <c r="B35" s="157" t="s">
        <v>208</v>
      </c>
      <c r="C35" s="157" t="s">
        <v>209</v>
      </c>
      <c r="D35" s="157" t="s">
        <v>85</v>
      </c>
      <c r="E35" s="157" t="s">
        <v>159</v>
      </c>
      <c r="F35" s="157" t="s">
        <v>222</v>
      </c>
      <c r="G35" s="157" t="s">
        <v>223</v>
      </c>
      <c r="H35" s="158">
        <v>44000</v>
      </c>
      <c r="I35" s="65">
        <v>44000</v>
      </c>
      <c r="J35" s="65">
        <v>11000</v>
      </c>
      <c r="K35" s="157"/>
      <c r="L35" s="65">
        <v>33000</v>
      </c>
      <c r="M35" s="157"/>
      <c r="N35" s="65"/>
      <c r="O35" s="65"/>
      <c r="P35" s="157"/>
      <c r="Q35" s="65"/>
      <c r="R35" s="65"/>
      <c r="S35" s="65"/>
      <c r="T35" s="65"/>
      <c r="U35" s="65"/>
      <c r="V35" s="65"/>
      <c r="W35" s="65"/>
    </row>
    <row r="36" ht="20.25" customHeight="1" spans="1:23">
      <c r="A36" s="157" t="str">
        <f t="shared" si="0"/>
        <v>       玉溪市人力资源和社会保障局（本级）</v>
      </c>
      <c r="B36" s="157" t="s">
        <v>208</v>
      </c>
      <c r="C36" s="157" t="s">
        <v>209</v>
      </c>
      <c r="D36" s="157" t="s">
        <v>85</v>
      </c>
      <c r="E36" s="157" t="s">
        <v>159</v>
      </c>
      <c r="F36" s="157" t="s">
        <v>203</v>
      </c>
      <c r="G36" s="157" t="s">
        <v>204</v>
      </c>
      <c r="H36" s="158">
        <v>43200</v>
      </c>
      <c r="I36" s="65">
        <v>43200</v>
      </c>
      <c r="J36" s="65">
        <v>10800</v>
      </c>
      <c r="K36" s="157"/>
      <c r="L36" s="65">
        <v>32400</v>
      </c>
      <c r="M36" s="157"/>
      <c r="N36" s="65"/>
      <c r="O36" s="65"/>
      <c r="P36" s="157"/>
      <c r="Q36" s="65"/>
      <c r="R36" s="65"/>
      <c r="S36" s="65"/>
      <c r="T36" s="65"/>
      <c r="U36" s="65"/>
      <c r="V36" s="65"/>
      <c r="W36" s="65"/>
    </row>
    <row r="37" ht="20.25" customHeight="1" spans="1:23">
      <c r="A37" s="157" t="str">
        <f t="shared" si="0"/>
        <v>       玉溪市人力资源和社会保障局（本级）</v>
      </c>
      <c r="B37" s="157" t="s">
        <v>208</v>
      </c>
      <c r="C37" s="157" t="s">
        <v>209</v>
      </c>
      <c r="D37" s="157" t="s">
        <v>85</v>
      </c>
      <c r="E37" s="157" t="s">
        <v>159</v>
      </c>
      <c r="F37" s="157" t="s">
        <v>224</v>
      </c>
      <c r="G37" s="157" t="s">
        <v>225</v>
      </c>
      <c r="H37" s="158">
        <v>57758</v>
      </c>
      <c r="I37" s="65">
        <v>57758</v>
      </c>
      <c r="J37" s="65">
        <v>4564.5</v>
      </c>
      <c r="K37" s="157"/>
      <c r="L37" s="65">
        <v>53193.5</v>
      </c>
      <c r="M37" s="157"/>
      <c r="N37" s="65"/>
      <c r="O37" s="65"/>
      <c r="P37" s="157"/>
      <c r="Q37" s="65"/>
      <c r="R37" s="65"/>
      <c r="S37" s="65"/>
      <c r="T37" s="65"/>
      <c r="U37" s="65"/>
      <c r="V37" s="65"/>
      <c r="W37" s="65"/>
    </row>
    <row r="38" ht="20.25" customHeight="1" spans="1:23">
      <c r="A38" s="157" t="str">
        <f t="shared" si="0"/>
        <v>       玉溪市人力资源和社会保障局（本级）</v>
      </c>
      <c r="B38" s="157" t="s">
        <v>208</v>
      </c>
      <c r="C38" s="157" t="s">
        <v>209</v>
      </c>
      <c r="D38" s="157" t="s">
        <v>85</v>
      </c>
      <c r="E38" s="157" t="s">
        <v>159</v>
      </c>
      <c r="F38" s="157" t="s">
        <v>226</v>
      </c>
      <c r="G38" s="157" t="s">
        <v>227</v>
      </c>
      <c r="H38" s="158">
        <v>28800</v>
      </c>
      <c r="I38" s="65">
        <v>28800</v>
      </c>
      <c r="J38" s="65"/>
      <c r="K38" s="157"/>
      <c r="L38" s="65">
        <v>28800</v>
      </c>
      <c r="M38" s="157"/>
      <c r="N38" s="65"/>
      <c r="O38" s="65"/>
      <c r="P38" s="157"/>
      <c r="Q38" s="65"/>
      <c r="R38" s="65"/>
      <c r="S38" s="65"/>
      <c r="T38" s="65"/>
      <c r="U38" s="65"/>
      <c r="V38" s="65"/>
      <c r="W38" s="65"/>
    </row>
    <row r="39" ht="20.25" customHeight="1" spans="1:23">
      <c r="A39" s="157" t="str">
        <f t="shared" si="0"/>
        <v>       玉溪市人力资源和社会保障局（本级）</v>
      </c>
      <c r="B39" s="157" t="s">
        <v>208</v>
      </c>
      <c r="C39" s="157" t="s">
        <v>209</v>
      </c>
      <c r="D39" s="157" t="s">
        <v>85</v>
      </c>
      <c r="E39" s="157" t="s">
        <v>159</v>
      </c>
      <c r="F39" s="157" t="s">
        <v>228</v>
      </c>
      <c r="G39" s="157" t="s">
        <v>229</v>
      </c>
      <c r="H39" s="158">
        <v>4500</v>
      </c>
      <c r="I39" s="65">
        <v>4500</v>
      </c>
      <c r="J39" s="65">
        <v>1125</v>
      </c>
      <c r="K39" s="157"/>
      <c r="L39" s="65">
        <v>3375</v>
      </c>
      <c r="M39" s="157"/>
      <c r="N39" s="65"/>
      <c r="O39" s="65"/>
      <c r="P39" s="157"/>
      <c r="Q39" s="65"/>
      <c r="R39" s="65"/>
      <c r="S39" s="65"/>
      <c r="T39" s="65"/>
      <c r="U39" s="65"/>
      <c r="V39" s="65"/>
      <c r="W39" s="65"/>
    </row>
    <row r="40" ht="20.25" customHeight="1" spans="1:23">
      <c r="A40" s="157" t="str">
        <f t="shared" si="0"/>
        <v>       玉溪市人力资源和社会保障局（本级）</v>
      </c>
      <c r="B40" s="157" t="s">
        <v>208</v>
      </c>
      <c r="C40" s="157" t="s">
        <v>209</v>
      </c>
      <c r="D40" s="157" t="s">
        <v>87</v>
      </c>
      <c r="E40" s="157" t="s">
        <v>169</v>
      </c>
      <c r="F40" s="157" t="s">
        <v>210</v>
      </c>
      <c r="G40" s="157" t="s">
        <v>211</v>
      </c>
      <c r="H40" s="158">
        <v>10500</v>
      </c>
      <c r="I40" s="65">
        <v>10500</v>
      </c>
      <c r="J40" s="65">
        <v>2625</v>
      </c>
      <c r="K40" s="157"/>
      <c r="L40" s="65">
        <v>7875</v>
      </c>
      <c r="M40" s="157"/>
      <c r="N40" s="65"/>
      <c r="O40" s="65"/>
      <c r="P40" s="157"/>
      <c r="Q40" s="65"/>
      <c r="R40" s="65"/>
      <c r="S40" s="65"/>
      <c r="T40" s="65"/>
      <c r="U40" s="65"/>
      <c r="V40" s="65"/>
      <c r="W40" s="65"/>
    </row>
    <row r="41" ht="20.25" customHeight="1" spans="1:23">
      <c r="A41" s="157" t="str">
        <f t="shared" si="0"/>
        <v>       玉溪市人力资源和社会保障局（本级）</v>
      </c>
      <c r="B41" s="157" t="s">
        <v>208</v>
      </c>
      <c r="C41" s="157" t="s">
        <v>209</v>
      </c>
      <c r="D41" s="157" t="s">
        <v>87</v>
      </c>
      <c r="E41" s="157" t="s">
        <v>169</v>
      </c>
      <c r="F41" s="157" t="s">
        <v>222</v>
      </c>
      <c r="G41" s="157" t="s">
        <v>223</v>
      </c>
      <c r="H41" s="158">
        <v>1000</v>
      </c>
      <c r="I41" s="65">
        <v>1000</v>
      </c>
      <c r="J41" s="65">
        <v>250</v>
      </c>
      <c r="K41" s="157"/>
      <c r="L41" s="65">
        <v>750</v>
      </c>
      <c r="M41" s="157"/>
      <c r="N41" s="65"/>
      <c r="O41" s="65"/>
      <c r="P41" s="157"/>
      <c r="Q41" s="65"/>
      <c r="R41" s="65"/>
      <c r="S41" s="65"/>
      <c r="T41" s="65"/>
      <c r="U41" s="65"/>
      <c r="V41" s="65"/>
      <c r="W41" s="65"/>
    </row>
    <row r="42" ht="20.25" customHeight="1" spans="1:23">
      <c r="A42" s="157" t="str">
        <f t="shared" si="0"/>
        <v>       玉溪市人力资源和社会保障局（本级）</v>
      </c>
      <c r="B42" s="157" t="s">
        <v>208</v>
      </c>
      <c r="C42" s="157" t="s">
        <v>209</v>
      </c>
      <c r="D42" s="157" t="s">
        <v>90</v>
      </c>
      <c r="E42" s="157" t="s">
        <v>188</v>
      </c>
      <c r="F42" s="157" t="s">
        <v>224</v>
      </c>
      <c r="G42" s="157" t="s">
        <v>225</v>
      </c>
      <c r="H42" s="158">
        <v>38800</v>
      </c>
      <c r="I42" s="65">
        <v>38800</v>
      </c>
      <c r="J42" s="65">
        <v>38800</v>
      </c>
      <c r="K42" s="157"/>
      <c r="L42" s="65"/>
      <c r="M42" s="157"/>
      <c r="N42" s="65"/>
      <c r="O42" s="65"/>
      <c r="P42" s="157"/>
      <c r="Q42" s="65"/>
      <c r="R42" s="65"/>
      <c r="S42" s="65"/>
      <c r="T42" s="65"/>
      <c r="U42" s="65"/>
      <c r="V42" s="65"/>
      <c r="W42" s="65"/>
    </row>
    <row r="43" ht="20.25" customHeight="1" spans="1:23">
      <c r="A43" s="157" t="str">
        <f t="shared" si="0"/>
        <v>       玉溪市人力资源和社会保障局（本级）</v>
      </c>
      <c r="B43" s="157" t="s">
        <v>230</v>
      </c>
      <c r="C43" s="157" t="s">
        <v>134</v>
      </c>
      <c r="D43" s="157" t="s">
        <v>85</v>
      </c>
      <c r="E43" s="157" t="s">
        <v>159</v>
      </c>
      <c r="F43" s="157" t="s">
        <v>231</v>
      </c>
      <c r="G43" s="157" t="s">
        <v>134</v>
      </c>
      <c r="H43" s="158">
        <v>40000</v>
      </c>
      <c r="I43" s="65">
        <v>40000</v>
      </c>
      <c r="J43" s="65"/>
      <c r="K43" s="157"/>
      <c r="L43" s="65">
        <v>40000</v>
      </c>
      <c r="M43" s="157"/>
      <c r="N43" s="65"/>
      <c r="O43" s="65"/>
      <c r="P43" s="157"/>
      <c r="Q43" s="65"/>
      <c r="R43" s="65"/>
      <c r="S43" s="65"/>
      <c r="T43" s="65"/>
      <c r="U43" s="65"/>
      <c r="V43" s="65"/>
      <c r="W43" s="65"/>
    </row>
    <row r="44" ht="20.25" customHeight="1" spans="1:23">
      <c r="A44" s="157" t="str">
        <f t="shared" si="0"/>
        <v>       玉溪市人力资源和社会保障局（本级）</v>
      </c>
      <c r="B44" s="157" t="s">
        <v>232</v>
      </c>
      <c r="C44" s="157" t="s">
        <v>233</v>
      </c>
      <c r="D44" s="157" t="s">
        <v>85</v>
      </c>
      <c r="E44" s="157" t="s">
        <v>159</v>
      </c>
      <c r="F44" s="157" t="s">
        <v>195</v>
      </c>
      <c r="G44" s="157" t="s">
        <v>196</v>
      </c>
      <c r="H44" s="158">
        <v>178941.6</v>
      </c>
      <c r="I44" s="65">
        <v>178941.6</v>
      </c>
      <c r="J44" s="65"/>
      <c r="K44" s="157"/>
      <c r="L44" s="65">
        <v>178941.6</v>
      </c>
      <c r="M44" s="157"/>
      <c r="N44" s="65"/>
      <c r="O44" s="65"/>
      <c r="P44" s="157"/>
      <c r="Q44" s="65"/>
      <c r="R44" s="65"/>
      <c r="S44" s="65"/>
      <c r="T44" s="65"/>
      <c r="U44" s="65"/>
      <c r="V44" s="65"/>
      <c r="W44" s="65"/>
    </row>
    <row r="45" ht="20.25" customHeight="1" spans="1:23">
      <c r="A45" s="157" t="str">
        <f t="shared" si="0"/>
        <v>       玉溪市人力资源和社会保障局（本级）</v>
      </c>
      <c r="B45" s="157" t="s">
        <v>234</v>
      </c>
      <c r="C45" s="157" t="s">
        <v>235</v>
      </c>
      <c r="D45" s="157" t="s">
        <v>86</v>
      </c>
      <c r="E45" s="157" t="s">
        <v>236</v>
      </c>
      <c r="F45" s="157" t="s">
        <v>210</v>
      </c>
      <c r="G45" s="157" t="s">
        <v>211</v>
      </c>
      <c r="H45" s="158">
        <v>42100</v>
      </c>
      <c r="I45" s="65">
        <v>42100</v>
      </c>
      <c r="J45" s="65"/>
      <c r="K45" s="157"/>
      <c r="L45" s="65">
        <v>42100</v>
      </c>
      <c r="M45" s="157"/>
      <c r="N45" s="65"/>
      <c r="O45" s="65"/>
      <c r="P45" s="157"/>
      <c r="Q45" s="65"/>
      <c r="R45" s="65"/>
      <c r="S45" s="65"/>
      <c r="T45" s="65"/>
      <c r="U45" s="65"/>
      <c r="V45" s="65"/>
      <c r="W45" s="65"/>
    </row>
    <row r="46" ht="20.25" customHeight="1" spans="1:23">
      <c r="A46" s="157" t="str">
        <f t="shared" si="0"/>
        <v>       玉溪市人力资源和社会保障局（本级）</v>
      </c>
      <c r="B46" s="157" t="s">
        <v>234</v>
      </c>
      <c r="C46" s="157" t="s">
        <v>235</v>
      </c>
      <c r="D46" s="157" t="s">
        <v>86</v>
      </c>
      <c r="E46" s="157" t="s">
        <v>236</v>
      </c>
      <c r="F46" s="157" t="s">
        <v>237</v>
      </c>
      <c r="G46" s="157" t="s">
        <v>238</v>
      </c>
      <c r="H46" s="158">
        <v>39750</v>
      </c>
      <c r="I46" s="65">
        <v>39750</v>
      </c>
      <c r="J46" s="65"/>
      <c r="K46" s="157"/>
      <c r="L46" s="65">
        <v>39750</v>
      </c>
      <c r="M46" s="157"/>
      <c r="N46" s="65"/>
      <c r="O46" s="65"/>
      <c r="P46" s="157"/>
      <c r="Q46" s="65"/>
      <c r="R46" s="65"/>
      <c r="S46" s="65"/>
      <c r="T46" s="65"/>
      <c r="U46" s="65"/>
      <c r="V46" s="65"/>
      <c r="W46" s="65"/>
    </row>
    <row r="47" ht="20.25" customHeight="1" spans="1:23">
      <c r="A47" s="157" t="str">
        <f t="shared" si="0"/>
        <v>       玉溪市人力资源和社会保障局（本级）</v>
      </c>
      <c r="B47" s="157" t="s">
        <v>234</v>
      </c>
      <c r="C47" s="157" t="s">
        <v>235</v>
      </c>
      <c r="D47" s="157" t="s">
        <v>86</v>
      </c>
      <c r="E47" s="157" t="s">
        <v>236</v>
      </c>
      <c r="F47" s="157" t="s">
        <v>239</v>
      </c>
      <c r="G47" s="157" t="s">
        <v>240</v>
      </c>
      <c r="H47" s="158">
        <v>10000</v>
      </c>
      <c r="I47" s="65">
        <v>10000</v>
      </c>
      <c r="J47" s="65"/>
      <c r="K47" s="157"/>
      <c r="L47" s="65">
        <v>10000</v>
      </c>
      <c r="M47" s="157"/>
      <c r="N47" s="65"/>
      <c r="O47" s="65"/>
      <c r="P47" s="157"/>
      <c r="Q47" s="65"/>
      <c r="R47" s="65"/>
      <c r="S47" s="65"/>
      <c r="T47" s="65"/>
      <c r="U47" s="65"/>
      <c r="V47" s="65"/>
      <c r="W47" s="65"/>
    </row>
    <row r="48" ht="20.25" customHeight="1" spans="1:23">
      <c r="A48" s="157" t="str">
        <f t="shared" si="0"/>
        <v>       玉溪市人力资源和社会保障局（本级）</v>
      </c>
      <c r="B48" s="157" t="s">
        <v>234</v>
      </c>
      <c r="C48" s="157" t="s">
        <v>235</v>
      </c>
      <c r="D48" s="157" t="s">
        <v>86</v>
      </c>
      <c r="E48" s="157" t="s">
        <v>236</v>
      </c>
      <c r="F48" s="157" t="s">
        <v>241</v>
      </c>
      <c r="G48" s="157" t="s">
        <v>242</v>
      </c>
      <c r="H48" s="158">
        <v>49000</v>
      </c>
      <c r="I48" s="65">
        <v>49000</v>
      </c>
      <c r="J48" s="65"/>
      <c r="K48" s="157"/>
      <c r="L48" s="65">
        <v>49000</v>
      </c>
      <c r="M48" s="157"/>
      <c r="N48" s="65"/>
      <c r="O48" s="65"/>
      <c r="P48" s="157"/>
      <c r="Q48" s="65"/>
      <c r="R48" s="65"/>
      <c r="S48" s="65"/>
      <c r="T48" s="65"/>
      <c r="U48" s="65"/>
      <c r="V48" s="65"/>
      <c r="W48" s="65"/>
    </row>
    <row r="49" ht="20.25" customHeight="1" spans="1:23">
      <c r="A49" s="157" t="str">
        <f t="shared" si="0"/>
        <v>       玉溪市人力资源和社会保障局（本级）</v>
      </c>
      <c r="B49" s="157" t="s">
        <v>234</v>
      </c>
      <c r="C49" s="157" t="s">
        <v>235</v>
      </c>
      <c r="D49" s="157" t="s">
        <v>86</v>
      </c>
      <c r="E49" s="157" t="s">
        <v>236</v>
      </c>
      <c r="F49" s="157" t="s">
        <v>214</v>
      </c>
      <c r="G49" s="157" t="s">
        <v>215</v>
      </c>
      <c r="H49" s="158">
        <v>10161</v>
      </c>
      <c r="I49" s="65">
        <v>10161</v>
      </c>
      <c r="J49" s="65"/>
      <c r="K49" s="157"/>
      <c r="L49" s="65">
        <v>10161</v>
      </c>
      <c r="M49" s="157"/>
      <c r="N49" s="65"/>
      <c r="O49" s="65"/>
      <c r="P49" s="157"/>
      <c r="Q49" s="65"/>
      <c r="R49" s="65"/>
      <c r="S49" s="65"/>
      <c r="T49" s="65"/>
      <c r="U49" s="65"/>
      <c r="V49" s="65"/>
      <c r="W49" s="65"/>
    </row>
    <row r="50" ht="20.25" customHeight="1" spans="1:23">
      <c r="A50" s="157" t="str">
        <f t="shared" si="0"/>
        <v>       玉溪市人力资源和社会保障局（本级）</v>
      </c>
      <c r="B50" s="157" t="s">
        <v>234</v>
      </c>
      <c r="C50" s="157" t="s">
        <v>235</v>
      </c>
      <c r="D50" s="157" t="s">
        <v>86</v>
      </c>
      <c r="E50" s="157" t="s">
        <v>236</v>
      </c>
      <c r="F50" s="157" t="s">
        <v>216</v>
      </c>
      <c r="G50" s="157" t="s">
        <v>217</v>
      </c>
      <c r="H50" s="158">
        <v>6940</v>
      </c>
      <c r="I50" s="65">
        <v>6940</v>
      </c>
      <c r="J50" s="65"/>
      <c r="K50" s="157"/>
      <c r="L50" s="65">
        <v>6940</v>
      </c>
      <c r="M50" s="157"/>
      <c r="N50" s="65"/>
      <c r="O50" s="65"/>
      <c r="P50" s="157"/>
      <c r="Q50" s="65"/>
      <c r="R50" s="65"/>
      <c r="S50" s="65"/>
      <c r="T50" s="65"/>
      <c r="U50" s="65"/>
      <c r="V50" s="65"/>
      <c r="W50" s="65"/>
    </row>
    <row r="51" ht="20.25" customHeight="1" spans="1:23">
      <c r="A51" s="157" t="str">
        <f t="shared" si="0"/>
        <v>       玉溪市人力资源和社会保障局（本级）</v>
      </c>
      <c r="B51" s="157" t="s">
        <v>234</v>
      </c>
      <c r="C51" s="157" t="s">
        <v>235</v>
      </c>
      <c r="D51" s="157" t="s">
        <v>86</v>
      </c>
      <c r="E51" s="157" t="s">
        <v>236</v>
      </c>
      <c r="F51" s="157" t="s">
        <v>218</v>
      </c>
      <c r="G51" s="157" t="s">
        <v>219</v>
      </c>
      <c r="H51" s="158">
        <v>59429</v>
      </c>
      <c r="I51" s="65">
        <v>59429</v>
      </c>
      <c r="J51" s="65"/>
      <c r="K51" s="157"/>
      <c r="L51" s="65">
        <v>59429</v>
      </c>
      <c r="M51" s="157"/>
      <c r="N51" s="65"/>
      <c r="O51" s="65"/>
      <c r="P51" s="157"/>
      <c r="Q51" s="65"/>
      <c r="R51" s="65"/>
      <c r="S51" s="65"/>
      <c r="T51" s="65"/>
      <c r="U51" s="65"/>
      <c r="V51" s="65"/>
      <c r="W51" s="65"/>
    </row>
    <row r="52" ht="20.25" customHeight="1" spans="1:23">
      <c r="A52" s="157" t="str">
        <f t="shared" si="0"/>
        <v>       玉溪市人力资源和社会保障局（本级）</v>
      </c>
      <c r="B52" s="157" t="s">
        <v>234</v>
      </c>
      <c r="C52" s="157" t="s">
        <v>235</v>
      </c>
      <c r="D52" s="157" t="s">
        <v>86</v>
      </c>
      <c r="E52" s="157" t="s">
        <v>236</v>
      </c>
      <c r="F52" s="157" t="s">
        <v>220</v>
      </c>
      <c r="G52" s="157" t="s">
        <v>221</v>
      </c>
      <c r="H52" s="158">
        <v>118200</v>
      </c>
      <c r="I52" s="65">
        <v>118200</v>
      </c>
      <c r="J52" s="65"/>
      <c r="K52" s="157"/>
      <c r="L52" s="65">
        <v>118200</v>
      </c>
      <c r="M52" s="157"/>
      <c r="N52" s="65"/>
      <c r="O52" s="65"/>
      <c r="P52" s="157"/>
      <c r="Q52" s="65"/>
      <c r="R52" s="65"/>
      <c r="S52" s="65"/>
      <c r="T52" s="65"/>
      <c r="U52" s="65"/>
      <c r="V52" s="65"/>
      <c r="W52" s="65"/>
    </row>
    <row r="53" ht="20.25" customHeight="1" spans="1:23">
      <c r="A53" s="157" t="str">
        <f t="shared" si="0"/>
        <v>       玉溪市人力资源和社会保障局（本级）</v>
      </c>
      <c r="B53" s="157" t="s">
        <v>234</v>
      </c>
      <c r="C53" s="157" t="s">
        <v>235</v>
      </c>
      <c r="D53" s="157" t="s">
        <v>86</v>
      </c>
      <c r="E53" s="157" t="s">
        <v>236</v>
      </c>
      <c r="F53" s="157" t="s">
        <v>243</v>
      </c>
      <c r="G53" s="157" t="s">
        <v>244</v>
      </c>
      <c r="H53" s="158">
        <v>70500</v>
      </c>
      <c r="I53" s="65">
        <v>70500</v>
      </c>
      <c r="J53" s="65"/>
      <c r="K53" s="157"/>
      <c r="L53" s="65">
        <v>70500</v>
      </c>
      <c r="M53" s="157"/>
      <c r="N53" s="65"/>
      <c r="O53" s="65"/>
      <c r="P53" s="157"/>
      <c r="Q53" s="65"/>
      <c r="R53" s="65"/>
      <c r="S53" s="65"/>
      <c r="T53" s="65"/>
      <c r="U53" s="65"/>
      <c r="V53" s="65"/>
      <c r="W53" s="65"/>
    </row>
    <row r="54" ht="20.25" customHeight="1" spans="1:23">
      <c r="A54" s="157" t="str">
        <f t="shared" si="0"/>
        <v>       玉溪市人力资源和社会保障局（本级）</v>
      </c>
      <c r="B54" s="157" t="s">
        <v>234</v>
      </c>
      <c r="C54" s="157" t="s">
        <v>235</v>
      </c>
      <c r="D54" s="157" t="s">
        <v>86</v>
      </c>
      <c r="E54" s="157" t="s">
        <v>236</v>
      </c>
      <c r="F54" s="157" t="s">
        <v>203</v>
      </c>
      <c r="G54" s="157" t="s">
        <v>204</v>
      </c>
      <c r="H54" s="158">
        <v>17000</v>
      </c>
      <c r="I54" s="65">
        <v>17000</v>
      </c>
      <c r="J54" s="65"/>
      <c r="K54" s="157"/>
      <c r="L54" s="65">
        <v>17000</v>
      </c>
      <c r="M54" s="157"/>
      <c r="N54" s="65"/>
      <c r="O54" s="65"/>
      <c r="P54" s="157"/>
      <c r="Q54" s="65"/>
      <c r="R54" s="65"/>
      <c r="S54" s="65"/>
      <c r="T54" s="65"/>
      <c r="U54" s="65"/>
      <c r="V54" s="65"/>
      <c r="W54" s="65"/>
    </row>
    <row r="55" ht="20.25" customHeight="1" spans="1:23">
      <c r="A55" s="157" t="str">
        <f t="shared" si="0"/>
        <v>       玉溪市人力资源和社会保障局（本级）</v>
      </c>
      <c r="B55" s="157" t="s">
        <v>234</v>
      </c>
      <c r="C55" s="157" t="s">
        <v>235</v>
      </c>
      <c r="D55" s="157" t="s">
        <v>86</v>
      </c>
      <c r="E55" s="157" t="s">
        <v>236</v>
      </c>
      <c r="F55" s="157" t="s">
        <v>224</v>
      </c>
      <c r="G55" s="157" t="s">
        <v>225</v>
      </c>
      <c r="H55" s="158">
        <v>25120</v>
      </c>
      <c r="I55" s="65">
        <v>25120</v>
      </c>
      <c r="J55" s="65"/>
      <c r="K55" s="157"/>
      <c r="L55" s="65">
        <v>25120</v>
      </c>
      <c r="M55" s="157"/>
      <c r="N55" s="65"/>
      <c r="O55" s="65"/>
      <c r="P55" s="157"/>
      <c r="Q55" s="65"/>
      <c r="R55" s="65"/>
      <c r="S55" s="65"/>
      <c r="T55" s="65"/>
      <c r="U55" s="65"/>
      <c r="V55" s="65"/>
      <c r="W55" s="65"/>
    </row>
    <row r="56" ht="20.25" customHeight="1" spans="1:23">
      <c r="A56" s="157" t="str">
        <f t="shared" si="0"/>
        <v>       玉溪市人力资源和社会保障局（本级）</v>
      </c>
      <c r="B56" s="157" t="s">
        <v>245</v>
      </c>
      <c r="C56" s="157" t="s">
        <v>246</v>
      </c>
      <c r="D56" s="157" t="s">
        <v>85</v>
      </c>
      <c r="E56" s="157" t="s">
        <v>159</v>
      </c>
      <c r="F56" s="157" t="s">
        <v>247</v>
      </c>
      <c r="G56" s="157" t="s">
        <v>194</v>
      </c>
      <c r="H56" s="158">
        <v>480000</v>
      </c>
      <c r="I56" s="65">
        <v>480000</v>
      </c>
      <c r="J56" s="65">
        <v>120000</v>
      </c>
      <c r="K56" s="157"/>
      <c r="L56" s="65">
        <v>360000</v>
      </c>
      <c r="M56" s="157"/>
      <c r="N56" s="65"/>
      <c r="O56" s="65"/>
      <c r="P56" s="157"/>
      <c r="Q56" s="65"/>
      <c r="R56" s="65"/>
      <c r="S56" s="65"/>
      <c r="T56" s="65"/>
      <c r="U56" s="65"/>
      <c r="V56" s="65"/>
      <c r="W56" s="65"/>
    </row>
    <row r="57" ht="20.25" customHeight="1" spans="1:23">
      <c r="A57" s="157" t="str">
        <f t="shared" si="0"/>
        <v>       玉溪市人力资源和社会保障局（本级）</v>
      </c>
      <c r="B57" s="157" t="s">
        <v>248</v>
      </c>
      <c r="C57" s="157" t="s">
        <v>249</v>
      </c>
      <c r="D57" s="157" t="s">
        <v>87</v>
      </c>
      <c r="E57" s="157" t="s">
        <v>169</v>
      </c>
      <c r="F57" s="157" t="s">
        <v>160</v>
      </c>
      <c r="G57" s="157" t="s">
        <v>161</v>
      </c>
      <c r="H57" s="158">
        <v>36360</v>
      </c>
      <c r="I57" s="65">
        <v>36360</v>
      </c>
      <c r="J57" s="65">
        <v>15907.5</v>
      </c>
      <c r="K57" s="157"/>
      <c r="L57" s="65">
        <v>20452.5</v>
      </c>
      <c r="M57" s="157"/>
      <c r="N57" s="65"/>
      <c r="O57" s="65"/>
      <c r="P57" s="157"/>
      <c r="Q57" s="65"/>
      <c r="R57" s="65"/>
      <c r="S57" s="65"/>
      <c r="T57" s="65"/>
      <c r="U57" s="65"/>
      <c r="V57" s="65"/>
      <c r="W57" s="65"/>
    </row>
    <row r="58" ht="20.25" customHeight="1" spans="1:23">
      <c r="A58" s="157" t="str">
        <f t="shared" si="0"/>
        <v>       玉溪市人力资源和社会保障局（本级）</v>
      </c>
      <c r="B58" s="157" t="s">
        <v>248</v>
      </c>
      <c r="C58" s="157" t="s">
        <v>249</v>
      </c>
      <c r="D58" s="157" t="s">
        <v>87</v>
      </c>
      <c r="E58" s="157" t="s">
        <v>169</v>
      </c>
      <c r="F58" s="157" t="s">
        <v>250</v>
      </c>
      <c r="G58" s="157" t="s">
        <v>251</v>
      </c>
      <c r="H58" s="158">
        <v>15420</v>
      </c>
      <c r="I58" s="65">
        <v>15420</v>
      </c>
      <c r="J58" s="65">
        <v>6746.25</v>
      </c>
      <c r="K58" s="157"/>
      <c r="L58" s="65">
        <v>8673.75</v>
      </c>
      <c r="M58" s="157"/>
      <c r="N58" s="65"/>
      <c r="O58" s="65"/>
      <c r="P58" s="157"/>
      <c r="Q58" s="65"/>
      <c r="R58" s="65"/>
      <c r="S58" s="65"/>
      <c r="T58" s="65"/>
      <c r="U58" s="65"/>
      <c r="V58" s="65"/>
      <c r="W58" s="65"/>
    </row>
    <row r="59" ht="20.25" customHeight="1" spans="1:23">
      <c r="A59" s="157" t="str">
        <f t="shared" si="0"/>
        <v>       玉溪市人力资源和社会保障局（本级）</v>
      </c>
      <c r="B59" s="157" t="s">
        <v>248</v>
      </c>
      <c r="C59" s="157" t="s">
        <v>249</v>
      </c>
      <c r="D59" s="157" t="s">
        <v>108</v>
      </c>
      <c r="E59" s="157" t="s">
        <v>164</v>
      </c>
      <c r="F59" s="157" t="s">
        <v>162</v>
      </c>
      <c r="G59" s="157" t="s">
        <v>163</v>
      </c>
      <c r="H59" s="158">
        <v>2436</v>
      </c>
      <c r="I59" s="65">
        <v>2436</v>
      </c>
      <c r="J59" s="65"/>
      <c r="K59" s="157"/>
      <c r="L59" s="65">
        <v>2436</v>
      </c>
      <c r="M59" s="157"/>
      <c r="N59" s="65"/>
      <c r="O59" s="65"/>
      <c r="P59" s="157"/>
      <c r="Q59" s="65"/>
      <c r="R59" s="65"/>
      <c r="S59" s="65"/>
      <c r="T59" s="65"/>
      <c r="U59" s="65"/>
      <c r="V59" s="65"/>
      <c r="W59" s="65"/>
    </row>
    <row r="60" ht="20.25" customHeight="1" spans="1:23">
      <c r="A60" s="157" t="str">
        <f t="shared" si="0"/>
        <v>       玉溪市人力资源和社会保障局（本级）</v>
      </c>
      <c r="B60" s="157" t="s">
        <v>252</v>
      </c>
      <c r="C60" s="157" t="s">
        <v>253</v>
      </c>
      <c r="D60" s="157" t="s">
        <v>96</v>
      </c>
      <c r="E60" s="157" t="s">
        <v>254</v>
      </c>
      <c r="F60" s="157" t="s">
        <v>191</v>
      </c>
      <c r="G60" s="157" t="s">
        <v>192</v>
      </c>
      <c r="H60" s="158">
        <v>20400</v>
      </c>
      <c r="I60" s="65">
        <v>20400</v>
      </c>
      <c r="J60" s="65"/>
      <c r="K60" s="157"/>
      <c r="L60" s="65">
        <v>20400</v>
      </c>
      <c r="M60" s="157"/>
      <c r="N60" s="65"/>
      <c r="O60" s="65"/>
      <c r="P60" s="157"/>
      <c r="Q60" s="65"/>
      <c r="R60" s="65"/>
      <c r="S60" s="65"/>
      <c r="T60" s="65"/>
      <c r="U60" s="65"/>
      <c r="V60" s="65"/>
      <c r="W60" s="65"/>
    </row>
    <row r="61" ht="27" customHeight="1" spans="1:23">
      <c r="A61" s="157" t="str">
        <f t="shared" si="0"/>
        <v>       玉溪市人力资源和社会保障局（本级）</v>
      </c>
      <c r="B61" s="157" t="s">
        <v>255</v>
      </c>
      <c r="C61" s="157" t="s">
        <v>256</v>
      </c>
      <c r="D61" s="157" t="s">
        <v>92</v>
      </c>
      <c r="E61" s="157" t="s">
        <v>257</v>
      </c>
      <c r="F61" s="157" t="s">
        <v>258</v>
      </c>
      <c r="G61" s="157" t="s">
        <v>259</v>
      </c>
      <c r="H61" s="158">
        <v>135000</v>
      </c>
      <c r="I61" s="65">
        <v>135000</v>
      </c>
      <c r="J61" s="65"/>
      <c r="K61" s="157"/>
      <c r="L61" s="65">
        <v>135000</v>
      </c>
      <c r="M61" s="157"/>
      <c r="N61" s="65"/>
      <c r="O61" s="65"/>
      <c r="P61" s="157"/>
      <c r="Q61" s="65"/>
      <c r="R61" s="65"/>
      <c r="S61" s="65"/>
      <c r="T61" s="65"/>
      <c r="U61" s="65"/>
      <c r="V61" s="65"/>
      <c r="W61" s="65"/>
    </row>
    <row r="62" ht="26" customHeight="1" spans="1:23">
      <c r="A62" s="157" t="str">
        <f t="shared" si="0"/>
        <v>       玉溪市人力资源和社会保障局（本级）</v>
      </c>
      <c r="B62" s="157" t="s">
        <v>260</v>
      </c>
      <c r="C62" s="157" t="s">
        <v>261</v>
      </c>
      <c r="D62" s="157" t="s">
        <v>87</v>
      </c>
      <c r="E62" s="157" t="s">
        <v>169</v>
      </c>
      <c r="F62" s="157" t="s">
        <v>250</v>
      </c>
      <c r="G62" s="157" t="s">
        <v>251</v>
      </c>
      <c r="H62" s="158">
        <v>49400</v>
      </c>
      <c r="I62" s="65">
        <v>49400</v>
      </c>
      <c r="J62" s="65">
        <v>49400</v>
      </c>
      <c r="K62" s="157"/>
      <c r="L62" s="65"/>
      <c r="M62" s="157"/>
      <c r="N62" s="65"/>
      <c r="O62" s="65"/>
      <c r="P62" s="157"/>
      <c r="Q62" s="65"/>
      <c r="R62" s="65"/>
      <c r="S62" s="65"/>
      <c r="T62" s="65"/>
      <c r="U62" s="65"/>
      <c r="V62" s="65"/>
      <c r="W62" s="65"/>
    </row>
    <row r="63" ht="25" customHeight="1" spans="1:23">
      <c r="A63" s="157" t="str">
        <f t="shared" si="0"/>
        <v>       玉溪市人力资源和社会保障局（本级）</v>
      </c>
      <c r="B63" s="157" t="s">
        <v>262</v>
      </c>
      <c r="C63" s="157" t="s">
        <v>263</v>
      </c>
      <c r="D63" s="157" t="s">
        <v>87</v>
      </c>
      <c r="E63" s="157" t="s">
        <v>169</v>
      </c>
      <c r="F63" s="157" t="s">
        <v>250</v>
      </c>
      <c r="G63" s="157" t="s">
        <v>251</v>
      </c>
      <c r="H63" s="158">
        <v>25000</v>
      </c>
      <c r="I63" s="65">
        <v>25000</v>
      </c>
      <c r="J63" s="65"/>
      <c r="K63" s="157"/>
      <c r="L63" s="65">
        <v>25000</v>
      </c>
      <c r="M63" s="157"/>
      <c r="N63" s="65"/>
      <c r="O63" s="65"/>
      <c r="P63" s="157"/>
      <c r="Q63" s="65"/>
      <c r="R63" s="65"/>
      <c r="S63" s="65"/>
      <c r="T63" s="65"/>
      <c r="U63" s="65"/>
      <c r="V63" s="65"/>
      <c r="W63" s="65"/>
    </row>
    <row r="64" ht="20.25" customHeight="1" spans="1:23">
      <c r="A64" s="154" t="s">
        <v>30</v>
      </c>
      <c r="B64" s="154"/>
      <c r="C64" s="154"/>
      <c r="D64" s="154"/>
      <c r="E64" s="154"/>
      <c r="F64" s="154"/>
      <c r="G64" s="154"/>
      <c r="H64" s="65">
        <v>14073461.69</v>
      </c>
      <c r="I64" s="65">
        <v>14073461.69</v>
      </c>
      <c r="J64" s="65">
        <v>5929943.08</v>
      </c>
      <c r="K64" s="65"/>
      <c r="L64" s="65">
        <v>8143518.61</v>
      </c>
      <c r="M64" s="65"/>
      <c r="N64" s="65"/>
      <c r="O64" s="65"/>
      <c r="P64" s="65"/>
      <c r="Q64" s="65"/>
      <c r="R64" s="65"/>
      <c r="S64" s="65"/>
      <c r="T64" s="65"/>
      <c r="U64" s="65"/>
      <c r="V64" s="65"/>
      <c r="W64" s="65"/>
    </row>
  </sheetData>
  <mergeCells count="17">
    <mergeCell ref="A2:W2"/>
    <mergeCell ref="A3:W3"/>
    <mergeCell ref="A4:V4"/>
    <mergeCell ref="H5:W5"/>
    <mergeCell ref="I6:M6"/>
    <mergeCell ref="N6:P6"/>
    <mergeCell ref="R6:W6"/>
    <mergeCell ref="A64:G64"/>
    <mergeCell ref="A5:A7"/>
    <mergeCell ref="B5:B7"/>
    <mergeCell ref="C5:C7"/>
    <mergeCell ref="D5:D7"/>
    <mergeCell ref="E5:E7"/>
    <mergeCell ref="F5:F7"/>
    <mergeCell ref="G5:G7"/>
    <mergeCell ref="H6:H7"/>
    <mergeCell ref="Q6:Q7"/>
  </mergeCells>
  <pageMargins left="0.75" right="0.75" top="1" bottom="1" header="0.5" footer="0.5"/>
  <pageSetup paperSize="1" scale="29"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opLeftCell="C1" workbookViewId="0">
      <pane ySplit="1" topLeftCell="A2" activePane="bottomLeft" state="frozen"/>
      <selection/>
      <selection pane="bottomLeft" activeCell="I34" sqref="I3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3"/>
      <c r="E2" s="144"/>
      <c r="F2" s="144"/>
      <c r="G2" s="144"/>
      <c r="H2" s="144"/>
      <c r="K2" s="133"/>
      <c r="N2" s="133"/>
      <c r="O2" s="133"/>
      <c r="P2" s="133"/>
      <c r="U2" s="149"/>
      <c r="W2" s="134" t="s">
        <v>264</v>
      </c>
    </row>
    <row r="3" ht="27.75" customHeight="1" spans="1:23">
      <c r="A3" s="33" t="s">
        <v>265</v>
      </c>
      <c r="B3" s="33"/>
      <c r="C3" s="33"/>
      <c r="D3" s="33"/>
      <c r="E3" s="33"/>
      <c r="F3" s="33"/>
      <c r="G3" s="33"/>
      <c r="H3" s="33"/>
      <c r="I3" s="33"/>
      <c r="J3" s="33"/>
      <c r="K3" s="33"/>
      <c r="L3" s="33"/>
      <c r="M3" s="33"/>
      <c r="N3" s="33"/>
      <c r="O3" s="33"/>
      <c r="P3" s="33"/>
      <c r="Q3" s="33"/>
      <c r="R3" s="33"/>
      <c r="S3" s="33"/>
      <c r="T3" s="33"/>
      <c r="U3" s="33"/>
      <c r="V3" s="33"/>
      <c r="W3" s="33"/>
    </row>
    <row r="4" ht="16" customHeight="1" spans="1:23">
      <c r="A4" s="6" t="str">
        <f>"单位名称："&amp;"玉溪市人力资源和社会保障局（本级）"</f>
        <v>单位名称：玉溪市人力资源和社会保障局（本级）</v>
      </c>
      <c r="B4" s="145" t="str">
        <f t="shared" ref="A4:B4" si="0">"单位名称："&amp;"玉溪市人力资源和社会保障局"</f>
        <v>单位名称：玉溪市人力资源和社会保障局</v>
      </c>
      <c r="C4" s="145"/>
      <c r="D4" s="145"/>
      <c r="E4" s="145"/>
      <c r="F4" s="145"/>
      <c r="G4" s="145"/>
      <c r="H4" s="145"/>
      <c r="I4" s="145"/>
      <c r="J4" s="8"/>
      <c r="K4" s="8"/>
      <c r="L4" s="8"/>
      <c r="M4" s="8"/>
      <c r="N4" s="8"/>
      <c r="O4" s="8"/>
      <c r="P4" s="8"/>
      <c r="Q4" s="8"/>
      <c r="U4" s="149"/>
      <c r="W4" s="137" t="s">
        <v>2</v>
      </c>
    </row>
    <row r="5" ht="21.75" customHeight="1" spans="1:23">
      <c r="A5" s="10" t="s">
        <v>266</v>
      </c>
      <c r="B5" s="10" t="s">
        <v>139</v>
      </c>
      <c r="C5" s="10" t="s">
        <v>140</v>
      </c>
      <c r="D5" s="10" t="s">
        <v>267</v>
      </c>
      <c r="E5" s="11" t="s">
        <v>141</v>
      </c>
      <c r="F5" s="11" t="s">
        <v>142</v>
      </c>
      <c r="G5" s="11" t="s">
        <v>143</v>
      </c>
      <c r="H5" s="11" t="s">
        <v>144</v>
      </c>
      <c r="I5" s="21" t="s">
        <v>30</v>
      </c>
      <c r="J5" s="21" t="s">
        <v>268</v>
      </c>
      <c r="K5" s="21"/>
      <c r="L5" s="21"/>
      <c r="M5" s="21"/>
      <c r="N5" s="21" t="s">
        <v>146</v>
      </c>
      <c r="O5" s="21"/>
      <c r="P5" s="21"/>
      <c r="Q5" s="11" t="s">
        <v>36</v>
      </c>
      <c r="R5" s="12" t="s">
        <v>269</v>
      </c>
      <c r="S5" s="13"/>
      <c r="T5" s="13"/>
      <c r="U5" s="13"/>
      <c r="V5" s="13"/>
      <c r="W5" s="14"/>
    </row>
    <row r="6" ht="21.75" customHeight="1" spans="1:23">
      <c r="A6" s="15"/>
      <c r="B6" s="15"/>
      <c r="C6" s="15"/>
      <c r="D6" s="15"/>
      <c r="E6" s="16"/>
      <c r="F6" s="16"/>
      <c r="G6" s="16"/>
      <c r="H6" s="16"/>
      <c r="I6" s="21"/>
      <c r="J6" s="148" t="s">
        <v>33</v>
      </c>
      <c r="K6" s="148"/>
      <c r="L6" s="148" t="s">
        <v>34</v>
      </c>
      <c r="M6" s="148" t="s">
        <v>35</v>
      </c>
      <c r="N6" s="11" t="s">
        <v>33</v>
      </c>
      <c r="O6" s="11" t="s">
        <v>34</v>
      </c>
      <c r="P6" s="11" t="s">
        <v>35</v>
      </c>
      <c r="Q6" s="16"/>
      <c r="R6" s="11" t="s">
        <v>32</v>
      </c>
      <c r="S6" s="11" t="s">
        <v>39</v>
      </c>
      <c r="T6" s="11" t="s">
        <v>152</v>
      </c>
      <c r="U6" s="11" t="s">
        <v>41</v>
      </c>
      <c r="V6" s="11" t="s">
        <v>42</v>
      </c>
      <c r="W6" s="11" t="s">
        <v>43</v>
      </c>
    </row>
    <row r="7" ht="40.5" customHeight="1" spans="1:23">
      <c r="A7" s="18"/>
      <c r="B7" s="18"/>
      <c r="C7" s="18"/>
      <c r="D7" s="18"/>
      <c r="E7" s="19"/>
      <c r="F7" s="19"/>
      <c r="G7" s="19"/>
      <c r="H7" s="19"/>
      <c r="I7" s="21"/>
      <c r="J7" s="148" t="s">
        <v>32</v>
      </c>
      <c r="K7" s="148" t="s">
        <v>270</v>
      </c>
      <c r="L7" s="148"/>
      <c r="M7" s="148"/>
      <c r="N7" s="19"/>
      <c r="O7" s="19"/>
      <c r="P7" s="19"/>
      <c r="Q7" s="19"/>
      <c r="R7" s="19"/>
      <c r="S7" s="19"/>
      <c r="T7" s="19"/>
      <c r="U7" s="20"/>
      <c r="V7" s="19"/>
      <c r="W7" s="19"/>
    </row>
    <row r="8" ht="15" customHeight="1" spans="1:23">
      <c r="A8" s="146">
        <v>1</v>
      </c>
      <c r="B8" s="146">
        <v>2</v>
      </c>
      <c r="C8" s="146">
        <v>3</v>
      </c>
      <c r="D8" s="146">
        <v>4</v>
      </c>
      <c r="E8" s="146">
        <v>5</v>
      </c>
      <c r="F8" s="146">
        <v>6</v>
      </c>
      <c r="G8" s="146">
        <v>7</v>
      </c>
      <c r="H8" s="146">
        <v>8</v>
      </c>
      <c r="I8" s="146">
        <v>9</v>
      </c>
      <c r="J8" s="146">
        <v>10</v>
      </c>
      <c r="K8" s="146">
        <v>11</v>
      </c>
      <c r="L8" s="146">
        <v>12</v>
      </c>
      <c r="M8" s="146">
        <v>13</v>
      </c>
      <c r="N8" s="146">
        <v>14</v>
      </c>
      <c r="O8" s="146">
        <v>15</v>
      </c>
      <c r="P8" s="146">
        <v>16</v>
      </c>
      <c r="Q8" s="146">
        <v>17</v>
      </c>
      <c r="R8" s="146">
        <v>18</v>
      </c>
      <c r="S8" s="146">
        <v>19</v>
      </c>
      <c r="T8" s="146">
        <v>20</v>
      </c>
      <c r="U8" s="146">
        <v>21</v>
      </c>
      <c r="V8" s="146">
        <v>22</v>
      </c>
      <c r="W8" s="146">
        <v>23</v>
      </c>
    </row>
    <row r="9" ht="32.9" customHeight="1" spans="1:23">
      <c r="A9" s="27"/>
      <c r="B9" s="147"/>
      <c r="C9" s="27" t="s">
        <v>271</v>
      </c>
      <c r="D9" s="27"/>
      <c r="E9" s="27"/>
      <c r="F9" s="27"/>
      <c r="G9" s="27"/>
      <c r="H9" s="27"/>
      <c r="I9" s="46">
        <v>27171.09</v>
      </c>
      <c r="J9" s="46"/>
      <c r="K9" s="46"/>
      <c r="L9" s="46"/>
      <c r="M9" s="46"/>
      <c r="N9" s="46">
        <v>27171.09</v>
      </c>
      <c r="O9" s="46"/>
      <c r="P9" s="46"/>
      <c r="Q9" s="46"/>
      <c r="R9" s="46"/>
      <c r="S9" s="46"/>
      <c r="T9" s="46"/>
      <c r="U9" s="46"/>
      <c r="V9" s="46"/>
      <c r="W9" s="46"/>
    </row>
    <row r="10" ht="32.9" customHeight="1" spans="1:23">
      <c r="A10" s="27" t="s">
        <v>272</v>
      </c>
      <c r="B10" s="147" t="s">
        <v>273</v>
      </c>
      <c r="C10" s="27" t="s">
        <v>271</v>
      </c>
      <c r="D10" s="27" t="s">
        <v>64</v>
      </c>
      <c r="E10" s="27" t="s">
        <v>80</v>
      </c>
      <c r="F10" s="27" t="s">
        <v>274</v>
      </c>
      <c r="G10" s="27" t="s">
        <v>275</v>
      </c>
      <c r="H10" s="27" t="s">
        <v>276</v>
      </c>
      <c r="I10" s="46">
        <v>27171.09</v>
      </c>
      <c r="J10" s="46"/>
      <c r="K10" s="46"/>
      <c r="L10" s="46"/>
      <c r="M10" s="46"/>
      <c r="N10" s="46">
        <v>27171.09</v>
      </c>
      <c r="O10" s="46"/>
      <c r="P10" s="46"/>
      <c r="Q10" s="46"/>
      <c r="R10" s="46"/>
      <c r="S10" s="46"/>
      <c r="T10" s="46"/>
      <c r="U10" s="46"/>
      <c r="V10" s="46"/>
      <c r="W10" s="46"/>
    </row>
    <row r="11" ht="32.9" customHeight="1" spans="1:23">
      <c r="A11" s="27"/>
      <c r="B11" s="27"/>
      <c r="C11" s="27" t="s">
        <v>277</v>
      </c>
      <c r="D11" s="27"/>
      <c r="E11" s="27"/>
      <c r="F11" s="27"/>
      <c r="G11" s="27"/>
      <c r="H11" s="27"/>
      <c r="I11" s="46">
        <v>20000</v>
      </c>
      <c r="J11" s="46">
        <v>20000</v>
      </c>
      <c r="K11" s="46">
        <v>20000</v>
      </c>
      <c r="L11" s="46"/>
      <c r="M11" s="46"/>
      <c r="N11" s="46"/>
      <c r="O11" s="46"/>
      <c r="P11" s="46"/>
      <c r="Q11" s="46"/>
      <c r="R11" s="46"/>
      <c r="S11" s="46"/>
      <c r="T11" s="46"/>
      <c r="U11" s="46"/>
      <c r="V11" s="46"/>
      <c r="W11" s="46"/>
    </row>
    <row r="12" ht="32.9" customHeight="1" spans="1:23">
      <c r="A12" s="27" t="s">
        <v>278</v>
      </c>
      <c r="B12" s="147" t="s">
        <v>279</v>
      </c>
      <c r="C12" s="27" t="s">
        <v>277</v>
      </c>
      <c r="D12" s="27" t="s">
        <v>64</v>
      </c>
      <c r="E12" s="27" t="s">
        <v>88</v>
      </c>
      <c r="F12" s="27" t="s">
        <v>280</v>
      </c>
      <c r="G12" s="27" t="s">
        <v>243</v>
      </c>
      <c r="H12" s="27" t="s">
        <v>244</v>
      </c>
      <c r="I12" s="46">
        <v>20000</v>
      </c>
      <c r="J12" s="46">
        <v>20000</v>
      </c>
      <c r="K12" s="46">
        <v>20000</v>
      </c>
      <c r="L12" s="46"/>
      <c r="M12" s="46"/>
      <c r="N12" s="46"/>
      <c r="O12" s="46"/>
      <c r="P12" s="46"/>
      <c r="Q12" s="46"/>
      <c r="R12" s="46"/>
      <c r="S12" s="46"/>
      <c r="T12" s="46"/>
      <c r="U12" s="46"/>
      <c r="V12" s="46"/>
      <c r="W12" s="46"/>
    </row>
    <row r="13" ht="32.9" customHeight="1" spans="1:23">
      <c r="A13" s="27"/>
      <c r="B13" s="27"/>
      <c r="C13" s="27" t="s">
        <v>281</v>
      </c>
      <c r="D13" s="27"/>
      <c r="E13" s="27"/>
      <c r="F13" s="27"/>
      <c r="G13" s="27"/>
      <c r="H13" s="27"/>
      <c r="I13" s="46">
        <v>1491500</v>
      </c>
      <c r="J13" s="46">
        <v>1491500</v>
      </c>
      <c r="K13" s="46">
        <v>1491500</v>
      </c>
      <c r="L13" s="46"/>
      <c r="M13" s="46"/>
      <c r="N13" s="46"/>
      <c r="O13" s="46"/>
      <c r="P13" s="46"/>
      <c r="Q13" s="46"/>
      <c r="R13" s="46"/>
      <c r="S13" s="46"/>
      <c r="T13" s="46"/>
      <c r="U13" s="46"/>
      <c r="V13" s="46"/>
      <c r="W13" s="46"/>
    </row>
    <row r="14" ht="32.9" customHeight="1" spans="1:23">
      <c r="A14" s="27" t="s">
        <v>278</v>
      </c>
      <c r="B14" s="147" t="s">
        <v>282</v>
      </c>
      <c r="C14" s="27" t="s">
        <v>281</v>
      </c>
      <c r="D14" s="27" t="s">
        <v>64</v>
      </c>
      <c r="E14" s="27" t="s">
        <v>88</v>
      </c>
      <c r="F14" s="27" t="s">
        <v>280</v>
      </c>
      <c r="G14" s="27" t="s">
        <v>283</v>
      </c>
      <c r="H14" s="27" t="s">
        <v>77</v>
      </c>
      <c r="I14" s="46">
        <v>1491500</v>
      </c>
      <c r="J14" s="46">
        <v>1491500</v>
      </c>
      <c r="K14" s="46">
        <v>1491500</v>
      </c>
      <c r="L14" s="46"/>
      <c r="M14" s="46"/>
      <c r="N14" s="46"/>
      <c r="O14" s="46"/>
      <c r="P14" s="46"/>
      <c r="Q14" s="46"/>
      <c r="R14" s="46"/>
      <c r="S14" s="46"/>
      <c r="T14" s="46"/>
      <c r="U14" s="46"/>
      <c r="V14" s="46"/>
      <c r="W14" s="46"/>
    </row>
    <row r="15" ht="32.9" customHeight="1" spans="1:23">
      <c r="A15" s="27"/>
      <c r="B15" s="27"/>
      <c r="C15" s="27" t="s">
        <v>284</v>
      </c>
      <c r="D15" s="27"/>
      <c r="E15" s="27"/>
      <c r="F15" s="27"/>
      <c r="G15" s="27"/>
      <c r="H15" s="27"/>
      <c r="I15" s="46">
        <v>842142</v>
      </c>
      <c r="J15" s="46">
        <v>842142</v>
      </c>
      <c r="K15" s="46">
        <v>842142</v>
      </c>
      <c r="L15" s="46"/>
      <c r="M15" s="46"/>
      <c r="N15" s="46"/>
      <c r="O15" s="46"/>
      <c r="P15" s="46"/>
      <c r="Q15" s="46"/>
      <c r="R15" s="46"/>
      <c r="S15" s="46"/>
      <c r="T15" s="46"/>
      <c r="U15" s="46"/>
      <c r="V15" s="46"/>
      <c r="W15" s="46"/>
    </row>
    <row r="16" ht="32.9" customHeight="1" spans="1:23">
      <c r="A16" s="27" t="s">
        <v>278</v>
      </c>
      <c r="B16" s="147" t="s">
        <v>285</v>
      </c>
      <c r="C16" s="27" t="s">
        <v>284</v>
      </c>
      <c r="D16" s="27" t="s">
        <v>64</v>
      </c>
      <c r="E16" s="27" t="s">
        <v>88</v>
      </c>
      <c r="F16" s="27" t="s">
        <v>280</v>
      </c>
      <c r="G16" s="27" t="s">
        <v>283</v>
      </c>
      <c r="H16" s="27" t="s">
        <v>77</v>
      </c>
      <c r="I16" s="46">
        <v>842142</v>
      </c>
      <c r="J16" s="46">
        <v>842142</v>
      </c>
      <c r="K16" s="46">
        <v>842142</v>
      </c>
      <c r="L16" s="46"/>
      <c r="M16" s="46"/>
      <c r="N16" s="46"/>
      <c r="O16" s="46"/>
      <c r="P16" s="46"/>
      <c r="Q16" s="46"/>
      <c r="R16" s="46"/>
      <c r="S16" s="46"/>
      <c r="T16" s="46"/>
      <c r="U16" s="46"/>
      <c r="V16" s="46"/>
      <c r="W16" s="46"/>
    </row>
    <row r="17" ht="32.9" customHeight="1" spans="1:23">
      <c r="A17" s="27"/>
      <c r="B17" s="27"/>
      <c r="C17" s="27" t="s">
        <v>286</v>
      </c>
      <c r="D17" s="27"/>
      <c r="E17" s="27"/>
      <c r="F17" s="27"/>
      <c r="G17" s="27"/>
      <c r="H17" s="27"/>
      <c r="I17" s="46">
        <v>1000000</v>
      </c>
      <c r="J17" s="46">
        <v>1000000</v>
      </c>
      <c r="K17" s="46">
        <v>1000000</v>
      </c>
      <c r="L17" s="46"/>
      <c r="M17" s="46"/>
      <c r="N17" s="46"/>
      <c r="O17" s="46"/>
      <c r="P17" s="46"/>
      <c r="Q17" s="46"/>
      <c r="R17" s="46"/>
      <c r="S17" s="46"/>
      <c r="T17" s="46"/>
      <c r="U17" s="46"/>
      <c r="V17" s="46"/>
      <c r="W17" s="46"/>
    </row>
    <row r="18" ht="32.9" customHeight="1" spans="1:23">
      <c r="A18" s="27" t="s">
        <v>278</v>
      </c>
      <c r="B18" s="147" t="s">
        <v>287</v>
      </c>
      <c r="C18" s="27" t="s">
        <v>286</v>
      </c>
      <c r="D18" s="27" t="s">
        <v>64</v>
      </c>
      <c r="E18" s="27" t="s">
        <v>88</v>
      </c>
      <c r="F18" s="27" t="s">
        <v>280</v>
      </c>
      <c r="G18" s="27" t="s">
        <v>243</v>
      </c>
      <c r="H18" s="27" t="s">
        <v>244</v>
      </c>
      <c r="I18" s="46">
        <v>1000000</v>
      </c>
      <c r="J18" s="46">
        <v>1000000</v>
      </c>
      <c r="K18" s="46">
        <v>1000000</v>
      </c>
      <c r="L18" s="46"/>
      <c r="M18" s="46"/>
      <c r="N18" s="46"/>
      <c r="O18" s="46"/>
      <c r="P18" s="46"/>
      <c r="Q18" s="46"/>
      <c r="R18" s="46"/>
      <c r="S18" s="46"/>
      <c r="T18" s="46"/>
      <c r="U18" s="46"/>
      <c r="V18" s="46"/>
      <c r="W18" s="46"/>
    </row>
    <row r="19" ht="32.9" customHeight="1" spans="1:23">
      <c r="A19" s="27"/>
      <c r="B19" s="27"/>
      <c r="C19" s="27" t="s">
        <v>288</v>
      </c>
      <c r="D19" s="27"/>
      <c r="E19" s="27"/>
      <c r="F19" s="27"/>
      <c r="G19" s="27"/>
      <c r="H19" s="27"/>
      <c r="I19" s="46">
        <v>2189300</v>
      </c>
      <c r="J19" s="46">
        <v>2189300</v>
      </c>
      <c r="K19" s="46">
        <v>2189300</v>
      </c>
      <c r="L19" s="46"/>
      <c r="M19" s="46"/>
      <c r="N19" s="46"/>
      <c r="O19" s="46"/>
      <c r="P19" s="46"/>
      <c r="Q19" s="46"/>
      <c r="R19" s="46"/>
      <c r="S19" s="46"/>
      <c r="T19" s="46"/>
      <c r="U19" s="46"/>
      <c r="V19" s="46"/>
      <c r="W19" s="46"/>
    </row>
    <row r="20" ht="32.9" customHeight="1" spans="1:23">
      <c r="A20" s="27" t="s">
        <v>278</v>
      </c>
      <c r="B20" s="147" t="s">
        <v>289</v>
      </c>
      <c r="C20" s="27" t="s">
        <v>288</v>
      </c>
      <c r="D20" s="27" t="s">
        <v>64</v>
      </c>
      <c r="E20" s="27" t="s">
        <v>111</v>
      </c>
      <c r="F20" s="27" t="s">
        <v>290</v>
      </c>
      <c r="G20" s="27" t="s">
        <v>283</v>
      </c>
      <c r="H20" s="27" t="s">
        <v>77</v>
      </c>
      <c r="I20" s="46">
        <v>2189300</v>
      </c>
      <c r="J20" s="46">
        <v>2189300</v>
      </c>
      <c r="K20" s="46">
        <v>2189300</v>
      </c>
      <c r="L20" s="46"/>
      <c r="M20" s="46"/>
      <c r="N20" s="46"/>
      <c r="O20" s="46"/>
      <c r="P20" s="46"/>
      <c r="Q20" s="46"/>
      <c r="R20" s="46"/>
      <c r="S20" s="46"/>
      <c r="T20" s="46"/>
      <c r="U20" s="46"/>
      <c r="V20" s="46"/>
      <c r="W20" s="46"/>
    </row>
    <row r="21" ht="32.9" customHeight="1" spans="1:23">
      <c r="A21" s="27"/>
      <c r="B21" s="27"/>
      <c r="C21" s="27" t="s">
        <v>291</v>
      </c>
      <c r="D21" s="27"/>
      <c r="E21" s="27"/>
      <c r="F21" s="27"/>
      <c r="G21" s="27"/>
      <c r="H21" s="27"/>
      <c r="I21" s="46">
        <v>590000</v>
      </c>
      <c r="J21" s="46">
        <v>590000</v>
      </c>
      <c r="K21" s="46">
        <v>590000</v>
      </c>
      <c r="L21" s="46"/>
      <c r="M21" s="46"/>
      <c r="N21" s="46"/>
      <c r="O21" s="46"/>
      <c r="P21" s="46"/>
      <c r="Q21" s="46"/>
      <c r="R21" s="46"/>
      <c r="S21" s="46"/>
      <c r="T21" s="46"/>
      <c r="U21" s="46"/>
      <c r="V21" s="46"/>
      <c r="W21" s="46"/>
    </row>
    <row r="22" ht="32.9" customHeight="1" spans="1:23">
      <c r="A22" s="27" t="s">
        <v>292</v>
      </c>
      <c r="B22" s="147" t="s">
        <v>293</v>
      </c>
      <c r="C22" s="27" t="s">
        <v>291</v>
      </c>
      <c r="D22" s="27" t="s">
        <v>64</v>
      </c>
      <c r="E22" s="27" t="s">
        <v>82</v>
      </c>
      <c r="F22" s="27" t="s">
        <v>294</v>
      </c>
      <c r="G22" s="27" t="s">
        <v>191</v>
      </c>
      <c r="H22" s="27" t="s">
        <v>192</v>
      </c>
      <c r="I22" s="46">
        <v>50000</v>
      </c>
      <c r="J22" s="46">
        <v>50000</v>
      </c>
      <c r="K22" s="46">
        <v>50000</v>
      </c>
      <c r="L22" s="46"/>
      <c r="M22" s="46"/>
      <c r="N22" s="46"/>
      <c r="O22" s="46"/>
      <c r="P22" s="46"/>
      <c r="Q22" s="46"/>
      <c r="R22" s="46"/>
      <c r="S22" s="46"/>
      <c r="T22" s="46"/>
      <c r="U22" s="46"/>
      <c r="V22" s="46"/>
      <c r="W22" s="46"/>
    </row>
    <row r="23" ht="32.9" customHeight="1" spans="1:23">
      <c r="A23" s="27" t="s">
        <v>292</v>
      </c>
      <c r="B23" s="147" t="s">
        <v>293</v>
      </c>
      <c r="C23" s="27" t="s">
        <v>291</v>
      </c>
      <c r="D23" s="27" t="s">
        <v>64</v>
      </c>
      <c r="E23" s="27" t="s">
        <v>82</v>
      </c>
      <c r="F23" s="27" t="s">
        <v>294</v>
      </c>
      <c r="G23" s="27" t="s">
        <v>295</v>
      </c>
      <c r="H23" s="27" t="s">
        <v>296</v>
      </c>
      <c r="I23" s="46">
        <v>540000</v>
      </c>
      <c r="J23" s="46">
        <v>540000</v>
      </c>
      <c r="K23" s="46">
        <v>540000</v>
      </c>
      <c r="L23" s="46"/>
      <c r="M23" s="46"/>
      <c r="N23" s="46"/>
      <c r="O23" s="46"/>
      <c r="P23" s="46"/>
      <c r="Q23" s="46"/>
      <c r="R23" s="46"/>
      <c r="S23" s="46"/>
      <c r="T23" s="46"/>
      <c r="U23" s="46"/>
      <c r="V23" s="46"/>
      <c r="W23" s="46"/>
    </row>
    <row r="24" ht="32.9" customHeight="1" spans="1:23">
      <c r="A24" s="27"/>
      <c r="B24" s="27"/>
      <c r="C24" s="27" t="s">
        <v>297</v>
      </c>
      <c r="D24" s="27"/>
      <c r="E24" s="27"/>
      <c r="F24" s="27"/>
      <c r="G24" s="27"/>
      <c r="H24" s="27"/>
      <c r="I24" s="46">
        <v>23000</v>
      </c>
      <c r="J24" s="46"/>
      <c r="K24" s="46"/>
      <c r="L24" s="46"/>
      <c r="M24" s="46"/>
      <c r="N24" s="46">
        <v>23000</v>
      </c>
      <c r="O24" s="46"/>
      <c r="P24" s="46"/>
      <c r="Q24" s="46"/>
      <c r="R24" s="46"/>
      <c r="S24" s="46"/>
      <c r="T24" s="46"/>
      <c r="U24" s="46"/>
      <c r="V24" s="46"/>
      <c r="W24" s="46"/>
    </row>
    <row r="25" ht="32.9" customHeight="1" spans="1:23">
      <c r="A25" s="27" t="s">
        <v>272</v>
      </c>
      <c r="B25" s="147" t="s">
        <v>298</v>
      </c>
      <c r="C25" s="27" t="s">
        <v>297</v>
      </c>
      <c r="D25" s="27" t="s">
        <v>64</v>
      </c>
      <c r="E25" s="27" t="s">
        <v>98</v>
      </c>
      <c r="F25" s="27" t="s">
        <v>299</v>
      </c>
      <c r="G25" s="27" t="s">
        <v>218</v>
      </c>
      <c r="H25" s="27" t="s">
        <v>219</v>
      </c>
      <c r="I25" s="46">
        <v>23000</v>
      </c>
      <c r="J25" s="46"/>
      <c r="K25" s="46"/>
      <c r="L25" s="46"/>
      <c r="M25" s="46"/>
      <c r="N25" s="46">
        <v>23000</v>
      </c>
      <c r="O25" s="46"/>
      <c r="P25" s="46"/>
      <c r="Q25" s="46"/>
      <c r="R25" s="46"/>
      <c r="S25" s="46"/>
      <c r="T25" s="46"/>
      <c r="U25" s="46"/>
      <c r="V25" s="46"/>
      <c r="W25" s="46"/>
    </row>
    <row r="26" ht="32.9" customHeight="1" spans="1:23">
      <c r="A26" s="27"/>
      <c r="B26" s="27"/>
      <c r="C26" s="27" t="s">
        <v>300</v>
      </c>
      <c r="D26" s="27"/>
      <c r="E26" s="27"/>
      <c r="F26" s="27"/>
      <c r="G26" s="27"/>
      <c r="H26" s="27"/>
      <c r="I26" s="46">
        <v>116863</v>
      </c>
      <c r="J26" s="46">
        <v>700</v>
      </c>
      <c r="K26" s="46">
        <v>700</v>
      </c>
      <c r="L26" s="46"/>
      <c r="M26" s="46"/>
      <c r="N26" s="46">
        <v>116163</v>
      </c>
      <c r="O26" s="46"/>
      <c r="P26" s="46"/>
      <c r="Q26" s="46"/>
      <c r="R26" s="46"/>
      <c r="S26" s="46"/>
      <c r="T26" s="46"/>
      <c r="U26" s="46"/>
      <c r="V26" s="46"/>
      <c r="W26" s="46"/>
    </row>
    <row r="27" ht="32.9" customHeight="1" spans="1:23">
      <c r="A27" s="27" t="s">
        <v>278</v>
      </c>
      <c r="B27" s="147" t="s">
        <v>301</v>
      </c>
      <c r="C27" s="27" t="s">
        <v>300</v>
      </c>
      <c r="D27" s="27" t="s">
        <v>64</v>
      </c>
      <c r="E27" s="27" t="s">
        <v>88</v>
      </c>
      <c r="F27" s="27" t="s">
        <v>280</v>
      </c>
      <c r="G27" s="27" t="s">
        <v>218</v>
      </c>
      <c r="H27" s="27" t="s">
        <v>219</v>
      </c>
      <c r="I27" s="46">
        <v>116863</v>
      </c>
      <c r="J27" s="46">
        <v>700</v>
      </c>
      <c r="K27" s="46">
        <v>700</v>
      </c>
      <c r="L27" s="46"/>
      <c r="M27" s="46"/>
      <c r="N27" s="46">
        <v>116163</v>
      </c>
      <c r="O27" s="46"/>
      <c r="P27" s="46"/>
      <c r="Q27" s="46"/>
      <c r="R27" s="46"/>
      <c r="S27" s="46"/>
      <c r="T27" s="46"/>
      <c r="U27" s="46"/>
      <c r="V27" s="46"/>
      <c r="W27" s="46"/>
    </row>
    <row r="28" ht="32.9" customHeight="1" spans="1:23">
      <c r="A28" s="27"/>
      <c r="B28" s="27"/>
      <c r="C28" s="27" t="s">
        <v>302</v>
      </c>
      <c r="D28" s="27"/>
      <c r="E28" s="27"/>
      <c r="F28" s="27"/>
      <c r="G28" s="27"/>
      <c r="H28" s="27"/>
      <c r="I28" s="46">
        <v>100000</v>
      </c>
      <c r="J28" s="46"/>
      <c r="K28" s="46"/>
      <c r="L28" s="46"/>
      <c r="M28" s="46"/>
      <c r="N28" s="46">
        <v>100000</v>
      </c>
      <c r="O28" s="46"/>
      <c r="P28" s="46"/>
      <c r="Q28" s="46"/>
      <c r="R28" s="46"/>
      <c r="S28" s="46"/>
      <c r="T28" s="46"/>
      <c r="U28" s="46"/>
      <c r="V28" s="46"/>
      <c r="W28" s="46"/>
    </row>
    <row r="29" ht="32.9" customHeight="1" spans="1:23">
      <c r="A29" s="27" t="s">
        <v>292</v>
      </c>
      <c r="B29" s="147" t="s">
        <v>303</v>
      </c>
      <c r="C29" s="27" t="s">
        <v>302</v>
      </c>
      <c r="D29" s="27" t="s">
        <v>64</v>
      </c>
      <c r="E29" s="27" t="s">
        <v>94</v>
      </c>
      <c r="F29" s="27" t="s">
        <v>304</v>
      </c>
      <c r="G29" s="27" t="s">
        <v>243</v>
      </c>
      <c r="H29" s="27" t="s">
        <v>244</v>
      </c>
      <c r="I29" s="46">
        <v>100000</v>
      </c>
      <c r="J29" s="46"/>
      <c r="K29" s="46"/>
      <c r="L29" s="46"/>
      <c r="M29" s="46"/>
      <c r="N29" s="46">
        <v>100000</v>
      </c>
      <c r="O29" s="46"/>
      <c r="P29" s="46"/>
      <c r="Q29" s="46"/>
      <c r="R29" s="46"/>
      <c r="S29" s="46"/>
      <c r="T29" s="46"/>
      <c r="U29" s="46"/>
      <c r="V29" s="46"/>
      <c r="W29" s="46"/>
    </row>
    <row r="30" ht="18.75" customHeight="1" spans="1:23">
      <c r="A30" s="47" t="s">
        <v>305</v>
      </c>
      <c r="B30" s="48"/>
      <c r="C30" s="48"/>
      <c r="D30" s="48"/>
      <c r="E30" s="48"/>
      <c r="F30" s="48"/>
      <c r="G30" s="48"/>
      <c r="H30" s="49"/>
      <c r="I30" s="46">
        <v>6399976.09</v>
      </c>
      <c r="J30" s="46">
        <v>6133642</v>
      </c>
      <c r="K30" s="46">
        <v>6133642</v>
      </c>
      <c r="L30" s="46"/>
      <c r="M30" s="46"/>
      <c r="N30" s="46">
        <v>266334.09</v>
      </c>
      <c r="O30" s="46"/>
      <c r="P30" s="46"/>
      <c r="Q30" s="46"/>
      <c r="R30" s="46"/>
      <c r="S30" s="46"/>
      <c r="T30" s="46"/>
      <c r="U30" s="46"/>
      <c r="V30" s="46"/>
      <c r="W30" s="46"/>
    </row>
  </sheetData>
  <mergeCells count="28">
    <mergeCell ref="A3:W3"/>
    <mergeCell ref="A4:I4"/>
    <mergeCell ref="J5:M5"/>
    <mergeCell ref="N5:P5"/>
    <mergeCell ref="R5:W5"/>
    <mergeCell ref="J6:K6"/>
    <mergeCell ref="A30:H30"/>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6"/>
  <sheetViews>
    <sheetView showZeros="0" tabSelected="1" workbookViewId="0">
      <pane ySplit="1" topLeftCell="A32" activePane="bottomLeft" state="frozen"/>
      <selection/>
      <selection pane="bottomLeft" activeCell="D44" sqref="D44"/>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49.1083333333333" customWidth="1"/>
  </cols>
  <sheetData>
    <row r="1" customHeight="1" spans="1:10">
      <c r="A1" s="1"/>
      <c r="B1" s="1"/>
      <c r="C1" s="1"/>
      <c r="D1" s="1"/>
      <c r="E1" s="1"/>
      <c r="F1" s="1"/>
      <c r="G1" s="1"/>
      <c r="H1" s="1"/>
      <c r="I1" s="1"/>
      <c r="J1" s="1"/>
    </row>
    <row r="2" customHeight="1" spans="10:10">
      <c r="J2" s="142" t="s">
        <v>306</v>
      </c>
    </row>
    <row r="3" ht="28.5" customHeight="1" spans="1:10">
      <c r="A3" s="141" t="s">
        <v>307</v>
      </c>
      <c r="B3" s="33"/>
      <c r="C3" s="33"/>
      <c r="D3" s="33"/>
      <c r="E3" s="33"/>
      <c r="F3" s="103"/>
      <c r="G3" s="33"/>
      <c r="H3" s="103"/>
      <c r="I3" s="103"/>
      <c r="J3" s="33"/>
    </row>
    <row r="4" ht="15" customHeight="1" spans="1:1">
      <c r="A4" s="6" t="str">
        <f>"单位名称："&amp;"玉溪市人力资源和社会保障局（本级）"</f>
        <v>单位名称：玉溪市人力资源和社会保障局（本级）</v>
      </c>
    </row>
    <row r="5" ht="14.25" customHeight="1" spans="1:10">
      <c r="A5" s="69" t="s">
        <v>308</v>
      </c>
      <c r="B5" s="69" t="s">
        <v>309</v>
      </c>
      <c r="C5" s="69" t="s">
        <v>310</v>
      </c>
      <c r="D5" s="69" t="s">
        <v>311</v>
      </c>
      <c r="E5" s="69" t="s">
        <v>312</v>
      </c>
      <c r="F5" s="55" t="s">
        <v>313</v>
      </c>
      <c r="G5" s="69" t="s">
        <v>314</v>
      </c>
      <c r="H5" s="55" t="s">
        <v>315</v>
      </c>
      <c r="I5" s="55" t="s">
        <v>316</v>
      </c>
      <c r="J5" s="69" t="s">
        <v>317</v>
      </c>
    </row>
    <row r="6" ht="14.25" customHeight="1" spans="1:10">
      <c r="A6" s="69">
        <v>1</v>
      </c>
      <c r="B6" s="69">
        <v>2</v>
      </c>
      <c r="C6" s="69">
        <v>3</v>
      </c>
      <c r="D6" s="69">
        <v>4</v>
      </c>
      <c r="E6" s="69">
        <v>5</v>
      </c>
      <c r="F6" s="55">
        <v>6</v>
      </c>
      <c r="G6" s="69">
        <v>7</v>
      </c>
      <c r="H6" s="55">
        <v>8</v>
      </c>
      <c r="I6" s="55">
        <v>9</v>
      </c>
      <c r="J6" s="69">
        <v>10</v>
      </c>
    </row>
    <row r="7" ht="15" customHeight="1" spans="1:10">
      <c r="A7" s="27" t="s">
        <v>64</v>
      </c>
      <c r="B7" s="70"/>
      <c r="C7" s="70"/>
      <c r="D7" s="70"/>
      <c r="E7" s="71"/>
      <c r="F7" s="72"/>
      <c r="G7" s="71"/>
      <c r="H7" s="72"/>
      <c r="I7" s="72"/>
      <c r="J7" s="71"/>
    </row>
    <row r="8" ht="22.5" spans="1:10">
      <c r="A8" s="27" t="s">
        <v>281</v>
      </c>
      <c r="B8" s="27" t="s">
        <v>318</v>
      </c>
      <c r="C8" s="27" t="s">
        <v>319</v>
      </c>
      <c r="D8" s="27" t="s">
        <v>320</v>
      </c>
      <c r="E8" s="27" t="s">
        <v>321</v>
      </c>
      <c r="F8" s="27" t="s">
        <v>322</v>
      </c>
      <c r="G8" s="44" t="s">
        <v>323</v>
      </c>
      <c r="H8" s="27" t="s">
        <v>324</v>
      </c>
      <c r="I8" s="27" t="s">
        <v>325</v>
      </c>
      <c r="J8" s="27" t="s">
        <v>326</v>
      </c>
    </row>
    <row r="9" ht="33.75" customHeight="1" spans="1:10">
      <c r="A9" s="27" t="s">
        <v>281</v>
      </c>
      <c r="B9" s="27" t="s">
        <v>318</v>
      </c>
      <c r="C9" s="27" t="s">
        <v>319</v>
      </c>
      <c r="D9" s="27" t="s">
        <v>327</v>
      </c>
      <c r="E9" s="27" t="s">
        <v>328</v>
      </c>
      <c r="F9" s="27" t="s">
        <v>322</v>
      </c>
      <c r="G9" s="44" t="s">
        <v>329</v>
      </c>
      <c r="H9" s="27" t="s">
        <v>330</v>
      </c>
      <c r="I9" s="27" t="s">
        <v>325</v>
      </c>
      <c r="J9" s="27" t="s">
        <v>331</v>
      </c>
    </row>
    <row r="10" ht="22.5" spans="1:10">
      <c r="A10" s="27" t="s">
        <v>281</v>
      </c>
      <c r="B10" s="27" t="s">
        <v>318</v>
      </c>
      <c r="C10" s="27" t="s">
        <v>319</v>
      </c>
      <c r="D10" s="27" t="s">
        <v>332</v>
      </c>
      <c r="E10" s="27" t="s">
        <v>333</v>
      </c>
      <c r="F10" s="27" t="s">
        <v>334</v>
      </c>
      <c r="G10" s="44" t="s">
        <v>54</v>
      </c>
      <c r="H10" s="27" t="s">
        <v>335</v>
      </c>
      <c r="I10" s="27" t="s">
        <v>325</v>
      </c>
      <c r="J10" s="27" t="s">
        <v>336</v>
      </c>
    </row>
    <row r="11" ht="33.75" customHeight="1" spans="1:10">
      <c r="A11" s="27" t="s">
        <v>281</v>
      </c>
      <c r="B11" s="27" t="s">
        <v>318</v>
      </c>
      <c r="C11" s="27" t="s">
        <v>337</v>
      </c>
      <c r="D11" s="27" t="s">
        <v>338</v>
      </c>
      <c r="E11" s="27" t="s">
        <v>339</v>
      </c>
      <c r="F11" s="27" t="s">
        <v>340</v>
      </c>
      <c r="G11" s="44" t="s">
        <v>44</v>
      </c>
      <c r="H11" s="27" t="s">
        <v>341</v>
      </c>
      <c r="I11" s="27" t="s">
        <v>325</v>
      </c>
      <c r="J11" s="27" t="s">
        <v>342</v>
      </c>
    </row>
    <row r="12" ht="33.75" customHeight="1" spans="1:10">
      <c r="A12" s="27" t="s">
        <v>281</v>
      </c>
      <c r="B12" s="27" t="s">
        <v>318</v>
      </c>
      <c r="C12" s="27" t="s">
        <v>337</v>
      </c>
      <c r="D12" s="27" t="s">
        <v>338</v>
      </c>
      <c r="E12" s="27" t="s">
        <v>343</v>
      </c>
      <c r="F12" s="27" t="s">
        <v>322</v>
      </c>
      <c r="G12" s="44" t="s">
        <v>329</v>
      </c>
      <c r="H12" s="27" t="s">
        <v>330</v>
      </c>
      <c r="I12" s="27" t="s">
        <v>325</v>
      </c>
      <c r="J12" s="27" t="s">
        <v>344</v>
      </c>
    </row>
    <row r="13" ht="33.75" customHeight="1" spans="1:10">
      <c r="A13" s="27" t="s">
        <v>281</v>
      </c>
      <c r="B13" s="27" t="s">
        <v>318</v>
      </c>
      <c r="C13" s="27" t="s">
        <v>345</v>
      </c>
      <c r="D13" s="27" t="s">
        <v>346</v>
      </c>
      <c r="E13" s="27" t="s">
        <v>347</v>
      </c>
      <c r="F13" s="27" t="s">
        <v>340</v>
      </c>
      <c r="G13" s="44" t="s">
        <v>348</v>
      </c>
      <c r="H13" s="27" t="s">
        <v>330</v>
      </c>
      <c r="I13" s="27" t="s">
        <v>325</v>
      </c>
      <c r="J13" s="27" t="s">
        <v>349</v>
      </c>
    </row>
    <row r="14" ht="33.75" customHeight="1" spans="1:10">
      <c r="A14" s="27" t="s">
        <v>288</v>
      </c>
      <c r="B14" s="27" t="s">
        <v>350</v>
      </c>
      <c r="C14" s="27" t="s">
        <v>319</v>
      </c>
      <c r="D14" s="27" t="s">
        <v>320</v>
      </c>
      <c r="E14" s="27" t="s">
        <v>351</v>
      </c>
      <c r="F14" s="27" t="s">
        <v>334</v>
      </c>
      <c r="G14" s="44" t="s">
        <v>348</v>
      </c>
      <c r="H14" s="27" t="s">
        <v>352</v>
      </c>
      <c r="I14" s="27" t="s">
        <v>325</v>
      </c>
      <c r="J14" s="27" t="s">
        <v>353</v>
      </c>
    </row>
    <row r="15" ht="33.75" customHeight="1" spans="1:10">
      <c r="A15" s="27" t="s">
        <v>288</v>
      </c>
      <c r="B15" s="27" t="s">
        <v>350</v>
      </c>
      <c r="C15" s="27" t="s">
        <v>319</v>
      </c>
      <c r="D15" s="27" t="s">
        <v>327</v>
      </c>
      <c r="E15" s="27" t="s">
        <v>354</v>
      </c>
      <c r="F15" s="27" t="s">
        <v>322</v>
      </c>
      <c r="G15" s="44" t="s">
        <v>329</v>
      </c>
      <c r="H15" s="27" t="s">
        <v>330</v>
      </c>
      <c r="I15" s="27" t="s">
        <v>325</v>
      </c>
      <c r="J15" s="27" t="s">
        <v>355</v>
      </c>
    </row>
    <row r="16" ht="33.75" customHeight="1" spans="1:10">
      <c r="A16" s="27" t="s">
        <v>288</v>
      </c>
      <c r="B16" s="27" t="s">
        <v>350</v>
      </c>
      <c r="C16" s="27" t="s">
        <v>319</v>
      </c>
      <c r="D16" s="27" t="s">
        <v>332</v>
      </c>
      <c r="E16" s="27" t="s">
        <v>356</v>
      </c>
      <c r="F16" s="27" t="s">
        <v>322</v>
      </c>
      <c r="G16" s="44" t="s">
        <v>44</v>
      </c>
      <c r="H16" s="27" t="s">
        <v>357</v>
      </c>
      <c r="I16" s="27" t="s">
        <v>325</v>
      </c>
      <c r="J16" s="27" t="s">
        <v>358</v>
      </c>
    </row>
    <row r="17" ht="33.75" customHeight="1" spans="1:10">
      <c r="A17" s="27" t="s">
        <v>288</v>
      </c>
      <c r="B17" s="27" t="s">
        <v>350</v>
      </c>
      <c r="C17" s="27" t="s">
        <v>337</v>
      </c>
      <c r="D17" s="27" t="s">
        <v>338</v>
      </c>
      <c r="E17" s="27" t="s">
        <v>359</v>
      </c>
      <c r="F17" s="27" t="s">
        <v>322</v>
      </c>
      <c r="G17" s="44" t="s">
        <v>329</v>
      </c>
      <c r="H17" s="27" t="s">
        <v>330</v>
      </c>
      <c r="I17" s="27" t="s">
        <v>325</v>
      </c>
      <c r="J17" s="27" t="s">
        <v>360</v>
      </c>
    </row>
    <row r="18" ht="33.75" customHeight="1" spans="1:10">
      <c r="A18" s="27" t="s">
        <v>288</v>
      </c>
      <c r="B18" s="27" t="s">
        <v>350</v>
      </c>
      <c r="C18" s="27" t="s">
        <v>345</v>
      </c>
      <c r="D18" s="27" t="s">
        <v>346</v>
      </c>
      <c r="E18" s="27" t="s">
        <v>361</v>
      </c>
      <c r="F18" s="27" t="s">
        <v>340</v>
      </c>
      <c r="G18" s="44" t="s">
        <v>348</v>
      </c>
      <c r="H18" s="27" t="s">
        <v>330</v>
      </c>
      <c r="I18" s="27" t="s">
        <v>325</v>
      </c>
      <c r="J18" s="27" t="s">
        <v>362</v>
      </c>
    </row>
    <row r="19" ht="33.75" customHeight="1" spans="1:10">
      <c r="A19" s="27" t="s">
        <v>286</v>
      </c>
      <c r="B19" s="27" t="s">
        <v>363</v>
      </c>
      <c r="C19" s="27" t="s">
        <v>319</v>
      </c>
      <c r="D19" s="27" t="s">
        <v>320</v>
      </c>
      <c r="E19" s="27" t="s">
        <v>364</v>
      </c>
      <c r="F19" s="27" t="s">
        <v>322</v>
      </c>
      <c r="G19" s="44" t="s">
        <v>44</v>
      </c>
      <c r="H19" s="27" t="s">
        <v>324</v>
      </c>
      <c r="I19" s="27" t="s">
        <v>325</v>
      </c>
      <c r="J19" s="27" t="s">
        <v>365</v>
      </c>
    </row>
    <row r="20" ht="33.75" customHeight="1" spans="1:10">
      <c r="A20" s="27" t="s">
        <v>286</v>
      </c>
      <c r="B20" s="27" t="s">
        <v>366</v>
      </c>
      <c r="C20" s="27" t="s">
        <v>319</v>
      </c>
      <c r="D20" s="27" t="s">
        <v>320</v>
      </c>
      <c r="E20" s="27" t="s">
        <v>367</v>
      </c>
      <c r="F20" s="27" t="s">
        <v>340</v>
      </c>
      <c r="G20" s="44" t="s">
        <v>368</v>
      </c>
      <c r="H20" s="27" t="s">
        <v>369</v>
      </c>
      <c r="I20" s="27" t="s">
        <v>325</v>
      </c>
      <c r="J20" s="27" t="s">
        <v>370</v>
      </c>
    </row>
    <row r="21" ht="54" customHeight="1" spans="1:10">
      <c r="A21" s="27" t="s">
        <v>286</v>
      </c>
      <c r="B21" s="27" t="s">
        <v>366</v>
      </c>
      <c r="C21" s="27" t="s">
        <v>319</v>
      </c>
      <c r="D21" s="27" t="s">
        <v>327</v>
      </c>
      <c r="E21" s="27" t="s">
        <v>371</v>
      </c>
      <c r="F21" s="27" t="s">
        <v>322</v>
      </c>
      <c r="G21" s="44" t="s">
        <v>329</v>
      </c>
      <c r="H21" s="27" t="s">
        <v>330</v>
      </c>
      <c r="I21" s="27" t="s">
        <v>325</v>
      </c>
      <c r="J21" s="27" t="s">
        <v>372</v>
      </c>
    </row>
    <row r="22" ht="52" customHeight="1" spans="1:10">
      <c r="A22" s="27" t="s">
        <v>286</v>
      </c>
      <c r="B22" s="27" t="s">
        <v>366</v>
      </c>
      <c r="C22" s="27" t="s">
        <v>319</v>
      </c>
      <c r="D22" s="27" t="s">
        <v>327</v>
      </c>
      <c r="E22" s="27" t="s">
        <v>373</v>
      </c>
      <c r="F22" s="27" t="s">
        <v>322</v>
      </c>
      <c r="G22" s="44" t="s">
        <v>329</v>
      </c>
      <c r="H22" s="27" t="s">
        <v>330</v>
      </c>
      <c r="I22" s="27" t="s">
        <v>325</v>
      </c>
      <c r="J22" s="27" t="s">
        <v>374</v>
      </c>
    </row>
    <row r="23" ht="33.75" customHeight="1" spans="1:10">
      <c r="A23" s="27" t="s">
        <v>286</v>
      </c>
      <c r="B23" s="27" t="s">
        <v>366</v>
      </c>
      <c r="C23" s="27" t="s">
        <v>337</v>
      </c>
      <c r="D23" s="27" t="s">
        <v>375</v>
      </c>
      <c r="E23" s="27" t="s">
        <v>376</v>
      </c>
      <c r="F23" s="27" t="s">
        <v>340</v>
      </c>
      <c r="G23" s="44" t="s">
        <v>51</v>
      </c>
      <c r="H23" s="27" t="s">
        <v>377</v>
      </c>
      <c r="I23" s="27" t="s">
        <v>325</v>
      </c>
      <c r="J23" s="27" t="s">
        <v>378</v>
      </c>
    </row>
    <row r="24" ht="52" customHeight="1" spans="1:10">
      <c r="A24" s="27" t="s">
        <v>286</v>
      </c>
      <c r="B24" s="27" t="s">
        <v>366</v>
      </c>
      <c r="C24" s="27" t="s">
        <v>337</v>
      </c>
      <c r="D24" s="27" t="s">
        <v>338</v>
      </c>
      <c r="E24" s="27" t="s">
        <v>379</v>
      </c>
      <c r="F24" s="27" t="s">
        <v>380</v>
      </c>
      <c r="G24" s="44" t="s">
        <v>45</v>
      </c>
      <c r="H24" s="27" t="s">
        <v>381</v>
      </c>
      <c r="I24" s="27" t="s">
        <v>325</v>
      </c>
      <c r="J24" s="27" t="s">
        <v>382</v>
      </c>
    </row>
    <row r="25" ht="49" customHeight="1" spans="1:10">
      <c r="A25" s="27" t="s">
        <v>286</v>
      </c>
      <c r="B25" s="27" t="s">
        <v>366</v>
      </c>
      <c r="C25" s="27" t="s">
        <v>337</v>
      </c>
      <c r="D25" s="27" t="s">
        <v>338</v>
      </c>
      <c r="E25" s="27" t="s">
        <v>383</v>
      </c>
      <c r="F25" s="27" t="s">
        <v>340</v>
      </c>
      <c r="G25" s="44" t="s">
        <v>384</v>
      </c>
      <c r="H25" s="27" t="s">
        <v>385</v>
      </c>
      <c r="I25" s="27" t="s">
        <v>325</v>
      </c>
      <c r="J25" s="27" t="s">
        <v>386</v>
      </c>
    </row>
    <row r="26" ht="30" customHeight="1" spans="1:10">
      <c r="A26" s="27" t="s">
        <v>286</v>
      </c>
      <c r="B26" s="27" t="s">
        <v>366</v>
      </c>
      <c r="C26" s="27" t="s">
        <v>345</v>
      </c>
      <c r="D26" s="27" t="s">
        <v>346</v>
      </c>
      <c r="E26" s="27" t="s">
        <v>387</v>
      </c>
      <c r="F26" s="27" t="s">
        <v>340</v>
      </c>
      <c r="G26" s="44" t="s">
        <v>388</v>
      </c>
      <c r="H26" s="27" t="s">
        <v>330</v>
      </c>
      <c r="I26" s="27" t="s">
        <v>325</v>
      </c>
      <c r="J26" s="27" t="s">
        <v>389</v>
      </c>
    </row>
    <row r="27" ht="30" customHeight="1" spans="1:10">
      <c r="A27" s="27" t="s">
        <v>277</v>
      </c>
      <c r="B27" s="27" t="s">
        <v>390</v>
      </c>
      <c r="C27" s="27" t="s">
        <v>319</v>
      </c>
      <c r="D27" s="27" t="s">
        <v>320</v>
      </c>
      <c r="E27" s="27" t="s">
        <v>391</v>
      </c>
      <c r="F27" s="27" t="s">
        <v>322</v>
      </c>
      <c r="G27" s="44" t="s">
        <v>392</v>
      </c>
      <c r="H27" s="27" t="s">
        <v>324</v>
      </c>
      <c r="I27" s="27" t="s">
        <v>325</v>
      </c>
      <c r="J27" s="27" t="s">
        <v>393</v>
      </c>
    </row>
    <row r="28" ht="41" customHeight="1" spans="1:10">
      <c r="A28" s="27" t="s">
        <v>277</v>
      </c>
      <c r="B28" s="27" t="s">
        <v>390</v>
      </c>
      <c r="C28" s="27" t="s">
        <v>319</v>
      </c>
      <c r="D28" s="27" t="s">
        <v>327</v>
      </c>
      <c r="E28" s="27" t="s">
        <v>394</v>
      </c>
      <c r="F28" s="27" t="s">
        <v>322</v>
      </c>
      <c r="G28" s="44" t="s">
        <v>329</v>
      </c>
      <c r="H28" s="27" t="s">
        <v>330</v>
      </c>
      <c r="I28" s="27" t="s">
        <v>325</v>
      </c>
      <c r="J28" s="27" t="s">
        <v>331</v>
      </c>
    </row>
    <row r="29" ht="48" customHeight="1" spans="1:10">
      <c r="A29" s="27" t="s">
        <v>277</v>
      </c>
      <c r="B29" s="27" t="s">
        <v>390</v>
      </c>
      <c r="C29" s="27" t="s">
        <v>319</v>
      </c>
      <c r="D29" s="27" t="s">
        <v>332</v>
      </c>
      <c r="E29" s="27" t="s">
        <v>333</v>
      </c>
      <c r="F29" s="27" t="s">
        <v>334</v>
      </c>
      <c r="G29" s="44" t="s">
        <v>54</v>
      </c>
      <c r="H29" s="27" t="s">
        <v>335</v>
      </c>
      <c r="I29" s="27" t="s">
        <v>325</v>
      </c>
      <c r="J29" s="27" t="s">
        <v>395</v>
      </c>
    </row>
    <row r="30" ht="33.75" customHeight="1" spans="1:10">
      <c r="A30" s="27" t="s">
        <v>277</v>
      </c>
      <c r="B30" s="27" t="s">
        <v>390</v>
      </c>
      <c r="C30" s="27" t="s">
        <v>337</v>
      </c>
      <c r="D30" s="27" t="s">
        <v>338</v>
      </c>
      <c r="E30" s="27" t="s">
        <v>339</v>
      </c>
      <c r="F30" s="27" t="s">
        <v>340</v>
      </c>
      <c r="G30" s="44" t="s">
        <v>44</v>
      </c>
      <c r="H30" s="27" t="s">
        <v>341</v>
      </c>
      <c r="I30" s="27" t="s">
        <v>325</v>
      </c>
      <c r="J30" s="27" t="s">
        <v>342</v>
      </c>
    </row>
    <row r="31" ht="33.75" customHeight="1" spans="1:10">
      <c r="A31" s="27" t="s">
        <v>277</v>
      </c>
      <c r="B31" s="27" t="s">
        <v>390</v>
      </c>
      <c r="C31" s="27" t="s">
        <v>337</v>
      </c>
      <c r="D31" s="27" t="s">
        <v>338</v>
      </c>
      <c r="E31" s="27" t="s">
        <v>343</v>
      </c>
      <c r="F31" s="27" t="s">
        <v>322</v>
      </c>
      <c r="G31" s="44" t="s">
        <v>329</v>
      </c>
      <c r="H31" s="27" t="s">
        <v>330</v>
      </c>
      <c r="I31" s="27" t="s">
        <v>325</v>
      </c>
      <c r="J31" s="27" t="s">
        <v>344</v>
      </c>
    </row>
    <row r="32" ht="33.75" customHeight="1" spans="1:10">
      <c r="A32" s="27" t="s">
        <v>277</v>
      </c>
      <c r="B32" s="27" t="s">
        <v>390</v>
      </c>
      <c r="C32" s="27" t="s">
        <v>345</v>
      </c>
      <c r="D32" s="27" t="s">
        <v>346</v>
      </c>
      <c r="E32" s="27" t="s">
        <v>347</v>
      </c>
      <c r="F32" s="27" t="s">
        <v>340</v>
      </c>
      <c r="G32" s="44" t="s">
        <v>348</v>
      </c>
      <c r="H32" s="27" t="s">
        <v>330</v>
      </c>
      <c r="I32" s="27" t="s">
        <v>325</v>
      </c>
      <c r="J32" s="27" t="s">
        <v>349</v>
      </c>
    </row>
    <row r="33" ht="33.75" customHeight="1" spans="1:10">
      <c r="A33" s="27" t="s">
        <v>284</v>
      </c>
      <c r="B33" s="27" t="s">
        <v>396</v>
      </c>
      <c r="C33" s="27" t="s">
        <v>319</v>
      </c>
      <c r="D33" s="27" t="s">
        <v>320</v>
      </c>
      <c r="E33" s="27" t="s">
        <v>397</v>
      </c>
      <c r="F33" s="27" t="s">
        <v>322</v>
      </c>
      <c r="G33" s="44" t="s">
        <v>50</v>
      </c>
      <c r="H33" s="27" t="s">
        <v>398</v>
      </c>
      <c r="I33" s="27" t="s">
        <v>325</v>
      </c>
      <c r="J33" s="27" t="s">
        <v>399</v>
      </c>
    </row>
    <row r="34" ht="33.75" customHeight="1" spans="1:10">
      <c r="A34" s="27" t="s">
        <v>284</v>
      </c>
      <c r="B34" s="27" t="s">
        <v>396</v>
      </c>
      <c r="C34" s="27" t="s">
        <v>319</v>
      </c>
      <c r="D34" s="27" t="s">
        <v>320</v>
      </c>
      <c r="E34" s="27" t="s">
        <v>400</v>
      </c>
      <c r="F34" s="27" t="s">
        <v>340</v>
      </c>
      <c r="G34" s="44" t="s">
        <v>401</v>
      </c>
      <c r="H34" s="27" t="s">
        <v>352</v>
      </c>
      <c r="I34" s="27" t="s">
        <v>325</v>
      </c>
      <c r="J34" s="27" t="s">
        <v>402</v>
      </c>
    </row>
    <row r="35" ht="33.75" customHeight="1" spans="1:10">
      <c r="A35" s="27" t="s">
        <v>284</v>
      </c>
      <c r="B35" s="27" t="s">
        <v>396</v>
      </c>
      <c r="C35" s="27" t="s">
        <v>319</v>
      </c>
      <c r="D35" s="27" t="s">
        <v>327</v>
      </c>
      <c r="E35" s="27" t="s">
        <v>371</v>
      </c>
      <c r="F35" s="27" t="s">
        <v>322</v>
      </c>
      <c r="G35" s="44" t="s">
        <v>329</v>
      </c>
      <c r="H35" s="27" t="s">
        <v>330</v>
      </c>
      <c r="I35" s="27" t="s">
        <v>325</v>
      </c>
      <c r="J35" s="27" t="s">
        <v>403</v>
      </c>
    </row>
    <row r="36" ht="33.75" customHeight="1" spans="1:10">
      <c r="A36" s="27" t="s">
        <v>284</v>
      </c>
      <c r="B36" s="27" t="s">
        <v>396</v>
      </c>
      <c r="C36" s="27" t="s">
        <v>319</v>
      </c>
      <c r="D36" s="27" t="s">
        <v>332</v>
      </c>
      <c r="E36" s="27" t="s">
        <v>404</v>
      </c>
      <c r="F36" s="27" t="s">
        <v>322</v>
      </c>
      <c r="G36" s="44" t="s">
        <v>329</v>
      </c>
      <c r="H36" s="27" t="s">
        <v>330</v>
      </c>
      <c r="I36" s="27" t="s">
        <v>325</v>
      </c>
      <c r="J36" s="27" t="s">
        <v>405</v>
      </c>
    </row>
    <row r="37" ht="22.5" spans="1:10">
      <c r="A37" s="27" t="s">
        <v>284</v>
      </c>
      <c r="B37" s="27" t="s">
        <v>396</v>
      </c>
      <c r="C37" s="27" t="s">
        <v>337</v>
      </c>
      <c r="D37" s="27" t="s">
        <v>338</v>
      </c>
      <c r="E37" s="27" t="s">
        <v>406</v>
      </c>
      <c r="F37" s="27" t="s">
        <v>340</v>
      </c>
      <c r="G37" s="44" t="s">
        <v>348</v>
      </c>
      <c r="H37" s="27" t="s">
        <v>330</v>
      </c>
      <c r="I37" s="27" t="s">
        <v>325</v>
      </c>
      <c r="J37" s="27" t="s">
        <v>407</v>
      </c>
    </row>
    <row r="38" ht="40" customHeight="1" spans="1:10">
      <c r="A38" s="27" t="s">
        <v>284</v>
      </c>
      <c r="B38" s="27" t="s">
        <v>396</v>
      </c>
      <c r="C38" s="27" t="s">
        <v>337</v>
      </c>
      <c r="D38" s="27" t="s">
        <v>338</v>
      </c>
      <c r="E38" s="27" t="s">
        <v>408</v>
      </c>
      <c r="F38" s="27" t="s">
        <v>340</v>
      </c>
      <c r="G38" s="44" t="s">
        <v>409</v>
      </c>
      <c r="H38" s="27" t="s">
        <v>352</v>
      </c>
      <c r="I38" s="27" t="s">
        <v>325</v>
      </c>
      <c r="J38" s="27" t="s">
        <v>410</v>
      </c>
    </row>
    <row r="39" ht="29" customHeight="1" spans="1:10">
      <c r="A39" s="27" t="s">
        <v>284</v>
      </c>
      <c r="B39" s="27" t="s">
        <v>396</v>
      </c>
      <c r="C39" s="27" t="s">
        <v>345</v>
      </c>
      <c r="D39" s="27" t="s">
        <v>346</v>
      </c>
      <c r="E39" s="27" t="s">
        <v>411</v>
      </c>
      <c r="F39" s="27" t="s">
        <v>340</v>
      </c>
      <c r="G39" s="44" t="s">
        <v>388</v>
      </c>
      <c r="H39" s="27" t="s">
        <v>330</v>
      </c>
      <c r="I39" s="27" t="s">
        <v>325</v>
      </c>
      <c r="J39" s="27" t="s">
        <v>412</v>
      </c>
    </row>
    <row r="40" ht="33.75" customHeight="1" spans="1:10">
      <c r="A40" s="27" t="s">
        <v>300</v>
      </c>
      <c r="B40" s="27" t="s">
        <v>413</v>
      </c>
      <c r="C40" s="27" t="s">
        <v>319</v>
      </c>
      <c r="D40" s="27" t="s">
        <v>320</v>
      </c>
      <c r="E40" s="27" t="s">
        <v>414</v>
      </c>
      <c r="F40" s="27" t="s">
        <v>340</v>
      </c>
      <c r="G40" s="44" t="s">
        <v>53</v>
      </c>
      <c r="H40" s="27" t="s">
        <v>415</v>
      </c>
      <c r="I40" s="27" t="s">
        <v>325</v>
      </c>
      <c r="J40" s="27" t="s">
        <v>416</v>
      </c>
    </row>
    <row r="41" ht="33.75" customHeight="1" spans="1:10">
      <c r="A41" s="27" t="s">
        <v>300</v>
      </c>
      <c r="B41" s="27"/>
      <c r="C41" s="27" t="s">
        <v>319</v>
      </c>
      <c r="D41" s="27" t="s">
        <v>320</v>
      </c>
      <c r="E41" s="27" t="s">
        <v>417</v>
      </c>
      <c r="F41" s="27" t="s">
        <v>334</v>
      </c>
      <c r="G41" s="44" t="s">
        <v>50</v>
      </c>
      <c r="H41" s="27" t="s">
        <v>335</v>
      </c>
      <c r="I41" s="27" t="s">
        <v>325</v>
      </c>
      <c r="J41" s="27" t="s">
        <v>418</v>
      </c>
    </row>
    <row r="42" ht="33.75" customHeight="1" spans="1:10">
      <c r="A42" s="27" t="s">
        <v>300</v>
      </c>
      <c r="B42" s="27"/>
      <c r="C42" s="27" t="s">
        <v>319</v>
      </c>
      <c r="D42" s="27" t="s">
        <v>320</v>
      </c>
      <c r="E42" s="27" t="s">
        <v>419</v>
      </c>
      <c r="F42" s="27" t="s">
        <v>334</v>
      </c>
      <c r="G42" s="44" t="s">
        <v>388</v>
      </c>
      <c r="H42" s="27" t="s">
        <v>352</v>
      </c>
      <c r="I42" s="27" t="s">
        <v>325</v>
      </c>
      <c r="J42" s="27" t="s">
        <v>420</v>
      </c>
    </row>
    <row r="43" ht="33.75" customHeight="1" spans="1:10">
      <c r="A43" s="27" t="s">
        <v>300</v>
      </c>
      <c r="B43" s="27"/>
      <c r="C43" s="27" t="s">
        <v>319</v>
      </c>
      <c r="D43" s="27" t="s">
        <v>327</v>
      </c>
      <c r="E43" s="27" t="s">
        <v>421</v>
      </c>
      <c r="F43" s="27" t="s">
        <v>340</v>
      </c>
      <c r="G43" s="44" t="s">
        <v>348</v>
      </c>
      <c r="H43" s="27" t="s">
        <v>330</v>
      </c>
      <c r="I43" s="27" t="s">
        <v>325</v>
      </c>
      <c r="J43" s="27" t="s">
        <v>422</v>
      </c>
    </row>
    <row r="44" ht="51" customHeight="1" spans="1:10">
      <c r="A44" s="27" t="s">
        <v>300</v>
      </c>
      <c r="B44" s="27"/>
      <c r="C44" s="27" t="s">
        <v>319</v>
      </c>
      <c r="D44" s="27" t="s">
        <v>327</v>
      </c>
      <c r="E44" s="27" t="s">
        <v>423</v>
      </c>
      <c r="F44" s="27" t="s">
        <v>340</v>
      </c>
      <c r="G44" s="44" t="s">
        <v>348</v>
      </c>
      <c r="H44" s="27" t="s">
        <v>330</v>
      </c>
      <c r="I44" s="27" t="s">
        <v>325</v>
      </c>
      <c r="J44" s="27" t="s">
        <v>424</v>
      </c>
    </row>
    <row r="45" ht="33.75" customHeight="1" spans="1:10">
      <c r="A45" s="27" t="s">
        <v>300</v>
      </c>
      <c r="B45" s="27"/>
      <c r="C45" s="27" t="s">
        <v>319</v>
      </c>
      <c r="D45" s="27" t="s">
        <v>332</v>
      </c>
      <c r="E45" s="27" t="s">
        <v>425</v>
      </c>
      <c r="F45" s="27" t="s">
        <v>334</v>
      </c>
      <c r="G45" s="44" t="s">
        <v>55</v>
      </c>
      <c r="H45" s="27" t="s">
        <v>426</v>
      </c>
      <c r="I45" s="27" t="s">
        <v>325</v>
      </c>
      <c r="J45" s="27" t="s">
        <v>427</v>
      </c>
    </row>
    <row r="46" ht="33.75" customHeight="1" spans="1:10">
      <c r="A46" s="27" t="s">
        <v>300</v>
      </c>
      <c r="B46" s="27"/>
      <c r="C46" s="27" t="s">
        <v>319</v>
      </c>
      <c r="D46" s="27" t="s">
        <v>320</v>
      </c>
      <c r="E46" s="27" t="s">
        <v>428</v>
      </c>
      <c r="F46" s="27" t="s">
        <v>334</v>
      </c>
      <c r="G46" s="44" t="s">
        <v>429</v>
      </c>
      <c r="H46" s="27" t="s">
        <v>430</v>
      </c>
      <c r="I46" s="27" t="s">
        <v>325</v>
      </c>
      <c r="J46" s="27" t="s">
        <v>431</v>
      </c>
    </row>
    <row r="47" ht="33.75" customHeight="1" spans="1:10">
      <c r="A47" s="27" t="s">
        <v>300</v>
      </c>
      <c r="B47" s="27"/>
      <c r="C47" s="27" t="s">
        <v>337</v>
      </c>
      <c r="D47" s="27" t="s">
        <v>432</v>
      </c>
      <c r="E47" s="27" t="s">
        <v>433</v>
      </c>
      <c r="F47" s="27" t="s">
        <v>322</v>
      </c>
      <c r="G47" s="44" t="s">
        <v>434</v>
      </c>
      <c r="H47" s="27" t="s">
        <v>330</v>
      </c>
      <c r="I47" s="27" t="s">
        <v>435</v>
      </c>
      <c r="J47" s="27" t="s">
        <v>436</v>
      </c>
    </row>
    <row r="48" ht="52" customHeight="1" spans="1:10">
      <c r="A48" s="27" t="s">
        <v>300</v>
      </c>
      <c r="B48" s="27"/>
      <c r="C48" s="27" t="s">
        <v>345</v>
      </c>
      <c r="D48" s="27" t="s">
        <v>346</v>
      </c>
      <c r="E48" s="27" t="s">
        <v>437</v>
      </c>
      <c r="F48" s="27" t="s">
        <v>340</v>
      </c>
      <c r="G48" s="44" t="s">
        <v>348</v>
      </c>
      <c r="H48" s="27" t="s">
        <v>330</v>
      </c>
      <c r="I48" s="27" t="s">
        <v>325</v>
      </c>
      <c r="J48" s="27" t="s">
        <v>438</v>
      </c>
    </row>
    <row r="49" ht="33.75" customHeight="1" spans="1:10">
      <c r="A49" s="27" t="s">
        <v>291</v>
      </c>
      <c r="B49" s="27" t="s">
        <v>439</v>
      </c>
      <c r="C49" s="27" t="s">
        <v>319</v>
      </c>
      <c r="D49" s="27" t="s">
        <v>320</v>
      </c>
      <c r="E49" s="27" t="s">
        <v>440</v>
      </c>
      <c r="F49" s="27" t="s">
        <v>322</v>
      </c>
      <c r="G49" s="44" t="s">
        <v>441</v>
      </c>
      <c r="H49" s="27" t="s">
        <v>352</v>
      </c>
      <c r="I49" s="27" t="s">
        <v>325</v>
      </c>
      <c r="J49" s="27" t="s">
        <v>442</v>
      </c>
    </row>
    <row r="50" ht="33.75" customHeight="1" spans="1:10">
      <c r="A50" s="27" t="s">
        <v>291</v>
      </c>
      <c r="B50" s="27" t="s">
        <v>439</v>
      </c>
      <c r="C50" s="27" t="s">
        <v>319</v>
      </c>
      <c r="D50" s="27" t="s">
        <v>320</v>
      </c>
      <c r="E50" s="27" t="s">
        <v>443</v>
      </c>
      <c r="F50" s="27" t="s">
        <v>322</v>
      </c>
      <c r="G50" s="44" t="s">
        <v>444</v>
      </c>
      <c r="H50" s="27" t="s">
        <v>352</v>
      </c>
      <c r="I50" s="27" t="s">
        <v>325</v>
      </c>
      <c r="J50" s="27" t="s">
        <v>445</v>
      </c>
    </row>
    <row r="51" ht="33.75" customHeight="1" spans="1:10">
      <c r="A51" s="27" t="s">
        <v>291</v>
      </c>
      <c r="B51" s="27" t="s">
        <v>439</v>
      </c>
      <c r="C51" s="27" t="s">
        <v>319</v>
      </c>
      <c r="D51" s="27" t="s">
        <v>327</v>
      </c>
      <c r="E51" s="27" t="s">
        <v>446</v>
      </c>
      <c r="F51" s="27" t="s">
        <v>322</v>
      </c>
      <c r="G51" s="44" t="s">
        <v>329</v>
      </c>
      <c r="H51" s="27" t="s">
        <v>330</v>
      </c>
      <c r="I51" s="27" t="s">
        <v>325</v>
      </c>
      <c r="J51" s="27" t="s">
        <v>447</v>
      </c>
    </row>
    <row r="52" ht="27" customHeight="1" spans="1:10">
      <c r="A52" s="27" t="s">
        <v>291</v>
      </c>
      <c r="B52" s="27" t="s">
        <v>439</v>
      </c>
      <c r="C52" s="27" t="s">
        <v>319</v>
      </c>
      <c r="D52" s="27" t="s">
        <v>327</v>
      </c>
      <c r="E52" s="27" t="s">
        <v>448</v>
      </c>
      <c r="F52" s="27" t="s">
        <v>322</v>
      </c>
      <c r="G52" s="44" t="s">
        <v>329</v>
      </c>
      <c r="H52" s="27" t="s">
        <v>330</v>
      </c>
      <c r="I52" s="27" t="s">
        <v>325</v>
      </c>
      <c r="J52" s="27" t="s">
        <v>449</v>
      </c>
    </row>
    <row r="53" ht="33.75" customHeight="1" spans="1:10">
      <c r="A53" s="27" t="s">
        <v>291</v>
      </c>
      <c r="B53" s="27" t="s">
        <v>439</v>
      </c>
      <c r="C53" s="27" t="s">
        <v>319</v>
      </c>
      <c r="D53" s="27" t="s">
        <v>332</v>
      </c>
      <c r="E53" s="27" t="s">
        <v>404</v>
      </c>
      <c r="F53" s="27" t="s">
        <v>322</v>
      </c>
      <c r="G53" s="44" t="s">
        <v>329</v>
      </c>
      <c r="H53" s="27" t="s">
        <v>330</v>
      </c>
      <c r="I53" s="27" t="s">
        <v>325</v>
      </c>
      <c r="J53" s="27" t="s">
        <v>405</v>
      </c>
    </row>
    <row r="54" ht="33.75" customHeight="1" spans="1:10">
      <c r="A54" s="27" t="s">
        <v>291</v>
      </c>
      <c r="B54" s="27" t="s">
        <v>439</v>
      </c>
      <c r="C54" s="27" t="s">
        <v>337</v>
      </c>
      <c r="D54" s="27" t="s">
        <v>338</v>
      </c>
      <c r="E54" s="27" t="s">
        <v>450</v>
      </c>
      <c r="F54" s="27" t="s">
        <v>322</v>
      </c>
      <c r="G54" s="44" t="s">
        <v>329</v>
      </c>
      <c r="H54" s="27" t="s">
        <v>330</v>
      </c>
      <c r="I54" s="27" t="s">
        <v>435</v>
      </c>
      <c r="J54" s="27" t="s">
        <v>451</v>
      </c>
    </row>
    <row r="55" ht="33.75" customHeight="1" spans="1:10">
      <c r="A55" s="27" t="s">
        <v>291</v>
      </c>
      <c r="B55" s="27" t="s">
        <v>439</v>
      </c>
      <c r="C55" s="27" t="s">
        <v>337</v>
      </c>
      <c r="D55" s="27" t="s">
        <v>432</v>
      </c>
      <c r="E55" s="27" t="s">
        <v>452</v>
      </c>
      <c r="F55" s="27" t="s">
        <v>322</v>
      </c>
      <c r="G55" s="44" t="s">
        <v>453</v>
      </c>
      <c r="H55" s="27" t="s">
        <v>426</v>
      </c>
      <c r="I55" s="27" t="s">
        <v>325</v>
      </c>
      <c r="J55" s="143" t="s">
        <v>454</v>
      </c>
    </row>
    <row r="56" ht="33.75" customHeight="1" spans="1:10">
      <c r="A56" s="27" t="s">
        <v>291</v>
      </c>
      <c r="B56" s="27" t="s">
        <v>439</v>
      </c>
      <c r="C56" s="27" t="s">
        <v>345</v>
      </c>
      <c r="D56" s="27" t="s">
        <v>346</v>
      </c>
      <c r="E56" s="27" t="s">
        <v>455</v>
      </c>
      <c r="F56" s="27" t="s">
        <v>340</v>
      </c>
      <c r="G56" s="44" t="s">
        <v>348</v>
      </c>
      <c r="H56" s="27" t="s">
        <v>330</v>
      </c>
      <c r="I56" s="27" t="s">
        <v>325</v>
      </c>
      <c r="J56" s="27" t="s">
        <v>456</v>
      </c>
    </row>
  </sheetData>
  <mergeCells count="16">
    <mergeCell ref="A3:J3"/>
    <mergeCell ref="A4:H4"/>
    <mergeCell ref="A8:A13"/>
    <mergeCell ref="A14:A18"/>
    <mergeCell ref="A19:A26"/>
    <mergeCell ref="A27:A32"/>
    <mergeCell ref="A33:A39"/>
    <mergeCell ref="A40:A48"/>
    <mergeCell ref="A49:A56"/>
    <mergeCell ref="B8:B13"/>
    <mergeCell ref="B14:B18"/>
    <mergeCell ref="B19:B26"/>
    <mergeCell ref="B27:B32"/>
    <mergeCell ref="B33:B39"/>
    <mergeCell ref="B40:B48"/>
    <mergeCell ref="B49:B56"/>
  </mergeCells>
  <pageMargins left="0.75" right="0.75" top="1" bottom="1" header="0.5" footer="0.5"/>
  <pageSetup paperSize="9" scale="4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刘宇</cp:lastModifiedBy>
  <dcterms:created xsi:type="dcterms:W3CDTF">2025-02-18T14:08:00Z</dcterms:created>
  <dcterms:modified xsi:type="dcterms:W3CDTF">2025-02-24T01:10:59Z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8FD0E45E3F2D47E1B86BAB88EED12CE9</vt:lpwstr>
  </property>
</Properties>
</file>