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<sst xmlns="http://schemas.openxmlformats.org/spreadsheetml/2006/main" count="2376" uniqueCount="748">
  <si>
    <t>预算01-1表</t>
  </si>
  <si>
    <t>2025年财务收支预算总表部门</t>
  </si>
  <si>
    <t>单位名称：玉溪市工业和信息化局（本级）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</si>
  <si>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</si>
  <si>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</si>
  <si>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</si>
  <si>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</si>
  <si>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</si>
  <si>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</si>
  <si>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</si>
  <si>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</si>
  <si>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</si>
  <si>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</si>
  <si>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</si>
  <si>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</si>
  <si>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</si>
  <si>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</si>
  <si>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</si>
  <si>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</si>
  <si>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</si>
  <si>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</si>
  <si>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</si>
  <si>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</si>
  <si>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</si>
  <si>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</si>
  <si>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</si>
  <si>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</si>
  <si>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</si>
  <si>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</si>
  <si>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</si>
  <si>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</si>
  <si>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</si>
  <si>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</si>
  <si>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</si>
  <si>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</si>
  <si>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</si>
  <si>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</si>
  <si>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</si>
  <si>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</si>
  <si>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</si>
  <si>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</si>
  <si>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</si>
  <si>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</si>
  <si>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</si>
  <si>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</si>
  <si>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</si>
  <si>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</si>
  <si>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</si>
  <si>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</si>
  <si>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</si>
  <si>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</si>
  <si>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</si>
  <si>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</si>
  <si>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</si>
  <si>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</si>
  <si>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</si>
  <si>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</si>
  <si>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</si>
  <si>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</si>
  <si>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</si>
  <si>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</si>
  <si>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</si>
  <si>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</si>
  <si>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</si>
  <si>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124001</t>
  </si>
  <si>
    <t>玉溪市工业和信息化局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</si>
  <si>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</si>
  <si>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</si>
  <si>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</si>
  <si>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</si>
  <si>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</si>
  <si>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</si>
  <si>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</si>
  <si>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</si>
  <si>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</si>
  <si>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</si>
  <si>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</si>
  <si>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</si>
  <si>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</si>
  <si>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</si>
  <si>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20104</t>
  </si>
  <si>
    <t>2010401</t>
  </si>
  <si>
    <t>2010402</t>
  </si>
  <si>
    <t>2010406</t>
  </si>
  <si>
    <t>2010450</t>
  </si>
  <si>
    <t>2010499</t>
  </si>
  <si>
    <t>208</t>
  </si>
  <si>
    <t>20805</t>
  </si>
  <si>
    <t>2080501</t>
  </si>
  <si>
    <t>2080505</t>
  </si>
  <si>
    <t>2080506</t>
  </si>
  <si>
    <t>20808</t>
  </si>
  <si>
    <t>2080801</t>
  </si>
  <si>
    <t>210</t>
  </si>
  <si>
    <t>21004</t>
  </si>
  <si>
    <t>2100410</t>
  </si>
  <si>
    <t>21011</t>
  </si>
  <si>
    <t>2101101</t>
  </si>
  <si>
    <t>2101102</t>
  </si>
  <si>
    <t>2101103</t>
  </si>
  <si>
    <t>2101199</t>
  </si>
  <si>
    <t>215</t>
  </si>
  <si>
    <t>21505</t>
  </si>
  <si>
    <t>2150502</t>
  </si>
  <si>
    <t>2150508</t>
  </si>
  <si>
    <t>2150517</t>
  </si>
  <si>
    <t>2150599</t>
  </si>
  <si>
    <t>21508</t>
  </si>
  <si>
    <t>2150805</t>
  </si>
  <si>
    <t>2150899</t>
  </si>
  <si>
    <t>21599</t>
  </si>
  <si>
    <t>2159999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</si>
  <si>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</si>
  <si>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</si>
  <si>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</si>
  <si>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</si>
  <si>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</si>
  <si>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</si>
  <si>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</si>
  <si>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</si>
  <si>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</si>
  <si>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</si>
  <si>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</si>
  <si>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</si>
  <si>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</si>
  <si>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</si>
  <si>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</si>
  <si>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</si>
  <si>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</si>
  <si>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</si>
  <si>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</si>
  <si>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</si>
  <si>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</si>
  <si>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</si>
  <si>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</si>
  <si>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</si>
  <si>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</si>
  <si>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</si>
  <si>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</si>
  <si>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</si>
  <si>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</si>
  <si>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</si>
  <si>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</si>
  <si>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</si>
  <si>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</si>
  <si>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</si>
  <si>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</si>
  <si>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</si>
  <si>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</si>
  <si>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</si>
  <si>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</si>
  <si>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</si>
  <si>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</si>
  <si>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</si>
  <si>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</si>
  <si>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</si>
  <si>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</si>
  <si>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</si>
  <si>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</si>
  <si>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</si>
  <si>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</si>
  <si>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530400210000000628176</t>
  </si>
  <si>
    <t>行政人员工资支出</t>
  </si>
  <si>
    <t>行政运行</t>
  </si>
  <si>
    <t>30101</t>
  </si>
  <si>
    <t>基本工资</t>
  </si>
  <si>
    <t>30102</t>
  </si>
  <si>
    <t>津贴补贴</t>
  </si>
  <si>
    <t>购房补贴</t>
  </si>
  <si>
    <t>530400210000000628179</t>
  </si>
  <si>
    <t>事业人员工资支出</t>
  </si>
  <si>
    <t>事业运行</t>
  </si>
  <si>
    <t>30107</t>
  </si>
  <si>
    <t>绩效工资</t>
  </si>
  <si>
    <t>530400210000000628180</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</si>
  <si>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</si>
  <si>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</si>
  <si>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</si>
  <si>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</si>
  <si>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</si>
  <si>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</si>
  <si>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</si>
  <si>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</si>
  <si>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</si>
  <si>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</si>
  <si>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</si>
  <si>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</si>
  <si>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</si>
  <si>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</si>
  <si>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</si>
  <si>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</si>
  <si>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530400210000000628181</t>
  </si>
  <si>
    <t>住房公积金</t>
  </si>
  <si>
    <t>30113</t>
  </si>
  <si>
    <t>530400210000000628182</t>
  </si>
  <si>
    <t>对个人和家庭的补助</t>
  </si>
  <si>
    <t>行政单位离退休</t>
  </si>
  <si>
    <t>30301</t>
  </si>
  <si>
    <t>离休费</t>
  </si>
  <si>
    <t>30305</t>
  </si>
  <si>
    <t>生活补助</t>
  </si>
  <si>
    <t>530400210000000628183</t>
  </si>
  <si>
    <t>其他工资福利支出</t>
  </si>
  <si>
    <t>30103</t>
  </si>
  <si>
    <t>奖金</t>
  </si>
  <si>
    <t>530400210000000628185</t>
  </si>
  <si>
    <t>公车购置及运维费</t>
  </si>
  <si>
    <t>30231</t>
  </si>
  <si>
    <t>公务用车运行维护费</t>
  </si>
  <si>
    <t>530400210000000628186</t>
  </si>
  <si>
    <t>行政人员公务交通补贴</t>
  </si>
  <si>
    <t>30239</t>
  </si>
  <si>
    <t>其他交通费用</t>
  </si>
  <si>
    <t>530400210000000628187</t>
  </si>
  <si>
    <t>工会经费</t>
  </si>
  <si>
    <t>30228</t>
  </si>
  <si>
    <t>530400210000000628189</t>
  </si>
  <si>
    <t>一般公用经费</t>
  </si>
  <si>
    <t>30201</t>
  </si>
  <si>
    <t>办公费</t>
  </si>
  <si>
    <t>30205</t>
  </si>
  <si>
    <t>水费</t>
  </si>
  <si>
    <t>30206</t>
  </si>
  <si>
    <t>电费</t>
  </si>
  <si>
    <t>30207</t>
  </si>
  <si>
    <t>邮电费</t>
  </si>
  <si>
    <t>30211</t>
  </si>
  <si>
    <t>差旅费</t>
  </si>
  <si>
    <t>30229</t>
  </si>
  <si>
    <t>福利费</t>
  </si>
  <si>
    <t>30240</t>
  </si>
  <si>
    <t>税金及附加费用</t>
  </si>
  <si>
    <t>30299</t>
  </si>
  <si>
    <t>其他商品和服务支出</t>
  </si>
  <si>
    <t>530400241100002110684</t>
  </si>
  <si>
    <t>奖励性绩效工资（工资部分）经费</t>
  </si>
  <si>
    <t>530400241100002110939</t>
  </si>
  <si>
    <t>奖励性绩效工资（高于部分）经费</t>
  </si>
  <si>
    <t>530400241100002125888</t>
  </si>
  <si>
    <t>工作业务经费</t>
  </si>
  <si>
    <t>30213</t>
  </si>
  <si>
    <t>维修（护）费</t>
  </si>
  <si>
    <t>30215</t>
  </si>
  <si>
    <t>会议费</t>
  </si>
  <si>
    <t>30216</t>
  </si>
  <si>
    <t>培训费</t>
  </si>
  <si>
    <t>30226</t>
  </si>
  <si>
    <t>劳务费</t>
  </si>
  <si>
    <t>30227</t>
  </si>
  <si>
    <t>委托业务费</t>
  </si>
  <si>
    <t>31002</t>
  </si>
  <si>
    <t>办公设备购置</t>
  </si>
  <si>
    <t>530400241100002152102</t>
  </si>
  <si>
    <t>职业年金经费</t>
  </si>
  <si>
    <t>机关事业单位职业年金缴费支出</t>
  </si>
  <si>
    <t>30109</t>
  </si>
  <si>
    <t>职业年金缴费</t>
  </si>
  <si>
    <t>530400241100002280124</t>
  </si>
  <si>
    <t>机关后勤购买服务经费</t>
  </si>
  <si>
    <t>530400241100002280128</t>
  </si>
  <si>
    <t>工作业务（公务用车运维费）经费</t>
  </si>
  <si>
    <t>530400241100002280156</t>
  </si>
  <si>
    <t>工作业务（接待费）经费</t>
  </si>
  <si>
    <t>30217</t>
  </si>
  <si>
    <t>530400241100002370227</t>
  </si>
  <si>
    <t>年终一次性奖金</t>
  </si>
  <si>
    <t>530400241100002392901</t>
  </si>
  <si>
    <t>残疾人就业保障金</t>
  </si>
  <si>
    <t>530400241100002459053</t>
  </si>
  <si>
    <t>代发基金中心李宝光生活补助经费</t>
  </si>
  <si>
    <t>530400251100003636031</t>
  </si>
  <si>
    <t>编外临聘人员经费</t>
  </si>
  <si>
    <t>一般行政管理事务</t>
  </si>
  <si>
    <t>30199</t>
  </si>
  <si>
    <t>530400251100003845587</t>
  </si>
  <si>
    <t>租赁费</t>
  </si>
  <si>
    <t>30214</t>
  </si>
  <si>
    <t>530400251100003845931</t>
  </si>
  <si>
    <t>物业管理费</t>
  </si>
  <si>
    <t>30209</t>
  </si>
  <si>
    <t>预算05-1表</t>
  </si>
  <si>
    <t>2025年部门项目支出预算表</t>
  </si>
  <si>
    <t>项目分类</t>
  </si>
  <si>
    <t>项目单位</t>
  </si>
  <si>
    <t>本年拨款</t>
  </si>
  <si>
    <t>单位资金</t>
  </si>
  <si>
    <t>其中：本次下达</t>
  </si>
  <si>
    <t>2021年无线电频率占用费转移支付资金无线电监管工作经费</t>
  </si>
  <si>
    <t>事业发展类</t>
  </si>
  <si>
    <t>530400210000000625718</t>
  </si>
  <si>
    <t>无线电及信息通信监管</t>
  </si>
  <si>
    <t>2022年中央无线电管理经费</t>
  </si>
  <si>
    <t>530400221100000785558</t>
  </si>
  <si>
    <t>2020年中央财政无线电管理经费、专项资金</t>
  </si>
  <si>
    <t>530400221100000787490</t>
  </si>
  <si>
    <t>31003</t>
  </si>
  <si>
    <t>专用设备购置</t>
  </si>
  <si>
    <t>530400221100000910728</t>
  </si>
  <si>
    <t>市委工信工委党员教育培训经费</t>
  </si>
  <si>
    <t>530400231100001139104</t>
  </si>
  <si>
    <t>其他工业和信息产业支出</t>
  </si>
  <si>
    <t>2023年无线电管理工作经费</t>
  </si>
  <si>
    <t>530400231100001710986</t>
  </si>
  <si>
    <t>助企纾困发展“三办一销号”专线12345+7项目经费</t>
  </si>
  <si>
    <t>530400231100001889322</t>
  </si>
  <si>
    <t>其他支持中小企业发展和管理支出</t>
  </si>
  <si>
    <t>2023年省级中小企业发展专项资金</t>
  </si>
  <si>
    <t>530400231100001970370</t>
  </si>
  <si>
    <t>中小企业发展专项</t>
  </si>
  <si>
    <t>31299</t>
  </si>
  <si>
    <t>其他对企业补助</t>
  </si>
  <si>
    <t>招商引资工作经费</t>
  </si>
  <si>
    <t>专项业务类</t>
  </si>
  <si>
    <t>530400241100002075535</t>
  </si>
  <si>
    <t>其他资源勘探工业信息等支出</t>
  </si>
  <si>
    <t>机关事业单位人员死亡遗属生活补助经费</t>
  </si>
  <si>
    <t>民生类</t>
  </si>
  <si>
    <t>530400241100002133189</t>
  </si>
  <si>
    <t>死亡抚恤</t>
  </si>
  <si>
    <t>2024年无线电管理工作经费</t>
  </si>
  <si>
    <t>530400241100002604170</t>
  </si>
  <si>
    <t>乡镇企业发展基金中心改革成本专项资金</t>
  </si>
  <si>
    <t>530400241100003045437</t>
  </si>
  <si>
    <t>2024年省级制造业高质量发展专项资金（第一批）补助资金</t>
  </si>
  <si>
    <t>530400241100003117620</t>
  </si>
  <si>
    <t>产业发展</t>
  </si>
  <si>
    <t>玉溪市应急医疗物资（IDA智能译码终端）采购项目经费</t>
  </si>
  <si>
    <t>530400241100003161629</t>
  </si>
  <si>
    <t>突发公共卫生事件应急处置</t>
  </si>
  <si>
    <t>省级中小企业发展专项资金</t>
  </si>
  <si>
    <t>530400241100003176039</t>
  </si>
  <si>
    <t>2024年第一批优质中小企业贷款贴息资金</t>
  </si>
  <si>
    <t>530400241100003244704</t>
  </si>
  <si>
    <t>31205</t>
  </si>
  <si>
    <t>利息补贴</t>
  </si>
  <si>
    <t>玉溪市“四上”企业培育奖励资金</t>
  </si>
  <si>
    <t>530400251100003348850</t>
  </si>
  <si>
    <t>玉溪市工程系列及工艺美术专业初（中）级职称评审经费</t>
  </si>
  <si>
    <t>530400251100003464874</t>
  </si>
  <si>
    <t>兴玉优秀企业家人才专项资金</t>
  </si>
  <si>
    <t>530400251100003465008</t>
  </si>
  <si>
    <t>社会事业发展规划</t>
  </si>
  <si>
    <t>节能环保资源综合利用专项工作经费</t>
  </si>
  <si>
    <t>530400251100003471498</t>
  </si>
  <si>
    <t>2025年度法律顾问服务专项资金</t>
  </si>
  <si>
    <t>530400251100003546681</t>
  </si>
  <si>
    <t>玉溪市钢铁行业产能置换转型升级项目市级验收委托服务资金</t>
  </si>
  <si>
    <t>530400251100003546946</t>
  </si>
  <si>
    <t>其他发展与改革事务支出</t>
  </si>
  <si>
    <t>档案整理归档经费</t>
  </si>
  <si>
    <t>530400251100003553508</t>
  </si>
  <si>
    <t>省级工业和信息化领域专项资金支持项目验收专项经费</t>
  </si>
  <si>
    <t>530400251100003573274</t>
  </si>
  <si>
    <t>知识产权宣传周和“质量月”活动专项经费</t>
  </si>
  <si>
    <t>530400251100003583262</t>
  </si>
  <si>
    <t>食品安全质量诚信体系及食品安全宣传项目经费</t>
  </si>
  <si>
    <t>530400251100003587701</t>
  </si>
  <si>
    <t>办公设施设备运转项目经费</t>
  </si>
  <si>
    <t>530400251100003607882</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</si>
  <si>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</si>
  <si>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</si>
  <si>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</si>
  <si>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</si>
  <si>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</si>
  <si>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</si>
  <si>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</si>
  <si>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</si>
  <si>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</si>
  <si>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</si>
  <si>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</si>
  <si>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</si>
  <si>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</si>
  <si>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2025年，根据《中共玉溪市委 玉溪市人民政府关于推进工业和信息化高质量发展的意见》（玉发〔2021〕16号）文件精神，大力培育壮大市场主体和发展新动能，推动工业和信息化高质量发展。建立完善达规企业库，制定纳规升规月度工作计划，明确时间进度表，强化对拟纳规升规目标企业和竣工投产项目达产达标的跟踪服务，壮大工业经济骨干力量。项目计划2025年对各县（市、区）进行调研，拟定具有纳规潜力的重点工业企业名单，加强对重点工业企业指导服务，做好企业纳规政策宣传工作，对达到纳规条件的企业做到”应统尽统”，及时将达到一定规模的工业企业纳入规模以上工业企业行列。按照《玉溪市人民政府办公室关于印发玉溪市“四上”企业培育奖励实施方案的通知》（玉政办通〔2024〕18 号）安排，2025年2月底前，由市统计局负责提供经由国家统计局审批通过进入统计联网直报的新建或投产（新开业）“四上”企业名单，市工业和信息化局按照市统计局提供的2024 年内新建或投产（新开业） 达到“四上”企业标准并首次进入统计联网直报名录库的规模以上工业企业名单组织填报《玉溪市“四上”企业培育奖励资金申报表》。2025年3月中旬，市工业和信息化局对企业申报材料的齐备性、真实性和企业信用状况等进行审查，并对审查结果进行公示，经公示无异议后报市促进市场主体倍增领导小组办公室汇总，上报市人民政府审定后，市财政局将奖励资金拨付到市工业和信息化局，由市工业和信息化局直接兑付到企业。激励企业做强做大。督促县（市、区）做好工业企业纳、升规服务工作，做大全市规模以上工业企业总量，夯实全市工业经济发展基础。</t>
  </si>
  <si>
    <t>产出指标</t>
  </si>
  <si>
    <t>数量指标</t>
  </si>
  <si>
    <t>获补对象数</t>
  </si>
  <si>
    <t>&gt;=</t>
  </si>
  <si>
    <t>户</t>
  </si>
  <si>
    <t>定量指标</t>
  </si>
  <si>
    <t>反映玉溪市2024年内新建或投产（新开业） 达到“四上”企业标准并首次进入统计联网直报名录库的规模以上工业企业获补助数量情况。</t>
  </si>
  <si>
    <t>联网直报企业报送率</t>
  </si>
  <si>
    <t>98</t>
  </si>
  <si>
    <t>%</t>
  </si>
  <si>
    <t>反映所有在库的企业全部完成统计报表报送的情况。
规上工业企业联网直报报送率=完成报表报送的规上工业企业数量/在库规上工业企业数量*100%</t>
  </si>
  <si>
    <t>质量指标</t>
  </si>
  <si>
    <t>获补对象准确率</t>
  </si>
  <si>
    <t>=</t>
  </si>
  <si>
    <t>100</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</si>
  <si>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</si>
  <si>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</si>
  <si>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</si>
  <si>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</si>
  <si>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</si>
  <si>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经济效益</t>
  </si>
  <si>
    <t>规上工业增加值占GDP比重</t>
  </si>
  <si>
    <t>30</t>
  </si>
  <si>
    <t>反映规上工业增加值占GDP比重。
规上工业增加值占GDP比重=规上工业增加值/GDP*100%</t>
  </si>
  <si>
    <t>新增产值</t>
  </si>
  <si>
    <t>&gt;</t>
  </si>
  <si>
    <t>2000</t>
  </si>
  <si>
    <t>万元</t>
  </si>
  <si>
    <t>反映2024 年内新建或投产（新开业） 达到“四上”企业标准并首次进入统计联网直报名录库的规模以上工业企业对全市规上工业产值增长的贡献。</t>
  </si>
  <si>
    <t>满意度指标</t>
  </si>
  <si>
    <t>服务对象满意度</t>
  </si>
  <si>
    <t>受益对象满意度</t>
  </si>
  <si>
    <t>90</t>
  </si>
  <si>
    <t>反映获补助受益对象的满意程度。</t>
  </si>
  <si>
    <t>2025年认真贯彻落实《中国共产党党员教育管理工作条例》，不断提高党员教育培训工作质量，开展培训工作，参加人次375人，组织培训期数3期，实现培训人员合格率达到80%，提升人员履职能力，通过培训习近平新时代中国特色社会主义思想及党的二十届三中全会精神、党史与党情、政治体制改革与法治建设、乡村振兴、互联网与经济转型等内容，设置理论学习、案例教学、课堂讨论、现场教学等形式，进一步解放思想，转变观念，开阔眼界，全面提高干部的理论素养、知识水平、业务素质和综合能力。</t>
  </si>
  <si>
    <t>培训参加人次</t>
  </si>
  <si>
    <t>375</t>
  </si>
  <si>
    <t>人次</t>
  </si>
  <si>
    <t>反映预算部门（单位）组织开展各类培训的人次。</t>
  </si>
  <si>
    <t>开设课程门数</t>
  </si>
  <si>
    <t>门</t>
  </si>
  <si>
    <t>反映开设课程门数情况。</t>
  </si>
  <si>
    <t>组织培训期数</t>
  </si>
  <si>
    <t>期</t>
  </si>
  <si>
    <t>反映组织培训期数情况。</t>
  </si>
  <si>
    <t>培训出勤率</t>
  </si>
  <si>
    <t>95</t>
  </si>
  <si>
    <t>反映培训出勤情况；
培训出勤率=出勤人数/培训人数*100%</t>
  </si>
  <si>
    <t>培训人员合格率</t>
  </si>
  <si>
    <t>反映培训人员合格情况；
培训人员合格率=合格人数/培训人数*100%</t>
  </si>
  <si>
    <t>培训完成及时率</t>
  </si>
  <si>
    <t>反映培训完成及时率情况</t>
  </si>
  <si>
    <t>社会效益</t>
  </si>
  <si>
    <t>保障提升干部职工履职能力</t>
  </si>
  <si>
    <t>反映保障提升干部职工履职能力情况。</t>
  </si>
  <si>
    <t>参训人员满意度</t>
  </si>
  <si>
    <t>反映参训人员对培训的满意情况；
参训人员满意度=满意人数/培训人数*100%</t>
  </si>
  <si>
    <t>2025年根据《云南省省级制造业高质量发展专项资金管理办法》和《云南省省级中小企业发展专项资金管理办法》要求，按照“谁推荐谁负责”和属地管理的原则，玉溪市工业和信息化局作为专项资金项目申报的推荐单位，具体负责组织实施此次项目验收工作。玉溪市工业和信息化局拟采取委托第三方机构的方式对本辖区内项目进行验收。实施此次项目验收工作有利于推动重点产业延链补链强链能力，提升工业经济发展创新能力；促进玉溪市经济社会高速发展。</t>
  </si>
  <si>
    <t>完成验收工作项目数量</t>
  </si>
  <si>
    <t>项</t>
  </si>
  <si>
    <t>反映验收工作项目数量。</t>
  </si>
  <si>
    <t>项目验收报告数量</t>
  </si>
  <si>
    <t>份</t>
  </si>
  <si>
    <t>反映项目验收报告数量情况</t>
  </si>
  <si>
    <t>验收通过率</t>
  </si>
  <si>
    <t>反映验收通过率质量情况。
验收通过率=（通过验收的购置数量/购置总数量）*100%。</t>
  </si>
  <si>
    <t>获补助项目对行业发展或保障民生促进作用</t>
  </si>
  <si>
    <t>促进</t>
  </si>
  <si>
    <t>定性指标</t>
  </si>
  <si>
    <t xml:space="preserve">反映促进玉溪市工业经济发展创新情况。
</t>
  </si>
  <si>
    <t>可持续影响</t>
  </si>
  <si>
    <t>推动重点产业延链补链强链能力</t>
  </si>
  <si>
    <t>提升</t>
  </si>
  <si>
    <t xml:space="preserve">反映玉溪市推动重点产业延链补链强链能力的情况。
</t>
  </si>
  <si>
    <t>获扶持企业满意度</t>
  </si>
  <si>
    <t>85</t>
  </si>
  <si>
    <t xml:space="preserve">反映获扶持企业对此项目的满意度情况。
</t>
  </si>
  <si>
    <t>2025年，根据《关于调整玉溪市职称改革工作领导小组成员及成员单位工作职责的通知》（玉职改字〔2023〕1号）文件精神，预计完成不少于300份职称申报材料评审，工程技术人才是建设创新型国家和世界科技强国的重要力量。开展职称评审工作，对于提高我国原始创新能力、实现关键核心技术突破、促进产业结构优化升级具有重要意义。评审经费的合理使用将促进评审流程的优化和效率提升。通过引入现代化的评审工具和管理系统，简化评审流程，缩短评审周期，为参评人员提供更加便捷、高效的服务。评审经费的投入将有助于提升评审质量。通过组织专业培训和研讨活动，提高评审人员的专业水平和评审能力，确保评审结果的准确性和专业性。评审经费的合理运用还将促进工程系列及工艺美术专业人才的培养和发展。通过评审活动，激励专业人才不断提升自身技能和创新能力，为玉溪市的经济发展和文化繁荣做出更大贡献。</t>
  </si>
  <si>
    <t>兴玉优秀企业家入选数</t>
  </si>
  <si>
    <t>300</t>
  </si>
  <si>
    <t>反映完成编制评审材料数量情况。</t>
  </si>
  <si>
    <t>补贴发放对象数</t>
  </si>
  <si>
    <t>人</t>
  </si>
  <si>
    <t>反映评委会邀请专家人数。</t>
  </si>
  <si>
    <t>评审工作完成进度</t>
  </si>
  <si>
    <t>80</t>
  </si>
  <si>
    <t>反映职称评审通过率情况</t>
  </si>
  <si>
    <t>&lt;=</t>
  </si>
  <si>
    <t>180</t>
  </si>
  <si>
    <t>天</t>
  </si>
  <si>
    <t>反映职称评审工作完成时效情况</t>
  </si>
  <si>
    <t>人才培养数</t>
  </si>
  <si>
    <t>反映反映提升专业人才技能创新能力情况，提高受益人群的科技素质。</t>
  </si>
  <si>
    <t>年度入选兴玉优秀企业家专项人员对象满意度</t>
  </si>
  <si>
    <t>反映年度申报人员对职称申报评审工作的满意度</t>
  </si>
  <si>
    <t>2025年，根据云南省工业和信息化厅关于印发云南省工业企业能源管理体系建设评价指南的通知（云工信节能〔2021〕125号）文件要求，聘请专家从第三方的立场对项目状态进行审核，提供咨询论证，对热点、难点问题积极建言献策，评估项目风险，制定下一步的行动计划，有效减少并避免单位节能、环保、资源综合利用工作的决策风险和方向性错误。促进地方经济结构的优化和产业的转型升级，为地方经济的长远发展奠定坚实的基础。</t>
  </si>
  <si>
    <t>项目设立审批实地核查</t>
  </si>
  <si>
    <t>反映评审需要邀请专家数量的情况。</t>
  </si>
  <si>
    <t>成果转化率</t>
  </si>
  <si>
    <t>反映工作成果通过评审情况。
工作成果通过评审率=通过评审工作数量/专项工作总数量。</t>
  </si>
  <si>
    <t>系统（软件）运行维护响应时间</t>
  </si>
  <si>
    <t>反映专家评审事项完成及时率情况。</t>
  </si>
  <si>
    <t>研究成果采纳率</t>
  </si>
  <si>
    <t>反映年度节能、环保、资源综合利用工作按要求开展完成情况。
工作完成率=完成工作/年度安排工作量*100%。</t>
  </si>
  <si>
    <t>增强减污降碳协同能力</t>
  </si>
  <si>
    <t>增强</t>
  </si>
  <si>
    <t>反映增强减污降碳协同能力情况</t>
  </si>
  <si>
    <t>机关工作人员满意度</t>
  </si>
  <si>
    <t xml:space="preserve">反映企业对项目评审咨询的满意情况。
</t>
  </si>
  <si>
    <t>2025年根据第11期玉溪市人民政府专题会议纪要文件要求，为妥善解决基金中心人员经费问题，保障干部职工权益，调动工作积极性，推动审计发现问题有效整改，由市级财政调剂划拨25.795384万元资金发放基金中心人员基本工资+基础绩效及社会保障五险两金缴费等改革成本费用。2025 年1月至2025年12月人员工资 16.4016万元，单位应缴五险两金9.393784万元，合计人员经费25.795384万元。项目实施有利于提升职工履职能力，营造良好的工作氛围，维护社会和谐稳定。</t>
  </si>
  <si>
    <t>补发工资人数</t>
  </si>
  <si>
    <t>反映发放工资人数情况。</t>
  </si>
  <si>
    <t>补缴社保人数</t>
  </si>
  <si>
    <t>反映按会议决定足额对全部职社保缴纳缴情况。</t>
  </si>
  <si>
    <t>补助准确率</t>
  </si>
  <si>
    <t>反映按规定完成工资发放准确率情况</t>
  </si>
  <si>
    <t>补发补缴及时率</t>
  </si>
  <si>
    <t>反映资金发放及时率情况。</t>
  </si>
  <si>
    <t>保障提升职工履职能力</t>
  </si>
  <si>
    <t>反映保障干部职工权益，调动工作积极性情况。</t>
  </si>
  <si>
    <t>反映受益对象满意度情况</t>
  </si>
  <si>
    <t>2025年，根据《云南省人民政府办公厅关于印发&lt;云南省进一步帮扶中小微企业纾困发展工作方案&gt;的通知》（云政办发〔2022〕42 号）要求，《玉溪市助企纾困发展“三办一销号”制度（暂行）》，实行 “三办一销号”制度.主动发现问题、限期解决;对没有政策支撑的,要在法治轨道上以改革创新的举措研究政策、集成政策、创新政策,全力为企业纾困解难.，利用玉溪市12345政务服务便民热线已有的成熟平台和工作体系，在原有12345政务热线基础上增设助企纾困解难专线12345＋7。主动研究问题、主动解决问题, 增设助企纾困解难专线完成1条，专线话务员2人 ，保障政策咨询类问题办结时间  1天，助企纾困服务企业服务30户，  建立中小微企业纾困解难交办、承办、督办和销号制度,对企业提出的困难有政策支撑的,要能用尽用、能享尽享，努力提升工业对全市经济的支撑作用。</t>
  </si>
  <si>
    <t>设助企纾困解难专线12345＋7</t>
  </si>
  <si>
    <t>1.0</t>
  </si>
  <si>
    <t>条</t>
  </si>
  <si>
    <t>反映设助企纾困解难专线12345＋7数量情况。</t>
  </si>
  <si>
    <t>专线服务人员</t>
  </si>
  <si>
    <t>反映使用专线服务人员数量情况。</t>
  </si>
  <si>
    <t>交办困难问题办结率</t>
  </si>
  <si>
    <t>60</t>
  </si>
  <si>
    <t>反映检查工作的执行情况。
检查任务完成率=实际完成检查（核查）任务数/计划完成检查（核查）任务数*100%</t>
  </si>
  <si>
    <t>政策咨询类问题答复时限</t>
  </si>
  <si>
    <t>反映政策咨询类问题答复时限情况。</t>
  </si>
  <si>
    <t>助企纾困服务企业</t>
  </si>
  <si>
    <t>反映服务企业情况。</t>
  </si>
  <si>
    <t>保障拓宽企业反映问题困难渠道</t>
  </si>
  <si>
    <t>反映保障拓宽企业反映问题困难渠道情况。</t>
  </si>
  <si>
    <t>服务企业满意度</t>
  </si>
  <si>
    <t>反映服务企业满意度不低于80%情况。</t>
  </si>
  <si>
    <t>2025年根据《政府机关使用正版软件管理办法》（国办发〔2013〕88号）《玉溪市人民政府办公室关于印发玉溪市行政事业单位国有资产管理办法的通知》（玉政办发〔2022〕20号）和《关于印发玉溪市市级行政事业单位国有资产使用管理办法的通知》（玉财资〔2022〕40号）通知要求，聚焦“规范、高效、节约”原则，坚持勤俭办事、勤俭办公，围绕办公设施保养维护、办公设备运行维护、政府机关使用正版办公软件等方面保障必要经费，确保及时完成率和验收合格率达到90%以上，局机关正常有序运转，不断提高机关办公效率，促进地方经济结构的优化和产业的转型升级，为玉溪市经济的长远发展奠定坚实的基础。</t>
  </si>
  <si>
    <t>保办公运转种类</t>
  </si>
  <si>
    <t>类</t>
  </si>
  <si>
    <t>反映保办公运转种类数量情况。</t>
  </si>
  <si>
    <t>场馆（设施、设备）完好率</t>
  </si>
  <si>
    <t>反映办公（设施、设备）完好率情况</t>
  </si>
  <si>
    <t>维护覆盖率</t>
  </si>
  <si>
    <t>反映办公场所（设施、设备）维护的覆盖情况。维护覆盖率=实际维护数/应维护数*100%</t>
  </si>
  <si>
    <t>保障提升部门履职能力</t>
  </si>
  <si>
    <t>反映保障提升部门的履职能力。</t>
  </si>
  <si>
    <t>反映部门（单位）人员对保办公设施设备运转的满意程度。</t>
  </si>
  <si>
    <t>2025年度，根据中共玉溪市委人才工作领导小组关于印发〈玉溪市“兴玉英才支持计划”实施办法〉的通知文件要求，开展兴玉优秀企业家评选预计发放2025年度入选兴玉优秀企业家发放一次性生活补助，发放人数不超过10人，，旨在规范和加强“兴玉优秀企业家”选拔培养工作，激励企业家的发展信心，发挥优秀企业家示范引领作用，进一步营造尊重、关怀、宽容、支持企业家的社会氛围。有效解决企业发展过程中的资金瓶颈问题，促进企业的快速成长。优秀企业家的示范效应明显，带动更多的人才投身于创业创新的浪潮中，形成良好的创业氛围。</t>
  </si>
  <si>
    <t>反映兴玉优秀企业家入选人员数量情况</t>
  </si>
  <si>
    <t>反映获补助人员数量情况。</t>
  </si>
  <si>
    <t>兑现准确率</t>
  </si>
  <si>
    <t>反映补助准确发放的情况。
补助兑现准确率=补助兑付额/应付额*100%</t>
  </si>
  <si>
    <t>政策知晓率</t>
  </si>
  <si>
    <t>反映补助政策的宣传效果情况</t>
  </si>
  <si>
    <t>促进玉溪市经济结构优化</t>
  </si>
  <si>
    <t>反映促进玉溪市经济结构优化情况</t>
  </si>
  <si>
    <t>反映年度入选兴玉优秀企业家专项人员对象工作的满意度</t>
  </si>
  <si>
    <t>2025年根据《云南玉溪钢铁集团转型升级改造产能等量置换方案》（云南省工业和信息化委员会公告 2017年第23号）文件要求，力争完成云南玉溪玉昆钢铁集团有限公司、云南玉溪钢铁集团振飞钢铁有限公司、云南玉溪钢铁集团太标再生资源科技有限公司产能置换转型升级项目的验收，形成全市907.8万吨粗钢生产能力，绿色钢铁全产业链实现工业总产值800亿元以上，产品结构更加优化，企业装备水平、工艺技术、节能减排等达到国内先进水平；促进地方经济结构的优化和产业的转型升级，为地方经济的长远发展奠定坚实的基础。</t>
  </si>
  <si>
    <t>新建装置验收数量</t>
  </si>
  <si>
    <t>座（处）</t>
  </si>
  <si>
    <t>反应通过验收的钢铁行业产能置换转型升级项目新建装置情况</t>
  </si>
  <si>
    <t>退出装置验收数量</t>
  </si>
  <si>
    <t>反应通过验收的退出装置情况。</t>
  </si>
  <si>
    <t>申请验收的装置通过验收率</t>
  </si>
  <si>
    <t>反应申请验收的新建装置和退出装置通过市级验收的比率。</t>
  </si>
  <si>
    <t>钢铁全产业链工业总产值年度完成值</t>
  </si>
  <si>
    <t>800</t>
  </si>
  <si>
    <t>亿元</t>
  </si>
  <si>
    <t>钢铁全产业链工业总产值年度完成情况</t>
  </si>
  <si>
    <t>装备水平达到国内先进</t>
  </si>
  <si>
    <t>反应钢铁行业转型升级后装备水平情况。</t>
  </si>
  <si>
    <t>进一步巩固绿色钢铁产业发展基础</t>
  </si>
  <si>
    <t>巩固</t>
  </si>
  <si>
    <t>反映巩固绿色钢铁产业发展基础情况</t>
  </si>
  <si>
    <t>服务对象对项目实施的满意度</t>
  </si>
  <si>
    <t>2025年，根据《云南省工业和信息化厅关于组织开展2024年知识产权宣传周活动的通知》（技创〔2024〕69号）、《云南省工业和信息化厅关于开展2024年全省“质量月”活动的通知》（技创〔2024〕184号）相关要求，要组织企业开展知识产权及“质量月”活动，计划组织开展专题培训，制作宣传册及相关宣传活动等。知识产权宣传周和“质量月”活动专项经费计划使用资金24万元，用于宣传工业和信息化部办公厅、国家知识产权局办公室联合印发的知识产权助力产业创新发展行动方案，提高企业对知识产权创新创造的积极性、转化运用的有效性，让“无形资产”创造“有形财富”。宣传我省知识产权创造、保护、运用、管理和服务方面的政策和举措，聚焦我省重点产业，通过新媒体平台，挖掘报道知识产权助力产业创新发展的典型案例，讲好云南知识产权故事，营造良好的知识产权社会氛围。</t>
  </si>
  <si>
    <t>宣传活动举办次数</t>
  </si>
  <si>
    <t>次</t>
  </si>
  <si>
    <t>反映组织宣传活动次数的情况。</t>
  </si>
  <si>
    <t>及时率</t>
  </si>
  <si>
    <t>反映事实发生与作为宣传事实发生之间的时间差距情况。</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</si>
  <si>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</si>
  <si>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</si>
  <si>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</si>
  <si>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</si>
  <si>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</si>
  <si>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</si>
  <si>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根据《玉溪市人民政府办公室关于印发 玉溪市食品安全工作评议考核办法的通知》（玉政办发〔2024〕12号）文件要求，玉溪市工业和信息化局拟定于2025年对全市开展食品安全质量诚信体系及食品安全宣传工作。计划安排资金15000元，计划开展不少于1次食品安全质量诚信体系及食品安全宣传工作，预计满意度达到85%。，食品安全宣传工作预期将显著提高公众对食品安全重要性的认识，增强消费者对食品安全的信心，使消费者掌握辨别食品质量的基本技能，引导消费者选择信誉良好的食品生产经营者，促进市场优胜劣汰，增强食品生产经营者的社会责任感，提高食品安全标准；共同维护人民群众的饮食安全和健康权益。</t>
  </si>
  <si>
    <t>反映预算部门（单位）组织开展各类培训的期数。</t>
  </si>
  <si>
    <t>培训参会人数</t>
  </si>
  <si>
    <t>反映培训参会人数情况。</t>
  </si>
  <si>
    <t>培训时间</t>
  </si>
  <si>
    <t>培训参会人员不少于应到参会人员的98%。</t>
  </si>
  <si>
    <t>培训开展时效</t>
  </si>
  <si>
    <t>1.00</t>
  </si>
  <si>
    <t>开展培训不少于1天。</t>
  </si>
  <si>
    <t>宣传人数</t>
  </si>
  <si>
    <t>反映保障提升履职能力情况。</t>
  </si>
  <si>
    <t>保障促进玉溪市食品安全质量诚信体系建立</t>
  </si>
  <si>
    <t>反映保障促进玉溪市食品安全质量诚信体系建立情况</t>
  </si>
  <si>
    <t>培训对象满意度</t>
  </si>
  <si>
    <t>本项目2025年度预算资金210万元。其中2023年7月7日，玉溪市委市政府应对新型冠状病毒感染肺炎疫情工作领导小组指挥部召开第42次工作例会，研究同意按照购销合同支付497.5万元。
2023年11月15日，医药物资保障专班支付云南旺阁科技有限公司287.5万元，剩余210万元未支付。2025年完成剩余210万元经费拨付。推动工业和信息化高质量发展，力争工业投资稳定增长。</t>
  </si>
  <si>
    <t>采购数量</t>
  </si>
  <si>
    <t>1000</t>
  </si>
  <si>
    <t>台</t>
  </si>
  <si>
    <t>反映采购IDA智能译码终端的数量情况。</t>
  </si>
  <si>
    <t>质量合格</t>
  </si>
  <si>
    <t>反映采购物资验收合格率情况</t>
  </si>
  <si>
    <t>保障稳定工业经济增长态势</t>
  </si>
  <si>
    <t>反映采购物资及时率。</t>
  </si>
  <si>
    <t>部门运转</t>
  </si>
  <si>
    <t>完成</t>
  </si>
  <si>
    <t>反映疫情工作保障完成情况。</t>
  </si>
  <si>
    <t>受助对象满意度</t>
  </si>
  <si>
    <t>反映对防疫物资采购的满意程度。</t>
  </si>
  <si>
    <t>2025年根据《中华人民共和国档案法》规定和市档案局工作要求，市工业和信息化局坚决扛起档案工作主体责任，按照政府采购有关规定委托第三方专业机构对档案进行整理归档，保证整理档案类别不低于7个，档案整理科室认定准确率不低于90%，保障部门正常运转，提高部门履职能力，促进地方经济结构的优化和产业的转型升级，为地方经济的长远发展奠定坚实的基础，促进玉溪市经济社会高质量发展。</t>
  </si>
  <si>
    <t>整理档案科室</t>
  </si>
  <si>
    <t>个</t>
  </si>
  <si>
    <t>反映档案需整理的类别情况</t>
  </si>
  <si>
    <t>档案整理科室认定准确率</t>
  </si>
  <si>
    <t>反映档案整理档案归档准确率情况。</t>
  </si>
  <si>
    <t>档案整理及时率</t>
  </si>
  <si>
    <t>反映档案整理的及时性</t>
  </si>
  <si>
    <t>反映部门（单位）运转情况</t>
  </si>
  <si>
    <t>人员满意度</t>
  </si>
  <si>
    <t>反映部门（单位）人员对档案整理的满意程度</t>
  </si>
  <si>
    <t>2025年根据《玉溪市人民政府关于进一步加强政府法律顾问工作的意见》(玉政发〔2015〕84号)的要求，市、县区政府部门及乡镇人民政府、街道办事处须根据工作需要，聘请1-2名法律顾问。由法律顾问为单位提供以下法律服务：一是为单位的行政决策和管理行为提供法律意见和法律依据；二是应单位要求对单位的行政管理决定和行政行为进行法律评价，出具法律意见书和合法性审查意见；三是参与单位重大项目、重点工作的审核，提出法律意见及建议；四是参与单位组织的听证会，并对会议议题、程序及有关材料提出审查意见；五是参与单位有关法律权益纠纷的调解、行政复议或诉讼；六是对单位承办的行政复议案件提出法律意见，对单位行政处罚适用法律、程序、文书等提出意见并进行评审；七是应单位要求开展法制宣传，对单位人员进行法制培训；八是提供其他法律服务。认真落实国家、省出台的一系列稳定经济增长的政策措施，着力培育工业经济发展新动能，壮大市场主体，加快推进重点产业全产业链发展，确保规上工业增加值、工业投资、电信业务总量、民营经济增加值等主要经济指标按照市委市政府下达的目标任务顺利完成。提供更加个性化和高质量的法律服务进一步增强人民群众的获得感、幸福感和安全感。</t>
  </si>
  <si>
    <t>内部控制审计企业数</t>
  </si>
  <si>
    <t>次/月</t>
  </si>
  <si>
    <t>反映到市工业和信息化局交流沟通情况次数。（每月至少一个工作日）</t>
  </si>
  <si>
    <t>公开申报课题研究数</t>
  </si>
  <si>
    <t>反映出具年度合法性审查意见的情况。</t>
  </si>
  <si>
    <t>政府采购率</t>
  </si>
  <si>
    <t>反映出具意见采纳率情况</t>
  </si>
  <si>
    <t>统计信息发布时限</t>
  </si>
  <si>
    <t>工作日</t>
  </si>
  <si>
    <t>反映法律顾问出具法律意见书的时限情况。</t>
  </si>
  <si>
    <t>部门预决算公开率</t>
  </si>
  <si>
    <t>反映保障依法依规促进玉溪经济增长情况。</t>
  </si>
  <si>
    <t>使用人员满意度</t>
  </si>
  <si>
    <t xml:space="preserve">反映受益对象满意满意情况。
</t>
  </si>
  <si>
    <t>2025年根据《玉溪市民政局 玉溪市财政局关于提高2022年城乡居民最低生活保障特困人员救助供养孤儿基本生活保障标准的通知》(玉民发〔2022〕16号) 精神，符合条件的补助对象为9人，符合条件的补助对象救助率为100%，遗属补助对象认定准确率为100%，遗属补助资金发放及时率100%，合计101520元。遗属生活补助让困难群众增加幸福感，维护社会和谐稳定。</t>
  </si>
  <si>
    <t>符合条件的补助对象</t>
  </si>
  <si>
    <t>反映符合条件的补助对象人数情况。</t>
  </si>
  <si>
    <t>符合条件的补助对象救助率</t>
  </si>
  <si>
    <t>遗属补助对象认定准确率</t>
  </si>
  <si>
    <t>反映补助对象认定的准确性</t>
  </si>
  <si>
    <t>遗属补助资金发放及时率</t>
  </si>
  <si>
    <t>反映资金发放的及时性</t>
  </si>
  <si>
    <t>正常运转</t>
  </si>
  <si>
    <t>反映部门（单位）运转情况。</t>
  </si>
  <si>
    <t>反映部门（单位）人员对工资福利发放的满意程度。</t>
  </si>
  <si>
    <t>2025年根据《玉溪市工业和信息化局关于成立全市工信系统招商引资工作委员会的通知》（玉工信〔2023〕51号），成立全市工信系统招商引资工作委员会，组建重点产业链招商工作专班，完成市级下达的招商引资目标任务，策划包装项目4个；组织外出招商6次；牵头新签约产业项目4个，工信系统招商工作取得明显成效，实现全市工业经济和信息化建设平稳发展。</t>
  </si>
  <si>
    <t>策划包装项目</t>
  </si>
  <si>
    <t>反映策划包装项目的情况。</t>
  </si>
  <si>
    <t>组织外出招商次数</t>
  </si>
  <si>
    <t>反映组织外出招商的情况。</t>
  </si>
  <si>
    <t>对接洽谈招商企业数</t>
  </si>
  <si>
    <t>反映对接洽谈企业的情况。</t>
  </si>
  <si>
    <t>招商任务完成率</t>
  </si>
  <si>
    <t>反映策划包装招商项目完成的情况。</t>
  </si>
  <si>
    <t>招商任务完成及时率</t>
  </si>
  <si>
    <t>年</t>
  </si>
  <si>
    <t>反映招商任务完成是否及时的情况。</t>
  </si>
  <si>
    <t>外出招商报告数</t>
  </si>
  <si>
    <t>反映外出开展招商工作情况。</t>
  </si>
  <si>
    <t>产业链招商提升程度</t>
  </si>
  <si>
    <t>反映工信部门招商的新进展、新成果情况。</t>
  </si>
  <si>
    <t>新引进落地企业满意度</t>
  </si>
  <si>
    <t>反映招商引资落地企业满意度的情况。</t>
  </si>
  <si>
    <t>预算06表</t>
  </si>
  <si>
    <t>2025年部门政府性基金预算支出预算表</t>
  </si>
  <si>
    <t>单位:元</t>
  </si>
  <si>
    <t>政府性基金预算支出</t>
  </si>
  <si>
    <t>注：玉溪市工业和信息化局（本级）无政府性基金收入，无使用政府性基金安排的支出，所以政府性基金预算支出预算表公开空表。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</si>
  <si>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</si>
  <si>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</si>
  <si>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</si>
  <si>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</si>
  <si>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</si>
  <si>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</si>
  <si>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</si>
  <si>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</si>
  <si>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</si>
  <si>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</si>
  <si>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</si>
  <si>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</si>
  <si>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公务用车保险采购</t>
  </si>
  <si>
    <t>公务用车燃料采购</t>
  </si>
  <si>
    <t>物业管理采购</t>
  </si>
  <si>
    <t>视频会议系统</t>
  </si>
  <si>
    <t>视频监控设备</t>
  </si>
  <si>
    <t>复印纸</t>
  </si>
  <si>
    <t>批</t>
  </si>
  <si>
    <t>公务用车维修和加油采购</t>
  </si>
  <si>
    <t>机关购买餐饮后勤服务</t>
  </si>
  <si>
    <t>预算08表</t>
  </si>
  <si>
    <t>2025年部门政府购买服务预算表</t>
  </si>
  <si>
    <t>政府购买服务项目</t>
  </si>
  <si>
    <t>政府购买服务目录</t>
  </si>
  <si>
    <t>物业管理服务</t>
  </si>
  <si>
    <t>B1102 物业管理服务</t>
  </si>
  <si>
    <t>省级工业和信息化领域专项资金支持项目验收</t>
  </si>
  <si>
    <t>B0702 评估和评价服务</t>
  </si>
  <si>
    <t>节能环保资源综合利用专家咨询</t>
  </si>
  <si>
    <t>法律顾问咨询服务</t>
  </si>
  <si>
    <t>B0101 法律顾问服务</t>
  </si>
  <si>
    <t>电梯运行维护</t>
  </si>
  <si>
    <t>B1101 维修保养服务</t>
  </si>
  <si>
    <t>绩效管理</t>
  </si>
  <si>
    <t>评审、评估和评价服务</t>
  </si>
  <si>
    <t>财务软件运维及税务</t>
  </si>
  <si>
    <t>B1004 其他适合通过市场化方式提供的信息化服务</t>
  </si>
  <si>
    <t>电脑设备及网络维护</t>
  </si>
  <si>
    <t>B1001 机关信息系统开发与维护服务</t>
  </si>
  <si>
    <t>办公设施设备运转</t>
  </si>
  <si>
    <t>玉溪市钢铁行业产能置换转型升级项目市级验收委托服务</t>
  </si>
  <si>
    <t>知识产权宣传周和“质量月”活动</t>
  </si>
  <si>
    <t>A0706 知识产权转移转化服务</t>
  </si>
  <si>
    <t>食品安全质量诚信体系及食品安全宣传</t>
  </si>
  <si>
    <t>A0504 食品药品安全服务</t>
  </si>
  <si>
    <t>档案整理</t>
  </si>
  <si>
    <t>B1202 档案管理服务</t>
  </si>
  <si>
    <t>法律顾问服务</t>
  </si>
  <si>
    <t>B1105 餐饮服务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</si>
  <si>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</si>
  <si>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</si>
  <si>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</si>
  <si>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</si>
  <si>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</si>
  <si>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</si>
  <si>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</si>
  <si>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</si>
  <si>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</si>
  <si>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</si>
  <si>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</si>
  <si>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</si>
  <si>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</si>
  <si>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</si>
  <si>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</si>
  <si>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注：玉溪市工业和信息化局（本级）无市对下转移支付情况，所以市对下转移支付预算表公开空表。</t>
  </si>
  <si>
    <t>预算09-2表</t>
  </si>
  <si>
    <t>2025年市对下转移支付绩效目标表</t>
  </si>
  <si>
    <t>注：玉溪市工业和信息化局（本级）无市对下转移支付情况，所以市对下转移支付绩效目标表公开空表。</t>
  </si>
  <si>
    <t>预算10表</t>
  </si>
  <si>
    <t>2025年新增资产配置表</t>
  </si>
  <si>
    <t>资产类别</t>
  </si>
  <si>
    <t>资产分类代码.名称</t>
  </si>
  <si>
    <t>资产名称</t>
  </si>
  <si>
    <t>计量单位</t>
  </si>
  <si>
    <t>财政部门批复数（元）</t>
  </si>
  <si>
    <t>单价</t>
  </si>
  <si>
    <t>金额</t>
  </si>
  <si>
    <t>设备</t>
  </si>
  <si>
    <t>A02091304 会议、广播及音乐欣赏系统</t>
  </si>
  <si>
    <t>套</t>
  </si>
  <si>
    <t>A02091107 视频监控设备</t>
  </si>
  <si>
    <t>预算11表</t>
  </si>
  <si>
    <t>2025年上级补助项目支出预算表</t>
  </si>
  <si>
    <t>上级补助</t>
  </si>
  <si>
    <t>注：玉溪市工业和信息化局（本级）2025年无上级补助项目支出，故此表为空表。</t>
  </si>
  <si>
    <t>预算12表</t>
  </si>
  <si>
    <t>2025年部门项目支出中期规划预算表</t>
  </si>
  <si>
    <t>项目级次</t>
  </si>
  <si>
    <t>2025年</t>
  </si>
  <si>
    <t>2026年</t>
  </si>
  <si>
    <t>2027年</t>
  </si>
  <si>
    <t>313 事业发展类</t>
  </si>
  <si>
    <t>本级</t>
  </si>
  <si>
    <t>311 专项业务类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</si>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</sst>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3" borderId="19" applyNumberFormat="0" applyAlignment="0" applyProtection="0">
      <alignment vertical="center"/>
    </xf>
    <xf numFmtId="0" fontId="31" fillId="4" borderId="20" applyNumberFormat="0" applyAlignment="0" applyProtection="0">
      <alignment vertical="center"/>
    </xf>
    <xf numFmtId="0" fontId="32" fillId="4" borderId="19" applyNumberFormat="0" applyAlignment="0" applyProtection="0">
      <alignment vertical="center"/>
    </xf>
    <xf numFmtId="0" fontId="33" fillId="5"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68">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0" applyNumberFormat="1" applyFont="1" applyBorder="1" applyAlignment="1">
      <alignment horizontal="right"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49" fontId="13"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0" fontId="0" fillId="0" borderId="14" xfId="0" applyFont="1" applyBorder="1">
      <alignment vertical="top"/>
    </xf>
    <xf numFmtId="176" fontId="11" fillId="0" borderId="7" xfId="50" applyNumberFormat="1" applyFont="1" applyBorder="1" applyAlignment="1">
      <alignment horizontal="right" vertical="center" wrapText="1"/>
    </xf>
    <xf numFmtId="0" fontId="0" fillId="0" borderId="15" xfId="0" applyFont="1" applyBorder="1">
      <alignment vertical="top"/>
    </xf>
    <xf numFmtId="49" fontId="11" fillId="0" borderId="4" xfId="50" applyNumberFormat="1" applyFont="1" applyBorder="1">
      <alignment horizontal="left" vertical="center" wrapText="1"/>
    </xf>
    <xf numFmtId="180" fontId="11" fillId="0" borderId="7" xfId="56" applyNumberFormat="1" applyFont="1" applyBorder="1" applyAlignment="1">
      <alignment horizontal="center" vertical="center" wrapText="1"/>
    </xf>
    <xf numFmtId="49" fontId="20" fillId="0" borderId="7" xfId="50" applyNumberFormat="1" applyFont="1" applyBorder="1" applyAlignment="1">
      <alignment horizontal="right" vertical="center" wrapText="1"/>
    </xf>
    <xf numFmtId="49" fontId="11" fillId="0" borderId="10"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2"/>
    </xf>
    <xf numFmtId="49" fontId="11" fillId="0" borderId="7" xfId="50"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A3" sqref="A3:C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6" t="s">
        <v>0</v>
      </c>
      <c r="B1" s="160"/>
      <c r="C1" s="160"/>
      <c r="D1" s="160"/>
    </row>
    <row r="2" ht="28.5" customHeight="1" spans="1:4">
      <c r="A2" s="161" t="s">
        <v>1</v>
      </c>
      <c r="B2" s="161"/>
      <c r="C2" s="161"/>
      <c r="D2" s="161"/>
    </row>
    <row r="3" ht="18.75" customHeight="1" spans="1:4">
      <c r="A3" s="148" t="s">
        <v>2</v>
      </c>
      <c r="B3" s="148"/>
      <c r="C3" s="148"/>
      <c r="D3" s="146" t="s">
        <v>3</v>
      </c>
    </row>
    <row r="4" ht="18.75" customHeight="1" spans="1:4">
      <c r="A4" s="149" t="s">
        <v>4</v>
      </c>
      <c r="B4" s="149"/>
      <c r="C4" s="149" t="s">
        <v>5</v>
      </c>
      <c r="D4" s="149"/>
    </row>
    <row r="5" ht="18.75" customHeight="1" spans="1:4">
      <c r="A5" s="149" t="s">
        <v>6</v>
      </c>
      <c r="B5" s="149" t="s">
        <v>7</v>
      </c>
      <c r="C5" s="149" t="s">
        <v>8</v>
      </c>
      <c r="D5" s="149" t="s">
        <v>7</v>
      </c>
    </row>
    <row r="6" ht="18.75" customHeight="1" spans="1:4">
      <c r="A6" s="148" t="s">
        <v>9</v>
      </c>
      <c r="B6" s="165">
        <v>25385352.83</v>
      </c>
      <c r="C6" s="166" t="str">
        <f>"一"&amp;"、"&amp;"一般公共服务支出"</f>
        <v>一、一般公共服务支出</v>
      </c>
      <c r="D6" s="165">
        <v>13835790.8</v>
      </c>
    </row>
    <row r="7" ht="18.75" customHeight="1" spans="1:4">
      <c r="A7" s="148" t="s">
        <v>10</v>
      </c>
      <c r="B7" s="165"/>
      <c r="C7" s="166" t="str">
        <f>"二"&amp;"、"&amp;"社会保障和就业支出"</f>
        <v>二、社会保障和就业支出</v>
      </c>
      <c r="D7" s="165">
        <v>5896644</v>
      </c>
    </row>
    <row r="8" ht="18.75" customHeight="1" spans="1:4">
      <c r="A8" s="148" t="s">
        <v>11</v>
      </c>
      <c r="B8" s="165"/>
      <c r="C8" s="166" t="str">
        <f>"三"&amp;"、"&amp;"卫生健康支出"</f>
        <v>三、卫生健康支出</v>
      </c>
      <c r="D8" s="165">
        <v>3645618.03</v>
      </c>
    </row>
    <row r="9" ht="18.75" customHeight="1" spans="1:4">
      <c r="A9" s="148" t="s">
        <v>12</v>
      </c>
      <c r="B9" s="165"/>
      <c r="C9" s="166" t="str">
        <f>"四"&amp;"、"&amp;"资源勘探工业信息等支出"</f>
        <v>四、资源勘探工业信息等支出</v>
      </c>
      <c r="D9" s="165">
        <v>58503795.33</v>
      </c>
    </row>
    <row r="10" ht="18.75" customHeight="1" spans="1:4">
      <c r="A10" s="148" t="s">
        <v>13</v>
      </c>
      <c r="B10" s="165">
        <v>2100000</v>
      </c>
      <c r="C10" s="166" t="str">
        <f>"五"&amp;"、"&amp;"住房保障支出"</f>
        <v>五、住房保障支出</v>
      </c>
      <c r="D10" s="165">
        <v>1076880</v>
      </c>
    </row>
    <row r="11" ht="18.75" customHeight="1" spans="1:4">
      <c r="A11" s="148" t="s">
        <v>14</v>
      </c>
      <c r="B11" s="165"/>
      <c r="C11" s="148"/>
      <c r="D11" s="148"/>
    </row>
    <row r="12" ht="18.75" customHeight="1" spans="1:4">
      <c r="A12" s="148" t="s">
        <v>15</v>
      </c>
      <c r="B12" s="165"/>
      <c r="C12" s="148"/>
      <c r="D12" s="148"/>
    </row>
    <row r="13" ht="18.75" customHeight="1" spans="1:4">
      <c r="A13" s="148" t="s">
        <v>16</v>
      </c>
      <c r="B13" s="165"/>
      <c r="C13" s="148"/>
      <c r="D13" s="148"/>
    </row>
    <row r="14" ht="18.75" customHeight="1" spans="1:4">
      <c r="A14" s="148" t="s">
        <v>17</v>
      </c>
      <c r="B14" s="165"/>
      <c r="C14" s="148"/>
      <c r="D14" s="148"/>
    </row>
    <row r="15" ht="18.75" customHeight="1" spans="1:4">
      <c r="A15" s="148" t="s">
        <v>18</v>
      </c>
      <c r="B15" s="165">
        <v>2100000</v>
      </c>
      <c r="C15" s="148"/>
      <c r="D15" s="148"/>
    </row>
    <row r="16" ht="18.75" customHeight="1" spans="1:4">
      <c r="A16" s="167" t="s">
        <v>19</v>
      </c>
      <c r="B16" s="165">
        <v>27485352.83</v>
      </c>
      <c r="C16" s="167" t="s">
        <v>20</v>
      </c>
      <c r="D16" s="165">
        <v>82958728.16</v>
      </c>
    </row>
    <row r="17" ht="18.75" customHeight="1" spans="1:4">
      <c r="A17" s="162" t="s">
        <v>21</v>
      </c>
      <c r="B17" s="148"/>
      <c r="C17" s="162" t="s">
        <v>22</v>
      </c>
      <c r="D17" s="148"/>
    </row>
    <row r="18" ht="18.75" customHeight="1" spans="1:4">
      <c r="A18" s="60" t="s">
        <v>23</v>
      </c>
      <c r="B18" s="165">
        <v>55473375.33</v>
      </c>
      <c r="C18" s="60" t="s">
        <v>23</v>
      </c>
      <c r="D18" s="165"/>
    </row>
    <row r="19" ht="18.75" customHeight="1" spans="1:4">
      <c r="A19" s="60" t="s">
        <v>24</v>
      </c>
      <c r="B19" s="165"/>
      <c r="C19" s="60" t="s">
        <v>24</v>
      </c>
      <c r="D19" s="165"/>
    </row>
    <row r="20" ht="18.75" customHeight="1" spans="1:4">
      <c r="A20" s="167" t="s">
        <v>25</v>
      </c>
      <c r="B20" s="165">
        <v>82958728.16</v>
      </c>
      <c r="C20" s="167" t="s">
        <v>26</v>
      </c>
      <c r="D20" s="165">
        <v>82958728.16</v>
      </c>
    </row>
  </sheetData>
  <mergeCells count="5">
    <mergeCell ref="A1:D1"/>
    <mergeCell ref="A2:D2"/>
    <mergeCell ref="A3:C3"/>
    <mergeCell ref="A4:B4"/>
    <mergeCell ref="C4:D4"/>
  </mergeCells>
  <pageMargins left="0.751388888888889" right="0.751388888888889" top="1" bottom="1" header="0.5" footer="0.5"/>
  <pageSetup paperSize="1" fitToHeight="0"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29" sqref="C2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0"/>
      <c r="F1" s="131" t="s">
        <v>646</v>
      </c>
    </row>
    <row r="2" ht="28.5" customHeight="1" spans="1:6">
      <c r="A2" s="32" t="s">
        <v>647</v>
      </c>
      <c r="B2" s="32"/>
      <c r="C2" s="32"/>
      <c r="D2" s="32"/>
      <c r="E2" s="32"/>
      <c r="F2" s="32"/>
    </row>
    <row r="3" ht="15" customHeight="1" spans="1:6">
      <c r="A3" s="132" t="s">
        <v>2</v>
      </c>
      <c r="B3" s="133"/>
      <c r="C3" s="133"/>
      <c r="D3" s="73"/>
      <c r="E3" s="73"/>
      <c r="F3" s="134" t="s">
        <v>648</v>
      </c>
    </row>
    <row r="4" ht="18.75" customHeight="1" spans="1:6">
      <c r="A4" s="34" t="s">
        <v>142</v>
      </c>
      <c r="B4" s="34" t="s">
        <v>68</v>
      </c>
      <c r="C4" s="34" t="s">
        <v>69</v>
      </c>
      <c r="D4" s="35" t="s">
        <v>649</v>
      </c>
      <c r="E4" s="42"/>
      <c r="F4" s="42"/>
    </row>
    <row r="5" ht="30" customHeight="1" spans="1:6">
      <c r="A5" s="41"/>
      <c r="B5" s="41"/>
      <c r="C5" s="41"/>
      <c r="D5" s="35" t="s">
        <v>31</v>
      </c>
      <c r="E5" s="42" t="s">
        <v>72</v>
      </c>
      <c r="F5" s="42" t="s">
        <v>73</v>
      </c>
    </row>
    <row r="6" ht="16.5" customHeight="1" spans="1:6">
      <c r="A6" s="42">
        <v>1</v>
      </c>
      <c r="B6" s="42">
        <v>2</v>
      </c>
      <c r="C6" s="42">
        <v>3</v>
      </c>
      <c r="D6" s="42">
        <v>4</v>
      </c>
      <c r="E6" s="42">
        <v>5</v>
      </c>
      <c r="F6" s="42">
        <v>6</v>
      </c>
    </row>
    <row r="7" ht="20.25" customHeight="1" spans="1:6">
      <c r="A7" s="43"/>
      <c r="B7" s="43"/>
      <c r="C7" s="43"/>
      <c r="D7" s="24"/>
      <c r="E7" s="135"/>
      <c r="F7" s="135"/>
    </row>
    <row r="8" ht="17.25" customHeight="1" spans="1:6">
      <c r="A8" s="136" t="s">
        <v>359</v>
      </c>
      <c r="B8" s="137"/>
      <c r="C8" s="137" t="s">
        <v>359</v>
      </c>
      <c r="D8" s="135"/>
      <c r="E8" s="135"/>
      <c r="F8" s="135"/>
    </row>
    <row r="9" ht="21" customHeight="1" spans="1:1">
      <c r="A9" t="s">
        <v>650</v>
      </c>
    </row>
  </sheetData>
  <mergeCells count="7">
    <mergeCell ref="A2:F2"/>
    <mergeCell ref="A3:E3"/>
    <mergeCell ref="D4:F4"/>
    <mergeCell ref="A8:C8"/>
    <mergeCell ref="A4:A5"/>
    <mergeCell ref="B4:B5"/>
    <mergeCell ref="C4:C5"/>
  </mergeCells>
  <pageMargins left="0.751388888888889" right="0.751388888888889" top="1" bottom="1" header="0.5" footer="0.5"/>
  <pageSetup paperSize="9" scale="6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8"/>
  <sheetViews>
    <sheetView showZeros="0" workbookViewId="0">
      <selection activeCell="A3" sqref="A3:E3"/>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651</v>
      </c>
      <c r="B1" s="30"/>
      <c r="C1" s="30"/>
      <c r="D1" s="30"/>
      <c r="E1" s="30"/>
      <c r="F1" s="30"/>
      <c r="G1" s="30"/>
      <c r="H1" s="30"/>
      <c r="I1" s="30"/>
      <c r="J1" s="30"/>
      <c r="K1" s="30"/>
      <c r="L1" s="30"/>
      <c r="M1" s="30"/>
      <c r="N1" s="30"/>
      <c r="O1" s="49"/>
      <c r="P1" s="49"/>
      <c r="Q1" s="30"/>
    </row>
    <row r="2" ht="27.75" customHeight="1" spans="1:17">
      <c r="A2" s="71" t="s">
        <v>652</v>
      </c>
      <c r="B2" s="32"/>
      <c r="C2" s="32"/>
      <c r="D2" s="32"/>
      <c r="E2" s="32"/>
      <c r="F2" s="32"/>
      <c r="G2" s="32"/>
      <c r="H2" s="32"/>
      <c r="I2" s="32"/>
      <c r="J2" s="32"/>
      <c r="K2" s="100"/>
      <c r="L2" s="32"/>
      <c r="M2" s="32"/>
      <c r="N2" s="32"/>
      <c r="O2" s="100"/>
      <c r="P2" s="100"/>
      <c r="Q2" s="32"/>
    </row>
    <row r="3" ht="18.75" customHeight="1" spans="1:17">
      <c r="A3" s="109" t="s">
        <v>2</v>
      </c>
      <c r="B3" s="7"/>
      <c r="C3" s="7"/>
      <c r="D3" s="7"/>
      <c r="E3" s="7"/>
      <c r="F3" s="7"/>
      <c r="G3" s="7"/>
      <c r="H3" s="7"/>
      <c r="I3" s="7"/>
      <c r="J3" s="7"/>
      <c r="O3" s="77"/>
      <c r="P3" s="77"/>
      <c r="Q3" s="128" t="s">
        <v>3</v>
      </c>
    </row>
    <row r="4" ht="15.75" customHeight="1" spans="1:17">
      <c r="A4" s="34" t="s">
        <v>653</v>
      </c>
      <c r="B4" s="110" t="s">
        <v>654</v>
      </c>
      <c r="C4" s="110" t="s">
        <v>655</v>
      </c>
      <c r="D4" s="110" t="s">
        <v>656</v>
      </c>
      <c r="E4" s="110" t="s">
        <v>657</v>
      </c>
      <c r="F4" s="110" t="s">
        <v>658</v>
      </c>
      <c r="G4" s="111" t="s">
        <v>149</v>
      </c>
      <c r="H4" s="111"/>
      <c r="I4" s="111"/>
      <c r="J4" s="111"/>
      <c r="K4" s="120"/>
      <c r="L4" s="111"/>
      <c r="M4" s="111"/>
      <c r="N4" s="111"/>
      <c r="O4" s="121"/>
      <c r="P4" s="120"/>
      <c r="Q4" s="129"/>
    </row>
    <row r="5" ht="17.25" customHeight="1" spans="1:17">
      <c r="A5" s="37"/>
      <c r="B5" s="112"/>
      <c r="C5" s="112"/>
      <c r="D5" s="112"/>
      <c r="E5" s="112"/>
      <c r="F5" s="112"/>
      <c r="G5" s="112" t="s">
        <v>31</v>
      </c>
      <c r="H5" s="112" t="s">
        <v>34</v>
      </c>
      <c r="I5" s="112" t="s">
        <v>659</v>
      </c>
      <c r="J5" s="112" t="s">
        <v>660</v>
      </c>
      <c r="K5" s="122" t="s">
        <v>661</v>
      </c>
      <c r="L5" s="123" t="s">
        <v>662</v>
      </c>
      <c r="M5" s="123"/>
      <c r="N5" s="123"/>
      <c r="O5" s="124"/>
      <c r="P5" s="125"/>
      <c r="Q5" s="113"/>
    </row>
    <row r="6" ht="54" customHeight="1" spans="1:17">
      <c r="A6" s="40"/>
      <c r="B6" s="113"/>
      <c r="C6" s="113"/>
      <c r="D6" s="113"/>
      <c r="E6" s="113"/>
      <c r="F6" s="113"/>
      <c r="G6" s="113"/>
      <c r="H6" s="113" t="s">
        <v>33</v>
      </c>
      <c r="I6" s="113"/>
      <c r="J6" s="113"/>
      <c r="K6" s="126"/>
      <c r="L6" s="113" t="s">
        <v>33</v>
      </c>
      <c r="M6" s="113" t="s">
        <v>40</v>
      </c>
      <c r="N6" s="113" t="s">
        <v>156</v>
      </c>
      <c r="O6" s="127" t="s">
        <v>42</v>
      </c>
      <c r="P6" s="126" t="s">
        <v>43</v>
      </c>
      <c r="Q6" s="113" t="s">
        <v>44</v>
      </c>
    </row>
    <row r="7" ht="15" customHeight="1" spans="1:17">
      <c r="A7" s="41">
        <v>1</v>
      </c>
      <c r="B7" s="114">
        <v>2</v>
      </c>
      <c r="C7" s="114">
        <v>3</v>
      </c>
      <c r="D7" s="114">
        <v>4</v>
      </c>
      <c r="E7" s="114">
        <v>5</v>
      </c>
      <c r="F7" s="114">
        <v>6</v>
      </c>
      <c r="G7" s="115">
        <v>7</v>
      </c>
      <c r="H7" s="115">
        <v>8</v>
      </c>
      <c r="I7" s="115">
        <v>9</v>
      </c>
      <c r="J7" s="115">
        <v>10</v>
      </c>
      <c r="K7" s="115">
        <v>11</v>
      </c>
      <c r="L7" s="115">
        <v>12</v>
      </c>
      <c r="M7" s="115">
        <v>13</v>
      </c>
      <c r="N7" s="115">
        <v>14</v>
      </c>
      <c r="O7" s="115">
        <v>15</v>
      </c>
      <c r="P7" s="115">
        <v>16</v>
      </c>
      <c r="Q7" s="115">
        <v>17</v>
      </c>
    </row>
    <row r="8" ht="21" customHeight="1" spans="1:17">
      <c r="A8" s="93" t="s">
        <v>65</v>
      </c>
      <c r="B8" s="94"/>
      <c r="C8" s="94"/>
      <c r="D8" s="94"/>
      <c r="E8" s="116"/>
      <c r="F8" s="117">
        <v>968300</v>
      </c>
      <c r="G8" s="45">
        <v>1047600</v>
      </c>
      <c r="H8" s="45">
        <v>1047600</v>
      </c>
      <c r="I8" s="45"/>
      <c r="J8" s="45"/>
      <c r="K8" s="45"/>
      <c r="L8" s="45"/>
      <c r="M8" s="45"/>
      <c r="N8" s="45"/>
      <c r="O8" s="45"/>
      <c r="P8" s="45"/>
      <c r="Q8" s="45"/>
    </row>
    <row r="9" ht="21" customHeight="1" spans="1:17">
      <c r="A9" s="93" t="str">
        <f>"      "&amp;"公车购置及运维费"</f>
        <v>      公车购置及运维费</v>
      </c>
      <c r="B9" s="94" t="s">
        <v>663</v>
      </c>
      <c r="C9" s="94" t="str">
        <f>"C18040100"&amp;"  "&amp;"商业保险服务"</f>
        <v>C18040100  商业保险服务</v>
      </c>
      <c r="D9" s="118" t="s">
        <v>638</v>
      </c>
      <c r="E9" s="119">
        <v>1</v>
      </c>
      <c r="F9" s="24"/>
      <c r="G9" s="45">
        <v>13500</v>
      </c>
      <c r="H9" s="45">
        <v>13500</v>
      </c>
      <c r="I9" s="45"/>
      <c r="J9" s="45"/>
      <c r="K9" s="45"/>
      <c r="L9" s="45"/>
      <c r="M9" s="45"/>
      <c r="N9" s="45"/>
      <c r="O9" s="45"/>
      <c r="P9" s="45"/>
      <c r="Q9" s="45"/>
    </row>
    <row r="10" ht="21" customHeight="1" spans="1:17">
      <c r="A10" s="93" t="str">
        <f>"      "&amp;"公车购置及运维费"</f>
        <v>      公车购置及运维费</v>
      </c>
      <c r="B10" s="94" t="s">
        <v>663</v>
      </c>
      <c r="C10" s="94" t="str">
        <f>"C18040100"&amp;"  "&amp;"商业保险服务"</f>
        <v>C18040100  商业保险服务</v>
      </c>
      <c r="D10" s="118" t="s">
        <v>638</v>
      </c>
      <c r="E10" s="119">
        <v>1</v>
      </c>
      <c r="F10" s="24"/>
      <c r="G10" s="45">
        <v>4700</v>
      </c>
      <c r="H10" s="45">
        <v>4700</v>
      </c>
      <c r="I10" s="45"/>
      <c r="J10" s="45"/>
      <c r="K10" s="45"/>
      <c r="L10" s="45"/>
      <c r="M10" s="45"/>
      <c r="N10" s="45"/>
      <c r="O10" s="45"/>
      <c r="P10" s="45"/>
      <c r="Q10" s="45"/>
    </row>
    <row r="11" ht="21" customHeight="1" spans="1:17">
      <c r="A11" s="93" t="str">
        <f>"      "&amp;"公车购置及运维费"</f>
        <v>      公车购置及运维费</v>
      </c>
      <c r="B11" s="94" t="s">
        <v>664</v>
      </c>
      <c r="C11" s="94" t="str">
        <f>"C23120000"&amp;"  "&amp;"维修和保养服务"</f>
        <v>C23120000  维修和保养服务</v>
      </c>
      <c r="D11" s="118" t="s">
        <v>638</v>
      </c>
      <c r="E11" s="119">
        <v>1</v>
      </c>
      <c r="F11" s="24"/>
      <c r="G11" s="45">
        <v>21100</v>
      </c>
      <c r="H11" s="45">
        <v>21100</v>
      </c>
      <c r="I11" s="45"/>
      <c r="J11" s="45"/>
      <c r="K11" s="45"/>
      <c r="L11" s="45"/>
      <c r="M11" s="45"/>
      <c r="N11" s="45"/>
      <c r="O11" s="45"/>
      <c r="P11" s="45"/>
      <c r="Q11" s="45"/>
    </row>
    <row r="12" ht="21" customHeight="1" spans="1:17">
      <c r="A12" s="93" t="str">
        <f>"      "&amp;"物业管理费"</f>
        <v>      物业管理费</v>
      </c>
      <c r="B12" s="94" t="s">
        <v>665</v>
      </c>
      <c r="C12" s="94" t="str">
        <f>"C21040000"&amp;"  "&amp;"物业管理服务"</f>
        <v>C21040000  物业管理服务</v>
      </c>
      <c r="D12" s="118" t="s">
        <v>638</v>
      </c>
      <c r="E12" s="119">
        <v>1</v>
      </c>
      <c r="F12" s="24">
        <v>307300</v>
      </c>
      <c r="G12" s="45">
        <v>307300</v>
      </c>
      <c r="H12" s="45">
        <v>307300</v>
      </c>
      <c r="I12" s="45"/>
      <c r="J12" s="45"/>
      <c r="K12" s="45"/>
      <c r="L12" s="45"/>
      <c r="M12" s="45"/>
      <c r="N12" s="45"/>
      <c r="O12" s="45"/>
      <c r="P12" s="45"/>
      <c r="Q12" s="45"/>
    </row>
    <row r="13" ht="21" customHeight="1" spans="1:17">
      <c r="A13" s="93" t="str">
        <f>"      "&amp;"工作业务经费"</f>
        <v>      工作业务经费</v>
      </c>
      <c r="B13" s="94" t="s">
        <v>666</v>
      </c>
      <c r="C13" s="94" t="str">
        <f>"A02080000"&amp;"  "&amp;"通信设备"</f>
        <v>A02080000  通信设备</v>
      </c>
      <c r="D13" s="118" t="s">
        <v>432</v>
      </c>
      <c r="E13" s="119">
        <v>1</v>
      </c>
      <c r="F13" s="24">
        <v>155000</v>
      </c>
      <c r="G13" s="45">
        <v>155000</v>
      </c>
      <c r="H13" s="45">
        <v>155000</v>
      </c>
      <c r="I13" s="45"/>
      <c r="J13" s="45"/>
      <c r="K13" s="45"/>
      <c r="L13" s="45"/>
      <c r="M13" s="45"/>
      <c r="N13" s="45"/>
      <c r="O13" s="45"/>
      <c r="P13" s="45"/>
      <c r="Q13" s="45"/>
    </row>
    <row r="14" ht="21" customHeight="1" spans="1:17">
      <c r="A14" s="93" t="str">
        <f>"      "&amp;"工作业务经费"</f>
        <v>      工作业务经费</v>
      </c>
      <c r="B14" s="94" t="s">
        <v>667</v>
      </c>
      <c r="C14" s="94" t="str">
        <f>"A02000000"&amp;"  "&amp;"设备"</f>
        <v>A02000000  设备</v>
      </c>
      <c r="D14" s="118" t="s">
        <v>432</v>
      </c>
      <c r="E14" s="119">
        <v>1</v>
      </c>
      <c r="F14" s="24">
        <v>138000</v>
      </c>
      <c r="G14" s="45">
        <v>138000</v>
      </c>
      <c r="H14" s="45">
        <v>138000</v>
      </c>
      <c r="I14" s="45"/>
      <c r="J14" s="45"/>
      <c r="K14" s="45"/>
      <c r="L14" s="45"/>
      <c r="M14" s="45"/>
      <c r="N14" s="45"/>
      <c r="O14" s="45"/>
      <c r="P14" s="45"/>
      <c r="Q14" s="45"/>
    </row>
    <row r="15" ht="21" customHeight="1" spans="1:17">
      <c r="A15" s="93" t="str">
        <f>"      "&amp;"工作业务经费"</f>
        <v>      工作业务经费</v>
      </c>
      <c r="B15" s="94" t="s">
        <v>668</v>
      </c>
      <c r="C15" s="94" t="str">
        <f>"A05000000"&amp;"  "&amp;"家具和用具"</f>
        <v>A05000000  家具和用具</v>
      </c>
      <c r="D15" s="118" t="s">
        <v>669</v>
      </c>
      <c r="E15" s="119">
        <v>1</v>
      </c>
      <c r="F15" s="24">
        <v>50000</v>
      </c>
      <c r="G15" s="45">
        <v>50000</v>
      </c>
      <c r="H15" s="45">
        <v>50000</v>
      </c>
      <c r="I15" s="45"/>
      <c r="J15" s="45"/>
      <c r="K15" s="45"/>
      <c r="L15" s="45"/>
      <c r="M15" s="45"/>
      <c r="N15" s="45"/>
      <c r="O15" s="45"/>
      <c r="P15" s="45"/>
      <c r="Q15" s="45"/>
    </row>
    <row r="16" ht="21" customHeight="1" spans="1:17">
      <c r="A16" s="93" t="str">
        <f>"      "&amp;"工作业务（公务用车运维费）经费"</f>
        <v>      工作业务（公务用车运维费）经费</v>
      </c>
      <c r="B16" s="94" t="s">
        <v>670</v>
      </c>
      <c r="C16" s="94" t="str">
        <f>"C23120000"&amp;"  "&amp;"维修和保养服务"</f>
        <v>C23120000  维修和保养服务</v>
      </c>
      <c r="D16" s="118" t="s">
        <v>638</v>
      </c>
      <c r="E16" s="119">
        <v>1</v>
      </c>
      <c r="F16" s="24"/>
      <c r="G16" s="45">
        <v>40000</v>
      </c>
      <c r="H16" s="45">
        <v>40000</v>
      </c>
      <c r="I16" s="45"/>
      <c r="J16" s="45"/>
      <c r="K16" s="45"/>
      <c r="L16" s="45"/>
      <c r="M16" s="45"/>
      <c r="N16" s="45"/>
      <c r="O16" s="45"/>
      <c r="P16" s="45"/>
      <c r="Q16" s="45"/>
    </row>
    <row r="17" ht="21" customHeight="1" spans="1:17">
      <c r="A17" s="93" t="str">
        <f>"      "&amp;"机关后勤购买服务经费"</f>
        <v>      机关后勤购买服务经费</v>
      </c>
      <c r="B17" s="94" t="s">
        <v>671</v>
      </c>
      <c r="C17" s="94" t="str">
        <f>"C21040000"&amp;"  "&amp;"物业管理服务"</f>
        <v>C21040000  物业管理服务</v>
      </c>
      <c r="D17" s="118" t="s">
        <v>638</v>
      </c>
      <c r="E17" s="119">
        <v>1</v>
      </c>
      <c r="F17" s="24">
        <v>318000</v>
      </c>
      <c r="G17" s="45">
        <v>318000</v>
      </c>
      <c r="H17" s="45">
        <v>318000</v>
      </c>
      <c r="I17" s="45"/>
      <c r="J17" s="45"/>
      <c r="K17" s="45"/>
      <c r="L17" s="45"/>
      <c r="M17" s="45"/>
      <c r="N17" s="45"/>
      <c r="O17" s="45"/>
      <c r="P17" s="45"/>
      <c r="Q17" s="45"/>
    </row>
    <row r="18" ht="21" customHeight="1" spans="1:17">
      <c r="A18" s="95" t="s">
        <v>359</v>
      </c>
      <c r="B18" s="96"/>
      <c r="C18" s="96"/>
      <c r="D18" s="96"/>
      <c r="E18" s="116"/>
      <c r="F18" s="117">
        <v>968300</v>
      </c>
      <c r="G18" s="45">
        <v>1047600</v>
      </c>
      <c r="H18" s="45">
        <v>1047600</v>
      </c>
      <c r="I18" s="45"/>
      <c r="J18" s="45"/>
      <c r="K18" s="45"/>
      <c r="L18" s="45"/>
      <c r="M18" s="45"/>
      <c r="N18" s="45"/>
      <c r="O18" s="45"/>
      <c r="P18" s="45"/>
      <c r="Q18" s="45"/>
    </row>
  </sheetData>
  <mergeCells count="17">
    <mergeCell ref="A1:Q1"/>
    <mergeCell ref="A2:Q2"/>
    <mergeCell ref="A3:E3"/>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51388888888889" right="0.751388888888889" top="1" bottom="1" header="0.5" footer="0.5"/>
  <pageSetup paperSize="9" scale="4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5"/>
  <sheetViews>
    <sheetView showZeros="0" topLeftCell="A11" workbookViewId="0">
      <selection activeCell="G23" sqref="G23"/>
    </sheetView>
  </sheetViews>
  <sheetFormatPr defaultColWidth="9.14166666666667" defaultRowHeight="14.25" customHeight="1"/>
  <cols>
    <col min="1" max="1" width="35.5" customWidth="1"/>
    <col min="2" max="2" width="24" customWidth="1"/>
    <col min="3" max="3" width="26.7083333333333" customWidth="1"/>
    <col min="4" max="14" width="16.6" customWidth="1"/>
  </cols>
  <sheetData>
    <row r="1" ht="13.5" customHeight="1" spans="1:14">
      <c r="A1" s="78" t="s">
        <v>672</v>
      </c>
      <c r="B1" s="78"/>
      <c r="C1" s="78"/>
      <c r="D1" s="78"/>
      <c r="E1" s="78"/>
      <c r="F1" s="78"/>
      <c r="G1" s="78"/>
      <c r="H1" s="79"/>
      <c r="I1" s="78"/>
      <c r="J1" s="78"/>
      <c r="K1" s="78"/>
      <c r="L1" s="98"/>
      <c r="M1" s="79"/>
      <c r="N1" s="99"/>
    </row>
    <row r="2" ht="27.75" customHeight="1" spans="1:14">
      <c r="A2" s="71" t="s">
        <v>673</v>
      </c>
      <c r="B2" s="80"/>
      <c r="C2" s="80"/>
      <c r="D2" s="80"/>
      <c r="E2" s="80"/>
      <c r="F2" s="80"/>
      <c r="G2" s="80"/>
      <c r="H2" s="81"/>
      <c r="I2" s="80"/>
      <c r="J2" s="80"/>
      <c r="K2" s="80"/>
      <c r="L2" s="100"/>
      <c r="M2" s="81"/>
      <c r="N2" s="80"/>
    </row>
    <row r="3" ht="18.75" customHeight="1" spans="1:14">
      <c r="A3" s="72" t="s">
        <v>2</v>
      </c>
      <c r="B3" s="73"/>
      <c r="C3" s="73"/>
      <c r="D3" s="73"/>
      <c r="E3" s="73"/>
      <c r="F3" s="73"/>
      <c r="G3" s="73"/>
      <c r="H3" s="82"/>
      <c r="I3" s="75"/>
      <c r="J3" s="75"/>
      <c r="K3" s="75"/>
      <c r="L3" s="77"/>
      <c r="M3" s="101"/>
      <c r="N3" s="102" t="s">
        <v>3</v>
      </c>
    </row>
    <row r="4" ht="15.75" customHeight="1" spans="1:14">
      <c r="A4" s="83" t="s">
        <v>653</v>
      </c>
      <c r="B4" s="84" t="s">
        <v>674</v>
      </c>
      <c r="C4" s="84" t="s">
        <v>675</v>
      </c>
      <c r="D4" s="85" t="s">
        <v>149</v>
      </c>
      <c r="E4" s="85"/>
      <c r="F4" s="85"/>
      <c r="G4" s="85"/>
      <c r="H4" s="86"/>
      <c r="I4" s="85"/>
      <c r="J4" s="85"/>
      <c r="K4" s="85"/>
      <c r="L4" s="103"/>
      <c r="M4" s="86"/>
      <c r="N4" s="104"/>
    </row>
    <row r="5" ht="17.25" customHeight="1" spans="1:14">
      <c r="A5" s="87"/>
      <c r="B5" s="88"/>
      <c r="C5" s="88"/>
      <c r="D5" s="88" t="s">
        <v>31</v>
      </c>
      <c r="E5" s="88" t="s">
        <v>34</v>
      </c>
      <c r="F5" s="88" t="s">
        <v>659</v>
      </c>
      <c r="G5" s="88" t="s">
        <v>660</v>
      </c>
      <c r="H5" s="89" t="s">
        <v>661</v>
      </c>
      <c r="I5" s="105" t="s">
        <v>662</v>
      </c>
      <c r="J5" s="105"/>
      <c r="K5" s="105"/>
      <c r="L5" s="106"/>
      <c r="M5" s="107"/>
      <c r="N5" s="91"/>
    </row>
    <row r="6" ht="54" customHeight="1" spans="1:14">
      <c r="A6" s="90"/>
      <c r="B6" s="91"/>
      <c r="C6" s="91"/>
      <c r="D6" s="91"/>
      <c r="E6" s="91"/>
      <c r="F6" s="91"/>
      <c r="G6" s="91"/>
      <c r="H6" s="92"/>
      <c r="I6" s="91" t="s">
        <v>33</v>
      </c>
      <c r="J6" s="91" t="s">
        <v>40</v>
      </c>
      <c r="K6" s="91" t="s">
        <v>156</v>
      </c>
      <c r="L6" s="108" t="s">
        <v>42</v>
      </c>
      <c r="M6" s="92" t="s">
        <v>43</v>
      </c>
      <c r="N6" s="91" t="s">
        <v>44</v>
      </c>
    </row>
    <row r="7" ht="15" customHeight="1" spans="1:14">
      <c r="A7" s="90">
        <v>1</v>
      </c>
      <c r="B7" s="91">
        <v>2</v>
      </c>
      <c r="C7" s="91">
        <v>3</v>
      </c>
      <c r="D7" s="92">
        <v>4</v>
      </c>
      <c r="E7" s="92">
        <v>5</v>
      </c>
      <c r="F7" s="92">
        <v>6</v>
      </c>
      <c r="G7" s="92">
        <v>7</v>
      </c>
      <c r="H7" s="92">
        <v>8</v>
      </c>
      <c r="I7" s="92">
        <v>9</v>
      </c>
      <c r="J7" s="92">
        <v>10</v>
      </c>
      <c r="K7" s="92">
        <v>11</v>
      </c>
      <c r="L7" s="92">
        <v>12</v>
      </c>
      <c r="M7" s="92">
        <v>13</v>
      </c>
      <c r="N7" s="92">
        <v>14</v>
      </c>
    </row>
    <row r="8" ht="21" customHeight="1" spans="1:14">
      <c r="A8" s="93" t="s">
        <v>65</v>
      </c>
      <c r="B8" s="94"/>
      <c r="C8" s="94"/>
      <c r="D8" s="45">
        <v>1360300</v>
      </c>
      <c r="E8" s="45">
        <v>1360300</v>
      </c>
      <c r="F8" s="45"/>
      <c r="G8" s="45"/>
      <c r="H8" s="45"/>
      <c r="I8" s="45"/>
      <c r="J8" s="45"/>
      <c r="K8" s="45"/>
      <c r="L8" s="45"/>
      <c r="M8" s="45"/>
      <c r="N8" s="45"/>
    </row>
    <row r="9" ht="21" customHeight="1" spans="1:14">
      <c r="A9" s="93" t="str">
        <f>"    "&amp;"物业管理费"</f>
        <v>    物业管理费</v>
      </c>
      <c r="B9" s="94" t="s">
        <v>676</v>
      </c>
      <c r="C9" s="94" t="s">
        <v>677</v>
      </c>
      <c r="D9" s="45">
        <v>307300</v>
      </c>
      <c r="E9" s="45">
        <v>307300</v>
      </c>
      <c r="F9" s="45"/>
      <c r="G9" s="45"/>
      <c r="H9" s="45"/>
      <c r="I9" s="45"/>
      <c r="J9" s="45"/>
      <c r="K9" s="45"/>
      <c r="L9" s="45"/>
      <c r="M9" s="45"/>
      <c r="N9" s="45"/>
    </row>
    <row r="10" ht="36" customHeight="1" spans="1:14">
      <c r="A10" s="93" t="str">
        <f>"    "&amp;"省级工业和信息化领域专项资金支持项目验收专项经费"</f>
        <v>    省级工业和信息化领域专项资金支持项目验收专项经费</v>
      </c>
      <c r="B10" s="94" t="s">
        <v>678</v>
      </c>
      <c r="C10" s="94" t="s">
        <v>679</v>
      </c>
      <c r="D10" s="45">
        <v>20000</v>
      </c>
      <c r="E10" s="45">
        <v>20000</v>
      </c>
      <c r="F10" s="45"/>
      <c r="G10" s="45"/>
      <c r="H10" s="45"/>
      <c r="I10" s="45"/>
      <c r="J10" s="45"/>
      <c r="K10" s="45"/>
      <c r="L10" s="45"/>
      <c r="M10" s="45"/>
      <c r="N10" s="45"/>
    </row>
    <row r="11" ht="21" customHeight="1" spans="1:14">
      <c r="A11" s="93" t="str">
        <f>"    "&amp;"节能环保资源综合利用专项工作经费"</f>
        <v>    节能环保资源综合利用专项工作经费</v>
      </c>
      <c r="B11" s="94" t="s">
        <v>680</v>
      </c>
      <c r="C11" s="94" t="s">
        <v>679</v>
      </c>
      <c r="D11" s="45">
        <v>30000</v>
      </c>
      <c r="E11" s="45">
        <v>30000</v>
      </c>
      <c r="F11" s="45"/>
      <c r="G11" s="45"/>
      <c r="H11" s="45"/>
      <c r="I11" s="45"/>
      <c r="J11" s="45"/>
      <c r="K11" s="45"/>
      <c r="L11" s="45"/>
      <c r="M11" s="45"/>
      <c r="N11" s="45"/>
    </row>
    <row r="12" ht="21" customHeight="1" spans="1:14">
      <c r="A12" s="93" t="str">
        <f t="shared" ref="A12:A17" si="0">"    "&amp;"工作业务经费"</f>
        <v>    工作业务经费</v>
      </c>
      <c r="B12" s="94" t="s">
        <v>681</v>
      </c>
      <c r="C12" s="94" t="s">
        <v>682</v>
      </c>
      <c r="D12" s="45">
        <v>30000</v>
      </c>
      <c r="E12" s="45">
        <v>30000</v>
      </c>
      <c r="F12" s="45"/>
      <c r="G12" s="45"/>
      <c r="H12" s="45"/>
      <c r="I12" s="45"/>
      <c r="J12" s="45"/>
      <c r="K12" s="45"/>
      <c r="L12" s="45"/>
      <c r="M12" s="45"/>
      <c r="N12" s="45"/>
    </row>
    <row r="13" ht="21" customHeight="1" spans="1:14">
      <c r="A13" s="93" t="str">
        <f t="shared" si="0"/>
        <v>    工作业务经费</v>
      </c>
      <c r="B13" s="94" t="s">
        <v>683</v>
      </c>
      <c r="C13" s="94" t="s">
        <v>684</v>
      </c>
      <c r="D13" s="45">
        <v>10000</v>
      </c>
      <c r="E13" s="45">
        <v>10000</v>
      </c>
      <c r="F13" s="45"/>
      <c r="G13" s="45"/>
      <c r="H13" s="45"/>
      <c r="I13" s="45"/>
      <c r="J13" s="45"/>
      <c r="K13" s="45"/>
      <c r="L13" s="45"/>
      <c r="M13" s="45"/>
      <c r="N13" s="45"/>
    </row>
    <row r="14" ht="21" customHeight="1" spans="1:14">
      <c r="A14" s="93" t="str">
        <f t="shared" si="0"/>
        <v>    工作业务经费</v>
      </c>
      <c r="B14" s="94" t="s">
        <v>685</v>
      </c>
      <c r="C14" s="94" t="s">
        <v>679</v>
      </c>
      <c r="D14" s="45">
        <v>20000</v>
      </c>
      <c r="E14" s="45">
        <v>20000</v>
      </c>
      <c r="F14" s="45"/>
      <c r="G14" s="45"/>
      <c r="H14" s="45"/>
      <c r="I14" s="45"/>
      <c r="J14" s="45"/>
      <c r="K14" s="45"/>
      <c r="L14" s="45"/>
      <c r="M14" s="45"/>
      <c r="N14" s="45"/>
    </row>
    <row r="15" ht="21" customHeight="1" spans="1:14">
      <c r="A15" s="93" t="str">
        <f t="shared" si="0"/>
        <v>    工作业务经费</v>
      </c>
      <c r="B15" s="94" t="s">
        <v>686</v>
      </c>
      <c r="C15" s="94" t="s">
        <v>679</v>
      </c>
      <c r="D15" s="45">
        <v>24000</v>
      </c>
      <c r="E15" s="45">
        <v>24000</v>
      </c>
      <c r="F15" s="45"/>
      <c r="G15" s="45"/>
      <c r="H15" s="45"/>
      <c r="I15" s="45"/>
      <c r="J15" s="45"/>
      <c r="K15" s="45"/>
      <c r="L15" s="45"/>
      <c r="M15" s="45"/>
      <c r="N15" s="45"/>
    </row>
    <row r="16" ht="29" customHeight="1" spans="1:14">
      <c r="A16" s="93" t="str">
        <f t="shared" si="0"/>
        <v>    工作业务经费</v>
      </c>
      <c r="B16" s="94" t="s">
        <v>687</v>
      </c>
      <c r="C16" s="94" t="s">
        <v>688</v>
      </c>
      <c r="D16" s="45">
        <v>20000</v>
      </c>
      <c r="E16" s="45">
        <v>20000</v>
      </c>
      <c r="F16" s="45"/>
      <c r="G16" s="45"/>
      <c r="H16" s="45"/>
      <c r="I16" s="45"/>
      <c r="J16" s="45"/>
      <c r="K16" s="45"/>
      <c r="L16" s="45"/>
      <c r="M16" s="45"/>
      <c r="N16" s="45"/>
    </row>
    <row r="17" ht="21" customHeight="1" spans="1:14">
      <c r="A17" s="93" t="str">
        <f t="shared" si="0"/>
        <v>    工作业务经费</v>
      </c>
      <c r="B17" s="94" t="s">
        <v>689</v>
      </c>
      <c r="C17" s="94" t="s">
        <v>690</v>
      </c>
      <c r="D17" s="45">
        <v>26000</v>
      </c>
      <c r="E17" s="45">
        <v>26000</v>
      </c>
      <c r="F17" s="45"/>
      <c r="G17" s="45"/>
      <c r="H17" s="45"/>
      <c r="I17" s="45"/>
      <c r="J17" s="45"/>
      <c r="K17" s="45"/>
      <c r="L17" s="45"/>
      <c r="M17" s="45"/>
      <c r="N17" s="45"/>
    </row>
    <row r="18" ht="31" customHeight="1" spans="1:14">
      <c r="A18" s="93" t="str">
        <f>"    "&amp;"办公设施设备运转项目经费"</f>
        <v>    办公设施设备运转项目经费</v>
      </c>
      <c r="B18" s="94" t="s">
        <v>691</v>
      </c>
      <c r="C18" s="94" t="s">
        <v>688</v>
      </c>
      <c r="D18" s="45">
        <v>56000</v>
      </c>
      <c r="E18" s="45">
        <v>56000</v>
      </c>
      <c r="F18" s="45"/>
      <c r="G18" s="45"/>
      <c r="H18" s="45"/>
      <c r="I18" s="45"/>
      <c r="J18" s="45"/>
      <c r="K18" s="45"/>
      <c r="L18" s="45"/>
      <c r="M18" s="45"/>
      <c r="N18" s="45"/>
    </row>
    <row r="19" ht="31" customHeight="1" spans="1:14">
      <c r="A19" s="93" t="str">
        <f>"    "&amp;"玉溪市钢铁行业产能置换转型升级项目市级验收委托服务资金"</f>
        <v>    玉溪市钢铁行业产能置换转型升级项目市级验收委托服务资金</v>
      </c>
      <c r="B19" s="94" t="s">
        <v>692</v>
      </c>
      <c r="C19" s="94" t="s">
        <v>679</v>
      </c>
      <c r="D19" s="45">
        <v>280000</v>
      </c>
      <c r="E19" s="45">
        <v>280000</v>
      </c>
      <c r="F19" s="45"/>
      <c r="G19" s="45"/>
      <c r="H19" s="45"/>
      <c r="I19" s="45"/>
      <c r="J19" s="45"/>
      <c r="K19" s="45"/>
      <c r="L19" s="45"/>
      <c r="M19" s="45"/>
      <c r="N19" s="45"/>
    </row>
    <row r="20" ht="21" customHeight="1" spans="1:14">
      <c r="A20" s="93" t="str">
        <f>"    "&amp;"知识产权宣传周和“质量月”活动专项经费"</f>
        <v>    知识产权宣传周和“质量月”活动专项经费</v>
      </c>
      <c r="B20" s="94" t="s">
        <v>693</v>
      </c>
      <c r="C20" s="94" t="s">
        <v>694</v>
      </c>
      <c r="D20" s="45">
        <v>24000</v>
      </c>
      <c r="E20" s="45">
        <v>24000</v>
      </c>
      <c r="F20" s="45"/>
      <c r="G20" s="45"/>
      <c r="H20" s="45"/>
      <c r="I20" s="45"/>
      <c r="J20" s="45"/>
      <c r="K20" s="45"/>
      <c r="L20" s="45"/>
      <c r="M20" s="45"/>
      <c r="N20" s="45"/>
    </row>
    <row r="21" ht="28" customHeight="1" spans="1:14">
      <c r="A21" s="93" t="str">
        <f>"    "&amp;"食品安全质量诚信体系及食品安全宣传项目经费"</f>
        <v>    食品安全质量诚信体系及食品安全宣传项目经费</v>
      </c>
      <c r="B21" s="94" t="s">
        <v>695</v>
      </c>
      <c r="C21" s="94" t="s">
        <v>696</v>
      </c>
      <c r="D21" s="45">
        <v>15000</v>
      </c>
      <c r="E21" s="45">
        <v>15000</v>
      </c>
      <c r="F21" s="45"/>
      <c r="G21" s="45"/>
      <c r="H21" s="45"/>
      <c r="I21" s="45"/>
      <c r="J21" s="45"/>
      <c r="K21" s="45"/>
      <c r="L21" s="45"/>
      <c r="M21" s="45"/>
      <c r="N21" s="45"/>
    </row>
    <row r="22" ht="21" customHeight="1" spans="1:14">
      <c r="A22" s="93" t="str">
        <f>"    "&amp;"档案整理归档经费"</f>
        <v>    档案整理归档经费</v>
      </c>
      <c r="B22" s="94" t="s">
        <v>697</v>
      </c>
      <c r="C22" s="94" t="s">
        <v>698</v>
      </c>
      <c r="D22" s="45">
        <v>150000</v>
      </c>
      <c r="E22" s="45">
        <v>150000</v>
      </c>
      <c r="F22" s="45"/>
      <c r="G22" s="45"/>
      <c r="H22" s="45"/>
      <c r="I22" s="45"/>
      <c r="J22" s="45"/>
      <c r="K22" s="45"/>
      <c r="L22" s="45"/>
      <c r="M22" s="45"/>
      <c r="N22" s="45"/>
    </row>
    <row r="23" ht="21" customHeight="1" spans="1:14">
      <c r="A23" s="93" t="str">
        <f>"    "&amp;"2025年度法律顾问服务专项资金"</f>
        <v>    2025年度法律顾问服务专项资金</v>
      </c>
      <c r="B23" s="94" t="s">
        <v>699</v>
      </c>
      <c r="C23" s="94" t="s">
        <v>682</v>
      </c>
      <c r="D23" s="45">
        <v>30000</v>
      </c>
      <c r="E23" s="45">
        <v>30000</v>
      </c>
      <c r="F23" s="45"/>
      <c r="G23" s="45"/>
      <c r="H23" s="45"/>
      <c r="I23" s="45"/>
      <c r="J23" s="45"/>
      <c r="K23" s="45"/>
      <c r="L23" s="45"/>
      <c r="M23" s="45"/>
      <c r="N23" s="45"/>
    </row>
    <row r="24" ht="21" customHeight="1" spans="1:14">
      <c r="A24" s="93" t="str">
        <f>"    "&amp;"机关后勤购买服务经费"</f>
        <v>    机关后勤购买服务经费</v>
      </c>
      <c r="B24" s="94" t="s">
        <v>671</v>
      </c>
      <c r="C24" s="94" t="s">
        <v>700</v>
      </c>
      <c r="D24" s="45">
        <v>318000</v>
      </c>
      <c r="E24" s="45">
        <v>318000</v>
      </c>
      <c r="F24" s="45"/>
      <c r="G24" s="45"/>
      <c r="H24" s="45"/>
      <c r="I24" s="45"/>
      <c r="J24" s="45"/>
      <c r="K24" s="45"/>
      <c r="L24" s="45"/>
      <c r="M24" s="45"/>
      <c r="N24" s="45"/>
    </row>
    <row r="25" ht="21" customHeight="1" spans="1:14">
      <c r="A25" s="95" t="s">
        <v>359</v>
      </c>
      <c r="B25" s="96"/>
      <c r="C25" s="97"/>
      <c r="D25" s="45">
        <v>1360300</v>
      </c>
      <c r="E25" s="45">
        <v>1360300</v>
      </c>
      <c r="F25" s="45"/>
      <c r="G25" s="45"/>
      <c r="H25" s="45"/>
      <c r="I25" s="45"/>
      <c r="J25" s="45"/>
      <c r="K25" s="45"/>
      <c r="L25" s="45"/>
      <c r="M25" s="45"/>
      <c r="N25" s="45"/>
    </row>
  </sheetData>
  <mergeCells count="14">
    <mergeCell ref="A1:N1"/>
    <mergeCell ref="A2:N2"/>
    <mergeCell ref="A3:C3"/>
    <mergeCell ref="D4:N4"/>
    <mergeCell ref="I5:N5"/>
    <mergeCell ref="A25:C25"/>
    <mergeCell ref="A4:A6"/>
    <mergeCell ref="B4:B6"/>
    <mergeCell ref="C4:C6"/>
    <mergeCell ref="D5:D6"/>
    <mergeCell ref="E5:E6"/>
    <mergeCell ref="F5:F6"/>
    <mergeCell ref="G5:G6"/>
    <mergeCell ref="H5:H6"/>
  </mergeCells>
  <pageMargins left="0.751388888888889" right="0.751388888888889" top="1" bottom="1" header="0.5" footer="0.5"/>
  <pageSetup paperSize="9" scale="4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A18" sqref="A18"/>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0" t="s">
        <v>701</v>
      </c>
      <c r="B1" s="30"/>
      <c r="C1" s="30"/>
      <c r="D1" s="30"/>
      <c r="E1" s="30"/>
      <c r="F1" s="30"/>
      <c r="G1" s="30"/>
      <c r="H1" s="30"/>
      <c r="I1" s="30"/>
      <c r="J1" s="30"/>
      <c r="K1" s="30"/>
      <c r="L1" s="30"/>
      <c r="M1" s="30"/>
      <c r="N1" s="49"/>
    </row>
    <row r="2" ht="27.75" customHeight="1" spans="1:14">
      <c r="A2" s="71" t="s">
        <v>702</v>
      </c>
      <c r="B2" s="32"/>
      <c r="C2" s="32"/>
      <c r="D2" s="32"/>
      <c r="E2" s="32"/>
      <c r="F2" s="32"/>
      <c r="G2" s="32"/>
      <c r="H2" s="32"/>
      <c r="I2" s="32"/>
      <c r="J2" s="32"/>
      <c r="K2" s="32"/>
      <c r="L2" s="32"/>
      <c r="M2" s="32"/>
      <c r="N2" s="32"/>
    </row>
    <row r="3" ht="18" customHeight="1" spans="1:14">
      <c r="A3" s="72" t="s">
        <v>2</v>
      </c>
      <c r="B3" s="73"/>
      <c r="C3" s="73"/>
      <c r="D3" s="74"/>
      <c r="E3" s="75"/>
      <c r="F3" s="75"/>
      <c r="G3" s="75"/>
      <c r="H3" s="75"/>
      <c r="I3" s="75"/>
      <c r="N3" s="77" t="s">
        <v>3</v>
      </c>
    </row>
    <row r="4" ht="19.5" customHeight="1" spans="1:14">
      <c r="A4" s="35" t="s">
        <v>703</v>
      </c>
      <c r="B4" s="51" t="s">
        <v>149</v>
      </c>
      <c r="C4" s="52"/>
      <c r="D4" s="52"/>
      <c r="E4" s="51" t="s">
        <v>704</v>
      </c>
      <c r="F4" s="52"/>
      <c r="G4" s="52"/>
      <c r="H4" s="52"/>
      <c r="I4" s="52"/>
      <c r="J4" s="52"/>
      <c r="K4" s="52"/>
      <c r="L4" s="52"/>
      <c r="M4" s="52"/>
      <c r="N4" s="52"/>
    </row>
    <row r="5" ht="40.5" customHeight="1" spans="1:14">
      <c r="A5" s="41"/>
      <c r="B5" s="38" t="s">
        <v>31</v>
      </c>
      <c r="C5" s="34" t="s">
        <v>34</v>
      </c>
      <c r="D5" s="76" t="s">
        <v>705</v>
      </c>
      <c r="E5" s="42" t="s">
        <v>706</v>
      </c>
      <c r="F5" s="42" t="s">
        <v>707</v>
      </c>
      <c r="G5" s="42" t="s">
        <v>708</v>
      </c>
      <c r="H5" s="42" t="s">
        <v>709</v>
      </c>
      <c r="I5" s="42" t="s">
        <v>710</v>
      </c>
      <c r="J5" s="42" t="s">
        <v>711</v>
      </c>
      <c r="K5" s="42" t="s">
        <v>712</v>
      </c>
      <c r="L5" s="42" t="s">
        <v>713</v>
      </c>
      <c r="M5" s="42" t="s">
        <v>714</v>
      </c>
      <c r="N5" s="42" t="s">
        <v>715</v>
      </c>
    </row>
    <row r="6" ht="19.5" customHeight="1" spans="1:14">
      <c r="A6" s="42">
        <v>1</v>
      </c>
      <c r="B6" s="42">
        <v>2</v>
      </c>
      <c r="C6" s="42">
        <v>3</v>
      </c>
      <c r="D6" s="51">
        <v>4</v>
      </c>
      <c r="E6" s="42">
        <v>5</v>
      </c>
      <c r="F6" s="42">
        <v>6</v>
      </c>
      <c r="G6" s="42">
        <v>7</v>
      </c>
      <c r="H6" s="51">
        <v>8</v>
      </c>
      <c r="I6" s="42">
        <v>9</v>
      </c>
      <c r="J6" s="42">
        <v>10</v>
      </c>
      <c r="K6" s="42">
        <v>11</v>
      </c>
      <c r="L6" s="51">
        <v>12</v>
      </c>
      <c r="M6" s="42">
        <v>13</v>
      </c>
      <c r="N6" s="42">
        <v>14</v>
      </c>
    </row>
    <row r="7" ht="20.25" customHeight="1" spans="1:14">
      <c r="A7" s="43"/>
      <c r="B7" s="45"/>
      <c r="C7" s="45"/>
      <c r="D7" s="45"/>
      <c r="E7" s="45"/>
      <c r="F7" s="45"/>
      <c r="G7" s="45"/>
      <c r="H7" s="45"/>
      <c r="I7" s="45"/>
      <c r="J7" s="45"/>
      <c r="K7" s="45"/>
      <c r="L7" s="45"/>
      <c r="M7" s="45"/>
      <c r="N7" s="45"/>
    </row>
    <row r="8" ht="20.25" customHeight="1" spans="1:14">
      <c r="A8" s="43"/>
      <c r="B8" s="45"/>
      <c r="C8" s="45"/>
      <c r="D8" s="45"/>
      <c r="E8" s="45"/>
      <c r="F8" s="45"/>
      <c r="G8" s="45"/>
      <c r="H8" s="45"/>
      <c r="I8" s="45"/>
      <c r="J8" s="45"/>
      <c r="K8" s="45"/>
      <c r="L8" s="45"/>
      <c r="M8" s="45"/>
      <c r="N8" s="45"/>
    </row>
    <row r="9" ht="20.25" customHeight="1" spans="1:14">
      <c r="A9" s="69" t="s">
        <v>31</v>
      </c>
      <c r="B9" s="45"/>
      <c r="C9" s="45"/>
      <c r="D9" s="45"/>
      <c r="E9" s="45"/>
      <c r="F9" s="45"/>
      <c r="G9" s="45"/>
      <c r="H9" s="45"/>
      <c r="I9" s="45"/>
      <c r="J9" s="45"/>
      <c r="K9" s="45"/>
      <c r="L9" s="45"/>
      <c r="M9" s="45"/>
      <c r="N9" s="45"/>
    </row>
    <row r="10" ht="17" customHeight="1" spans="1:1">
      <c r="A10" t="s">
        <v>716</v>
      </c>
    </row>
  </sheetData>
  <mergeCells count="6">
    <mergeCell ref="A1:N1"/>
    <mergeCell ref="A2:N2"/>
    <mergeCell ref="A3:I3"/>
    <mergeCell ref="B4:D4"/>
    <mergeCell ref="E4:N4"/>
    <mergeCell ref="A4:A5"/>
  </mergeCells>
  <pageMargins left="0.751388888888889" right="0.751388888888889" top="1" bottom="1" header="0.5" footer="0.5"/>
  <pageSetup paperSize="9" scale="44"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717</v>
      </c>
      <c r="B1" s="30"/>
      <c r="C1" s="30"/>
      <c r="D1" s="30"/>
      <c r="E1" s="30"/>
      <c r="F1" s="30"/>
      <c r="G1" s="30"/>
      <c r="H1" s="30"/>
      <c r="I1" s="30"/>
      <c r="J1" s="49"/>
    </row>
    <row r="2" ht="28.5" customHeight="1" spans="1:10">
      <c r="A2" s="64" t="s">
        <v>718</v>
      </c>
      <c r="B2" s="65"/>
      <c r="C2" s="65"/>
      <c r="D2" s="65"/>
      <c r="E2" s="65"/>
      <c r="F2" s="66"/>
      <c r="G2" s="65"/>
      <c r="H2" s="66"/>
      <c r="I2" s="66"/>
      <c r="J2" s="65"/>
    </row>
    <row r="3" ht="15" customHeight="1" spans="1:1">
      <c r="A3" s="5" t="s">
        <v>2</v>
      </c>
    </row>
    <row r="4" ht="14.25" customHeight="1" spans="1:10">
      <c r="A4" s="67" t="s">
        <v>362</v>
      </c>
      <c r="B4" s="67" t="s">
        <v>363</v>
      </c>
      <c r="C4" s="67" t="s">
        <v>364</v>
      </c>
      <c r="D4" s="67" t="s">
        <v>365</v>
      </c>
      <c r="E4" s="67" t="s">
        <v>366</v>
      </c>
      <c r="F4" s="54" t="s">
        <v>367</v>
      </c>
      <c r="G4" s="67" t="s">
        <v>368</v>
      </c>
      <c r="H4" s="54" t="s">
        <v>369</v>
      </c>
      <c r="I4" s="54" t="s">
        <v>370</v>
      </c>
      <c r="J4" s="67" t="s">
        <v>371</v>
      </c>
    </row>
    <row r="5" ht="14.25" customHeight="1" spans="1:10">
      <c r="A5" s="67">
        <v>1</v>
      </c>
      <c r="B5" s="67">
        <v>2</v>
      </c>
      <c r="C5" s="67">
        <v>3</v>
      </c>
      <c r="D5" s="67">
        <v>4</v>
      </c>
      <c r="E5" s="67">
        <v>5</v>
      </c>
      <c r="F5" s="54">
        <v>6</v>
      </c>
      <c r="G5" s="67">
        <v>7</v>
      </c>
      <c r="H5" s="54">
        <v>8</v>
      </c>
      <c r="I5" s="54">
        <v>9</v>
      </c>
      <c r="J5" s="67">
        <v>10</v>
      </c>
    </row>
    <row r="6" ht="15" customHeight="1" spans="1:10">
      <c r="A6" s="26"/>
      <c r="B6" s="68"/>
      <c r="C6" s="68"/>
      <c r="D6" s="68"/>
      <c r="E6" s="69"/>
      <c r="F6" s="70"/>
      <c r="G6" s="69"/>
      <c r="H6" s="70"/>
      <c r="I6" s="70"/>
      <c r="J6" s="69"/>
    </row>
    <row r="7" ht="33.75" customHeight="1" spans="1:10">
      <c r="A7" s="26"/>
      <c r="B7" s="26"/>
      <c r="C7" s="26"/>
      <c r="D7" s="26"/>
      <c r="E7" s="26"/>
      <c r="F7" s="26"/>
      <c r="G7" s="43"/>
      <c r="H7" s="26"/>
      <c r="I7" s="26"/>
      <c r="J7" s="26"/>
    </row>
    <row r="8" ht="15" customHeight="1" spans="1:1">
      <c r="A8" t="s">
        <v>719</v>
      </c>
    </row>
  </sheetData>
  <mergeCells count="3">
    <mergeCell ref="A1:J1"/>
    <mergeCell ref="A2:J2"/>
    <mergeCell ref="A3:H3"/>
  </mergeCells>
  <pageMargins left="0.751388888888889" right="0.751388888888889" top="1" bottom="1" header="0.5" footer="0.5"/>
  <pageSetup paperSize="9" scale="67"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3" sqref="A3:H3"/>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5" t="s">
        <v>720</v>
      </c>
      <c r="B1" s="55"/>
      <c r="C1" s="55"/>
      <c r="D1" s="55"/>
      <c r="E1" s="55"/>
      <c r="F1" s="55"/>
      <c r="G1" s="55"/>
      <c r="H1" s="55" t="s">
        <v>720</v>
      </c>
    </row>
    <row r="2" ht="28.5" customHeight="1" spans="1:8">
      <c r="A2" s="56" t="s">
        <v>721</v>
      </c>
      <c r="B2" s="56"/>
      <c r="C2" s="56"/>
      <c r="D2" s="56"/>
      <c r="E2" s="56"/>
      <c r="F2" s="56"/>
      <c r="G2" s="56"/>
      <c r="H2" s="56"/>
    </row>
    <row r="3" ht="18.75" customHeight="1" spans="1:8">
      <c r="A3" s="57" t="s">
        <v>2</v>
      </c>
      <c r="B3" s="57"/>
      <c r="C3" s="57"/>
      <c r="D3" s="57"/>
      <c r="E3" s="57"/>
      <c r="F3" s="57"/>
      <c r="G3" s="57"/>
      <c r="H3" s="57"/>
    </row>
    <row r="4" ht="18.75" customHeight="1" spans="1:8">
      <c r="A4" s="58" t="s">
        <v>142</v>
      </c>
      <c r="B4" s="58" t="s">
        <v>722</v>
      </c>
      <c r="C4" s="58" t="s">
        <v>723</v>
      </c>
      <c r="D4" s="58" t="s">
        <v>724</v>
      </c>
      <c r="E4" s="58" t="s">
        <v>725</v>
      </c>
      <c r="F4" s="58" t="s">
        <v>726</v>
      </c>
      <c r="G4" s="58"/>
      <c r="H4" s="58"/>
    </row>
    <row r="5" ht="18.75" customHeight="1" spans="1:8">
      <c r="A5" s="58"/>
      <c r="B5" s="58"/>
      <c r="C5" s="58"/>
      <c r="D5" s="58"/>
      <c r="E5" s="58"/>
      <c r="F5" s="58" t="s">
        <v>657</v>
      </c>
      <c r="G5" s="58" t="s">
        <v>727</v>
      </c>
      <c r="H5" s="58" t="s">
        <v>728</v>
      </c>
    </row>
    <row r="6" ht="18.75" customHeight="1" spans="1:8">
      <c r="A6" s="59" t="s">
        <v>45</v>
      </c>
      <c r="B6" s="59" t="s">
        <v>46</v>
      </c>
      <c r="C6" s="59" t="s">
        <v>47</v>
      </c>
      <c r="D6" s="59" t="s">
        <v>48</v>
      </c>
      <c r="E6" s="59" t="s">
        <v>49</v>
      </c>
      <c r="F6" s="59" t="s">
        <v>50</v>
      </c>
      <c r="G6" s="59" t="s">
        <v>51</v>
      </c>
      <c r="H6" s="59" t="s">
        <v>52</v>
      </c>
    </row>
    <row r="7" ht="18" customHeight="1" spans="1:8">
      <c r="A7" s="60" t="s">
        <v>65</v>
      </c>
      <c r="B7" s="60" t="s">
        <v>729</v>
      </c>
      <c r="C7" s="60" t="s">
        <v>730</v>
      </c>
      <c r="D7" s="60" t="s">
        <v>666</v>
      </c>
      <c r="E7" s="61" t="s">
        <v>731</v>
      </c>
      <c r="F7" s="62">
        <v>1</v>
      </c>
      <c r="G7" s="63">
        <v>155000</v>
      </c>
      <c r="H7" s="63">
        <v>155000</v>
      </c>
    </row>
    <row r="8" ht="18" customHeight="1" spans="1:8">
      <c r="A8" s="60" t="s">
        <v>65</v>
      </c>
      <c r="B8" s="60" t="s">
        <v>729</v>
      </c>
      <c r="C8" s="60" t="s">
        <v>732</v>
      </c>
      <c r="D8" s="60" t="s">
        <v>667</v>
      </c>
      <c r="E8" s="61" t="s">
        <v>432</v>
      </c>
      <c r="F8" s="62">
        <v>1</v>
      </c>
      <c r="G8" s="63">
        <v>138000</v>
      </c>
      <c r="H8" s="63">
        <v>138000</v>
      </c>
    </row>
    <row r="9" ht="18" customHeight="1" spans="1:8">
      <c r="A9" s="61" t="s">
        <v>31</v>
      </c>
      <c r="B9" s="61"/>
      <c r="C9" s="61"/>
      <c r="D9" s="61"/>
      <c r="E9" s="61"/>
      <c r="F9" s="62">
        <v>2</v>
      </c>
      <c r="G9" s="63"/>
      <c r="H9" s="63">
        <v>293000</v>
      </c>
    </row>
  </sheetData>
  <mergeCells count="10">
    <mergeCell ref="A1:H1"/>
    <mergeCell ref="A2:H2"/>
    <mergeCell ref="A3:H3"/>
    <mergeCell ref="F4:H4"/>
    <mergeCell ref="A9:E9"/>
    <mergeCell ref="A4:A5"/>
    <mergeCell ref="B4:B5"/>
    <mergeCell ref="C4:C5"/>
    <mergeCell ref="D4:D5"/>
    <mergeCell ref="E4:E5"/>
  </mergeCells>
  <pageMargins left="0.751388888888889" right="0.751388888888889" top="1" bottom="1" header="0.5" footer="0.5"/>
  <pageSetup paperSize="1" scale="71" fitToHeight="0"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D21" sqref="D2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733</v>
      </c>
      <c r="B1" s="30"/>
      <c r="C1" s="30"/>
      <c r="D1" s="31"/>
      <c r="E1" s="31"/>
      <c r="F1" s="31"/>
      <c r="G1" s="31"/>
      <c r="H1" s="30"/>
      <c r="I1" s="30"/>
      <c r="J1" s="30"/>
      <c r="K1" s="49"/>
    </row>
    <row r="2" ht="28.5" customHeight="1" spans="1:11">
      <c r="A2" s="32" t="s">
        <v>734</v>
      </c>
      <c r="B2" s="32"/>
      <c r="C2" s="32"/>
      <c r="D2" s="32"/>
      <c r="E2" s="32"/>
      <c r="F2" s="32"/>
      <c r="G2" s="32"/>
      <c r="H2" s="32"/>
      <c r="I2" s="32"/>
      <c r="J2" s="32"/>
      <c r="K2" s="32"/>
    </row>
    <row r="3" ht="13.5" customHeight="1" spans="1:11">
      <c r="A3" s="5" t="s">
        <v>2</v>
      </c>
      <c r="B3" s="6"/>
      <c r="C3" s="6"/>
      <c r="D3" s="6"/>
      <c r="E3" s="6"/>
      <c r="F3" s="6"/>
      <c r="G3" s="6"/>
      <c r="H3" s="7"/>
      <c r="I3" s="7"/>
      <c r="J3" s="7"/>
      <c r="K3" s="50" t="s">
        <v>3</v>
      </c>
    </row>
    <row r="4" ht="21.75" customHeight="1" spans="1:11">
      <c r="A4" s="33" t="s">
        <v>282</v>
      </c>
      <c r="B4" s="33" t="s">
        <v>144</v>
      </c>
      <c r="C4" s="33" t="s">
        <v>283</v>
      </c>
      <c r="D4" s="34" t="s">
        <v>145</v>
      </c>
      <c r="E4" s="34" t="s">
        <v>146</v>
      </c>
      <c r="F4" s="34" t="s">
        <v>147</v>
      </c>
      <c r="G4" s="34" t="s">
        <v>148</v>
      </c>
      <c r="H4" s="35" t="s">
        <v>31</v>
      </c>
      <c r="I4" s="51" t="s">
        <v>735</v>
      </c>
      <c r="J4" s="52"/>
      <c r="K4" s="53"/>
    </row>
    <row r="5" ht="21.75" customHeight="1" spans="1:11">
      <c r="A5" s="36"/>
      <c r="B5" s="36"/>
      <c r="C5" s="36"/>
      <c r="D5" s="37"/>
      <c r="E5" s="37"/>
      <c r="F5" s="37"/>
      <c r="G5" s="37"/>
      <c r="H5" s="38"/>
      <c r="I5" s="34" t="s">
        <v>34</v>
      </c>
      <c r="J5" s="34" t="s">
        <v>35</v>
      </c>
      <c r="K5" s="34" t="s">
        <v>36</v>
      </c>
    </row>
    <row r="6" ht="40.5" customHeight="1" spans="1:11">
      <c r="A6" s="39"/>
      <c r="B6" s="39"/>
      <c r="C6" s="39"/>
      <c r="D6" s="40"/>
      <c r="E6" s="40"/>
      <c r="F6" s="40"/>
      <c r="G6" s="40"/>
      <c r="H6" s="41"/>
      <c r="I6" s="40" t="s">
        <v>33</v>
      </c>
      <c r="J6" s="40"/>
      <c r="K6" s="40"/>
    </row>
    <row r="7" ht="15" customHeight="1" spans="1:11">
      <c r="A7" s="42">
        <v>1</v>
      </c>
      <c r="B7" s="42">
        <v>2</v>
      </c>
      <c r="C7" s="42">
        <v>3</v>
      </c>
      <c r="D7" s="42">
        <v>4</v>
      </c>
      <c r="E7" s="42">
        <v>5</v>
      </c>
      <c r="F7" s="42">
        <v>6</v>
      </c>
      <c r="G7" s="42">
        <v>7</v>
      </c>
      <c r="H7" s="42">
        <v>8</v>
      </c>
      <c r="I7" s="42">
        <v>9</v>
      </c>
      <c r="J7" s="54">
        <v>10</v>
      </c>
      <c r="K7" s="54">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359</v>
      </c>
      <c r="B10" s="47"/>
      <c r="C10" s="47"/>
      <c r="D10" s="47"/>
      <c r="E10" s="47"/>
      <c r="F10" s="47"/>
      <c r="G10" s="48"/>
      <c r="H10" s="45"/>
      <c r="I10" s="45"/>
      <c r="J10" s="45"/>
      <c r="K10" s="45"/>
    </row>
    <row r="11" ht="21" customHeight="1" spans="1:1">
      <c r="A11" t="s">
        <v>736</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59"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selection activeCell="K19" sqref="K19"/>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737</v>
      </c>
      <c r="B1" s="1"/>
      <c r="C1" s="1"/>
      <c r="D1" s="2"/>
      <c r="E1" s="1"/>
      <c r="F1" s="1"/>
      <c r="G1" s="3"/>
    </row>
    <row r="2" ht="27.75" customHeight="1" spans="1:7">
      <c r="A2" s="4" t="s">
        <v>738</v>
      </c>
      <c r="B2" s="4"/>
      <c r="C2" s="4"/>
      <c r="D2" s="4"/>
      <c r="E2" s="4"/>
      <c r="F2" s="4"/>
      <c r="G2" s="4"/>
    </row>
    <row r="3" ht="13.5" customHeight="1" spans="1:7">
      <c r="A3" s="5" t="s">
        <v>2</v>
      </c>
      <c r="B3" s="6"/>
      <c r="C3" s="6"/>
      <c r="D3" s="6"/>
      <c r="E3" s="7"/>
      <c r="F3" s="7"/>
      <c r="G3" s="8" t="s">
        <v>3</v>
      </c>
    </row>
    <row r="4" ht="21.75" customHeight="1" spans="1:7">
      <c r="A4" s="9" t="s">
        <v>283</v>
      </c>
      <c r="B4" s="9" t="s">
        <v>282</v>
      </c>
      <c r="C4" s="9" t="s">
        <v>144</v>
      </c>
      <c r="D4" s="10" t="s">
        <v>739</v>
      </c>
      <c r="E4" s="11" t="s">
        <v>34</v>
      </c>
      <c r="F4" s="12"/>
      <c r="G4" s="13"/>
    </row>
    <row r="5" ht="21.75" customHeight="1" spans="1:7">
      <c r="A5" s="14"/>
      <c r="B5" s="14"/>
      <c r="C5" s="14"/>
      <c r="D5" s="15"/>
      <c r="E5" s="16" t="s">
        <v>740</v>
      </c>
      <c r="F5" s="10" t="s">
        <v>741</v>
      </c>
      <c r="G5" s="10" t="s">
        <v>742</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4123664</v>
      </c>
      <c r="F8" s="24">
        <v>4208480</v>
      </c>
      <c r="G8" s="24">
        <v>3608480</v>
      </c>
    </row>
    <row r="9" ht="21" customHeight="1" spans="1:7">
      <c r="A9" s="21"/>
      <c r="B9" s="21" t="s">
        <v>743</v>
      </c>
      <c r="C9" s="21" t="s">
        <v>335</v>
      </c>
      <c r="D9" s="25" t="s">
        <v>744</v>
      </c>
      <c r="E9" s="24">
        <v>1600000</v>
      </c>
      <c r="F9" s="24">
        <v>3100000</v>
      </c>
      <c r="G9" s="24">
        <v>3000000</v>
      </c>
    </row>
    <row r="10" ht="21" customHeight="1" spans="1:7">
      <c r="A10" s="26"/>
      <c r="B10" s="21" t="s">
        <v>743</v>
      </c>
      <c r="C10" s="21" t="s">
        <v>298</v>
      </c>
      <c r="D10" s="25" t="s">
        <v>744</v>
      </c>
      <c r="E10" s="24">
        <v>200000</v>
      </c>
      <c r="F10" s="24"/>
      <c r="G10" s="24"/>
    </row>
    <row r="11" ht="21" customHeight="1" spans="1:7">
      <c r="A11" s="26"/>
      <c r="B11" s="21" t="s">
        <v>743</v>
      </c>
      <c r="C11" s="21" t="s">
        <v>351</v>
      </c>
      <c r="D11" s="25" t="s">
        <v>744</v>
      </c>
      <c r="E11" s="24">
        <v>20000</v>
      </c>
      <c r="F11" s="24"/>
      <c r="G11" s="24"/>
    </row>
    <row r="12" ht="21" customHeight="1" spans="1:7">
      <c r="A12" s="26"/>
      <c r="B12" s="21" t="s">
        <v>743</v>
      </c>
      <c r="C12" s="21" t="s">
        <v>337</v>
      </c>
      <c r="D12" s="25" t="s">
        <v>744</v>
      </c>
      <c r="E12" s="24">
        <v>108480</v>
      </c>
      <c r="F12" s="24">
        <v>108480</v>
      </c>
      <c r="G12" s="24">
        <v>108480</v>
      </c>
    </row>
    <row r="13" ht="21" customHeight="1" spans="1:7">
      <c r="A13" s="26"/>
      <c r="B13" s="21" t="s">
        <v>743</v>
      </c>
      <c r="C13" s="21" t="s">
        <v>342</v>
      </c>
      <c r="D13" s="25" t="s">
        <v>744</v>
      </c>
      <c r="E13" s="24">
        <v>30000</v>
      </c>
      <c r="F13" s="24"/>
      <c r="G13" s="24"/>
    </row>
    <row r="14" ht="21" customHeight="1" spans="1:7">
      <c r="A14" s="26"/>
      <c r="B14" s="21" t="s">
        <v>743</v>
      </c>
      <c r="C14" s="21" t="s">
        <v>321</v>
      </c>
      <c r="D14" s="25" t="s">
        <v>744</v>
      </c>
      <c r="E14" s="24">
        <v>264240</v>
      </c>
      <c r="F14" s="24"/>
      <c r="G14" s="24"/>
    </row>
    <row r="15" ht="21" customHeight="1" spans="1:7">
      <c r="A15" s="26"/>
      <c r="B15" s="21" t="s">
        <v>743</v>
      </c>
      <c r="C15" s="21" t="s">
        <v>303</v>
      </c>
      <c r="D15" s="25" t="s">
        <v>744</v>
      </c>
      <c r="E15" s="24">
        <v>238700</v>
      </c>
      <c r="F15" s="24"/>
      <c r="G15" s="24"/>
    </row>
    <row r="16" ht="21" customHeight="1" spans="1:7">
      <c r="A16" s="26"/>
      <c r="B16" s="21" t="s">
        <v>745</v>
      </c>
      <c r="C16" s="21" t="s">
        <v>357</v>
      </c>
      <c r="D16" s="25" t="s">
        <v>744</v>
      </c>
      <c r="E16" s="24">
        <v>56000</v>
      </c>
      <c r="F16" s="24"/>
      <c r="G16" s="24"/>
    </row>
    <row r="17" ht="21" customHeight="1" spans="1:7">
      <c r="A17" s="26"/>
      <c r="B17" s="21" t="s">
        <v>743</v>
      </c>
      <c r="C17" s="21" t="s">
        <v>339</v>
      </c>
      <c r="D17" s="25" t="s">
        <v>744</v>
      </c>
      <c r="E17" s="24">
        <v>500000</v>
      </c>
      <c r="F17" s="24">
        <v>500000</v>
      </c>
      <c r="G17" s="24">
        <v>500000</v>
      </c>
    </row>
    <row r="18" ht="21" customHeight="1" spans="1:7">
      <c r="A18" s="26"/>
      <c r="B18" s="21" t="s">
        <v>745</v>
      </c>
      <c r="C18" s="21" t="s">
        <v>346</v>
      </c>
      <c r="D18" s="25" t="s">
        <v>744</v>
      </c>
      <c r="E18" s="24">
        <v>280000</v>
      </c>
      <c r="F18" s="24"/>
      <c r="G18" s="24"/>
    </row>
    <row r="19" ht="21" customHeight="1" spans="1:7">
      <c r="A19" s="26"/>
      <c r="B19" s="21" t="s">
        <v>743</v>
      </c>
      <c r="C19" s="21" t="s">
        <v>353</v>
      </c>
      <c r="D19" s="25" t="s">
        <v>744</v>
      </c>
      <c r="E19" s="24">
        <v>24000</v>
      </c>
      <c r="F19" s="24"/>
      <c r="G19" s="24"/>
    </row>
    <row r="20" ht="21" customHeight="1" spans="1:7">
      <c r="A20" s="26"/>
      <c r="B20" s="21" t="s">
        <v>743</v>
      </c>
      <c r="C20" s="21" t="s">
        <v>355</v>
      </c>
      <c r="D20" s="25" t="s">
        <v>744</v>
      </c>
      <c r="E20" s="24">
        <v>15000</v>
      </c>
      <c r="F20" s="24"/>
      <c r="G20" s="24"/>
    </row>
    <row r="21" ht="21" customHeight="1" spans="1:7">
      <c r="A21" s="26"/>
      <c r="B21" s="21" t="s">
        <v>743</v>
      </c>
      <c r="C21" s="21" t="s">
        <v>349</v>
      </c>
      <c r="D21" s="25" t="s">
        <v>744</v>
      </c>
      <c r="E21" s="24">
        <v>150000</v>
      </c>
      <c r="F21" s="24"/>
      <c r="G21" s="24"/>
    </row>
    <row r="22" ht="21" customHeight="1" spans="1:7">
      <c r="A22" s="26"/>
      <c r="B22" s="21" t="s">
        <v>743</v>
      </c>
      <c r="C22" s="21" t="s">
        <v>344</v>
      </c>
      <c r="D22" s="25" t="s">
        <v>744</v>
      </c>
      <c r="E22" s="24">
        <v>30000</v>
      </c>
      <c r="F22" s="24"/>
      <c r="G22" s="24"/>
    </row>
    <row r="23" ht="21" customHeight="1" spans="1:7">
      <c r="A23" s="26"/>
      <c r="B23" s="21" t="s">
        <v>746</v>
      </c>
      <c r="C23" s="21" t="s">
        <v>315</v>
      </c>
      <c r="D23" s="25" t="s">
        <v>744</v>
      </c>
      <c r="E23" s="24">
        <v>107244</v>
      </c>
      <c r="F23" s="24"/>
      <c r="G23" s="24"/>
    </row>
    <row r="24" ht="21" customHeight="1" spans="1:7">
      <c r="A24" s="26"/>
      <c r="B24" s="21" t="s">
        <v>745</v>
      </c>
      <c r="C24" s="21" t="s">
        <v>311</v>
      </c>
      <c r="D24" s="25" t="s">
        <v>744</v>
      </c>
      <c r="E24" s="24">
        <v>500000</v>
      </c>
      <c r="F24" s="24">
        <v>500000</v>
      </c>
      <c r="G24" s="24"/>
    </row>
    <row r="25" ht="21" customHeight="1" spans="1:7">
      <c r="A25" s="27" t="s">
        <v>31</v>
      </c>
      <c r="B25" s="28" t="s">
        <v>747</v>
      </c>
      <c r="C25" s="28"/>
      <c r="D25" s="29"/>
      <c r="E25" s="24">
        <v>4123664</v>
      </c>
      <c r="F25" s="24">
        <v>4208480</v>
      </c>
      <c r="G25" s="24">
        <v>3608480</v>
      </c>
    </row>
  </sheetData>
  <mergeCells count="12">
    <mergeCell ref="A1:G1"/>
    <mergeCell ref="A2:G2"/>
    <mergeCell ref="A3:D3"/>
    <mergeCell ref="E4:G4"/>
    <mergeCell ref="A25:D25"/>
    <mergeCell ref="A4:A6"/>
    <mergeCell ref="B4:B6"/>
    <mergeCell ref="C4:C6"/>
    <mergeCell ref="D4:D6"/>
    <mergeCell ref="E5:E6"/>
    <mergeCell ref="F5:F6"/>
    <mergeCell ref="G5:G6"/>
  </mergeCells>
  <pageMargins left="0.751388888888889" right="0.751388888888889" top="1" bottom="1" header="0.5" footer="0.5"/>
  <pageSetup paperSize="9" scale="7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A3" sqref="A3:R3"/>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6" t="s">
        <v>27</v>
      </c>
      <c r="B1" s="156"/>
      <c r="C1" s="156"/>
      <c r="D1" s="156"/>
      <c r="E1" s="156"/>
      <c r="F1" s="156"/>
      <c r="G1" s="156"/>
      <c r="H1" s="156"/>
      <c r="I1" s="156"/>
      <c r="J1" s="156"/>
      <c r="K1" s="156"/>
      <c r="L1" s="156"/>
      <c r="M1" s="156"/>
      <c r="N1" s="156"/>
      <c r="O1" s="156"/>
      <c r="P1" s="156"/>
      <c r="Q1" s="156"/>
      <c r="R1" s="156"/>
      <c r="S1" s="156"/>
    </row>
    <row r="2" ht="28.5" customHeight="1" spans="1:19">
      <c r="A2" s="147" t="s">
        <v>28</v>
      </c>
      <c r="B2" s="147"/>
      <c r="C2" s="147"/>
      <c r="D2" s="147"/>
      <c r="E2" s="147"/>
      <c r="F2" s="147"/>
      <c r="G2" s="147"/>
      <c r="H2" s="147"/>
      <c r="I2" s="147"/>
      <c r="J2" s="147"/>
      <c r="K2" s="147"/>
      <c r="L2" s="147"/>
      <c r="M2" s="147"/>
      <c r="N2" s="147"/>
      <c r="O2" s="147"/>
      <c r="P2" s="147"/>
      <c r="Q2" s="147"/>
      <c r="R2" s="147"/>
      <c r="S2" s="147"/>
    </row>
    <row r="3" ht="20.25" customHeight="1" spans="1:19">
      <c r="A3" s="148" t="s">
        <v>2</v>
      </c>
      <c r="B3" s="148"/>
      <c r="C3" s="148"/>
      <c r="D3" s="148"/>
      <c r="E3" s="148"/>
      <c r="F3" s="148"/>
      <c r="G3" s="148"/>
      <c r="H3" s="148"/>
      <c r="I3" s="148"/>
      <c r="J3" s="148"/>
      <c r="K3" s="148"/>
      <c r="L3" s="157"/>
      <c r="M3" s="157"/>
      <c r="N3" s="157"/>
      <c r="O3" s="157"/>
      <c r="P3" s="157"/>
      <c r="Q3" s="157"/>
      <c r="R3" s="157"/>
      <c r="S3" s="157" t="s">
        <v>3</v>
      </c>
    </row>
    <row r="4" ht="27" customHeight="1" spans="1:19">
      <c r="A4" s="149" t="s">
        <v>29</v>
      </c>
      <c r="B4" s="149" t="s">
        <v>30</v>
      </c>
      <c r="C4" s="149" t="s">
        <v>31</v>
      </c>
      <c r="D4" s="149" t="s">
        <v>32</v>
      </c>
      <c r="E4" s="149"/>
      <c r="F4" s="149"/>
      <c r="G4" s="149"/>
      <c r="H4" s="149"/>
      <c r="I4" s="149"/>
      <c r="J4" s="149"/>
      <c r="K4" s="149"/>
      <c r="L4" s="149"/>
      <c r="M4" s="149"/>
      <c r="N4" s="149"/>
      <c r="O4" s="149" t="s">
        <v>21</v>
      </c>
      <c r="P4" s="149"/>
      <c r="Q4" s="149"/>
      <c r="R4" s="149"/>
      <c r="S4" s="149"/>
    </row>
    <row r="5" ht="27" customHeight="1" spans="1:19">
      <c r="A5" s="149"/>
      <c r="B5" s="149"/>
      <c r="C5" s="149"/>
      <c r="D5" s="149" t="s">
        <v>33</v>
      </c>
      <c r="E5" s="149" t="s">
        <v>34</v>
      </c>
      <c r="F5" s="149" t="s">
        <v>35</v>
      </c>
      <c r="G5" s="149" t="s">
        <v>36</v>
      </c>
      <c r="H5" s="149" t="s">
        <v>37</v>
      </c>
      <c r="I5" s="149" t="s">
        <v>38</v>
      </c>
      <c r="J5" s="149"/>
      <c r="K5" s="149"/>
      <c r="L5" s="149"/>
      <c r="M5" s="149"/>
      <c r="N5" s="149"/>
      <c r="O5" s="149" t="s">
        <v>33</v>
      </c>
      <c r="P5" s="149" t="s">
        <v>34</v>
      </c>
      <c r="Q5" s="149" t="s">
        <v>35</v>
      </c>
      <c r="R5" s="149" t="s">
        <v>36</v>
      </c>
      <c r="S5" s="149" t="s">
        <v>39</v>
      </c>
    </row>
    <row r="6" ht="27" customHeight="1" spans="1:19">
      <c r="A6" s="149"/>
      <c r="B6" s="149"/>
      <c r="C6" s="149"/>
      <c r="D6" s="149"/>
      <c r="E6" s="149"/>
      <c r="F6" s="149"/>
      <c r="G6" s="149"/>
      <c r="H6" s="149"/>
      <c r="I6" s="149" t="s">
        <v>33</v>
      </c>
      <c r="J6" s="149" t="s">
        <v>40</v>
      </c>
      <c r="K6" s="149" t="s">
        <v>41</v>
      </c>
      <c r="L6" s="149" t="s">
        <v>42</v>
      </c>
      <c r="M6" s="149" t="s">
        <v>43</v>
      </c>
      <c r="N6" s="149" t="s">
        <v>44</v>
      </c>
      <c r="O6" s="149"/>
      <c r="P6" s="149"/>
      <c r="Q6" s="149"/>
      <c r="R6" s="149"/>
      <c r="S6" s="149"/>
    </row>
    <row r="7" ht="20.25" customHeight="1" spans="1:19">
      <c r="A7" s="155" t="s">
        <v>45</v>
      </c>
      <c r="B7" s="155" t="s">
        <v>46</v>
      </c>
      <c r="C7" s="155" t="s">
        <v>47</v>
      </c>
      <c r="D7" s="155" t="s">
        <v>48</v>
      </c>
      <c r="E7" s="155" t="s">
        <v>49</v>
      </c>
      <c r="F7" s="155" t="s">
        <v>50</v>
      </c>
      <c r="G7" s="155" t="s">
        <v>51</v>
      </c>
      <c r="H7" s="155" t="s">
        <v>52</v>
      </c>
      <c r="I7" s="155" t="s">
        <v>53</v>
      </c>
      <c r="J7" s="155" t="s">
        <v>54</v>
      </c>
      <c r="K7" s="155" t="s">
        <v>55</v>
      </c>
      <c r="L7" s="155" t="s">
        <v>56</v>
      </c>
      <c r="M7" s="155" t="s">
        <v>57</v>
      </c>
      <c r="N7" s="155" t="s">
        <v>58</v>
      </c>
      <c r="O7" s="155" t="s">
        <v>59</v>
      </c>
      <c r="P7" s="155" t="s">
        <v>60</v>
      </c>
      <c r="Q7" s="155" t="s">
        <v>61</v>
      </c>
      <c r="R7" s="155" t="s">
        <v>62</v>
      </c>
      <c r="S7" s="155" t="s">
        <v>63</v>
      </c>
    </row>
    <row r="8" ht="20.25" customHeight="1" spans="1:19">
      <c r="A8" s="148" t="s">
        <v>64</v>
      </c>
      <c r="B8" s="148" t="s">
        <v>65</v>
      </c>
      <c r="C8" s="152">
        <v>82958728.16</v>
      </c>
      <c r="D8" s="152">
        <v>27485352.83</v>
      </c>
      <c r="E8" s="63">
        <v>25385352.83</v>
      </c>
      <c r="F8" s="63"/>
      <c r="G8" s="63"/>
      <c r="H8" s="63"/>
      <c r="I8" s="63">
        <v>2100000</v>
      </c>
      <c r="J8" s="63"/>
      <c r="K8" s="63"/>
      <c r="L8" s="63"/>
      <c r="M8" s="63"/>
      <c r="N8" s="63">
        <v>2100000</v>
      </c>
      <c r="O8" s="152">
        <v>55473375.33</v>
      </c>
      <c r="P8" s="152">
        <v>55473375.33</v>
      </c>
      <c r="Q8" s="152"/>
      <c r="R8" s="152"/>
      <c r="S8" s="152"/>
    </row>
    <row r="9" ht="20.25" customHeight="1" spans="1:19">
      <c r="A9" s="150" t="s">
        <v>31</v>
      </c>
      <c r="B9" s="148"/>
      <c r="C9" s="152">
        <v>82958728.16</v>
      </c>
      <c r="D9" s="152">
        <v>27485352.83</v>
      </c>
      <c r="E9" s="152">
        <v>25385352.83</v>
      </c>
      <c r="F9" s="152"/>
      <c r="G9" s="152"/>
      <c r="H9" s="152"/>
      <c r="I9" s="152">
        <v>2100000</v>
      </c>
      <c r="J9" s="152"/>
      <c r="K9" s="152"/>
      <c r="L9" s="152"/>
      <c r="M9" s="152"/>
      <c r="N9" s="152">
        <v>2100000</v>
      </c>
      <c r="O9" s="152">
        <v>55473375.33</v>
      </c>
      <c r="P9" s="152">
        <v>55473375.33</v>
      </c>
      <c r="Q9" s="152"/>
      <c r="R9" s="152"/>
      <c r="S9" s="152"/>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1388888888889" right="0.751388888888889" top="1" bottom="1" header="0.5" footer="0.5"/>
  <pageSetup paperSize="1" scale="35" fitToHeight="0"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4"/>
  <sheetViews>
    <sheetView showZeros="0" workbookViewId="0">
      <selection activeCell="A3" sqref="A3:N3"/>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6" t="s">
        <v>66</v>
      </c>
      <c r="B1" s="156"/>
      <c r="C1" s="156"/>
      <c r="D1" s="156"/>
      <c r="E1" s="156"/>
      <c r="F1" s="156"/>
      <c r="G1" s="156"/>
      <c r="H1" s="156"/>
      <c r="I1" s="156"/>
      <c r="J1" s="156"/>
      <c r="K1" s="156"/>
      <c r="L1" s="156"/>
      <c r="M1" s="156"/>
      <c r="N1" s="156"/>
      <c r="O1" s="156"/>
    </row>
    <row r="2" ht="28.5" customHeight="1" spans="1:15">
      <c r="A2" s="147" t="s">
        <v>67</v>
      </c>
      <c r="B2" s="147"/>
      <c r="C2" s="147"/>
      <c r="D2" s="147"/>
      <c r="E2" s="147"/>
      <c r="F2" s="147"/>
      <c r="G2" s="147"/>
      <c r="H2" s="147"/>
      <c r="I2" s="147"/>
      <c r="J2" s="147"/>
      <c r="K2" s="147"/>
      <c r="L2" s="147"/>
      <c r="M2" s="147"/>
      <c r="N2" s="147"/>
      <c r="O2" s="147"/>
    </row>
    <row r="3" ht="20.25" customHeight="1" spans="1:15">
      <c r="A3" s="148" t="s">
        <v>2</v>
      </c>
      <c r="B3" s="148"/>
      <c r="C3" s="148"/>
      <c r="D3" s="148"/>
      <c r="E3" s="148"/>
      <c r="F3" s="148"/>
      <c r="G3" s="148"/>
      <c r="H3" s="148"/>
      <c r="I3" s="148"/>
      <c r="J3" s="157"/>
      <c r="K3" s="157"/>
      <c r="L3" s="157"/>
      <c r="M3" s="157"/>
      <c r="N3" s="157"/>
      <c r="O3" s="157" t="s">
        <v>3</v>
      </c>
    </row>
    <row r="4" ht="27" customHeight="1" spans="1:15">
      <c r="A4" s="149" t="s">
        <v>68</v>
      </c>
      <c r="B4" s="149" t="s">
        <v>69</v>
      </c>
      <c r="C4" s="149" t="s">
        <v>31</v>
      </c>
      <c r="D4" s="149" t="s">
        <v>34</v>
      </c>
      <c r="E4" s="149"/>
      <c r="F4" s="149"/>
      <c r="G4" s="149" t="s">
        <v>35</v>
      </c>
      <c r="H4" s="149" t="s">
        <v>36</v>
      </c>
      <c r="I4" s="149" t="s">
        <v>70</v>
      </c>
      <c r="J4" s="149" t="s">
        <v>71</v>
      </c>
      <c r="K4" s="149"/>
      <c r="L4" s="149"/>
      <c r="M4" s="149"/>
      <c r="N4" s="149"/>
      <c r="O4" s="149"/>
    </row>
    <row r="5" ht="27" customHeight="1" spans="1:15">
      <c r="A5" s="149"/>
      <c r="B5" s="149"/>
      <c r="C5" s="149"/>
      <c r="D5" s="149" t="s">
        <v>33</v>
      </c>
      <c r="E5" s="149" t="s">
        <v>72</v>
      </c>
      <c r="F5" s="149" t="s">
        <v>73</v>
      </c>
      <c r="G5" s="149"/>
      <c r="H5" s="149"/>
      <c r="I5" s="149"/>
      <c r="J5" s="149" t="s">
        <v>33</v>
      </c>
      <c r="K5" s="149" t="s">
        <v>74</v>
      </c>
      <c r="L5" s="149" t="s">
        <v>75</v>
      </c>
      <c r="M5" s="149" t="s">
        <v>76</v>
      </c>
      <c r="N5" s="149" t="s">
        <v>77</v>
      </c>
      <c r="O5" s="149" t="s">
        <v>78</v>
      </c>
    </row>
    <row r="6" ht="20.25" customHeight="1" spans="1:15">
      <c r="A6" s="155" t="s">
        <v>45</v>
      </c>
      <c r="B6" s="155" t="s">
        <v>46</v>
      </c>
      <c r="C6" s="155" t="s">
        <v>47</v>
      </c>
      <c r="D6" s="155" t="s">
        <v>48</v>
      </c>
      <c r="E6" s="155" t="s">
        <v>49</v>
      </c>
      <c r="F6" s="155" t="s">
        <v>50</v>
      </c>
      <c r="G6" s="155" t="s">
        <v>51</v>
      </c>
      <c r="H6" s="155" t="s">
        <v>52</v>
      </c>
      <c r="I6" s="155" t="s">
        <v>53</v>
      </c>
      <c r="J6" s="155" t="s">
        <v>54</v>
      </c>
      <c r="K6" s="155" t="s">
        <v>55</v>
      </c>
      <c r="L6" s="155" t="s">
        <v>56</v>
      </c>
      <c r="M6" s="155" t="s">
        <v>57</v>
      </c>
      <c r="N6" s="155" t="s">
        <v>58</v>
      </c>
      <c r="O6" s="155" t="s">
        <v>59</v>
      </c>
    </row>
    <row r="7" ht="20.25" customHeight="1" spans="1:15">
      <c r="A7" s="148" t="s">
        <v>79</v>
      </c>
      <c r="B7" s="148" t="str">
        <f>"        "&amp;"一般公共服务支出"</f>
        <v>        一般公共服务支出</v>
      </c>
      <c r="C7" s="63">
        <v>13835790.8</v>
      </c>
      <c r="D7" s="63">
        <v>13835790.8</v>
      </c>
      <c r="E7" s="63">
        <v>12849790.8</v>
      </c>
      <c r="F7" s="63">
        <v>986000</v>
      </c>
      <c r="G7" s="63"/>
      <c r="H7" s="63"/>
      <c r="I7" s="63"/>
      <c r="J7" s="63"/>
      <c r="K7" s="63"/>
      <c r="L7" s="63"/>
      <c r="M7" s="63"/>
      <c r="N7" s="63"/>
      <c r="O7" s="63"/>
    </row>
    <row r="8" ht="20.25" customHeight="1" spans="1:15">
      <c r="A8" s="158" t="s">
        <v>80</v>
      </c>
      <c r="B8" s="158" t="str">
        <f>"        "&amp;"发展与改革事务"</f>
        <v>        发展与改革事务</v>
      </c>
      <c r="C8" s="63">
        <v>13835790.8</v>
      </c>
      <c r="D8" s="63">
        <v>13835790.8</v>
      </c>
      <c r="E8" s="63">
        <v>12849790.8</v>
      </c>
      <c r="F8" s="63">
        <v>986000</v>
      </c>
      <c r="G8" s="63"/>
      <c r="H8" s="63"/>
      <c r="I8" s="63"/>
      <c r="J8" s="63"/>
      <c r="K8" s="63"/>
      <c r="L8" s="63"/>
      <c r="M8" s="63"/>
      <c r="N8" s="63"/>
      <c r="O8" s="63"/>
    </row>
    <row r="9" ht="20.25" customHeight="1" spans="1:15">
      <c r="A9" s="159" t="s">
        <v>81</v>
      </c>
      <c r="B9" s="159" t="str">
        <f>"        "&amp;"行政运行"</f>
        <v>        行政运行</v>
      </c>
      <c r="C9" s="63">
        <v>10476585.07</v>
      </c>
      <c r="D9" s="63">
        <v>10476585.07</v>
      </c>
      <c r="E9" s="63">
        <v>10476585.07</v>
      </c>
      <c r="F9" s="63"/>
      <c r="G9" s="63"/>
      <c r="H9" s="63"/>
      <c r="I9" s="63"/>
      <c r="J9" s="63"/>
      <c r="K9" s="63"/>
      <c r="L9" s="63"/>
      <c r="M9" s="63"/>
      <c r="N9" s="63"/>
      <c r="O9" s="63"/>
    </row>
    <row r="10" ht="20.25" customHeight="1" spans="1:15">
      <c r="A10" s="159" t="s">
        <v>82</v>
      </c>
      <c r="B10" s="159" t="str">
        <f>"        "&amp;"一般行政管理事务"</f>
        <v>        一般行政管理事务</v>
      </c>
      <c r="C10" s="63">
        <v>336000</v>
      </c>
      <c r="D10" s="63">
        <v>336000</v>
      </c>
      <c r="E10" s="63">
        <v>336000</v>
      </c>
      <c r="F10" s="63"/>
      <c r="G10" s="63"/>
      <c r="H10" s="63"/>
      <c r="I10" s="63"/>
      <c r="J10" s="63"/>
      <c r="K10" s="63"/>
      <c r="L10" s="63"/>
      <c r="M10" s="63"/>
      <c r="N10" s="63"/>
      <c r="O10" s="63"/>
    </row>
    <row r="11" ht="20.25" customHeight="1" spans="1:15">
      <c r="A11" s="159" t="s">
        <v>83</v>
      </c>
      <c r="B11" s="159" t="str">
        <f>"        "&amp;"社会事业发展规划"</f>
        <v>        社会事业发展规划</v>
      </c>
      <c r="C11" s="63">
        <v>500000</v>
      </c>
      <c r="D11" s="63">
        <v>500000</v>
      </c>
      <c r="E11" s="63"/>
      <c r="F11" s="63">
        <v>500000</v>
      </c>
      <c r="G11" s="63"/>
      <c r="H11" s="63"/>
      <c r="I11" s="63"/>
      <c r="J11" s="63"/>
      <c r="K11" s="63"/>
      <c r="L11" s="63"/>
      <c r="M11" s="63"/>
      <c r="N11" s="63"/>
      <c r="O11" s="63"/>
    </row>
    <row r="12" ht="20.25" customHeight="1" spans="1:15">
      <c r="A12" s="159" t="s">
        <v>84</v>
      </c>
      <c r="B12" s="159" t="str">
        <f>"        "&amp;"事业运行"</f>
        <v>        事业运行</v>
      </c>
      <c r="C12" s="63">
        <v>2037205.73</v>
      </c>
      <c r="D12" s="63">
        <v>2037205.73</v>
      </c>
      <c r="E12" s="63">
        <v>2037205.73</v>
      </c>
      <c r="F12" s="63"/>
      <c r="G12" s="63"/>
      <c r="H12" s="63"/>
      <c r="I12" s="63"/>
      <c r="J12" s="63"/>
      <c r="K12" s="63"/>
      <c r="L12" s="63"/>
      <c r="M12" s="63"/>
      <c r="N12" s="63"/>
      <c r="O12" s="63"/>
    </row>
    <row r="13" ht="20.25" customHeight="1" spans="1:15">
      <c r="A13" s="159" t="s">
        <v>85</v>
      </c>
      <c r="B13" s="159" t="str">
        <f>"        "&amp;"其他发展与改革事务支出"</f>
        <v>        其他发展与改革事务支出</v>
      </c>
      <c r="C13" s="63">
        <v>486000</v>
      </c>
      <c r="D13" s="63">
        <v>486000</v>
      </c>
      <c r="E13" s="63"/>
      <c r="F13" s="63">
        <v>486000</v>
      </c>
      <c r="G13" s="63"/>
      <c r="H13" s="63"/>
      <c r="I13" s="63"/>
      <c r="J13" s="63"/>
      <c r="K13" s="63"/>
      <c r="L13" s="63"/>
      <c r="M13" s="63"/>
      <c r="N13" s="63"/>
      <c r="O13" s="63"/>
    </row>
    <row r="14" ht="20.25" customHeight="1" spans="1:15">
      <c r="A14" s="148" t="s">
        <v>86</v>
      </c>
      <c r="B14" s="148" t="str">
        <f>"        "&amp;"社会保障和就业支出"</f>
        <v>        社会保障和就业支出</v>
      </c>
      <c r="C14" s="63">
        <v>5896644</v>
      </c>
      <c r="D14" s="63">
        <v>5896644</v>
      </c>
      <c r="E14" s="63">
        <v>5789400</v>
      </c>
      <c r="F14" s="63">
        <v>107244</v>
      </c>
      <c r="G14" s="63"/>
      <c r="H14" s="63"/>
      <c r="I14" s="63"/>
      <c r="J14" s="63"/>
      <c r="K14" s="63"/>
      <c r="L14" s="63"/>
      <c r="M14" s="63"/>
      <c r="N14" s="63"/>
      <c r="O14" s="63"/>
    </row>
    <row r="15" ht="20.25" customHeight="1" spans="1:15">
      <c r="A15" s="158" t="s">
        <v>87</v>
      </c>
      <c r="B15" s="158" t="str">
        <f>"        "&amp;"行政事业单位养老支出"</f>
        <v>        行政事业单位养老支出</v>
      </c>
      <c r="C15" s="63">
        <v>5789400</v>
      </c>
      <c r="D15" s="63">
        <v>5789400</v>
      </c>
      <c r="E15" s="63">
        <v>5789400</v>
      </c>
      <c r="F15" s="63"/>
      <c r="G15" s="63"/>
      <c r="H15" s="63"/>
      <c r="I15" s="63"/>
      <c r="J15" s="63"/>
      <c r="K15" s="63"/>
      <c r="L15" s="63"/>
      <c r="M15" s="63"/>
      <c r="N15" s="63"/>
      <c r="O15" s="63"/>
    </row>
    <row r="16" ht="20.25" customHeight="1" spans="1:15">
      <c r="A16" s="159" t="s">
        <v>88</v>
      </c>
      <c r="B16" s="159" t="str">
        <f>"        "&amp;"行政单位离退休"</f>
        <v>        行政单位离退休</v>
      </c>
      <c r="C16" s="63">
        <v>4175520</v>
      </c>
      <c r="D16" s="63">
        <v>4175520</v>
      </c>
      <c r="E16" s="63">
        <v>4175520</v>
      </c>
      <c r="F16" s="63"/>
      <c r="G16" s="63"/>
      <c r="H16" s="63"/>
      <c r="I16" s="63"/>
      <c r="J16" s="63"/>
      <c r="K16" s="63"/>
      <c r="L16" s="63"/>
      <c r="M16" s="63"/>
      <c r="N16" s="63"/>
      <c r="O16" s="63"/>
    </row>
    <row r="17" ht="20.25" customHeight="1" spans="1:15">
      <c r="A17" s="159" t="s">
        <v>89</v>
      </c>
      <c r="B17" s="159" t="str">
        <f>"        "&amp;"机关事业单位基本养老保险缴费支出"</f>
        <v>        机关事业单位基本养老保险缴费支出</v>
      </c>
      <c r="C17" s="63">
        <v>1133880</v>
      </c>
      <c r="D17" s="63">
        <v>1133880</v>
      </c>
      <c r="E17" s="63">
        <v>1133880</v>
      </c>
      <c r="F17" s="63"/>
      <c r="G17" s="63"/>
      <c r="H17" s="63"/>
      <c r="I17" s="63"/>
      <c r="J17" s="63"/>
      <c r="K17" s="63"/>
      <c r="L17" s="63"/>
      <c r="M17" s="63"/>
      <c r="N17" s="63"/>
      <c r="O17" s="63"/>
    </row>
    <row r="18" ht="20.25" customHeight="1" spans="1:15">
      <c r="A18" s="159" t="s">
        <v>90</v>
      </c>
      <c r="B18" s="159" t="str">
        <f>"        "&amp;"机关事业单位职业年金缴费支出"</f>
        <v>        机关事业单位职业年金缴费支出</v>
      </c>
      <c r="C18" s="63">
        <v>480000</v>
      </c>
      <c r="D18" s="63">
        <v>480000</v>
      </c>
      <c r="E18" s="63">
        <v>480000</v>
      </c>
      <c r="F18" s="63"/>
      <c r="G18" s="63"/>
      <c r="H18" s="63"/>
      <c r="I18" s="63"/>
      <c r="J18" s="63"/>
      <c r="K18" s="63"/>
      <c r="L18" s="63"/>
      <c r="M18" s="63"/>
      <c r="N18" s="63"/>
      <c r="O18" s="63"/>
    </row>
    <row r="19" ht="20.25" customHeight="1" spans="1:15">
      <c r="A19" s="158" t="s">
        <v>91</v>
      </c>
      <c r="B19" s="158" t="str">
        <f>"        "&amp;"抚恤"</f>
        <v>        抚恤</v>
      </c>
      <c r="C19" s="63">
        <v>107244</v>
      </c>
      <c r="D19" s="63">
        <v>107244</v>
      </c>
      <c r="E19" s="63"/>
      <c r="F19" s="63">
        <v>107244</v>
      </c>
      <c r="G19" s="63"/>
      <c r="H19" s="63"/>
      <c r="I19" s="63"/>
      <c r="J19" s="63"/>
      <c r="K19" s="63"/>
      <c r="L19" s="63"/>
      <c r="M19" s="63"/>
      <c r="N19" s="63"/>
      <c r="O19" s="63"/>
    </row>
    <row r="20" ht="20.25" customHeight="1" spans="1:15">
      <c r="A20" s="159" t="s">
        <v>92</v>
      </c>
      <c r="B20" s="159" t="str">
        <f>"        "&amp;"死亡抚恤"</f>
        <v>        死亡抚恤</v>
      </c>
      <c r="C20" s="63">
        <v>107244</v>
      </c>
      <c r="D20" s="63">
        <v>107244</v>
      </c>
      <c r="E20" s="63"/>
      <c r="F20" s="63">
        <v>107244</v>
      </c>
      <c r="G20" s="63"/>
      <c r="H20" s="63"/>
      <c r="I20" s="63"/>
      <c r="J20" s="63"/>
      <c r="K20" s="63"/>
      <c r="L20" s="63"/>
      <c r="M20" s="63"/>
      <c r="N20" s="63"/>
      <c r="O20" s="63"/>
    </row>
    <row r="21" ht="20.25" customHeight="1" spans="1:15">
      <c r="A21" s="148" t="s">
        <v>93</v>
      </c>
      <c r="B21" s="148" t="str">
        <f>"        "&amp;"卫生健康支出"</f>
        <v>        卫生健康支出</v>
      </c>
      <c r="C21" s="63">
        <v>3645618.03</v>
      </c>
      <c r="D21" s="63">
        <v>1545618.03</v>
      </c>
      <c r="E21" s="63">
        <v>1545618.03</v>
      </c>
      <c r="F21" s="63"/>
      <c r="G21" s="63"/>
      <c r="H21" s="63"/>
      <c r="I21" s="63"/>
      <c r="J21" s="63">
        <v>2100000</v>
      </c>
      <c r="K21" s="63"/>
      <c r="L21" s="63"/>
      <c r="M21" s="63"/>
      <c r="N21" s="63"/>
      <c r="O21" s="63">
        <v>2100000</v>
      </c>
    </row>
    <row r="22" ht="20.25" customHeight="1" spans="1:15">
      <c r="A22" s="158" t="s">
        <v>94</v>
      </c>
      <c r="B22" s="158" t="str">
        <f>"        "&amp;"公共卫生"</f>
        <v>        公共卫生</v>
      </c>
      <c r="C22" s="63">
        <v>2100000</v>
      </c>
      <c r="D22" s="63"/>
      <c r="E22" s="63"/>
      <c r="F22" s="63"/>
      <c r="G22" s="63"/>
      <c r="H22" s="63"/>
      <c r="I22" s="63"/>
      <c r="J22" s="63">
        <v>2100000</v>
      </c>
      <c r="K22" s="63"/>
      <c r="L22" s="63"/>
      <c r="M22" s="63"/>
      <c r="N22" s="63"/>
      <c r="O22" s="63">
        <v>2100000</v>
      </c>
    </row>
    <row r="23" ht="20.25" customHeight="1" spans="1:15">
      <c r="A23" s="159" t="s">
        <v>95</v>
      </c>
      <c r="B23" s="159" t="str">
        <f>"        "&amp;"突发公共卫生事件应急处置"</f>
        <v>        突发公共卫生事件应急处置</v>
      </c>
      <c r="C23" s="63">
        <v>2100000</v>
      </c>
      <c r="D23" s="63"/>
      <c r="E23" s="63"/>
      <c r="F23" s="63"/>
      <c r="G23" s="63"/>
      <c r="H23" s="63"/>
      <c r="I23" s="63"/>
      <c r="J23" s="63">
        <v>2100000</v>
      </c>
      <c r="K23" s="63"/>
      <c r="L23" s="63"/>
      <c r="M23" s="63"/>
      <c r="N23" s="63"/>
      <c r="O23" s="63">
        <v>2100000</v>
      </c>
    </row>
    <row r="24" ht="20.25" customHeight="1" spans="1:15">
      <c r="A24" s="158" t="s">
        <v>96</v>
      </c>
      <c r="B24" s="158" t="str">
        <f>"        "&amp;"行政事业单位医疗"</f>
        <v>        行政事业单位医疗</v>
      </c>
      <c r="C24" s="63">
        <v>1545618.03</v>
      </c>
      <c r="D24" s="63">
        <v>1545618.03</v>
      </c>
      <c r="E24" s="63">
        <v>1545618.03</v>
      </c>
      <c r="F24" s="63"/>
      <c r="G24" s="63"/>
      <c r="H24" s="63"/>
      <c r="I24" s="63"/>
      <c r="J24" s="63"/>
      <c r="K24" s="63"/>
      <c r="L24" s="63"/>
      <c r="M24" s="63"/>
      <c r="N24" s="63"/>
      <c r="O24" s="63"/>
    </row>
    <row r="25" ht="20.25" customHeight="1" spans="1:15">
      <c r="A25" s="159" t="s">
        <v>97</v>
      </c>
      <c r="B25" s="159" t="str">
        <f>"        "&amp;"行政单位医疗"</f>
        <v>        行政单位医疗</v>
      </c>
      <c r="C25" s="63">
        <v>651648.09</v>
      </c>
      <c r="D25" s="63">
        <v>651648.09</v>
      </c>
      <c r="E25" s="63">
        <v>651648.09</v>
      </c>
      <c r="F25" s="63"/>
      <c r="G25" s="63"/>
      <c r="H25" s="63"/>
      <c r="I25" s="63"/>
      <c r="J25" s="63"/>
      <c r="K25" s="63"/>
      <c r="L25" s="63"/>
      <c r="M25" s="63"/>
      <c r="N25" s="63"/>
      <c r="O25" s="63"/>
    </row>
    <row r="26" ht="20.25" customHeight="1" spans="1:15">
      <c r="A26" s="159" t="s">
        <v>98</v>
      </c>
      <c r="B26" s="159" t="str">
        <f>"        "&amp;"事业单位医疗"</f>
        <v>        事业单位医疗</v>
      </c>
      <c r="C26" s="63">
        <v>101552.16</v>
      </c>
      <c r="D26" s="63">
        <v>101552.16</v>
      </c>
      <c r="E26" s="63">
        <v>101552.16</v>
      </c>
      <c r="F26" s="63"/>
      <c r="G26" s="63"/>
      <c r="H26" s="63"/>
      <c r="I26" s="63"/>
      <c r="J26" s="63"/>
      <c r="K26" s="63"/>
      <c r="L26" s="63"/>
      <c r="M26" s="63"/>
      <c r="N26" s="63"/>
      <c r="O26" s="63"/>
    </row>
    <row r="27" ht="20.25" customHeight="1" spans="1:15">
      <c r="A27" s="159" t="s">
        <v>99</v>
      </c>
      <c r="B27" s="159" t="str">
        <f>"        "&amp;"公务员医疗补助"</f>
        <v>        公务员医疗补助</v>
      </c>
      <c r="C27" s="63">
        <v>704882.1</v>
      </c>
      <c r="D27" s="63">
        <v>704882.1</v>
      </c>
      <c r="E27" s="63">
        <v>704882.1</v>
      </c>
      <c r="F27" s="63"/>
      <c r="G27" s="63"/>
      <c r="H27" s="63"/>
      <c r="I27" s="63"/>
      <c r="J27" s="63"/>
      <c r="K27" s="63"/>
      <c r="L27" s="63"/>
      <c r="M27" s="63"/>
      <c r="N27" s="63"/>
      <c r="O27" s="63"/>
    </row>
    <row r="28" ht="20.25" customHeight="1" spans="1:15">
      <c r="A28" s="159" t="s">
        <v>100</v>
      </c>
      <c r="B28" s="159" t="str">
        <f>"        "&amp;"其他行政事业单位医疗支出"</f>
        <v>        其他行政事业单位医疗支出</v>
      </c>
      <c r="C28" s="63">
        <v>87535.68</v>
      </c>
      <c r="D28" s="63">
        <v>87535.68</v>
      </c>
      <c r="E28" s="63">
        <v>87535.68</v>
      </c>
      <c r="F28" s="63"/>
      <c r="G28" s="63"/>
      <c r="H28" s="63"/>
      <c r="I28" s="63"/>
      <c r="J28" s="63"/>
      <c r="K28" s="63"/>
      <c r="L28" s="63"/>
      <c r="M28" s="63"/>
      <c r="N28" s="63"/>
      <c r="O28" s="63"/>
    </row>
    <row r="29" ht="20.25" customHeight="1" spans="1:15">
      <c r="A29" s="148" t="s">
        <v>101</v>
      </c>
      <c r="B29" s="148" t="str">
        <f>"        "&amp;"资源勘探工业信息等支出"</f>
        <v>        资源勘探工业信息等支出</v>
      </c>
      <c r="C29" s="63">
        <v>58503795.33</v>
      </c>
      <c r="D29" s="63">
        <v>58503795.33</v>
      </c>
      <c r="E29" s="63"/>
      <c r="F29" s="63">
        <v>58503795.33</v>
      </c>
      <c r="G29" s="63"/>
      <c r="H29" s="63"/>
      <c r="I29" s="63"/>
      <c r="J29" s="63"/>
      <c r="K29" s="63"/>
      <c r="L29" s="63"/>
      <c r="M29" s="63"/>
      <c r="N29" s="63"/>
      <c r="O29" s="63"/>
    </row>
    <row r="30" ht="20.25" customHeight="1" spans="1:15">
      <c r="A30" s="158" t="s">
        <v>102</v>
      </c>
      <c r="B30" s="158" t="str">
        <f>"        "&amp;"工业和信息产业"</f>
        <v>        工业和信息产业</v>
      </c>
      <c r="C30" s="63">
        <v>5526225.93</v>
      </c>
      <c r="D30" s="63">
        <v>5526225.93</v>
      </c>
      <c r="E30" s="63"/>
      <c r="F30" s="63">
        <v>5526225.93</v>
      </c>
      <c r="G30" s="63"/>
      <c r="H30" s="63"/>
      <c r="I30" s="63"/>
      <c r="J30" s="63"/>
      <c r="K30" s="63"/>
      <c r="L30" s="63"/>
      <c r="M30" s="63"/>
      <c r="N30" s="63"/>
      <c r="O30" s="63"/>
    </row>
    <row r="31" ht="20.25" customHeight="1" spans="1:15">
      <c r="A31" s="159" t="s">
        <v>103</v>
      </c>
      <c r="B31" s="159" t="str">
        <f>"        "&amp;"一般行政管理事务"</f>
        <v>        一般行政管理事务</v>
      </c>
      <c r="C31" s="63">
        <v>60000</v>
      </c>
      <c r="D31" s="63">
        <v>60000</v>
      </c>
      <c r="E31" s="63"/>
      <c r="F31" s="63">
        <v>60000</v>
      </c>
      <c r="G31" s="63"/>
      <c r="H31" s="63"/>
      <c r="I31" s="63"/>
      <c r="J31" s="63"/>
      <c r="K31" s="63"/>
      <c r="L31" s="63"/>
      <c r="M31" s="63"/>
      <c r="N31" s="63"/>
      <c r="O31" s="63"/>
    </row>
    <row r="32" ht="20.25" customHeight="1" spans="1:15">
      <c r="A32" s="159" t="s">
        <v>104</v>
      </c>
      <c r="B32" s="159" t="str">
        <f>"        "&amp;"无线电及信息通信监管"</f>
        <v>        无线电及信息通信监管</v>
      </c>
      <c r="C32" s="63">
        <v>1234505.93</v>
      </c>
      <c r="D32" s="63">
        <v>1234505.93</v>
      </c>
      <c r="E32" s="63"/>
      <c r="F32" s="63">
        <v>1234505.93</v>
      </c>
      <c r="G32" s="63"/>
      <c r="H32" s="63"/>
      <c r="I32" s="63"/>
      <c r="J32" s="63"/>
      <c r="K32" s="63"/>
      <c r="L32" s="63"/>
      <c r="M32" s="63"/>
      <c r="N32" s="63"/>
      <c r="O32" s="63"/>
    </row>
    <row r="33" ht="20.25" customHeight="1" spans="1:15">
      <c r="A33" s="159" t="s">
        <v>105</v>
      </c>
      <c r="B33" s="159" t="str">
        <f>"        "&amp;"产业发展"</f>
        <v>        产业发展</v>
      </c>
      <c r="C33" s="63">
        <v>3620000</v>
      </c>
      <c r="D33" s="63">
        <v>3620000</v>
      </c>
      <c r="E33" s="63"/>
      <c r="F33" s="63">
        <v>3620000</v>
      </c>
      <c r="G33" s="63"/>
      <c r="H33" s="63"/>
      <c r="I33" s="63"/>
      <c r="J33" s="63"/>
      <c r="K33" s="63"/>
      <c r="L33" s="63"/>
      <c r="M33" s="63"/>
      <c r="N33" s="63"/>
      <c r="O33" s="63"/>
    </row>
    <row r="34" ht="20.25" customHeight="1" spans="1:15">
      <c r="A34" s="159" t="s">
        <v>106</v>
      </c>
      <c r="B34" s="159" t="str">
        <f>"        "&amp;"其他工业和信息产业支出"</f>
        <v>        其他工业和信息产业支出</v>
      </c>
      <c r="C34" s="63">
        <v>611720</v>
      </c>
      <c r="D34" s="63">
        <v>611720</v>
      </c>
      <c r="E34" s="63"/>
      <c r="F34" s="63">
        <v>611720</v>
      </c>
      <c r="G34" s="63"/>
      <c r="H34" s="63"/>
      <c r="I34" s="63"/>
      <c r="J34" s="63"/>
      <c r="K34" s="63"/>
      <c r="L34" s="63"/>
      <c r="M34" s="63"/>
      <c r="N34" s="63"/>
      <c r="O34" s="63"/>
    </row>
    <row r="35" ht="20.25" customHeight="1" spans="1:15">
      <c r="A35" s="158" t="s">
        <v>107</v>
      </c>
      <c r="B35" s="158" t="str">
        <f>"        "&amp;"支持中小企业发展和管理支出"</f>
        <v>        支持中小企业发展和管理支出</v>
      </c>
      <c r="C35" s="63">
        <v>52477569.4</v>
      </c>
      <c r="D35" s="63">
        <v>52477569.4</v>
      </c>
      <c r="E35" s="63"/>
      <c r="F35" s="63">
        <v>52477569.4</v>
      </c>
      <c r="G35" s="63"/>
      <c r="H35" s="63"/>
      <c r="I35" s="63"/>
      <c r="J35" s="63"/>
      <c r="K35" s="63"/>
      <c r="L35" s="63"/>
      <c r="M35" s="63"/>
      <c r="N35" s="63"/>
      <c r="O35" s="63"/>
    </row>
    <row r="36" ht="20.25" customHeight="1" spans="1:15">
      <c r="A36" s="159" t="s">
        <v>108</v>
      </c>
      <c r="B36" s="159" t="str">
        <f>"        "&amp;"中小企业发展专项"</f>
        <v>        中小企业发展专项</v>
      </c>
      <c r="C36" s="63">
        <v>52238869.4</v>
      </c>
      <c r="D36" s="63">
        <v>52238869.4</v>
      </c>
      <c r="E36" s="63"/>
      <c r="F36" s="63">
        <v>52238869.4</v>
      </c>
      <c r="G36" s="63"/>
      <c r="H36" s="63"/>
      <c r="I36" s="63"/>
      <c r="J36" s="63"/>
      <c r="K36" s="63"/>
      <c r="L36" s="63"/>
      <c r="M36" s="63"/>
      <c r="N36" s="63"/>
      <c r="O36" s="63"/>
    </row>
    <row r="37" ht="20.25" customHeight="1" spans="1:15">
      <c r="A37" s="159" t="s">
        <v>109</v>
      </c>
      <c r="B37" s="159" t="str">
        <f>"        "&amp;"其他支持中小企业发展和管理支出"</f>
        <v>        其他支持中小企业发展和管理支出</v>
      </c>
      <c r="C37" s="63">
        <v>238700</v>
      </c>
      <c r="D37" s="63">
        <v>238700</v>
      </c>
      <c r="E37" s="63"/>
      <c r="F37" s="63">
        <v>238700</v>
      </c>
      <c r="G37" s="63"/>
      <c r="H37" s="63"/>
      <c r="I37" s="63"/>
      <c r="J37" s="63"/>
      <c r="K37" s="63"/>
      <c r="L37" s="63"/>
      <c r="M37" s="63"/>
      <c r="N37" s="63"/>
      <c r="O37" s="63"/>
    </row>
    <row r="38" ht="20.25" customHeight="1" spans="1:15">
      <c r="A38" s="158" t="s">
        <v>110</v>
      </c>
      <c r="B38" s="158" t="str">
        <f>"        "&amp;"其他资源勘探工业信息等支出"</f>
        <v>        其他资源勘探工业信息等支出</v>
      </c>
      <c r="C38" s="63">
        <v>500000</v>
      </c>
      <c r="D38" s="63">
        <v>500000</v>
      </c>
      <c r="E38" s="63"/>
      <c r="F38" s="63">
        <v>500000</v>
      </c>
      <c r="G38" s="63"/>
      <c r="H38" s="63"/>
      <c r="I38" s="63"/>
      <c r="J38" s="63"/>
      <c r="K38" s="63"/>
      <c r="L38" s="63"/>
      <c r="M38" s="63"/>
      <c r="N38" s="63"/>
      <c r="O38" s="63"/>
    </row>
    <row r="39" ht="20.25" customHeight="1" spans="1:15">
      <c r="A39" s="159" t="s">
        <v>111</v>
      </c>
      <c r="B39" s="159" t="str">
        <f>"        "&amp;"其他资源勘探工业信息等支出"</f>
        <v>        其他资源勘探工业信息等支出</v>
      </c>
      <c r="C39" s="63">
        <v>500000</v>
      </c>
      <c r="D39" s="63">
        <v>500000</v>
      </c>
      <c r="E39" s="63"/>
      <c r="F39" s="63">
        <v>500000</v>
      </c>
      <c r="G39" s="63"/>
      <c r="H39" s="63"/>
      <c r="I39" s="63"/>
      <c r="J39" s="63"/>
      <c r="K39" s="63"/>
      <c r="L39" s="63"/>
      <c r="M39" s="63"/>
      <c r="N39" s="63"/>
      <c r="O39" s="63"/>
    </row>
    <row r="40" ht="20.25" customHeight="1" spans="1:15">
      <c r="A40" s="148" t="s">
        <v>112</v>
      </c>
      <c r="B40" s="148" t="str">
        <f>"        "&amp;"住房保障支出"</f>
        <v>        住房保障支出</v>
      </c>
      <c r="C40" s="63">
        <v>1076880</v>
      </c>
      <c r="D40" s="63">
        <v>1076880</v>
      </c>
      <c r="E40" s="63">
        <v>1076880</v>
      </c>
      <c r="F40" s="63"/>
      <c r="G40" s="63"/>
      <c r="H40" s="63"/>
      <c r="I40" s="63"/>
      <c r="J40" s="63"/>
      <c r="K40" s="63"/>
      <c r="L40" s="63"/>
      <c r="M40" s="63"/>
      <c r="N40" s="63"/>
      <c r="O40" s="63"/>
    </row>
    <row r="41" ht="20.25" customHeight="1" spans="1:15">
      <c r="A41" s="158" t="s">
        <v>113</v>
      </c>
      <c r="B41" s="158" t="str">
        <f>"        "&amp;"住房改革支出"</f>
        <v>        住房改革支出</v>
      </c>
      <c r="C41" s="63">
        <v>1076880</v>
      </c>
      <c r="D41" s="63">
        <v>1076880</v>
      </c>
      <c r="E41" s="63">
        <v>1076880</v>
      </c>
      <c r="F41" s="63"/>
      <c r="G41" s="63"/>
      <c r="H41" s="63"/>
      <c r="I41" s="63"/>
      <c r="J41" s="63"/>
      <c r="K41" s="63"/>
      <c r="L41" s="63"/>
      <c r="M41" s="63"/>
      <c r="N41" s="63"/>
      <c r="O41" s="63"/>
    </row>
    <row r="42" ht="20.25" customHeight="1" spans="1:15">
      <c r="A42" s="159" t="s">
        <v>114</v>
      </c>
      <c r="B42" s="159" t="str">
        <f>"        "&amp;"住房公积金"</f>
        <v>        住房公积金</v>
      </c>
      <c r="C42" s="63">
        <v>1016664</v>
      </c>
      <c r="D42" s="63">
        <v>1016664</v>
      </c>
      <c r="E42" s="63">
        <v>1016664</v>
      </c>
      <c r="F42" s="63"/>
      <c r="G42" s="63"/>
      <c r="H42" s="63"/>
      <c r="I42" s="63"/>
      <c r="J42" s="63"/>
      <c r="K42" s="63"/>
      <c r="L42" s="63"/>
      <c r="M42" s="63"/>
      <c r="N42" s="63"/>
      <c r="O42" s="63"/>
    </row>
    <row r="43" ht="20.25" customHeight="1" spans="1:15">
      <c r="A43" s="159" t="s">
        <v>115</v>
      </c>
      <c r="B43" s="159" t="str">
        <f>"        "&amp;"购房补贴"</f>
        <v>        购房补贴</v>
      </c>
      <c r="C43" s="63">
        <v>60216</v>
      </c>
      <c r="D43" s="63">
        <v>60216</v>
      </c>
      <c r="E43" s="63">
        <v>60216</v>
      </c>
      <c r="F43" s="63"/>
      <c r="G43" s="63"/>
      <c r="H43" s="63"/>
      <c r="I43" s="63"/>
      <c r="J43" s="63"/>
      <c r="K43" s="63"/>
      <c r="L43" s="63"/>
      <c r="M43" s="63"/>
      <c r="N43" s="63"/>
      <c r="O43" s="63"/>
    </row>
    <row r="44" ht="20.25" customHeight="1" spans="1:15">
      <c r="A44" s="150" t="s">
        <v>31</v>
      </c>
      <c r="B44" s="148"/>
      <c r="C44" s="152">
        <v>82958728.16</v>
      </c>
      <c r="D44" s="152">
        <v>80858728.16</v>
      </c>
      <c r="E44" s="152">
        <v>21261688.83</v>
      </c>
      <c r="F44" s="152">
        <v>59597039.33</v>
      </c>
      <c r="G44" s="152"/>
      <c r="H44" s="152"/>
      <c r="I44" s="152"/>
      <c r="J44" s="152">
        <v>2100000</v>
      </c>
      <c r="K44" s="152"/>
      <c r="L44" s="152"/>
      <c r="M44" s="152"/>
      <c r="N44" s="152"/>
      <c r="O44" s="152">
        <v>2100000</v>
      </c>
    </row>
  </sheetData>
  <mergeCells count="12">
    <mergeCell ref="A1:O1"/>
    <mergeCell ref="A2:O2"/>
    <mergeCell ref="A3:N3"/>
    <mergeCell ref="D4:F4"/>
    <mergeCell ref="J4:O4"/>
    <mergeCell ref="A44:B44"/>
    <mergeCell ref="A4:A5"/>
    <mergeCell ref="B4:B5"/>
    <mergeCell ref="C4:C5"/>
    <mergeCell ref="G4:G5"/>
    <mergeCell ref="H4:H5"/>
    <mergeCell ref="I4:I5"/>
  </mergeCells>
  <pageMargins left="0.751388888888889" right="0.751388888888889" top="1" bottom="1" header="0.5" footer="0.5"/>
  <pageSetup paperSize="1" scale="46" fitToHeight="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A3" sqref="A3:C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6" t="s">
        <v>116</v>
      </c>
      <c r="B1" s="160"/>
      <c r="C1" s="160"/>
      <c r="D1" s="160"/>
    </row>
    <row r="2" ht="28.5" customHeight="1" spans="1:4">
      <c r="A2" s="161" t="s">
        <v>117</v>
      </c>
      <c r="B2" s="161"/>
      <c r="C2" s="161"/>
      <c r="D2" s="161"/>
    </row>
    <row r="3" ht="18.75" customHeight="1" spans="1:4">
      <c r="A3" s="148" t="s">
        <v>2</v>
      </c>
      <c r="B3" s="148"/>
      <c r="C3" s="148"/>
      <c r="D3" s="146" t="s">
        <v>3</v>
      </c>
    </row>
    <row r="4" ht="18.75" customHeight="1" spans="1:4">
      <c r="A4" s="58" t="s">
        <v>4</v>
      </c>
      <c r="B4" s="58"/>
      <c r="C4" s="58" t="s">
        <v>5</v>
      </c>
      <c r="D4" s="58"/>
    </row>
    <row r="5" ht="18.75" customHeight="1" spans="1:4">
      <c r="A5" s="58" t="s">
        <v>6</v>
      </c>
      <c r="B5" s="58" t="s">
        <v>7</v>
      </c>
      <c r="C5" s="58" t="s">
        <v>118</v>
      </c>
      <c r="D5" s="58" t="s">
        <v>7</v>
      </c>
    </row>
    <row r="6" ht="18.75" customHeight="1" spans="1:4">
      <c r="A6" s="162" t="s">
        <v>119</v>
      </c>
      <c r="B6" s="163"/>
      <c r="C6" s="164" t="s">
        <v>120</v>
      </c>
      <c r="D6" s="163"/>
    </row>
    <row r="7" ht="18.75" customHeight="1" spans="1:4">
      <c r="A7" s="148" t="s">
        <v>121</v>
      </c>
      <c r="B7" s="165">
        <v>25385352.83</v>
      </c>
      <c r="C7" s="166" t="str">
        <f>"（一）"&amp;"一般公共服务支出"</f>
        <v>（一）一般公共服务支出</v>
      </c>
      <c r="D7" s="165">
        <v>13835790.8</v>
      </c>
    </row>
    <row r="8" ht="18.75" customHeight="1" spans="1:4">
      <c r="A8" s="148" t="s">
        <v>122</v>
      </c>
      <c r="B8" s="165"/>
      <c r="C8" s="166" t="str">
        <f>"（二）"&amp;"社会保障和就业支出"</f>
        <v>（二）社会保障和就业支出</v>
      </c>
      <c r="D8" s="165">
        <v>5896644</v>
      </c>
    </row>
    <row r="9" ht="18.75" customHeight="1" spans="1:4">
      <c r="A9" s="148" t="s">
        <v>123</v>
      </c>
      <c r="B9" s="165"/>
      <c r="C9" s="166" t="str">
        <f>"（三）"&amp;"卫生健康支出"</f>
        <v>（三）卫生健康支出</v>
      </c>
      <c r="D9" s="165">
        <v>1545618.03</v>
      </c>
    </row>
    <row r="10" ht="18.75" customHeight="1" spans="1:4">
      <c r="A10" s="148" t="s">
        <v>124</v>
      </c>
      <c r="B10" s="165"/>
      <c r="C10" s="166" t="str">
        <f>"（四）"&amp;"资源勘探工业信息等支出"</f>
        <v>（四）资源勘探工业信息等支出</v>
      </c>
      <c r="D10" s="165">
        <v>58503795.33</v>
      </c>
    </row>
    <row r="11" ht="18.75" customHeight="1" spans="1:4">
      <c r="A11" s="60" t="s">
        <v>121</v>
      </c>
      <c r="B11" s="165">
        <v>55473375.33</v>
      </c>
      <c r="C11" s="166" t="str">
        <f>"（五）"&amp;"住房保障支出"</f>
        <v>（五）住房保障支出</v>
      </c>
      <c r="D11" s="165">
        <v>1076880</v>
      </c>
    </row>
    <row r="12" ht="18.75" customHeight="1" spans="1:4">
      <c r="A12" s="60" t="s">
        <v>122</v>
      </c>
      <c r="B12" s="165"/>
      <c r="C12" s="148"/>
      <c r="D12" s="148"/>
    </row>
    <row r="13" ht="18.75" customHeight="1" spans="1:4">
      <c r="A13" s="60" t="s">
        <v>123</v>
      </c>
      <c r="B13" s="165"/>
      <c r="C13" s="148"/>
      <c r="D13" s="148"/>
    </row>
    <row r="14" ht="18.75" customHeight="1" spans="1:4">
      <c r="A14" s="148"/>
      <c r="B14" s="148"/>
      <c r="C14" s="148" t="s">
        <v>125</v>
      </c>
      <c r="D14" s="148"/>
    </row>
    <row r="15" ht="18.75" customHeight="1" spans="1:4">
      <c r="A15" s="167" t="s">
        <v>25</v>
      </c>
      <c r="B15" s="165">
        <v>80858728.16</v>
      </c>
      <c r="C15" s="167" t="s">
        <v>26</v>
      </c>
      <c r="D15" s="165">
        <v>80858728.16</v>
      </c>
    </row>
  </sheetData>
  <mergeCells count="5">
    <mergeCell ref="A1:D1"/>
    <mergeCell ref="A2:D2"/>
    <mergeCell ref="A3:C3"/>
    <mergeCell ref="A4:B4"/>
    <mergeCell ref="C4:D4"/>
  </mergeCells>
  <pageMargins left="0.751388888888889" right="0.751388888888889" top="1" bottom="1" header="0.5" footer="0.5"/>
  <pageSetup paperSize="1" fitToHeight="0"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2"/>
  <sheetViews>
    <sheetView showZeros="0" workbookViewId="0">
      <selection activeCell="A3" sqref="A3:F3"/>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6" t="s">
        <v>126</v>
      </c>
      <c r="B1" s="156"/>
      <c r="C1" s="156"/>
      <c r="D1" s="156"/>
      <c r="E1" s="156"/>
      <c r="F1" s="156"/>
      <c r="G1" s="156"/>
    </row>
    <row r="2" ht="28.5" customHeight="1" spans="1:7">
      <c r="A2" s="147" t="s">
        <v>127</v>
      </c>
      <c r="B2" s="147"/>
      <c r="C2" s="147"/>
      <c r="D2" s="147"/>
      <c r="E2" s="147"/>
      <c r="F2" s="147"/>
      <c r="G2" s="147"/>
    </row>
    <row r="3" ht="20.25" customHeight="1" spans="1:7">
      <c r="A3" s="148" t="s">
        <v>2</v>
      </c>
      <c r="B3" s="148"/>
      <c r="C3" s="148"/>
      <c r="D3" s="148"/>
      <c r="E3" s="148"/>
      <c r="F3" s="148"/>
      <c r="G3" s="157" t="s">
        <v>3</v>
      </c>
    </row>
    <row r="4" ht="27" customHeight="1" spans="1:7">
      <c r="A4" s="149" t="s">
        <v>128</v>
      </c>
      <c r="B4" s="149"/>
      <c r="C4" s="149" t="s">
        <v>31</v>
      </c>
      <c r="D4" s="149" t="s">
        <v>34</v>
      </c>
      <c r="E4" s="149"/>
      <c r="F4" s="149"/>
      <c r="G4" s="149" t="s">
        <v>73</v>
      </c>
    </row>
    <row r="5" ht="27" customHeight="1" spans="1:7">
      <c r="A5" s="149" t="s">
        <v>68</v>
      </c>
      <c r="B5" s="149" t="s">
        <v>69</v>
      </c>
      <c r="C5" s="149"/>
      <c r="D5" s="149" t="s">
        <v>33</v>
      </c>
      <c r="E5" s="149" t="s">
        <v>129</v>
      </c>
      <c r="F5" s="149" t="s">
        <v>130</v>
      </c>
      <c r="G5" s="149"/>
    </row>
    <row r="6" ht="20.25" customHeight="1" spans="1:7">
      <c r="A6" s="155" t="s">
        <v>45</v>
      </c>
      <c r="B6" s="155" t="s">
        <v>46</v>
      </c>
      <c r="C6" s="155" t="s">
        <v>47</v>
      </c>
      <c r="D6" s="155" t="s">
        <v>48</v>
      </c>
      <c r="E6" s="155" t="s">
        <v>49</v>
      </c>
      <c r="F6" s="155" t="s">
        <v>50</v>
      </c>
      <c r="G6" s="155">
        <v>7</v>
      </c>
    </row>
    <row r="7" ht="20.25" customHeight="1" spans="1:7">
      <c r="A7" s="148" t="s">
        <v>79</v>
      </c>
      <c r="B7" s="148" t="str">
        <f>"        "&amp;"一般公共服务支出"</f>
        <v>        一般公共服务支出</v>
      </c>
      <c r="C7" s="63">
        <v>13835790.8</v>
      </c>
      <c r="D7" s="152">
        <v>12849790.8</v>
      </c>
      <c r="E7" s="63">
        <v>8620618.8</v>
      </c>
      <c r="F7" s="63">
        <v>4229172</v>
      </c>
      <c r="G7" s="63">
        <v>986000</v>
      </c>
    </row>
    <row r="8" ht="20.25" customHeight="1" spans="1:7">
      <c r="A8" s="158" t="s">
        <v>80</v>
      </c>
      <c r="B8" s="158" t="str">
        <f>"        "&amp;"发展与改革事务"</f>
        <v>        发展与改革事务</v>
      </c>
      <c r="C8" s="63">
        <v>13835790.8</v>
      </c>
      <c r="D8" s="152">
        <v>12849790.8</v>
      </c>
      <c r="E8" s="63">
        <v>8620618.8</v>
      </c>
      <c r="F8" s="63">
        <v>4229172</v>
      </c>
      <c r="G8" s="63">
        <v>986000</v>
      </c>
    </row>
    <row r="9" ht="20.25" customHeight="1" spans="1:7">
      <c r="A9" s="159" t="s">
        <v>81</v>
      </c>
      <c r="B9" s="159" t="str">
        <f>"        "&amp;"行政运行"</f>
        <v>        行政运行</v>
      </c>
      <c r="C9" s="63">
        <v>10476585.07</v>
      </c>
      <c r="D9" s="152">
        <v>10476585.07</v>
      </c>
      <c r="E9" s="63">
        <v>6450264.51</v>
      </c>
      <c r="F9" s="63">
        <v>4026320.56</v>
      </c>
      <c r="G9" s="63"/>
    </row>
    <row r="10" ht="20.25" customHeight="1" spans="1:7">
      <c r="A10" s="159" t="s">
        <v>82</v>
      </c>
      <c r="B10" s="159" t="str">
        <f>"        "&amp;"一般行政管理事务"</f>
        <v>        一般行政管理事务</v>
      </c>
      <c r="C10" s="63">
        <v>336000</v>
      </c>
      <c r="D10" s="152">
        <v>336000</v>
      </c>
      <c r="E10" s="63">
        <v>336000</v>
      </c>
      <c r="F10" s="63"/>
      <c r="G10" s="63"/>
    </row>
    <row r="11" ht="20.25" customHeight="1" spans="1:7">
      <c r="A11" s="159" t="s">
        <v>83</v>
      </c>
      <c r="B11" s="159" t="str">
        <f>"        "&amp;"社会事业发展规划"</f>
        <v>        社会事业发展规划</v>
      </c>
      <c r="C11" s="63">
        <v>500000</v>
      </c>
      <c r="D11" s="152"/>
      <c r="E11" s="63"/>
      <c r="F11" s="63"/>
      <c r="G11" s="63">
        <v>500000</v>
      </c>
    </row>
    <row r="12" ht="20.25" customHeight="1" spans="1:7">
      <c r="A12" s="159" t="s">
        <v>84</v>
      </c>
      <c r="B12" s="159" t="str">
        <f>"        "&amp;"事业运行"</f>
        <v>        事业运行</v>
      </c>
      <c r="C12" s="63">
        <v>2037205.73</v>
      </c>
      <c r="D12" s="152">
        <v>2037205.73</v>
      </c>
      <c r="E12" s="63">
        <v>1834354.29</v>
      </c>
      <c r="F12" s="63">
        <v>202851.44</v>
      </c>
      <c r="G12" s="63"/>
    </row>
    <row r="13" ht="20.25" customHeight="1" spans="1:7">
      <c r="A13" s="159" t="s">
        <v>85</v>
      </c>
      <c r="B13" s="159" t="str">
        <f>"        "&amp;"其他发展与改革事务支出"</f>
        <v>        其他发展与改革事务支出</v>
      </c>
      <c r="C13" s="63">
        <v>486000</v>
      </c>
      <c r="D13" s="152"/>
      <c r="E13" s="63"/>
      <c r="F13" s="63"/>
      <c r="G13" s="63">
        <v>486000</v>
      </c>
    </row>
    <row r="14" ht="20.25" customHeight="1" spans="1:7">
      <c r="A14" s="148" t="s">
        <v>86</v>
      </c>
      <c r="B14" s="148" t="str">
        <f>"        "&amp;"社会保障和就业支出"</f>
        <v>        社会保障和就业支出</v>
      </c>
      <c r="C14" s="63">
        <v>5896644</v>
      </c>
      <c r="D14" s="152">
        <v>5789400</v>
      </c>
      <c r="E14" s="63">
        <v>5714400</v>
      </c>
      <c r="F14" s="63">
        <v>75000</v>
      </c>
      <c r="G14" s="63">
        <v>107244</v>
      </c>
    </row>
    <row r="15" ht="20.25" customHeight="1" spans="1:7">
      <c r="A15" s="158" t="s">
        <v>87</v>
      </c>
      <c r="B15" s="158" t="str">
        <f>"        "&amp;"行政事业单位养老支出"</f>
        <v>        行政事业单位养老支出</v>
      </c>
      <c r="C15" s="63">
        <v>5789400</v>
      </c>
      <c r="D15" s="152">
        <v>5789400</v>
      </c>
      <c r="E15" s="63">
        <v>5714400</v>
      </c>
      <c r="F15" s="63">
        <v>75000</v>
      </c>
      <c r="G15" s="63"/>
    </row>
    <row r="16" ht="20.25" customHeight="1" spans="1:7">
      <c r="A16" s="159" t="s">
        <v>88</v>
      </c>
      <c r="B16" s="159" t="str">
        <f>"        "&amp;"行政单位离退休"</f>
        <v>        行政单位离退休</v>
      </c>
      <c r="C16" s="63">
        <v>4175520</v>
      </c>
      <c r="D16" s="152">
        <v>4175520</v>
      </c>
      <c r="E16" s="63">
        <v>4100520</v>
      </c>
      <c r="F16" s="63">
        <v>75000</v>
      </c>
      <c r="G16" s="63"/>
    </row>
    <row r="17" ht="20.25" customHeight="1" spans="1:7">
      <c r="A17" s="159" t="s">
        <v>89</v>
      </c>
      <c r="B17" s="159" t="str">
        <f>"        "&amp;"机关事业单位基本养老保险缴费支出"</f>
        <v>        机关事业单位基本养老保险缴费支出</v>
      </c>
      <c r="C17" s="63">
        <v>1133880</v>
      </c>
      <c r="D17" s="152">
        <v>1133880</v>
      </c>
      <c r="E17" s="63">
        <v>1133880</v>
      </c>
      <c r="F17" s="63"/>
      <c r="G17" s="63"/>
    </row>
    <row r="18" ht="20.25" customHeight="1" spans="1:7">
      <c r="A18" s="159" t="s">
        <v>90</v>
      </c>
      <c r="B18" s="159" t="str">
        <f>"        "&amp;"机关事业单位职业年金缴费支出"</f>
        <v>        机关事业单位职业年金缴费支出</v>
      </c>
      <c r="C18" s="63">
        <v>480000</v>
      </c>
      <c r="D18" s="152">
        <v>480000</v>
      </c>
      <c r="E18" s="63">
        <v>480000</v>
      </c>
      <c r="F18" s="63"/>
      <c r="G18" s="63"/>
    </row>
    <row r="19" ht="20.25" customHeight="1" spans="1:7">
      <c r="A19" s="158" t="s">
        <v>91</v>
      </c>
      <c r="B19" s="158" t="str">
        <f>"        "&amp;"抚恤"</f>
        <v>        抚恤</v>
      </c>
      <c r="C19" s="63">
        <v>107244</v>
      </c>
      <c r="D19" s="152"/>
      <c r="E19" s="63"/>
      <c r="F19" s="63"/>
      <c r="G19" s="63">
        <v>107244</v>
      </c>
    </row>
    <row r="20" ht="20.25" customHeight="1" spans="1:7">
      <c r="A20" s="159" t="s">
        <v>92</v>
      </c>
      <c r="B20" s="159" t="str">
        <f>"        "&amp;"死亡抚恤"</f>
        <v>        死亡抚恤</v>
      </c>
      <c r="C20" s="63">
        <v>107244</v>
      </c>
      <c r="D20" s="152"/>
      <c r="E20" s="63"/>
      <c r="F20" s="63"/>
      <c r="G20" s="63">
        <v>107244</v>
      </c>
    </row>
    <row r="21" ht="20.25" customHeight="1" spans="1:7">
      <c r="A21" s="148" t="s">
        <v>93</v>
      </c>
      <c r="B21" s="148" t="str">
        <f>"        "&amp;"卫生健康支出"</f>
        <v>        卫生健康支出</v>
      </c>
      <c r="C21" s="63">
        <v>1545618.03</v>
      </c>
      <c r="D21" s="152">
        <v>1545618.03</v>
      </c>
      <c r="E21" s="63">
        <v>1545618.03</v>
      </c>
      <c r="F21" s="63"/>
      <c r="G21" s="63"/>
    </row>
    <row r="22" ht="20.25" customHeight="1" spans="1:7">
      <c r="A22" s="158" t="s">
        <v>96</v>
      </c>
      <c r="B22" s="158" t="str">
        <f>"        "&amp;"行政事业单位医疗"</f>
        <v>        行政事业单位医疗</v>
      </c>
      <c r="C22" s="63">
        <v>1545618.03</v>
      </c>
      <c r="D22" s="152">
        <v>1545618.03</v>
      </c>
      <c r="E22" s="63">
        <v>1545618.03</v>
      </c>
      <c r="F22" s="63"/>
      <c r="G22" s="63"/>
    </row>
    <row r="23" ht="20.25" customHeight="1" spans="1:7">
      <c r="A23" s="159" t="s">
        <v>97</v>
      </c>
      <c r="B23" s="159" t="str">
        <f>"        "&amp;"行政单位医疗"</f>
        <v>        行政单位医疗</v>
      </c>
      <c r="C23" s="63">
        <v>651648.09</v>
      </c>
      <c r="D23" s="152">
        <v>651648.09</v>
      </c>
      <c r="E23" s="63">
        <v>651648.09</v>
      </c>
      <c r="F23" s="63"/>
      <c r="G23" s="63"/>
    </row>
    <row r="24" ht="20.25" customHeight="1" spans="1:7">
      <c r="A24" s="159" t="s">
        <v>98</v>
      </c>
      <c r="B24" s="159" t="str">
        <f>"        "&amp;"事业单位医疗"</f>
        <v>        事业单位医疗</v>
      </c>
      <c r="C24" s="63">
        <v>101552.16</v>
      </c>
      <c r="D24" s="152">
        <v>101552.16</v>
      </c>
      <c r="E24" s="63">
        <v>101552.16</v>
      </c>
      <c r="F24" s="63"/>
      <c r="G24" s="63"/>
    </row>
    <row r="25" ht="20.25" customHeight="1" spans="1:7">
      <c r="A25" s="159" t="s">
        <v>99</v>
      </c>
      <c r="B25" s="159" t="str">
        <f>"        "&amp;"公务员医疗补助"</f>
        <v>        公务员医疗补助</v>
      </c>
      <c r="C25" s="63">
        <v>704882.1</v>
      </c>
      <c r="D25" s="152">
        <v>704882.1</v>
      </c>
      <c r="E25" s="63">
        <v>704882.1</v>
      </c>
      <c r="F25" s="63"/>
      <c r="G25" s="63"/>
    </row>
    <row r="26" ht="20.25" customHeight="1" spans="1:7">
      <c r="A26" s="159" t="s">
        <v>100</v>
      </c>
      <c r="B26" s="159" t="str">
        <f>"        "&amp;"其他行政事业单位医疗支出"</f>
        <v>        其他行政事业单位医疗支出</v>
      </c>
      <c r="C26" s="63">
        <v>87535.68</v>
      </c>
      <c r="D26" s="152">
        <v>87535.68</v>
      </c>
      <c r="E26" s="63">
        <v>87535.68</v>
      </c>
      <c r="F26" s="63"/>
      <c r="G26" s="63"/>
    </row>
    <row r="27" ht="20.25" customHeight="1" spans="1:7">
      <c r="A27" s="148" t="s">
        <v>101</v>
      </c>
      <c r="B27" s="148" t="str">
        <f>"        "&amp;"资源勘探工业信息等支出"</f>
        <v>        资源勘探工业信息等支出</v>
      </c>
      <c r="C27" s="63">
        <v>58503795.33</v>
      </c>
      <c r="D27" s="152"/>
      <c r="E27" s="63"/>
      <c r="F27" s="63"/>
      <c r="G27" s="63">
        <v>58503795.33</v>
      </c>
    </row>
    <row r="28" ht="20.25" customHeight="1" spans="1:7">
      <c r="A28" s="158" t="s">
        <v>102</v>
      </c>
      <c r="B28" s="158" t="str">
        <f>"        "&amp;"工业和信息产业"</f>
        <v>        工业和信息产业</v>
      </c>
      <c r="C28" s="63">
        <v>5526225.93</v>
      </c>
      <c r="D28" s="152"/>
      <c r="E28" s="63"/>
      <c r="F28" s="63"/>
      <c r="G28" s="63">
        <v>5526225.93</v>
      </c>
    </row>
    <row r="29" ht="20.25" customHeight="1" spans="1:7">
      <c r="A29" s="159" t="s">
        <v>103</v>
      </c>
      <c r="B29" s="159" t="str">
        <f>"        "&amp;"一般行政管理事务"</f>
        <v>        一般行政管理事务</v>
      </c>
      <c r="C29" s="63">
        <v>60000</v>
      </c>
      <c r="D29" s="152"/>
      <c r="E29" s="63"/>
      <c r="F29" s="63"/>
      <c r="G29" s="63">
        <v>60000</v>
      </c>
    </row>
    <row r="30" ht="20.25" customHeight="1" spans="1:7">
      <c r="A30" s="159" t="s">
        <v>104</v>
      </c>
      <c r="B30" s="159" t="str">
        <f>"        "&amp;"无线电及信息通信监管"</f>
        <v>        无线电及信息通信监管</v>
      </c>
      <c r="C30" s="63">
        <v>1234505.93</v>
      </c>
      <c r="D30" s="152"/>
      <c r="E30" s="63"/>
      <c r="F30" s="63"/>
      <c r="G30" s="63">
        <v>1234505.93</v>
      </c>
    </row>
    <row r="31" ht="20.25" customHeight="1" spans="1:7">
      <c r="A31" s="159" t="s">
        <v>105</v>
      </c>
      <c r="B31" s="159" t="str">
        <f>"        "&amp;"产业发展"</f>
        <v>        产业发展</v>
      </c>
      <c r="C31" s="63">
        <v>3620000</v>
      </c>
      <c r="D31" s="152"/>
      <c r="E31" s="63"/>
      <c r="F31" s="63"/>
      <c r="G31" s="63">
        <v>3620000</v>
      </c>
    </row>
    <row r="32" ht="20.25" customHeight="1" spans="1:7">
      <c r="A32" s="159" t="s">
        <v>106</v>
      </c>
      <c r="B32" s="159" t="str">
        <f>"        "&amp;"其他工业和信息产业支出"</f>
        <v>        其他工业和信息产业支出</v>
      </c>
      <c r="C32" s="63">
        <v>611720</v>
      </c>
      <c r="D32" s="152"/>
      <c r="E32" s="63"/>
      <c r="F32" s="63"/>
      <c r="G32" s="63">
        <v>611720</v>
      </c>
    </row>
    <row r="33" ht="20.25" customHeight="1" spans="1:7">
      <c r="A33" s="158" t="s">
        <v>107</v>
      </c>
      <c r="B33" s="158" t="str">
        <f>"        "&amp;"支持中小企业发展和管理支出"</f>
        <v>        支持中小企业发展和管理支出</v>
      </c>
      <c r="C33" s="63">
        <v>52477569.4</v>
      </c>
      <c r="D33" s="152"/>
      <c r="E33" s="63"/>
      <c r="F33" s="63"/>
      <c r="G33" s="63">
        <v>52477569.4</v>
      </c>
    </row>
    <row r="34" ht="20.25" customHeight="1" spans="1:7">
      <c r="A34" s="159" t="s">
        <v>108</v>
      </c>
      <c r="B34" s="159" t="str">
        <f>"        "&amp;"中小企业发展专项"</f>
        <v>        中小企业发展专项</v>
      </c>
      <c r="C34" s="63">
        <v>52238869.4</v>
      </c>
      <c r="D34" s="152"/>
      <c r="E34" s="63"/>
      <c r="F34" s="63"/>
      <c r="G34" s="63">
        <v>52238869.4</v>
      </c>
    </row>
    <row r="35" ht="20.25" customHeight="1" spans="1:7">
      <c r="A35" s="159" t="s">
        <v>109</v>
      </c>
      <c r="B35" s="159" t="str">
        <f>"        "&amp;"其他支持中小企业发展和管理支出"</f>
        <v>        其他支持中小企业发展和管理支出</v>
      </c>
      <c r="C35" s="63">
        <v>238700</v>
      </c>
      <c r="D35" s="152"/>
      <c r="E35" s="63"/>
      <c r="F35" s="63"/>
      <c r="G35" s="63">
        <v>238700</v>
      </c>
    </row>
    <row r="36" ht="20.25" customHeight="1" spans="1:7">
      <c r="A36" s="158" t="s">
        <v>110</v>
      </c>
      <c r="B36" s="158" t="str">
        <f>"        "&amp;"其他资源勘探工业信息等支出"</f>
        <v>        其他资源勘探工业信息等支出</v>
      </c>
      <c r="C36" s="63">
        <v>500000</v>
      </c>
      <c r="D36" s="152"/>
      <c r="E36" s="63"/>
      <c r="F36" s="63"/>
      <c r="G36" s="63">
        <v>500000</v>
      </c>
    </row>
    <row r="37" ht="20.25" customHeight="1" spans="1:7">
      <c r="A37" s="159" t="s">
        <v>111</v>
      </c>
      <c r="B37" s="159" t="str">
        <f>"        "&amp;"其他资源勘探工业信息等支出"</f>
        <v>        其他资源勘探工业信息等支出</v>
      </c>
      <c r="C37" s="63">
        <v>500000</v>
      </c>
      <c r="D37" s="152"/>
      <c r="E37" s="63"/>
      <c r="F37" s="63"/>
      <c r="G37" s="63">
        <v>500000</v>
      </c>
    </row>
    <row r="38" ht="20.25" customHeight="1" spans="1:7">
      <c r="A38" s="148" t="s">
        <v>112</v>
      </c>
      <c r="B38" s="148" t="str">
        <f>"        "&amp;"住房保障支出"</f>
        <v>        住房保障支出</v>
      </c>
      <c r="C38" s="63">
        <v>1076880</v>
      </c>
      <c r="D38" s="152">
        <v>1076880</v>
      </c>
      <c r="E38" s="63">
        <v>1076880</v>
      </c>
      <c r="F38" s="63"/>
      <c r="G38" s="63"/>
    </row>
    <row r="39" ht="20.25" customHeight="1" spans="1:7">
      <c r="A39" s="158" t="s">
        <v>113</v>
      </c>
      <c r="B39" s="158" t="str">
        <f>"        "&amp;"住房改革支出"</f>
        <v>        住房改革支出</v>
      </c>
      <c r="C39" s="63">
        <v>1076880</v>
      </c>
      <c r="D39" s="152">
        <v>1076880</v>
      </c>
      <c r="E39" s="63">
        <v>1076880</v>
      </c>
      <c r="F39" s="63"/>
      <c r="G39" s="63"/>
    </row>
    <row r="40" ht="20.25" customHeight="1" spans="1:7">
      <c r="A40" s="159" t="s">
        <v>114</v>
      </c>
      <c r="B40" s="159" t="str">
        <f>"        "&amp;"住房公积金"</f>
        <v>        住房公积金</v>
      </c>
      <c r="C40" s="63">
        <v>1016664</v>
      </c>
      <c r="D40" s="152">
        <v>1016664</v>
      </c>
      <c r="E40" s="63">
        <v>1016664</v>
      </c>
      <c r="F40" s="63"/>
      <c r="G40" s="63"/>
    </row>
    <row r="41" ht="20.25" customHeight="1" spans="1:7">
      <c r="A41" s="159" t="s">
        <v>115</v>
      </c>
      <c r="B41" s="159" t="str">
        <f>"        "&amp;"购房补贴"</f>
        <v>        购房补贴</v>
      </c>
      <c r="C41" s="63">
        <v>60216</v>
      </c>
      <c r="D41" s="152">
        <v>60216</v>
      </c>
      <c r="E41" s="63">
        <v>60216</v>
      </c>
      <c r="F41" s="63"/>
      <c r="G41" s="63"/>
    </row>
    <row r="42" ht="20.25" customHeight="1" spans="1:7">
      <c r="A42" s="150" t="s">
        <v>31</v>
      </c>
      <c r="B42" s="148"/>
      <c r="C42" s="152">
        <v>80858728.16</v>
      </c>
      <c r="D42" s="152">
        <v>21261688.83</v>
      </c>
      <c r="E42" s="152">
        <v>16957516.83</v>
      </c>
      <c r="F42" s="152">
        <v>4304172</v>
      </c>
      <c r="G42" s="152">
        <v>59597039.33</v>
      </c>
    </row>
  </sheetData>
  <mergeCells count="8">
    <mergeCell ref="A1:G1"/>
    <mergeCell ref="A2:G2"/>
    <mergeCell ref="A3:F3"/>
    <mergeCell ref="A4:B4"/>
    <mergeCell ref="D4:F4"/>
    <mergeCell ref="A42:B42"/>
    <mergeCell ref="C4:C5"/>
    <mergeCell ref="G4:G5"/>
  </mergeCells>
  <pageMargins left="0.751388888888889" right="0.751388888888889" top="1" bottom="1" header="0.5" footer="0.5"/>
  <pageSetup paperSize="1" scale="84" fitToHeight="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3" sqref="A3:E3"/>
    </sheetView>
  </sheetViews>
  <sheetFormatPr defaultColWidth="8.85" defaultRowHeight="15" customHeight="1" outlineLevelRow="6" outlineLevelCol="5"/>
  <cols>
    <col min="1" max="6" width="25.1333333333333" customWidth="1"/>
  </cols>
  <sheetData>
    <row r="1" customHeight="1" spans="1:6">
      <c r="A1" s="146" t="s">
        <v>131</v>
      </c>
      <c r="B1" s="146"/>
      <c r="C1" s="146"/>
      <c r="D1" s="146"/>
      <c r="E1" s="146"/>
      <c r="F1" s="146"/>
    </row>
    <row r="2" ht="28.5" customHeight="1" spans="1:6">
      <c r="A2" s="147" t="s">
        <v>132</v>
      </c>
      <c r="B2" s="147"/>
      <c r="C2" s="147"/>
      <c r="D2" s="147"/>
      <c r="E2" s="147"/>
      <c r="F2" s="147"/>
    </row>
    <row r="3" ht="20.25" customHeight="1" spans="1:6">
      <c r="A3" s="148" t="s">
        <v>2</v>
      </c>
      <c r="B3" s="148"/>
      <c r="C3" s="148"/>
      <c r="D3" s="148"/>
      <c r="E3" s="148"/>
      <c r="F3" s="146" t="s">
        <v>3</v>
      </c>
    </row>
    <row r="4" ht="20.25" customHeight="1" spans="1:6">
      <c r="A4" s="149" t="s">
        <v>133</v>
      </c>
      <c r="B4" s="149" t="s">
        <v>134</v>
      </c>
      <c r="C4" s="149" t="s">
        <v>135</v>
      </c>
      <c r="D4" s="149"/>
      <c r="E4" s="149"/>
      <c r="F4" s="149"/>
    </row>
    <row r="5" ht="35.25" customHeight="1" spans="1:6">
      <c r="A5" s="149"/>
      <c r="B5" s="149"/>
      <c r="C5" s="149" t="s">
        <v>33</v>
      </c>
      <c r="D5" s="149" t="s">
        <v>136</v>
      </c>
      <c r="E5" s="149" t="s">
        <v>137</v>
      </c>
      <c r="F5" s="149" t="s">
        <v>138</v>
      </c>
    </row>
    <row r="6" ht="20.25" customHeight="1" spans="1:6">
      <c r="A6" s="155" t="s">
        <v>45</v>
      </c>
      <c r="B6" s="155">
        <v>2</v>
      </c>
      <c r="C6" s="155">
        <v>3</v>
      </c>
      <c r="D6" s="155">
        <v>4</v>
      </c>
      <c r="E6" s="155">
        <v>5</v>
      </c>
      <c r="F6" s="155">
        <v>6</v>
      </c>
    </row>
    <row r="7" ht="20.25" customHeight="1" spans="1:6">
      <c r="A7" s="63">
        <v>167300</v>
      </c>
      <c r="B7" s="63"/>
      <c r="C7" s="63">
        <v>79300</v>
      </c>
      <c r="D7" s="63"/>
      <c r="E7" s="152">
        <v>79300</v>
      </c>
      <c r="F7" s="63">
        <v>88000</v>
      </c>
    </row>
  </sheetData>
  <mergeCells count="6">
    <mergeCell ref="A1:F1"/>
    <mergeCell ref="A2:F2"/>
    <mergeCell ref="A3:E3"/>
    <mergeCell ref="C4:E4"/>
    <mergeCell ref="A4:A5"/>
    <mergeCell ref="B4:B5"/>
  </mergeCells>
  <pageMargins left="0.751388888888889" right="0.751388888888889" top="1" bottom="1" header="0.5" footer="0.5"/>
  <pageSetup paperSize="1" scale="82" fitToHeight="0"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7"/>
  <sheetViews>
    <sheetView showZeros="0" topLeftCell="A46" workbookViewId="0">
      <selection activeCell="A45" sqref="$A45:$XFD46"/>
    </sheetView>
  </sheetViews>
  <sheetFormatPr defaultColWidth="8.85" defaultRowHeight="15" customHeight="1"/>
  <cols>
    <col min="1" max="1" width="27.275" customWidth="1"/>
    <col min="2" max="2" width="20.8416666666667" customWidth="1"/>
    <col min="3" max="3" width="25.375"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46" t="s">
        <v>139</v>
      </c>
      <c r="B1" s="146"/>
      <c r="C1" s="146"/>
      <c r="D1" s="146"/>
      <c r="E1" s="146"/>
      <c r="F1" s="146"/>
      <c r="G1" s="146"/>
      <c r="H1" s="146"/>
      <c r="I1" s="146"/>
      <c r="J1" s="146"/>
      <c r="K1" s="146"/>
      <c r="L1" s="146"/>
      <c r="M1" s="146"/>
      <c r="N1" s="146"/>
      <c r="O1" s="146"/>
      <c r="P1" s="146"/>
      <c r="Q1" s="146"/>
      <c r="R1" s="146"/>
      <c r="S1" s="146"/>
      <c r="T1" s="146"/>
      <c r="U1" s="146"/>
      <c r="V1" s="146"/>
      <c r="W1" s="146"/>
    </row>
    <row r="2" ht="28.5" customHeight="1" spans="1:23">
      <c r="A2" s="147" t="s">
        <v>140</v>
      </c>
      <c r="B2" s="147"/>
      <c r="C2" s="147" t="s">
        <v>141</v>
      </c>
      <c r="D2" s="147"/>
      <c r="E2" s="147"/>
      <c r="F2" s="147"/>
      <c r="G2" s="147"/>
      <c r="H2" s="147"/>
      <c r="I2" s="147"/>
      <c r="J2" s="147"/>
      <c r="K2" s="147"/>
      <c r="L2" s="147"/>
      <c r="M2" s="147"/>
      <c r="N2" s="147"/>
      <c r="O2" s="147"/>
      <c r="P2" s="147"/>
      <c r="Q2" s="147"/>
      <c r="R2" s="147"/>
      <c r="S2" s="147"/>
      <c r="T2" s="147"/>
      <c r="U2" s="147"/>
      <c r="V2" s="147"/>
      <c r="W2" s="147"/>
    </row>
    <row r="3" ht="19.5" customHeight="1" spans="1:23">
      <c r="A3" s="148" t="s">
        <v>2</v>
      </c>
      <c r="B3" s="148"/>
      <c r="C3" s="148"/>
      <c r="D3" s="148"/>
      <c r="E3" s="148"/>
      <c r="F3" s="148"/>
      <c r="G3" s="148"/>
      <c r="H3" s="148"/>
      <c r="I3" s="148"/>
      <c r="J3" s="148"/>
      <c r="K3" s="148"/>
      <c r="L3" s="148"/>
      <c r="M3" s="148"/>
      <c r="N3" s="148"/>
      <c r="O3" s="148"/>
      <c r="P3" s="148"/>
      <c r="Q3" s="148"/>
      <c r="R3" s="146"/>
      <c r="S3" s="146"/>
      <c r="T3" s="146"/>
      <c r="U3" s="146"/>
      <c r="V3" s="146"/>
      <c r="W3" s="146" t="s">
        <v>3</v>
      </c>
    </row>
    <row r="4" ht="19.5" customHeight="1" spans="1:23">
      <c r="A4" s="149" t="s">
        <v>142</v>
      </c>
      <c r="B4" s="149" t="s">
        <v>143</v>
      </c>
      <c r="C4" s="149" t="s">
        <v>144</v>
      </c>
      <c r="D4" s="149" t="s">
        <v>145</v>
      </c>
      <c r="E4" s="149" t="s">
        <v>146</v>
      </c>
      <c r="F4" s="149" t="s">
        <v>147</v>
      </c>
      <c r="G4" s="149" t="s">
        <v>148</v>
      </c>
      <c r="H4" s="149" t="s">
        <v>149</v>
      </c>
      <c r="I4" s="149"/>
      <c r="J4" s="149"/>
      <c r="K4" s="149"/>
      <c r="L4" s="149"/>
      <c r="M4" s="149"/>
      <c r="N4" s="149"/>
      <c r="O4" s="149"/>
      <c r="P4" s="149"/>
      <c r="Q4" s="149"/>
      <c r="R4" s="149"/>
      <c r="S4" s="149"/>
      <c r="T4" s="149"/>
      <c r="U4" s="149"/>
      <c r="V4" s="149"/>
      <c r="W4" s="149"/>
    </row>
    <row r="5" ht="19.5" customHeight="1" spans="1:23">
      <c r="A5" s="149"/>
      <c r="B5" s="149"/>
      <c r="C5" s="149"/>
      <c r="D5" s="149"/>
      <c r="E5" s="149"/>
      <c r="F5" s="149"/>
      <c r="G5" s="149"/>
      <c r="H5" s="149" t="s">
        <v>31</v>
      </c>
      <c r="I5" s="149" t="s">
        <v>34</v>
      </c>
      <c r="J5" s="149"/>
      <c r="K5" s="149"/>
      <c r="L5" s="149"/>
      <c r="M5" s="149"/>
      <c r="N5" s="149" t="s">
        <v>150</v>
      </c>
      <c r="O5" s="149"/>
      <c r="P5" s="149"/>
      <c r="Q5" s="149" t="s">
        <v>37</v>
      </c>
      <c r="R5" s="149" t="s">
        <v>71</v>
      </c>
      <c r="S5" s="149"/>
      <c r="T5" s="149"/>
      <c r="U5" s="149"/>
      <c r="V5" s="149"/>
      <c r="W5" s="149"/>
    </row>
    <row r="6" ht="41.25" customHeight="1" spans="1:23">
      <c r="A6" s="149"/>
      <c r="B6" s="149"/>
      <c r="C6" s="149"/>
      <c r="D6" s="149"/>
      <c r="E6" s="149"/>
      <c r="F6" s="149"/>
      <c r="G6" s="149"/>
      <c r="H6" s="149"/>
      <c r="I6" s="149" t="s">
        <v>151</v>
      </c>
      <c r="J6" s="149" t="s">
        <v>152</v>
      </c>
      <c r="K6" s="149" t="s">
        <v>153</v>
      </c>
      <c r="L6" s="149" t="s">
        <v>154</v>
      </c>
      <c r="M6" s="149" t="s">
        <v>155</v>
      </c>
      <c r="N6" s="149" t="s">
        <v>34</v>
      </c>
      <c r="O6" s="149" t="s">
        <v>35</v>
      </c>
      <c r="P6" s="149" t="s">
        <v>36</v>
      </c>
      <c r="Q6" s="149"/>
      <c r="R6" s="149" t="s">
        <v>33</v>
      </c>
      <c r="S6" s="149" t="s">
        <v>40</v>
      </c>
      <c r="T6" s="149" t="s">
        <v>156</v>
      </c>
      <c r="U6" s="149" t="s">
        <v>42</v>
      </c>
      <c r="V6" s="149" t="s">
        <v>43</v>
      </c>
      <c r="W6" s="149" t="s">
        <v>44</v>
      </c>
    </row>
    <row r="7" ht="20.25" customHeight="1" spans="1:23">
      <c r="A7" s="150" t="s">
        <v>45</v>
      </c>
      <c r="B7" s="150" t="s">
        <v>46</v>
      </c>
      <c r="C7" s="150" t="s">
        <v>47</v>
      </c>
      <c r="D7" s="150" t="s">
        <v>48</v>
      </c>
      <c r="E7" s="150" t="s">
        <v>49</v>
      </c>
      <c r="F7" s="150" t="s">
        <v>50</v>
      </c>
      <c r="G7" s="150" t="s">
        <v>51</v>
      </c>
      <c r="H7" s="150" t="s">
        <v>52</v>
      </c>
      <c r="I7" s="150" t="s">
        <v>53</v>
      </c>
      <c r="J7" s="150" t="s">
        <v>54</v>
      </c>
      <c r="K7" s="150" t="s">
        <v>55</v>
      </c>
      <c r="L7" s="150" t="s">
        <v>56</v>
      </c>
      <c r="M7" s="150" t="s">
        <v>57</v>
      </c>
      <c r="N7" s="150" t="s">
        <v>58</v>
      </c>
      <c r="O7" s="150" t="s">
        <v>59</v>
      </c>
      <c r="P7" s="150" t="s">
        <v>60</v>
      </c>
      <c r="Q7" s="150" t="s">
        <v>61</v>
      </c>
      <c r="R7" s="150" t="s">
        <v>62</v>
      </c>
      <c r="S7" s="150" t="s">
        <v>63</v>
      </c>
      <c r="T7" s="150" t="s">
        <v>157</v>
      </c>
      <c r="U7" s="150" t="s">
        <v>158</v>
      </c>
      <c r="V7" s="150" t="s">
        <v>159</v>
      </c>
      <c r="W7" s="150" t="s">
        <v>160</v>
      </c>
    </row>
    <row r="8" ht="20.25" customHeight="1" spans="1:23">
      <c r="A8" s="151" t="s">
        <v>65</v>
      </c>
      <c r="C8" s="148"/>
      <c r="D8" s="148"/>
      <c r="E8" s="148"/>
      <c r="G8" s="148"/>
      <c r="H8" s="152">
        <v>21261688.83</v>
      </c>
      <c r="I8" s="63">
        <v>21261688.83</v>
      </c>
      <c r="J8" s="63">
        <v>9065006.96</v>
      </c>
      <c r="K8" s="63"/>
      <c r="L8" s="63">
        <v>12196681.87</v>
      </c>
      <c r="M8" s="63"/>
      <c r="N8" s="63"/>
      <c r="O8" s="63"/>
      <c r="P8" s="63"/>
      <c r="Q8" s="63"/>
      <c r="R8" s="63"/>
      <c r="S8" s="63"/>
      <c r="T8" s="63"/>
      <c r="U8" s="63"/>
      <c r="V8" s="63"/>
      <c r="W8" s="63"/>
    </row>
    <row r="9" ht="20.25" customHeight="1" spans="1:23">
      <c r="A9" s="153" t="str">
        <f t="shared" ref="A9:A66" si="0">"       "&amp;"玉溪市工业和信息化局"</f>
        <v>       玉溪市工业和信息化局</v>
      </c>
      <c r="B9" s="154" t="s">
        <v>161</v>
      </c>
      <c r="C9" s="148" t="s">
        <v>162</v>
      </c>
      <c r="D9" s="148" t="s">
        <v>81</v>
      </c>
      <c r="E9" s="148" t="s">
        <v>163</v>
      </c>
      <c r="F9" s="148" t="s">
        <v>164</v>
      </c>
      <c r="G9" s="148" t="s">
        <v>165</v>
      </c>
      <c r="H9" s="152">
        <v>2083176</v>
      </c>
      <c r="I9" s="63">
        <v>2083176</v>
      </c>
      <c r="J9" s="63">
        <v>911389.5</v>
      </c>
      <c r="K9" s="63"/>
      <c r="L9" s="63">
        <v>1171786.5</v>
      </c>
      <c r="M9" s="63"/>
      <c r="N9" s="63"/>
      <c r="O9" s="63"/>
      <c r="P9" s="63"/>
      <c r="Q9" s="63"/>
      <c r="R9" s="63"/>
      <c r="S9" s="63"/>
      <c r="T9" s="63"/>
      <c r="U9" s="63"/>
      <c r="V9" s="63"/>
      <c r="W9" s="63"/>
    </row>
    <row r="10" ht="20.25" customHeight="1" spans="1:23">
      <c r="A10" s="148" t="str">
        <f t="shared" si="0"/>
        <v>       玉溪市工业和信息化局</v>
      </c>
      <c r="B10" s="148" t="s">
        <v>161</v>
      </c>
      <c r="C10" s="148" t="s">
        <v>162</v>
      </c>
      <c r="D10" s="148" t="s">
        <v>81</v>
      </c>
      <c r="E10" s="148" t="s">
        <v>163</v>
      </c>
      <c r="F10" s="148" t="s">
        <v>166</v>
      </c>
      <c r="G10" s="148" t="s">
        <v>167</v>
      </c>
      <c r="H10" s="152">
        <v>2625588</v>
      </c>
      <c r="I10" s="63">
        <v>2625588</v>
      </c>
      <c r="J10" s="63">
        <v>1148694.75</v>
      </c>
      <c r="K10" s="148"/>
      <c r="L10" s="63">
        <v>1476893.25</v>
      </c>
      <c r="M10" s="148"/>
      <c r="N10" s="63"/>
      <c r="O10" s="63"/>
      <c r="P10" s="148"/>
      <c r="Q10" s="63"/>
      <c r="R10" s="63"/>
      <c r="S10" s="63"/>
      <c r="T10" s="63"/>
      <c r="U10" s="63"/>
      <c r="V10" s="63"/>
      <c r="W10" s="63"/>
    </row>
    <row r="11" ht="20.25" customHeight="1" spans="1:23">
      <c r="A11" s="148" t="str">
        <f t="shared" si="0"/>
        <v>       玉溪市工业和信息化局</v>
      </c>
      <c r="B11" s="148" t="s">
        <v>161</v>
      </c>
      <c r="C11" s="148" t="s">
        <v>162</v>
      </c>
      <c r="D11" s="148" t="s">
        <v>115</v>
      </c>
      <c r="E11" s="148" t="s">
        <v>168</v>
      </c>
      <c r="F11" s="148" t="s">
        <v>166</v>
      </c>
      <c r="G11" s="148" t="s">
        <v>167</v>
      </c>
      <c r="H11" s="152">
        <v>39264</v>
      </c>
      <c r="I11" s="63">
        <v>39264</v>
      </c>
      <c r="J11" s="63">
        <v>9816</v>
      </c>
      <c r="K11" s="148"/>
      <c r="L11" s="63">
        <v>29448</v>
      </c>
      <c r="M11" s="148"/>
      <c r="N11" s="63"/>
      <c r="O11" s="63"/>
      <c r="P11" s="148"/>
      <c r="Q11" s="63"/>
      <c r="R11" s="63"/>
      <c r="S11" s="63"/>
      <c r="T11" s="63"/>
      <c r="U11" s="63"/>
      <c r="V11" s="63"/>
      <c r="W11" s="63"/>
    </row>
    <row r="12" ht="20.25" customHeight="1" spans="1:23">
      <c r="A12" s="148" t="str">
        <f t="shared" si="0"/>
        <v>       玉溪市工业和信息化局</v>
      </c>
      <c r="B12" s="148" t="s">
        <v>169</v>
      </c>
      <c r="C12" s="148" t="s">
        <v>170</v>
      </c>
      <c r="D12" s="148" t="s">
        <v>84</v>
      </c>
      <c r="E12" s="148" t="s">
        <v>171</v>
      </c>
      <c r="F12" s="148" t="s">
        <v>164</v>
      </c>
      <c r="G12" s="148" t="s">
        <v>165</v>
      </c>
      <c r="H12" s="152">
        <v>558264</v>
      </c>
      <c r="I12" s="63">
        <v>558264</v>
      </c>
      <c r="J12" s="63">
        <v>244240.5</v>
      </c>
      <c r="K12" s="148"/>
      <c r="L12" s="63">
        <v>314023.5</v>
      </c>
      <c r="M12" s="148"/>
      <c r="N12" s="63"/>
      <c r="O12" s="63"/>
      <c r="P12" s="148"/>
      <c r="Q12" s="63"/>
      <c r="R12" s="63"/>
      <c r="S12" s="63"/>
      <c r="T12" s="63"/>
      <c r="U12" s="63"/>
      <c r="V12" s="63"/>
      <c r="W12" s="63"/>
    </row>
    <row r="13" ht="20.25" customHeight="1" spans="1:23">
      <c r="A13" s="148" t="str">
        <f t="shared" si="0"/>
        <v>       玉溪市工业和信息化局</v>
      </c>
      <c r="B13" s="148" t="s">
        <v>169</v>
      </c>
      <c r="C13" s="148" t="s">
        <v>170</v>
      </c>
      <c r="D13" s="148" t="s">
        <v>84</v>
      </c>
      <c r="E13" s="148" t="s">
        <v>171</v>
      </c>
      <c r="F13" s="148" t="s">
        <v>172</v>
      </c>
      <c r="G13" s="148" t="s">
        <v>173</v>
      </c>
      <c r="H13" s="152">
        <v>225600</v>
      </c>
      <c r="I13" s="63">
        <v>225600</v>
      </c>
      <c r="J13" s="63">
        <v>98700</v>
      </c>
      <c r="K13" s="148"/>
      <c r="L13" s="63">
        <v>126900</v>
      </c>
      <c r="M13" s="148"/>
      <c r="N13" s="63"/>
      <c r="O13" s="63"/>
      <c r="P13" s="148"/>
      <c r="Q13" s="63"/>
      <c r="R13" s="63"/>
      <c r="S13" s="63"/>
      <c r="T13" s="63"/>
      <c r="U13" s="63"/>
      <c r="V13" s="63"/>
      <c r="W13" s="63"/>
    </row>
    <row r="14" ht="20.25" customHeight="1" spans="1:23">
      <c r="A14" s="148" t="str">
        <f t="shared" si="0"/>
        <v>       玉溪市工业和信息化局</v>
      </c>
      <c r="B14" s="148" t="s">
        <v>169</v>
      </c>
      <c r="C14" s="148" t="s">
        <v>170</v>
      </c>
      <c r="D14" s="148" t="s">
        <v>115</v>
      </c>
      <c r="E14" s="148" t="s">
        <v>168</v>
      </c>
      <c r="F14" s="148" t="s">
        <v>166</v>
      </c>
      <c r="G14" s="148" t="s">
        <v>167</v>
      </c>
      <c r="H14" s="152">
        <v>20952</v>
      </c>
      <c r="I14" s="63">
        <v>20952</v>
      </c>
      <c r="J14" s="63"/>
      <c r="K14" s="148"/>
      <c r="L14" s="63">
        <v>20952</v>
      </c>
      <c r="M14" s="148"/>
      <c r="N14" s="63"/>
      <c r="O14" s="63"/>
      <c r="P14" s="148"/>
      <c r="Q14" s="63"/>
      <c r="R14" s="63"/>
      <c r="S14" s="63"/>
      <c r="T14" s="63"/>
      <c r="U14" s="63"/>
      <c r="V14" s="63"/>
      <c r="W14" s="63"/>
    </row>
    <row r="15" ht="20.25" customHeight="1" spans="1:23">
      <c r="A15" s="148" t="str">
        <f t="shared" si="0"/>
        <v>       玉溪市工业和信息化局</v>
      </c>
      <c r="B15" s="148" t="s">
        <v>174</v>
      </c>
      <c r="C15" s="148" t="s">
        <v>175</v>
      </c>
      <c r="D15" s="148" t="s">
        <v>81</v>
      </c>
      <c r="E15" s="148" t="s">
        <v>163</v>
      </c>
      <c r="F15" s="148" t="s">
        <v>176</v>
      </c>
      <c r="G15" s="148" t="s">
        <v>177</v>
      </c>
      <c r="H15" s="152">
        <v>2034.51</v>
      </c>
      <c r="I15" s="63">
        <v>2034.51</v>
      </c>
      <c r="J15" s="63">
        <v>508.63</v>
      </c>
      <c r="K15" s="148"/>
      <c r="L15" s="63">
        <v>1525.88</v>
      </c>
      <c r="M15" s="148"/>
      <c r="N15" s="63"/>
      <c r="O15" s="63"/>
      <c r="P15" s="148"/>
      <c r="Q15" s="63"/>
      <c r="R15" s="63"/>
      <c r="S15" s="63"/>
      <c r="T15" s="63"/>
      <c r="U15" s="63"/>
      <c r="V15" s="63"/>
      <c r="W15" s="63"/>
    </row>
    <row r="16" ht="20.25" customHeight="1" spans="1:23">
      <c r="A16" s="148" t="str">
        <f t="shared" si="0"/>
        <v>       玉溪市工业和信息化局</v>
      </c>
      <c r="B16" s="148" t="s">
        <v>174</v>
      </c>
      <c r="C16" s="148" t="s">
        <v>175</v>
      </c>
      <c r="D16" s="148" t="s">
        <v>84</v>
      </c>
      <c r="E16" s="148" t="s">
        <v>171</v>
      </c>
      <c r="F16" s="148" t="s">
        <v>176</v>
      </c>
      <c r="G16" s="148" t="s">
        <v>177</v>
      </c>
      <c r="H16" s="152">
        <v>8890.29</v>
      </c>
      <c r="I16" s="63">
        <v>8890.29</v>
      </c>
      <c r="J16" s="63">
        <v>2222.57</v>
      </c>
      <c r="K16" s="148"/>
      <c r="L16" s="63">
        <v>6667.72</v>
      </c>
      <c r="M16" s="148"/>
      <c r="N16" s="63"/>
      <c r="O16" s="63"/>
      <c r="P16" s="148"/>
      <c r="Q16" s="63"/>
      <c r="R16" s="63"/>
      <c r="S16" s="63"/>
      <c r="T16" s="63"/>
      <c r="U16" s="63"/>
      <c r="V16" s="63"/>
      <c r="W16" s="63"/>
    </row>
    <row r="17" ht="20.25" customHeight="1" spans="1:23">
      <c r="A17" s="148" t="str">
        <f t="shared" si="0"/>
        <v>       玉溪市工业和信息化局</v>
      </c>
      <c r="B17" s="148" t="s">
        <v>174</v>
      </c>
      <c r="C17" s="148" t="s">
        <v>175</v>
      </c>
      <c r="D17" s="148" t="s">
        <v>89</v>
      </c>
      <c r="E17" s="148" t="s">
        <v>178</v>
      </c>
      <c r="F17" s="148" t="s">
        <v>179</v>
      </c>
      <c r="G17" s="148" t="s">
        <v>180</v>
      </c>
      <c r="H17" s="152">
        <v>1133880</v>
      </c>
      <c r="I17" s="63">
        <v>1133880</v>
      </c>
      <c r="J17" s="63">
        <v>283470</v>
      </c>
      <c r="K17" s="148"/>
      <c r="L17" s="63">
        <v>850410</v>
      </c>
      <c r="M17" s="148"/>
      <c r="N17" s="63"/>
      <c r="O17" s="63"/>
      <c r="P17" s="148"/>
      <c r="Q17" s="63"/>
      <c r="R17" s="63"/>
      <c r="S17" s="63"/>
      <c r="T17" s="63"/>
      <c r="U17" s="63"/>
      <c r="V17" s="63"/>
      <c r="W17" s="63"/>
    </row>
    <row r="18" ht="20.25" customHeight="1" spans="1:23">
      <c r="A18" s="148" t="str">
        <f t="shared" si="0"/>
        <v>       玉溪市工业和信息化局</v>
      </c>
      <c r="B18" s="148" t="s">
        <v>174</v>
      </c>
      <c r="C18" s="148" t="s">
        <v>175</v>
      </c>
      <c r="D18" s="148" t="s">
        <v>97</v>
      </c>
      <c r="E18" s="148" t="s">
        <v>181</v>
      </c>
      <c r="F18" s="148" t="s">
        <v>182</v>
      </c>
      <c r="G18" s="148" t="s">
        <v>183</v>
      </c>
      <c r="H18" s="152">
        <v>486648.09</v>
      </c>
      <c r="I18" s="63">
        <v>486648.09</v>
      </c>
      <c r="J18" s="63">
        <v>121662.02</v>
      </c>
      <c r="K18" s="148"/>
      <c r="L18" s="63">
        <v>364986.07</v>
      </c>
      <c r="M18" s="148"/>
      <c r="N18" s="63"/>
      <c r="O18" s="63"/>
      <c r="P18" s="148"/>
      <c r="Q18" s="63"/>
      <c r="R18" s="63"/>
      <c r="S18" s="63"/>
      <c r="T18" s="63"/>
      <c r="U18" s="63"/>
      <c r="V18" s="63"/>
      <c r="W18" s="63"/>
    </row>
    <row r="19" ht="20.25" customHeight="1" spans="1:23">
      <c r="A19" s="148" t="str">
        <f t="shared" si="0"/>
        <v>       玉溪市工业和信息化局</v>
      </c>
      <c r="B19" s="148" t="s">
        <v>174</v>
      </c>
      <c r="C19" s="148" t="s">
        <v>175</v>
      </c>
      <c r="D19" s="148" t="s">
        <v>97</v>
      </c>
      <c r="E19" s="148" t="s">
        <v>181</v>
      </c>
      <c r="F19" s="148" t="s">
        <v>184</v>
      </c>
      <c r="G19" s="148" t="s">
        <v>185</v>
      </c>
      <c r="H19" s="152">
        <v>165000</v>
      </c>
      <c r="I19" s="63">
        <v>165000</v>
      </c>
      <c r="J19" s="63">
        <v>41250</v>
      </c>
      <c r="K19" s="148"/>
      <c r="L19" s="63">
        <v>123750</v>
      </c>
      <c r="M19" s="148"/>
      <c r="N19" s="63"/>
      <c r="O19" s="63"/>
      <c r="P19" s="148"/>
      <c r="Q19" s="63"/>
      <c r="R19" s="63"/>
      <c r="S19" s="63"/>
      <c r="T19" s="63"/>
      <c r="U19" s="63"/>
      <c r="V19" s="63"/>
      <c r="W19" s="63"/>
    </row>
    <row r="20" ht="20.25" customHeight="1" spans="1:23">
      <c r="A20" s="148" t="str">
        <f t="shared" si="0"/>
        <v>       玉溪市工业和信息化局</v>
      </c>
      <c r="B20" s="148" t="s">
        <v>174</v>
      </c>
      <c r="C20" s="148" t="s">
        <v>175</v>
      </c>
      <c r="D20" s="148" t="s">
        <v>98</v>
      </c>
      <c r="E20" s="148" t="s">
        <v>186</v>
      </c>
      <c r="F20" s="148" t="s">
        <v>182</v>
      </c>
      <c r="G20" s="148" t="s">
        <v>183</v>
      </c>
      <c r="H20" s="152">
        <v>101552.16</v>
      </c>
      <c r="I20" s="63">
        <v>101552.16</v>
      </c>
      <c r="J20" s="63">
        <v>25388.04</v>
      </c>
      <c r="K20" s="148"/>
      <c r="L20" s="63">
        <v>76164.12</v>
      </c>
      <c r="M20" s="148"/>
      <c r="N20" s="63"/>
      <c r="O20" s="63"/>
      <c r="P20" s="148"/>
      <c r="Q20" s="63"/>
      <c r="R20" s="63"/>
      <c r="S20" s="63"/>
      <c r="T20" s="63"/>
      <c r="U20" s="63"/>
      <c r="V20" s="63"/>
      <c r="W20" s="63"/>
    </row>
    <row r="21" ht="20.25" customHeight="1" spans="1:23">
      <c r="A21" s="148" t="str">
        <f t="shared" si="0"/>
        <v>       玉溪市工业和信息化局</v>
      </c>
      <c r="B21" s="148" t="s">
        <v>174</v>
      </c>
      <c r="C21" s="148" t="s">
        <v>175</v>
      </c>
      <c r="D21" s="148" t="s">
        <v>99</v>
      </c>
      <c r="E21" s="148" t="s">
        <v>187</v>
      </c>
      <c r="F21" s="148" t="s">
        <v>188</v>
      </c>
      <c r="G21" s="148" t="s">
        <v>189</v>
      </c>
      <c r="H21" s="152">
        <v>704882.1</v>
      </c>
      <c r="I21" s="63">
        <v>704882.1</v>
      </c>
      <c r="J21" s="63">
        <v>176220.53</v>
      </c>
      <c r="K21" s="148"/>
      <c r="L21" s="63">
        <v>528661.57</v>
      </c>
      <c r="M21" s="148"/>
      <c r="N21" s="63"/>
      <c r="O21" s="63"/>
      <c r="P21" s="148"/>
      <c r="Q21" s="63"/>
      <c r="R21" s="63"/>
      <c r="S21" s="63"/>
      <c r="T21" s="63"/>
      <c r="U21" s="63"/>
      <c r="V21" s="63"/>
      <c r="W21" s="63"/>
    </row>
    <row r="22" ht="20.25" customHeight="1" spans="1:23">
      <c r="A22" s="148" t="str">
        <f t="shared" si="0"/>
        <v>       玉溪市工业和信息化局</v>
      </c>
      <c r="B22" s="148" t="s">
        <v>174</v>
      </c>
      <c r="C22" s="148" t="s">
        <v>175</v>
      </c>
      <c r="D22" s="148" t="s">
        <v>100</v>
      </c>
      <c r="E22" s="148" t="s">
        <v>190</v>
      </c>
      <c r="F22" s="148" t="s">
        <v>176</v>
      </c>
      <c r="G22" s="148" t="s">
        <v>177</v>
      </c>
      <c r="H22" s="152">
        <v>87535.68</v>
      </c>
      <c r="I22" s="63">
        <v>87535.68</v>
      </c>
      <c r="J22" s="63">
        <v>65743.92</v>
      </c>
      <c r="K22" s="148"/>
      <c r="L22" s="63">
        <v>21791.76</v>
      </c>
      <c r="M22" s="148"/>
      <c r="N22" s="63"/>
      <c r="O22" s="63"/>
      <c r="P22" s="148"/>
      <c r="Q22" s="63"/>
      <c r="R22" s="63"/>
      <c r="S22" s="63"/>
      <c r="T22" s="63"/>
      <c r="U22" s="63"/>
      <c r="V22" s="63"/>
      <c r="W22" s="63"/>
    </row>
    <row r="23" ht="20.25" customHeight="1" spans="1:23">
      <c r="A23" s="148" t="str">
        <f t="shared" si="0"/>
        <v>       玉溪市工业和信息化局</v>
      </c>
      <c r="B23" s="148" t="s">
        <v>191</v>
      </c>
      <c r="C23" s="148" t="s">
        <v>192</v>
      </c>
      <c r="D23" s="148" t="s">
        <v>114</v>
      </c>
      <c r="E23" s="148" t="s">
        <v>192</v>
      </c>
      <c r="F23" s="148" t="s">
        <v>193</v>
      </c>
      <c r="G23" s="148" t="s">
        <v>192</v>
      </c>
      <c r="H23" s="152">
        <v>1016664</v>
      </c>
      <c r="I23" s="63">
        <v>1016664</v>
      </c>
      <c r="J23" s="63">
        <v>254166</v>
      </c>
      <c r="K23" s="148"/>
      <c r="L23" s="63">
        <v>762498</v>
      </c>
      <c r="M23" s="148"/>
      <c r="N23" s="63"/>
      <c r="O23" s="63"/>
      <c r="P23" s="148"/>
      <c r="Q23" s="63"/>
      <c r="R23" s="63"/>
      <c r="S23" s="63"/>
      <c r="T23" s="63"/>
      <c r="U23" s="63"/>
      <c r="V23" s="63"/>
      <c r="W23" s="63"/>
    </row>
    <row r="24" ht="20.25" customHeight="1" spans="1:23">
      <c r="A24" s="148" t="str">
        <f t="shared" si="0"/>
        <v>       玉溪市工业和信息化局</v>
      </c>
      <c r="B24" s="148" t="s">
        <v>194</v>
      </c>
      <c r="C24" s="148" t="s">
        <v>195</v>
      </c>
      <c r="D24" s="148" t="s">
        <v>88</v>
      </c>
      <c r="E24" s="148" t="s">
        <v>196</v>
      </c>
      <c r="F24" s="148" t="s">
        <v>197</v>
      </c>
      <c r="G24" s="148" t="s">
        <v>198</v>
      </c>
      <c r="H24" s="152">
        <v>447720</v>
      </c>
      <c r="I24" s="63">
        <v>447720</v>
      </c>
      <c r="J24" s="63">
        <v>447720</v>
      </c>
      <c r="K24" s="148"/>
      <c r="L24" s="63"/>
      <c r="M24" s="148"/>
      <c r="N24" s="63"/>
      <c r="O24" s="63"/>
      <c r="P24" s="148"/>
      <c r="Q24" s="63"/>
      <c r="R24" s="63"/>
      <c r="S24" s="63"/>
      <c r="T24" s="63"/>
      <c r="U24" s="63"/>
      <c r="V24" s="63"/>
      <c r="W24" s="63"/>
    </row>
    <row r="25" ht="20.25" customHeight="1" spans="1:23">
      <c r="A25" s="148" t="str">
        <f t="shared" si="0"/>
        <v>       玉溪市工业和信息化局</v>
      </c>
      <c r="B25" s="148" t="s">
        <v>194</v>
      </c>
      <c r="C25" s="148" t="s">
        <v>195</v>
      </c>
      <c r="D25" s="148" t="s">
        <v>88</v>
      </c>
      <c r="E25" s="148" t="s">
        <v>196</v>
      </c>
      <c r="F25" s="148" t="s">
        <v>199</v>
      </c>
      <c r="G25" s="148" t="s">
        <v>200</v>
      </c>
      <c r="H25" s="152">
        <v>3600000</v>
      </c>
      <c r="I25" s="63">
        <v>3600000</v>
      </c>
      <c r="J25" s="63">
        <v>3600000</v>
      </c>
      <c r="K25" s="148"/>
      <c r="L25" s="63"/>
      <c r="M25" s="148"/>
      <c r="N25" s="63"/>
      <c r="O25" s="63"/>
      <c r="P25" s="148"/>
      <c r="Q25" s="63"/>
      <c r="R25" s="63"/>
      <c r="S25" s="63"/>
      <c r="T25" s="63"/>
      <c r="U25" s="63"/>
      <c r="V25" s="63"/>
      <c r="W25" s="63"/>
    </row>
    <row r="26" ht="20.25" customHeight="1" spans="1:23">
      <c r="A26" s="148" t="str">
        <f t="shared" si="0"/>
        <v>       玉溪市工业和信息化局</v>
      </c>
      <c r="B26" s="148" t="s">
        <v>201</v>
      </c>
      <c r="C26" s="148" t="s">
        <v>202</v>
      </c>
      <c r="D26" s="148" t="s">
        <v>81</v>
      </c>
      <c r="E26" s="148" t="s">
        <v>163</v>
      </c>
      <c r="F26" s="148" t="s">
        <v>203</v>
      </c>
      <c r="G26" s="148" t="s">
        <v>204</v>
      </c>
      <c r="H26" s="152">
        <v>1475868</v>
      </c>
      <c r="I26" s="63">
        <v>1475868</v>
      </c>
      <c r="J26" s="63">
        <v>429234.75</v>
      </c>
      <c r="K26" s="148"/>
      <c r="L26" s="63">
        <v>1046633.25</v>
      </c>
      <c r="M26" s="148"/>
      <c r="N26" s="63"/>
      <c r="O26" s="63"/>
      <c r="P26" s="148"/>
      <c r="Q26" s="63"/>
      <c r="R26" s="63"/>
      <c r="S26" s="63"/>
      <c r="T26" s="63"/>
      <c r="U26" s="63"/>
      <c r="V26" s="63"/>
      <c r="W26" s="63"/>
    </row>
    <row r="27" ht="20.25" customHeight="1" spans="1:23">
      <c r="A27" s="148" t="str">
        <f t="shared" si="0"/>
        <v>       玉溪市工业和信息化局</v>
      </c>
      <c r="B27" s="148" t="s">
        <v>205</v>
      </c>
      <c r="C27" s="148" t="s">
        <v>206</v>
      </c>
      <c r="D27" s="148" t="s">
        <v>81</v>
      </c>
      <c r="E27" s="148" t="s">
        <v>163</v>
      </c>
      <c r="F27" s="148" t="s">
        <v>207</v>
      </c>
      <c r="G27" s="148" t="s">
        <v>208</v>
      </c>
      <c r="H27" s="152">
        <v>39300</v>
      </c>
      <c r="I27" s="63">
        <v>39300</v>
      </c>
      <c r="J27" s="63"/>
      <c r="K27" s="148"/>
      <c r="L27" s="63">
        <v>39300</v>
      </c>
      <c r="M27" s="148"/>
      <c r="N27" s="63"/>
      <c r="O27" s="63"/>
      <c r="P27" s="148"/>
      <c r="Q27" s="63"/>
      <c r="R27" s="63"/>
      <c r="S27" s="63"/>
      <c r="T27" s="63"/>
      <c r="U27" s="63"/>
      <c r="V27" s="63"/>
      <c r="W27" s="63"/>
    </row>
    <row r="28" ht="20.25" customHeight="1" spans="1:23">
      <c r="A28" s="148" t="str">
        <f t="shared" si="0"/>
        <v>       玉溪市工业和信息化局</v>
      </c>
      <c r="B28" s="148" t="s">
        <v>209</v>
      </c>
      <c r="C28" s="148" t="s">
        <v>210</v>
      </c>
      <c r="D28" s="148" t="s">
        <v>81</v>
      </c>
      <c r="E28" s="148" t="s">
        <v>163</v>
      </c>
      <c r="F28" s="148" t="s">
        <v>211</v>
      </c>
      <c r="G28" s="148" t="s">
        <v>212</v>
      </c>
      <c r="H28" s="152">
        <v>444600</v>
      </c>
      <c r="I28" s="63">
        <v>444600</v>
      </c>
      <c r="J28" s="63">
        <v>194512.5</v>
      </c>
      <c r="K28" s="148"/>
      <c r="L28" s="63">
        <v>250087.5</v>
      </c>
      <c r="M28" s="148"/>
      <c r="N28" s="63"/>
      <c r="O28" s="63"/>
      <c r="P28" s="148"/>
      <c r="Q28" s="63"/>
      <c r="R28" s="63"/>
      <c r="S28" s="63"/>
      <c r="T28" s="63"/>
      <c r="U28" s="63"/>
      <c r="V28" s="63"/>
      <c r="W28" s="63"/>
    </row>
    <row r="29" ht="20.25" customHeight="1" spans="1:23">
      <c r="A29" s="148" t="str">
        <f t="shared" si="0"/>
        <v>       玉溪市工业和信息化局</v>
      </c>
      <c r="B29" s="148" t="s">
        <v>213</v>
      </c>
      <c r="C29" s="148" t="s">
        <v>214</v>
      </c>
      <c r="D29" s="148" t="s">
        <v>81</v>
      </c>
      <c r="E29" s="148" t="s">
        <v>163</v>
      </c>
      <c r="F29" s="148" t="s">
        <v>215</v>
      </c>
      <c r="G29" s="148" t="s">
        <v>214</v>
      </c>
      <c r="H29" s="152">
        <v>94960.56</v>
      </c>
      <c r="I29" s="63">
        <v>94960.56</v>
      </c>
      <c r="J29" s="63"/>
      <c r="K29" s="148"/>
      <c r="L29" s="63">
        <v>94960.56</v>
      </c>
      <c r="M29" s="148"/>
      <c r="N29" s="63"/>
      <c r="O29" s="63"/>
      <c r="P29" s="148"/>
      <c r="Q29" s="63"/>
      <c r="R29" s="63"/>
      <c r="S29" s="63"/>
      <c r="T29" s="63"/>
      <c r="U29" s="63"/>
      <c r="V29" s="63"/>
      <c r="W29" s="63"/>
    </row>
    <row r="30" ht="20.25" customHeight="1" spans="1:23">
      <c r="A30" s="148" t="str">
        <f t="shared" si="0"/>
        <v>       玉溪市工业和信息化局</v>
      </c>
      <c r="B30" s="148" t="s">
        <v>213</v>
      </c>
      <c r="C30" s="148" t="s">
        <v>214</v>
      </c>
      <c r="D30" s="148" t="s">
        <v>84</v>
      </c>
      <c r="E30" s="148" t="s">
        <v>171</v>
      </c>
      <c r="F30" s="148" t="s">
        <v>215</v>
      </c>
      <c r="G30" s="148" t="s">
        <v>214</v>
      </c>
      <c r="H30" s="152">
        <v>41851.44</v>
      </c>
      <c r="I30" s="63">
        <v>41851.44</v>
      </c>
      <c r="J30" s="63"/>
      <c r="K30" s="148"/>
      <c r="L30" s="63">
        <v>41851.44</v>
      </c>
      <c r="M30" s="148"/>
      <c r="N30" s="63"/>
      <c r="O30" s="63"/>
      <c r="P30" s="148"/>
      <c r="Q30" s="63"/>
      <c r="R30" s="63"/>
      <c r="S30" s="63"/>
      <c r="T30" s="63"/>
      <c r="U30" s="63"/>
      <c r="V30" s="63"/>
      <c r="W30" s="63"/>
    </row>
    <row r="31" ht="20.25" customHeight="1" spans="1:23">
      <c r="A31" s="148" t="str">
        <f t="shared" si="0"/>
        <v>       玉溪市工业和信息化局</v>
      </c>
      <c r="B31" s="148" t="s">
        <v>216</v>
      </c>
      <c r="C31" s="148" t="s">
        <v>217</v>
      </c>
      <c r="D31" s="148" t="s">
        <v>81</v>
      </c>
      <c r="E31" s="148" t="s">
        <v>163</v>
      </c>
      <c r="F31" s="148" t="s">
        <v>218</v>
      </c>
      <c r="G31" s="148" t="s">
        <v>219</v>
      </c>
      <c r="H31" s="152">
        <v>94800</v>
      </c>
      <c r="I31" s="63">
        <v>94800</v>
      </c>
      <c r="J31" s="63">
        <v>8352.25</v>
      </c>
      <c r="K31" s="148"/>
      <c r="L31" s="63">
        <v>86447.75</v>
      </c>
      <c r="M31" s="148"/>
      <c r="N31" s="63"/>
      <c r="O31" s="63"/>
      <c r="P31" s="148"/>
      <c r="Q31" s="63"/>
      <c r="R31" s="63"/>
      <c r="S31" s="63"/>
      <c r="T31" s="63"/>
      <c r="U31" s="63"/>
      <c r="V31" s="63"/>
      <c r="W31" s="63"/>
    </row>
    <row r="32" ht="20.25" customHeight="1" spans="1:23">
      <c r="A32" s="148" t="str">
        <f t="shared" si="0"/>
        <v>       玉溪市工业和信息化局</v>
      </c>
      <c r="B32" s="148" t="s">
        <v>216</v>
      </c>
      <c r="C32" s="148" t="s">
        <v>217</v>
      </c>
      <c r="D32" s="148" t="s">
        <v>81</v>
      </c>
      <c r="E32" s="148" t="s">
        <v>163</v>
      </c>
      <c r="F32" s="148" t="s">
        <v>220</v>
      </c>
      <c r="G32" s="148" t="s">
        <v>221</v>
      </c>
      <c r="H32" s="152">
        <v>70000</v>
      </c>
      <c r="I32" s="63">
        <v>70000</v>
      </c>
      <c r="J32" s="63">
        <v>17500</v>
      </c>
      <c r="K32" s="148"/>
      <c r="L32" s="63">
        <v>52500</v>
      </c>
      <c r="M32" s="148"/>
      <c r="N32" s="63"/>
      <c r="O32" s="63"/>
      <c r="P32" s="148"/>
      <c r="Q32" s="63"/>
      <c r="R32" s="63"/>
      <c r="S32" s="63"/>
      <c r="T32" s="63"/>
      <c r="U32" s="63"/>
      <c r="V32" s="63"/>
      <c r="W32" s="63"/>
    </row>
    <row r="33" ht="20.25" customHeight="1" spans="1:23">
      <c r="A33" s="148" t="str">
        <f t="shared" si="0"/>
        <v>       玉溪市工业和信息化局</v>
      </c>
      <c r="B33" s="148" t="s">
        <v>216</v>
      </c>
      <c r="C33" s="148" t="s">
        <v>217</v>
      </c>
      <c r="D33" s="148" t="s">
        <v>81</v>
      </c>
      <c r="E33" s="148" t="s">
        <v>163</v>
      </c>
      <c r="F33" s="148" t="s">
        <v>222</v>
      </c>
      <c r="G33" s="148" t="s">
        <v>223</v>
      </c>
      <c r="H33" s="152">
        <v>90000</v>
      </c>
      <c r="I33" s="63">
        <v>90000</v>
      </c>
      <c r="J33" s="63">
        <v>22500</v>
      </c>
      <c r="K33" s="148"/>
      <c r="L33" s="63">
        <v>67500</v>
      </c>
      <c r="M33" s="148"/>
      <c r="N33" s="63"/>
      <c r="O33" s="63"/>
      <c r="P33" s="148"/>
      <c r="Q33" s="63"/>
      <c r="R33" s="63"/>
      <c r="S33" s="63"/>
      <c r="T33" s="63"/>
      <c r="U33" s="63"/>
      <c r="V33" s="63"/>
      <c r="W33" s="63"/>
    </row>
    <row r="34" ht="20.25" customHeight="1" spans="1:23">
      <c r="A34" s="148" t="str">
        <f t="shared" si="0"/>
        <v>       玉溪市工业和信息化局</v>
      </c>
      <c r="B34" s="148" t="s">
        <v>216</v>
      </c>
      <c r="C34" s="148" t="s">
        <v>217</v>
      </c>
      <c r="D34" s="148" t="s">
        <v>81</v>
      </c>
      <c r="E34" s="148" t="s">
        <v>163</v>
      </c>
      <c r="F34" s="148" t="s">
        <v>224</v>
      </c>
      <c r="G34" s="148" t="s">
        <v>225</v>
      </c>
      <c r="H34" s="152">
        <v>33000</v>
      </c>
      <c r="I34" s="63">
        <v>33000</v>
      </c>
      <c r="J34" s="63">
        <v>8250</v>
      </c>
      <c r="K34" s="148"/>
      <c r="L34" s="63">
        <v>24750</v>
      </c>
      <c r="M34" s="148"/>
      <c r="N34" s="63"/>
      <c r="O34" s="63"/>
      <c r="P34" s="148"/>
      <c r="Q34" s="63"/>
      <c r="R34" s="63"/>
      <c r="S34" s="63"/>
      <c r="T34" s="63"/>
      <c r="U34" s="63"/>
      <c r="V34" s="63"/>
      <c r="W34" s="63"/>
    </row>
    <row r="35" ht="20.25" customHeight="1" spans="1:23">
      <c r="A35" s="148" t="str">
        <f t="shared" si="0"/>
        <v>       玉溪市工业和信息化局</v>
      </c>
      <c r="B35" s="148" t="s">
        <v>216</v>
      </c>
      <c r="C35" s="148" t="s">
        <v>217</v>
      </c>
      <c r="D35" s="148" t="s">
        <v>81</v>
      </c>
      <c r="E35" s="148" t="s">
        <v>163</v>
      </c>
      <c r="F35" s="148" t="s">
        <v>226</v>
      </c>
      <c r="G35" s="148" t="s">
        <v>227</v>
      </c>
      <c r="H35" s="152">
        <v>70000</v>
      </c>
      <c r="I35" s="63">
        <v>70000</v>
      </c>
      <c r="J35" s="63">
        <v>17500</v>
      </c>
      <c r="K35" s="148"/>
      <c r="L35" s="63">
        <v>52500</v>
      </c>
      <c r="M35" s="148"/>
      <c r="N35" s="63"/>
      <c r="O35" s="63"/>
      <c r="P35" s="148"/>
      <c r="Q35" s="63"/>
      <c r="R35" s="63"/>
      <c r="S35" s="63"/>
      <c r="T35" s="63"/>
      <c r="U35" s="63"/>
      <c r="V35" s="63"/>
      <c r="W35" s="63"/>
    </row>
    <row r="36" ht="20.25" customHeight="1" spans="1:23">
      <c r="A36" s="148" t="str">
        <f t="shared" si="0"/>
        <v>       玉溪市工业和信息化局</v>
      </c>
      <c r="B36" s="148" t="s">
        <v>216</v>
      </c>
      <c r="C36" s="148" t="s">
        <v>217</v>
      </c>
      <c r="D36" s="148" t="s">
        <v>81</v>
      </c>
      <c r="E36" s="148" t="s">
        <v>163</v>
      </c>
      <c r="F36" s="148" t="s">
        <v>228</v>
      </c>
      <c r="G36" s="148" t="s">
        <v>229</v>
      </c>
      <c r="H36" s="152">
        <v>42000</v>
      </c>
      <c r="I36" s="63">
        <v>42000</v>
      </c>
      <c r="J36" s="63">
        <v>10500</v>
      </c>
      <c r="K36" s="148"/>
      <c r="L36" s="63">
        <v>31500</v>
      </c>
      <c r="M36" s="148"/>
      <c r="N36" s="63"/>
      <c r="O36" s="63"/>
      <c r="P36" s="148"/>
      <c r="Q36" s="63"/>
      <c r="R36" s="63"/>
      <c r="S36" s="63"/>
      <c r="T36" s="63"/>
      <c r="U36" s="63"/>
      <c r="V36" s="63"/>
      <c r="W36" s="63"/>
    </row>
    <row r="37" ht="20.25" customHeight="1" spans="1:23">
      <c r="A37" s="148" t="str">
        <f t="shared" si="0"/>
        <v>       玉溪市工业和信息化局</v>
      </c>
      <c r="B37" s="148" t="s">
        <v>216</v>
      </c>
      <c r="C37" s="148" t="s">
        <v>217</v>
      </c>
      <c r="D37" s="148" t="s">
        <v>81</v>
      </c>
      <c r="E37" s="148" t="s">
        <v>163</v>
      </c>
      <c r="F37" s="148" t="s">
        <v>211</v>
      </c>
      <c r="G37" s="148" t="s">
        <v>212</v>
      </c>
      <c r="H37" s="152">
        <v>44460</v>
      </c>
      <c r="I37" s="63">
        <v>44460</v>
      </c>
      <c r="J37" s="63">
        <v>11115</v>
      </c>
      <c r="K37" s="148"/>
      <c r="L37" s="63">
        <v>33345</v>
      </c>
      <c r="M37" s="148"/>
      <c r="N37" s="63"/>
      <c r="O37" s="63"/>
      <c r="P37" s="148"/>
      <c r="Q37" s="63"/>
      <c r="R37" s="63"/>
      <c r="S37" s="63"/>
      <c r="T37" s="63"/>
      <c r="U37" s="63"/>
      <c r="V37" s="63"/>
      <c r="W37" s="63"/>
    </row>
    <row r="38" ht="20.25" customHeight="1" spans="1:23">
      <c r="A38" s="148" t="str">
        <f t="shared" si="0"/>
        <v>       玉溪市工业和信息化局</v>
      </c>
      <c r="B38" s="148" t="s">
        <v>216</v>
      </c>
      <c r="C38" s="148" t="s">
        <v>217</v>
      </c>
      <c r="D38" s="148" t="s">
        <v>81</v>
      </c>
      <c r="E38" s="148" t="s">
        <v>163</v>
      </c>
      <c r="F38" s="148" t="s">
        <v>230</v>
      </c>
      <c r="G38" s="148" t="s">
        <v>231</v>
      </c>
      <c r="H38" s="152">
        <v>5000</v>
      </c>
      <c r="I38" s="63">
        <v>5000</v>
      </c>
      <c r="J38" s="63">
        <v>1250</v>
      </c>
      <c r="K38" s="148"/>
      <c r="L38" s="63">
        <v>3750</v>
      </c>
      <c r="M38" s="148"/>
      <c r="N38" s="63"/>
      <c r="O38" s="63"/>
      <c r="P38" s="148"/>
      <c r="Q38" s="63"/>
      <c r="R38" s="63"/>
      <c r="S38" s="63"/>
      <c r="T38" s="63"/>
      <c r="U38" s="63"/>
      <c r="V38" s="63"/>
      <c r="W38" s="63"/>
    </row>
    <row r="39" ht="20.25" customHeight="1" spans="1:23">
      <c r="A39" s="148" t="str">
        <f t="shared" si="0"/>
        <v>       玉溪市工业和信息化局</v>
      </c>
      <c r="B39" s="148" t="s">
        <v>216</v>
      </c>
      <c r="C39" s="148" t="s">
        <v>217</v>
      </c>
      <c r="D39" s="148" t="s">
        <v>81</v>
      </c>
      <c r="E39" s="148" t="s">
        <v>163</v>
      </c>
      <c r="F39" s="148" t="s">
        <v>232</v>
      </c>
      <c r="G39" s="148" t="s">
        <v>233</v>
      </c>
      <c r="H39" s="152">
        <v>110000</v>
      </c>
      <c r="I39" s="63">
        <v>110000</v>
      </c>
      <c r="J39" s="63">
        <v>27500</v>
      </c>
      <c r="K39" s="148"/>
      <c r="L39" s="63">
        <v>82500</v>
      </c>
      <c r="M39" s="148"/>
      <c r="N39" s="63"/>
      <c r="O39" s="63"/>
      <c r="P39" s="148"/>
      <c r="Q39" s="63"/>
      <c r="R39" s="63"/>
      <c r="S39" s="63"/>
      <c r="T39" s="63"/>
      <c r="U39" s="63"/>
      <c r="V39" s="63"/>
      <c r="W39" s="63"/>
    </row>
    <row r="40" ht="20.25" customHeight="1" spans="1:23">
      <c r="A40" s="148" t="str">
        <f t="shared" si="0"/>
        <v>       玉溪市工业和信息化局</v>
      </c>
      <c r="B40" s="148" t="s">
        <v>216</v>
      </c>
      <c r="C40" s="148" t="s">
        <v>217</v>
      </c>
      <c r="D40" s="148" t="s">
        <v>84</v>
      </c>
      <c r="E40" s="148" t="s">
        <v>171</v>
      </c>
      <c r="F40" s="148" t="s">
        <v>218</v>
      </c>
      <c r="G40" s="148" t="s">
        <v>219</v>
      </c>
      <c r="H40" s="152">
        <v>67000</v>
      </c>
      <c r="I40" s="63">
        <v>67000</v>
      </c>
      <c r="J40" s="63">
        <v>11500</v>
      </c>
      <c r="K40" s="148"/>
      <c r="L40" s="63">
        <v>55500</v>
      </c>
      <c r="M40" s="148"/>
      <c r="N40" s="63"/>
      <c r="O40" s="63"/>
      <c r="P40" s="148"/>
      <c r="Q40" s="63"/>
      <c r="R40" s="63"/>
      <c r="S40" s="63"/>
      <c r="T40" s="63"/>
      <c r="U40" s="63"/>
      <c r="V40" s="63"/>
      <c r="W40" s="63"/>
    </row>
    <row r="41" ht="20.25" customHeight="1" spans="1:23">
      <c r="A41" s="148" t="str">
        <f t="shared" si="0"/>
        <v>       玉溪市工业和信息化局</v>
      </c>
      <c r="B41" s="148" t="s">
        <v>216</v>
      </c>
      <c r="C41" s="148" t="s">
        <v>217</v>
      </c>
      <c r="D41" s="148" t="s">
        <v>84</v>
      </c>
      <c r="E41" s="148" t="s">
        <v>171</v>
      </c>
      <c r="F41" s="148" t="s">
        <v>226</v>
      </c>
      <c r="G41" s="148" t="s">
        <v>227</v>
      </c>
      <c r="H41" s="152">
        <v>50000</v>
      </c>
      <c r="I41" s="63">
        <v>50000</v>
      </c>
      <c r="J41" s="63">
        <v>12500</v>
      </c>
      <c r="K41" s="148"/>
      <c r="L41" s="63">
        <v>37500</v>
      </c>
      <c r="M41" s="148"/>
      <c r="N41" s="63"/>
      <c r="O41" s="63"/>
      <c r="P41" s="148"/>
      <c r="Q41" s="63"/>
      <c r="R41" s="63"/>
      <c r="S41" s="63"/>
      <c r="T41" s="63"/>
      <c r="U41" s="63"/>
      <c r="V41" s="63"/>
      <c r="W41" s="63"/>
    </row>
    <row r="42" ht="20.25" customHeight="1" spans="1:23">
      <c r="A42" s="148" t="str">
        <f t="shared" si="0"/>
        <v>       玉溪市工业和信息化局</v>
      </c>
      <c r="B42" s="148" t="s">
        <v>216</v>
      </c>
      <c r="C42" s="148" t="s">
        <v>217</v>
      </c>
      <c r="D42" s="148" t="s">
        <v>84</v>
      </c>
      <c r="E42" s="148" t="s">
        <v>171</v>
      </c>
      <c r="F42" s="148" t="s">
        <v>228</v>
      </c>
      <c r="G42" s="148" t="s">
        <v>229</v>
      </c>
      <c r="H42" s="152">
        <v>14000</v>
      </c>
      <c r="I42" s="63">
        <v>14000</v>
      </c>
      <c r="J42" s="63">
        <v>3500</v>
      </c>
      <c r="K42" s="148"/>
      <c r="L42" s="63">
        <v>10500</v>
      </c>
      <c r="M42" s="148"/>
      <c r="N42" s="63"/>
      <c r="O42" s="63"/>
      <c r="P42" s="148"/>
      <c r="Q42" s="63"/>
      <c r="R42" s="63"/>
      <c r="S42" s="63"/>
      <c r="T42" s="63"/>
      <c r="U42" s="63"/>
      <c r="V42" s="63"/>
      <c r="W42" s="63"/>
    </row>
    <row r="43" ht="20.25" customHeight="1" spans="1:23">
      <c r="A43" s="148" t="str">
        <f t="shared" si="0"/>
        <v>       玉溪市工业和信息化局</v>
      </c>
      <c r="B43" s="148" t="s">
        <v>216</v>
      </c>
      <c r="C43" s="148" t="s">
        <v>217</v>
      </c>
      <c r="D43" s="148" t="s">
        <v>84</v>
      </c>
      <c r="E43" s="148" t="s">
        <v>171</v>
      </c>
      <c r="F43" s="148" t="s">
        <v>232</v>
      </c>
      <c r="G43" s="148" t="s">
        <v>233</v>
      </c>
      <c r="H43" s="152">
        <v>30000</v>
      </c>
      <c r="I43" s="63">
        <v>30000</v>
      </c>
      <c r="J43" s="63">
        <v>7500</v>
      </c>
      <c r="K43" s="148"/>
      <c r="L43" s="63">
        <v>22500</v>
      </c>
      <c r="M43" s="148"/>
      <c r="N43" s="63"/>
      <c r="O43" s="63"/>
      <c r="P43" s="148"/>
      <c r="Q43" s="63"/>
      <c r="R43" s="63"/>
      <c r="S43" s="63"/>
      <c r="T43" s="63"/>
      <c r="U43" s="63"/>
      <c r="V43" s="63"/>
      <c r="W43" s="63"/>
    </row>
    <row r="44" ht="20.25" customHeight="1" spans="1:23">
      <c r="A44" s="148" t="str">
        <f t="shared" si="0"/>
        <v>       玉溪市工业和信息化局</v>
      </c>
      <c r="B44" s="148" t="s">
        <v>216</v>
      </c>
      <c r="C44" s="148" t="s">
        <v>217</v>
      </c>
      <c r="D44" s="148" t="s">
        <v>88</v>
      </c>
      <c r="E44" s="148" t="s">
        <v>196</v>
      </c>
      <c r="F44" s="148" t="s">
        <v>232</v>
      </c>
      <c r="G44" s="148" t="s">
        <v>233</v>
      </c>
      <c r="H44" s="152">
        <v>75000</v>
      </c>
      <c r="I44" s="63">
        <v>75000</v>
      </c>
      <c r="J44" s="63">
        <v>75000</v>
      </c>
      <c r="K44" s="148"/>
      <c r="L44" s="63"/>
      <c r="M44" s="148"/>
      <c r="N44" s="63"/>
      <c r="O44" s="63"/>
      <c r="P44" s="148"/>
      <c r="Q44" s="63"/>
      <c r="R44" s="63"/>
      <c r="S44" s="63"/>
      <c r="T44" s="63"/>
      <c r="U44" s="63"/>
      <c r="V44" s="63"/>
      <c r="W44" s="63"/>
    </row>
    <row r="45" ht="20.25" customHeight="1" spans="1:23">
      <c r="A45" s="148" t="str">
        <f t="shared" si="0"/>
        <v>       玉溪市工业和信息化局</v>
      </c>
      <c r="B45" s="148" t="s">
        <v>234</v>
      </c>
      <c r="C45" s="148" t="s">
        <v>235</v>
      </c>
      <c r="D45" s="148" t="s">
        <v>84</v>
      </c>
      <c r="E45" s="148" t="s">
        <v>171</v>
      </c>
      <c r="F45" s="148" t="s">
        <v>172</v>
      </c>
      <c r="G45" s="148" t="s">
        <v>173</v>
      </c>
      <c r="H45" s="152">
        <v>691600</v>
      </c>
      <c r="I45" s="63">
        <v>691600</v>
      </c>
      <c r="J45" s="63">
        <v>691600</v>
      </c>
      <c r="K45" s="148"/>
      <c r="L45" s="63"/>
      <c r="M45" s="148"/>
      <c r="N45" s="63"/>
      <c r="O45" s="63"/>
      <c r="P45" s="148"/>
      <c r="Q45" s="63"/>
      <c r="R45" s="63"/>
      <c r="S45" s="63"/>
      <c r="T45" s="63"/>
      <c r="U45" s="63"/>
      <c r="V45" s="63"/>
      <c r="W45" s="63"/>
    </row>
    <row r="46" ht="20.25" customHeight="1" spans="1:23">
      <c r="A46" s="148" t="str">
        <f t="shared" si="0"/>
        <v>       玉溪市工业和信息化局</v>
      </c>
      <c r="B46" s="148" t="s">
        <v>236</v>
      </c>
      <c r="C46" s="148" t="s">
        <v>237</v>
      </c>
      <c r="D46" s="148" t="s">
        <v>84</v>
      </c>
      <c r="E46" s="148" t="s">
        <v>171</v>
      </c>
      <c r="F46" s="148" t="s">
        <v>172</v>
      </c>
      <c r="G46" s="148" t="s">
        <v>173</v>
      </c>
      <c r="H46" s="152">
        <v>350000</v>
      </c>
      <c r="I46" s="63">
        <v>350000</v>
      </c>
      <c r="J46" s="63"/>
      <c r="K46" s="148"/>
      <c r="L46" s="63">
        <v>350000</v>
      </c>
      <c r="M46" s="148"/>
      <c r="N46" s="63"/>
      <c r="O46" s="63"/>
      <c r="P46" s="148"/>
      <c r="Q46" s="63"/>
      <c r="R46" s="63"/>
      <c r="S46" s="63"/>
      <c r="T46" s="63"/>
      <c r="U46" s="63"/>
      <c r="V46" s="63"/>
      <c r="W46" s="63"/>
    </row>
    <row r="47" ht="20.25" customHeight="1" spans="1:23">
      <c r="A47" s="148" t="str">
        <f t="shared" si="0"/>
        <v>       玉溪市工业和信息化局</v>
      </c>
      <c r="B47" s="148" t="s">
        <v>238</v>
      </c>
      <c r="C47" s="148" t="s">
        <v>239</v>
      </c>
      <c r="D47" s="148" t="s">
        <v>81</v>
      </c>
      <c r="E47" s="148" t="s">
        <v>163</v>
      </c>
      <c r="F47" s="148" t="s">
        <v>218</v>
      </c>
      <c r="G47" s="148" t="s">
        <v>219</v>
      </c>
      <c r="H47" s="152">
        <v>100100</v>
      </c>
      <c r="I47" s="63">
        <v>100100</v>
      </c>
      <c r="J47" s="63"/>
      <c r="K47" s="148"/>
      <c r="L47" s="63">
        <v>100100</v>
      </c>
      <c r="M47" s="148"/>
      <c r="N47" s="63"/>
      <c r="O47" s="63"/>
      <c r="P47" s="148"/>
      <c r="Q47" s="63"/>
      <c r="R47" s="63"/>
      <c r="S47" s="63"/>
      <c r="T47" s="63"/>
      <c r="U47" s="63"/>
      <c r="V47" s="63"/>
      <c r="W47" s="63"/>
    </row>
    <row r="48" ht="20.25" customHeight="1" spans="1:23">
      <c r="A48" s="148" t="str">
        <f t="shared" si="0"/>
        <v>       玉溪市工业和信息化局</v>
      </c>
      <c r="B48" s="148" t="s">
        <v>238</v>
      </c>
      <c r="C48" s="148" t="s">
        <v>239</v>
      </c>
      <c r="D48" s="148" t="s">
        <v>81</v>
      </c>
      <c r="E48" s="148" t="s">
        <v>163</v>
      </c>
      <c r="F48" s="148" t="s">
        <v>226</v>
      </c>
      <c r="G48" s="148" t="s">
        <v>227</v>
      </c>
      <c r="H48" s="152">
        <v>190000</v>
      </c>
      <c r="I48" s="63">
        <v>190000</v>
      </c>
      <c r="J48" s="63"/>
      <c r="K48" s="148"/>
      <c r="L48" s="63">
        <v>190000</v>
      </c>
      <c r="M48" s="148"/>
      <c r="N48" s="63"/>
      <c r="O48" s="63"/>
      <c r="P48" s="148"/>
      <c r="Q48" s="63"/>
      <c r="R48" s="63"/>
      <c r="S48" s="63"/>
      <c r="T48" s="63"/>
      <c r="U48" s="63"/>
      <c r="V48" s="63"/>
      <c r="W48" s="63"/>
    </row>
    <row r="49" ht="20.25" customHeight="1" spans="1:23">
      <c r="A49" s="148" t="str">
        <f t="shared" si="0"/>
        <v>       玉溪市工业和信息化局</v>
      </c>
      <c r="B49" s="148" t="s">
        <v>238</v>
      </c>
      <c r="C49" s="148" t="s">
        <v>239</v>
      </c>
      <c r="D49" s="148" t="s">
        <v>81</v>
      </c>
      <c r="E49" s="148" t="s">
        <v>163</v>
      </c>
      <c r="F49" s="148" t="s">
        <v>240</v>
      </c>
      <c r="G49" s="148" t="s">
        <v>241</v>
      </c>
      <c r="H49" s="152">
        <v>80000</v>
      </c>
      <c r="I49" s="63">
        <v>80000</v>
      </c>
      <c r="J49" s="63"/>
      <c r="K49" s="148"/>
      <c r="L49" s="63">
        <v>80000</v>
      </c>
      <c r="M49" s="148"/>
      <c r="N49" s="63"/>
      <c r="O49" s="63"/>
      <c r="P49" s="148"/>
      <c r="Q49" s="63"/>
      <c r="R49" s="63"/>
      <c r="S49" s="63"/>
      <c r="T49" s="63"/>
      <c r="U49" s="63"/>
      <c r="V49" s="63"/>
      <c r="W49" s="63"/>
    </row>
    <row r="50" ht="20.25" customHeight="1" spans="1:23">
      <c r="A50" s="148" t="str">
        <f t="shared" si="0"/>
        <v>       玉溪市工业和信息化局</v>
      </c>
      <c r="B50" s="148" t="s">
        <v>238</v>
      </c>
      <c r="C50" s="148" t="s">
        <v>239</v>
      </c>
      <c r="D50" s="148" t="s">
        <v>81</v>
      </c>
      <c r="E50" s="148" t="s">
        <v>163</v>
      </c>
      <c r="F50" s="148" t="s">
        <v>242</v>
      </c>
      <c r="G50" s="148" t="s">
        <v>243</v>
      </c>
      <c r="H50" s="152">
        <v>100000</v>
      </c>
      <c r="I50" s="63">
        <v>100000</v>
      </c>
      <c r="J50" s="63"/>
      <c r="K50" s="148"/>
      <c r="L50" s="63">
        <v>100000</v>
      </c>
      <c r="M50" s="148"/>
      <c r="N50" s="63"/>
      <c r="O50" s="63"/>
      <c r="P50" s="148"/>
      <c r="Q50" s="63"/>
      <c r="R50" s="63"/>
      <c r="S50" s="63"/>
      <c r="T50" s="63"/>
      <c r="U50" s="63"/>
      <c r="V50" s="63"/>
      <c r="W50" s="63"/>
    </row>
    <row r="51" ht="20.25" customHeight="1" spans="1:23">
      <c r="A51" s="148" t="str">
        <f t="shared" si="0"/>
        <v>       玉溪市工业和信息化局</v>
      </c>
      <c r="B51" s="148" t="s">
        <v>238</v>
      </c>
      <c r="C51" s="148" t="s">
        <v>239</v>
      </c>
      <c r="D51" s="148" t="s">
        <v>81</v>
      </c>
      <c r="E51" s="148" t="s">
        <v>163</v>
      </c>
      <c r="F51" s="148" t="s">
        <v>244</v>
      </c>
      <c r="G51" s="148" t="s">
        <v>245</v>
      </c>
      <c r="H51" s="152">
        <v>50000</v>
      </c>
      <c r="I51" s="63">
        <v>50000</v>
      </c>
      <c r="J51" s="63"/>
      <c r="K51" s="148"/>
      <c r="L51" s="63">
        <v>50000</v>
      </c>
      <c r="M51" s="148"/>
      <c r="N51" s="63"/>
      <c r="O51" s="63"/>
      <c r="P51" s="148"/>
      <c r="Q51" s="63"/>
      <c r="R51" s="63"/>
      <c r="S51" s="63"/>
      <c r="T51" s="63"/>
      <c r="U51" s="63"/>
      <c r="V51" s="63"/>
      <c r="W51" s="63"/>
    </row>
    <row r="52" ht="20.25" customHeight="1" spans="1:23">
      <c r="A52" s="148" t="str">
        <f t="shared" si="0"/>
        <v>       玉溪市工业和信息化局</v>
      </c>
      <c r="B52" s="148" t="s">
        <v>238</v>
      </c>
      <c r="C52" s="148" t="s">
        <v>239</v>
      </c>
      <c r="D52" s="148" t="s">
        <v>81</v>
      </c>
      <c r="E52" s="148" t="s">
        <v>163</v>
      </c>
      <c r="F52" s="148" t="s">
        <v>246</v>
      </c>
      <c r="G52" s="148" t="s">
        <v>247</v>
      </c>
      <c r="H52" s="152">
        <v>85000</v>
      </c>
      <c r="I52" s="63">
        <v>85000</v>
      </c>
      <c r="J52" s="63"/>
      <c r="K52" s="148"/>
      <c r="L52" s="63">
        <v>85000</v>
      </c>
      <c r="M52" s="148"/>
      <c r="N52" s="63"/>
      <c r="O52" s="63"/>
      <c r="P52" s="148"/>
      <c r="Q52" s="63"/>
      <c r="R52" s="63"/>
      <c r="S52" s="63"/>
      <c r="T52" s="63"/>
      <c r="U52" s="63"/>
      <c r="V52" s="63"/>
      <c r="W52" s="63"/>
    </row>
    <row r="53" ht="20.25" customHeight="1" spans="1:23">
      <c r="A53" s="148" t="str">
        <f t="shared" si="0"/>
        <v>       玉溪市工业和信息化局</v>
      </c>
      <c r="B53" s="148" t="s">
        <v>238</v>
      </c>
      <c r="C53" s="148" t="s">
        <v>239</v>
      </c>
      <c r="D53" s="148" t="s">
        <v>81</v>
      </c>
      <c r="E53" s="148" t="s">
        <v>163</v>
      </c>
      <c r="F53" s="148" t="s">
        <v>248</v>
      </c>
      <c r="G53" s="148" t="s">
        <v>249</v>
      </c>
      <c r="H53" s="152">
        <v>140000</v>
      </c>
      <c r="I53" s="63">
        <v>140000</v>
      </c>
      <c r="J53" s="63"/>
      <c r="K53" s="148"/>
      <c r="L53" s="63">
        <v>140000</v>
      </c>
      <c r="M53" s="148"/>
      <c r="N53" s="63"/>
      <c r="O53" s="63"/>
      <c r="P53" s="148"/>
      <c r="Q53" s="63"/>
      <c r="R53" s="63"/>
      <c r="S53" s="63"/>
      <c r="T53" s="63"/>
      <c r="U53" s="63"/>
      <c r="V53" s="63"/>
      <c r="W53" s="63"/>
    </row>
    <row r="54" ht="20.25" customHeight="1" spans="1:23">
      <c r="A54" s="148" t="str">
        <f t="shared" si="0"/>
        <v>       玉溪市工业和信息化局</v>
      </c>
      <c r="B54" s="148" t="s">
        <v>238</v>
      </c>
      <c r="C54" s="148" t="s">
        <v>239</v>
      </c>
      <c r="D54" s="148" t="s">
        <v>81</v>
      </c>
      <c r="E54" s="148" t="s">
        <v>163</v>
      </c>
      <c r="F54" s="148" t="s">
        <v>211</v>
      </c>
      <c r="G54" s="148" t="s">
        <v>212</v>
      </c>
      <c r="H54" s="152">
        <v>182000</v>
      </c>
      <c r="I54" s="63">
        <v>182000</v>
      </c>
      <c r="J54" s="63"/>
      <c r="K54" s="148"/>
      <c r="L54" s="63">
        <v>182000</v>
      </c>
      <c r="M54" s="148"/>
      <c r="N54" s="63"/>
      <c r="O54" s="63"/>
      <c r="P54" s="148"/>
      <c r="Q54" s="63"/>
      <c r="R54" s="63"/>
      <c r="S54" s="63"/>
      <c r="T54" s="63"/>
      <c r="U54" s="63"/>
      <c r="V54" s="63"/>
      <c r="W54" s="63"/>
    </row>
    <row r="55" ht="20.25" customHeight="1" spans="1:23">
      <c r="A55" s="148" t="str">
        <f t="shared" si="0"/>
        <v>       玉溪市工业和信息化局</v>
      </c>
      <c r="B55" s="148" t="s">
        <v>238</v>
      </c>
      <c r="C55" s="148" t="s">
        <v>239</v>
      </c>
      <c r="D55" s="148" t="s">
        <v>81</v>
      </c>
      <c r="E55" s="148" t="s">
        <v>163</v>
      </c>
      <c r="F55" s="148" t="s">
        <v>232</v>
      </c>
      <c r="G55" s="148" t="s">
        <v>233</v>
      </c>
      <c r="H55" s="152">
        <v>280000</v>
      </c>
      <c r="I55" s="63">
        <v>280000</v>
      </c>
      <c r="J55" s="63"/>
      <c r="K55" s="148"/>
      <c r="L55" s="63">
        <v>280000</v>
      </c>
      <c r="M55" s="148"/>
      <c r="N55" s="63"/>
      <c r="O55" s="63"/>
      <c r="P55" s="148"/>
      <c r="Q55" s="63"/>
      <c r="R55" s="63"/>
      <c r="S55" s="63"/>
      <c r="T55" s="63"/>
      <c r="U55" s="63"/>
      <c r="V55" s="63"/>
      <c r="W55" s="63"/>
    </row>
    <row r="56" ht="20.25" customHeight="1" spans="1:23">
      <c r="A56" s="148" t="str">
        <f t="shared" si="0"/>
        <v>       玉溪市工业和信息化局</v>
      </c>
      <c r="B56" s="148" t="s">
        <v>238</v>
      </c>
      <c r="C56" s="148" t="s">
        <v>239</v>
      </c>
      <c r="D56" s="148" t="s">
        <v>81</v>
      </c>
      <c r="E56" s="148" t="s">
        <v>163</v>
      </c>
      <c r="F56" s="148" t="s">
        <v>250</v>
      </c>
      <c r="G56" s="148" t="s">
        <v>251</v>
      </c>
      <c r="H56" s="152">
        <v>293000</v>
      </c>
      <c r="I56" s="63">
        <v>293000</v>
      </c>
      <c r="J56" s="63"/>
      <c r="K56" s="148"/>
      <c r="L56" s="63">
        <v>293000</v>
      </c>
      <c r="M56" s="148"/>
      <c r="N56" s="63"/>
      <c r="O56" s="63"/>
      <c r="P56" s="148"/>
      <c r="Q56" s="63"/>
      <c r="R56" s="63"/>
      <c r="S56" s="63"/>
      <c r="T56" s="63"/>
      <c r="U56" s="63"/>
      <c r="V56" s="63"/>
      <c r="W56" s="63"/>
    </row>
    <row r="57" ht="20.25" customHeight="1" spans="1:23">
      <c r="A57" s="148" t="str">
        <f t="shared" si="0"/>
        <v>       玉溪市工业和信息化局</v>
      </c>
      <c r="B57" s="148" t="s">
        <v>252</v>
      </c>
      <c r="C57" s="148" t="s">
        <v>253</v>
      </c>
      <c r="D57" s="148" t="s">
        <v>90</v>
      </c>
      <c r="E57" s="148" t="s">
        <v>254</v>
      </c>
      <c r="F57" s="148" t="s">
        <v>255</v>
      </c>
      <c r="G57" s="148" t="s">
        <v>256</v>
      </c>
      <c r="H57" s="152">
        <v>480000</v>
      </c>
      <c r="I57" s="63">
        <v>480000</v>
      </c>
      <c r="J57" s="63"/>
      <c r="K57" s="148"/>
      <c r="L57" s="63">
        <v>480000</v>
      </c>
      <c r="M57" s="148"/>
      <c r="N57" s="63"/>
      <c r="O57" s="63"/>
      <c r="P57" s="148"/>
      <c r="Q57" s="63"/>
      <c r="R57" s="63"/>
      <c r="S57" s="63"/>
      <c r="T57" s="63"/>
      <c r="U57" s="63"/>
      <c r="V57" s="63"/>
      <c r="W57" s="63"/>
    </row>
    <row r="58" ht="20.25" customHeight="1" spans="1:23">
      <c r="A58" s="148" t="str">
        <f t="shared" si="0"/>
        <v>       玉溪市工业和信息化局</v>
      </c>
      <c r="B58" s="148" t="s">
        <v>257</v>
      </c>
      <c r="C58" s="148" t="s">
        <v>258</v>
      </c>
      <c r="D58" s="148" t="s">
        <v>81</v>
      </c>
      <c r="E58" s="148" t="s">
        <v>163</v>
      </c>
      <c r="F58" s="148" t="s">
        <v>248</v>
      </c>
      <c r="G58" s="148" t="s">
        <v>249</v>
      </c>
      <c r="H58" s="152">
        <v>318000</v>
      </c>
      <c r="I58" s="63">
        <v>318000</v>
      </c>
      <c r="J58" s="63"/>
      <c r="K58" s="148"/>
      <c r="L58" s="63">
        <v>318000</v>
      </c>
      <c r="M58" s="148"/>
      <c r="N58" s="63"/>
      <c r="O58" s="63"/>
      <c r="P58" s="148"/>
      <c r="Q58" s="63"/>
      <c r="R58" s="63"/>
      <c r="S58" s="63"/>
      <c r="T58" s="63"/>
      <c r="U58" s="63"/>
      <c r="V58" s="63"/>
      <c r="W58" s="63"/>
    </row>
    <row r="59" ht="28" customHeight="1" spans="1:23">
      <c r="A59" s="148" t="str">
        <f t="shared" si="0"/>
        <v>       玉溪市工业和信息化局</v>
      </c>
      <c r="B59" s="148" t="s">
        <v>259</v>
      </c>
      <c r="C59" s="148" t="s">
        <v>260</v>
      </c>
      <c r="D59" s="148" t="s">
        <v>81</v>
      </c>
      <c r="E59" s="148" t="s">
        <v>163</v>
      </c>
      <c r="F59" s="148" t="s">
        <v>207</v>
      </c>
      <c r="G59" s="148" t="s">
        <v>208</v>
      </c>
      <c r="H59" s="152">
        <v>40000</v>
      </c>
      <c r="I59" s="63">
        <v>40000</v>
      </c>
      <c r="J59" s="63"/>
      <c r="K59" s="148"/>
      <c r="L59" s="63">
        <v>40000</v>
      </c>
      <c r="M59" s="148"/>
      <c r="N59" s="63"/>
      <c r="O59" s="63"/>
      <c r="P59" s="148"/>
      <c r="Q59" s="63"/>
      <c r="R59" s="63"/>
      <c r="S59" s="63"/>
      <c r="T59" s="63"/>
      <c r="U59" s="63"/>
      <c r="V59" s="63"/>
      <c r="W59" s="63"/>
    </row>
    <row r="60" ht="20.25" customHeight="1" spans="1:23">
      <c r="A60" s="148" t="str">
        <f t="shared" si="0"/>
        <v>       玉溪市工业和信息化局</v>
      </c>
      <c r="B60" s="148" t="s">
        <v>261</v>
      </c>
      <c r="C60" s="148" t="s">
        <v>262</v>
      </c>
      <c r="D60" s="148" t="s">
        <v>81</v>
      </c>
      <c r="E60" s="148" t="s">
        <v>163</v>
      </c>
      <c r="F60" s="148" t="s">
        <v>263</v>
      </c>
      <c r="G60" s="148" t="s">
        <v>138</v>
      </c>
      <c r="H60" s="152">
        <v>88000</v>
      </c>
      <c r="I60" s="63">
        <v>88000</v>
      </c>
      <c r="J60" s="63"/>
      <c r="K60" s="148"/>
      <c r="L60" s="63">
        <v>88000</v>
      </c>
      <c r="M60" s="148"/>
      <c r="N60" s="63"/>
      <c r="O60" s="63"/>
      <c r="P60" s="148"/>
      <c r="Q60" s="63"/>
      <c r="R60" s="63"/>
      <c r="S60" s="63"/>
      <c r="T60" s="63"/>
      <c r="U60" s="63"/>
      <c r="V60" s="63"/>
      <c r="W60" s="63"/>
    </row>
    <row r="61" ht="20.25" customHeight="1" spans="1:23">
      <c r="A61" s="148" t="str">
        <f t="shared" si="0"/>
        <v>       玉溪市工业和信息化局</v>
      </c>
      <c r="B61" s="148" t="s">
        <v>264</v>
      </c>
      <c r="C61" s="148" t="s">
        <v>265</v>
      </c>
      <c r="D61" s="148" t="s">
        <v>81</v>
      </c>
      <c r="E61" s="148" t="s">
        <v>163</v>
      </c>
      <c r="F61" s="148" t="s">
        <v>203</v>
      </c>
      <c r="G61" s="148" t="s">
        <v>204</v>
      </c>
      <c r="H61" s="152">
        <v>173598</v>
      </c>
      <c r="I61" s="63">
        <v>173598</v>
      </c>
      <c r="J61" s="63"/>
      <c r="K61" s="148"/>
      <c r="L61" s="63">
        <v>173598</v>
      </c>
      <c r="M61" s="148"/>
      <c r="N61" s="63"/>
      <c r="O61" s="63"/>
      <c r="P61" s="148"/>
      <c r="Q61" s="63"/>
      <c r="R61" s="63"/>
      <c r="S61" s="63"/>
      <c r="T61" s="63"/>
      <c r="U61" s="63"/>
      <c r="V61" s="63"/>
      <c r="W61" s="63"/>
    </row>
    <row r="62" ht="20.25" customHeight="1" spans="1:23">
      <c r="A62" s="148" t="str">
        <f t="shared" si="0"/>
        <v>       玉溪市工业和信息化局</v>
      </c>
      <c r="B62" s="148" t="s">
        <v>266</v>
      </c>
      <c r="C62" s="148" t="s">
        <v>267</v>
      </c>
      <c r="D62" s="148" t="s">
        <v>81</v>
      </c>
      <c r="E62" s="148" t="s">
        <v>163</v>
      </c>
      <c r="F62" s="148" t="s">
        <v>176</v>
      </c>
      <c r="G62" s="148" t="s">
        <v>177</v>
      </c>
      <c r="H62" s="152">
        <v>90000</v>
      </c>
      <c r="I62" s="63">
        <v>90000</v>
      </c>
      <c r="J62" s="63"/>
      <c r="K62" s="148"/>
      <c r="L62" s="63">
        <v>90000</v>
      </c>
      <c r="M62" s="148"/>
      <c r="N62" s="63"/>
      <c r="O62" s="63"/>
      <c r="P62" s="148"/>
      <c r="Q62" s="63"/>
      <c r="R62" s="63"/>
      <c r="S62" s="63"/>
      <c r="T62" s="63"/>
      <c r="U62" s="63"/>
      <c r="V62" s="63"/>
      <c r="W62" s="63"/>
    </row>
    <row r="63" ht="30" customHeight="1" spans="1:23">
      <c r="A63" s="148" t="str">
        <f t="shared" si="0"/>
        <v>       玉溪市工业和信息化局</v>
      </c>
      <c r="B63" s="148" t="s">
        <v>268</v>
      </c>
      <c r="C63" s="148" t="s">
        <v>269</v>
      </c>
      <c r="D63" s="148" t="s">
        <v>88</v>
      </c>
      <c r="E63" s="148" t="s">
        <v>196</v>
      </c>
      <c r="F63" s="148" t="s">
        <v>199</v>
      </c>
      <c r="G63" s="148" t="s">
        <v>200</v>
      </c>
      <c r="H63" s="152">
        <v>52800</v>
      </c>
      <c r="I63" s="63">
        <v>52800</v>
      </c>
      <c r="J63" s="63"/>
      <c r="K63" s="148"/>
      <c r="L63" s="63">
        <v>52800</v>
      </c>
      <c r="M63" s="148"/>
      <c r="N63" s="63"/>
      <c r="O63" s="63"/>
      <c r="P63" s="148"/>
      <c r="Q63" s="63"/>
      <c r="R63" s="63"/>
      <c r="S63" s="63"/>
      <c r="T63" s="63"/>
      <c r="U63" s="63"/>
      <c r="V63" s="63"/>
      <c r="W63" s="63"/>
    </row>
    <row r="64" ht="20.25" customHeight="1" spans="1:23">
      <c r="A64" s="148" t="str">
        <f t="shared" si="0"/>
        <v>       玉溪市工业和信息化局</v>
      </c>
      <c r="B64" s="148" t="s">
        <v>270</v>
      </c>
      <c r="C64" s="148" t="s">
        <v>271</v>
      </c>
      <c r="D64" s="148" t="s">
        <v>82</v>
      </c>
      <c r="E64" s="148" t="s">
        <v>272</v>
      </c>
      <c r="F64" s="148" t="s">
        <v>273</v>
      </c>
      <c r="G64" s="148" t="s">
        <v>202</v>
      </c>
      <c r="H64" s="152">
        <v>336000</v>
      </c>
      <c r="I64" s="63">
        <v>336000</v>
      </c>
      <c r="J64" s="63">
        <v>84000</v>
      </c>
      <c r="K64" s="148"/>
      <c r="L64" s="63">
        <v>252000</v>
      </c>
      <c r="M64" s="148"/>
      <c r="N64" s="63"/>
      <c r="O64" s="63"/>
      <c r="P64" s="148"/>
      <c r="Q64" s="63"/>
      <c r="R64" s="63"/>
      <c r="S64" s="63"/>
      <c r="T64" s="63"/>
      <c r="U64" s="63"/>
      <c r="V64" s="63"/>
      <c r="W64" s="63"/>
    </row>
    <row r="65" ht="20.25" customHeight="1" spans="1:23">
      <c r="A65" s="148" t="str">
        <f t="shared" si="0"/>
        <v>       玉溪市工业和信息化局</v>
      </c>
      <c r="B65" s="148" t="s">
        <v>274</v>
      </c>
      <c r="C65" s="148" t="s">
        <v>275</v>
      </c>
      <c r="D65" s="148" t="s">
        <v>81</v>
      </c>
      <c r="E65" s="148" t="s">
        <v>163</v>
      </c>
      <c r="F65" s="148" t="s">
        <v>276</v>
      </c>
      <c r="G65" s="148" t="s">
        <v>275</v>
      </c>
      <c r="H65" s="152">
        <v>634800</v>
      </c>
      <c r="I65" s="63">
        <v>634800</v>
      </c>
      <c r="J65" s="63"/>
      <c r="K65" s="148"/>
      <c r="L65" s="63">
        <v>634800</v>
      </c>
      <c r="M65" s="148"/>
      <c r="N65" s="63"/>
      <c r="O65" s="63"/>
      <c r="P65" s="148"/>
      <c r="Q65" s="63"/>
      <c r="R65" s="63"/>
      <c r="S65" s="63"/>
      <c r="T65" s="63"/>
      <c r="U65" s="63"/>
      <c r="V65" s="63"/>
      <c r="W65" s="63"/>
    </row>
    <row r="66" ht="20.25" customHeight="1" spans="1:23">
      <c r="A66" s="148" t="str">
        <f t="shared" si="0"/>
        <v>       玉溪市工业和信息化局</v>
      </c>
      <c r="B66" s="148" t="s">
        <v>277</v>
      </c>
      <c r="C66" s="148" t="s">
        <v>278</v>
      </c>
      <c r="D66" s="148" t="s">
        <v>81</v>
      </c>
      <c r="E66" s="148" t="s">
        <v>163</v>
      </c>
      <c r="F66" s="148" t="s">
        <v>279</v>
      </c>
      <c r="G66" s="148" t="s">
        <v>278</v>
      </c>
      <c r="H66" s="152">
        <v>307300</v>
      </c>
      <c r="I66" s="63">
        <v>307300</v>
      </c>
      <c r="J66" s="63"/>
      <c r="K66" s="148"/>
      <c r="L66" s="63">
        <v>307300</v>
      </c>
      <c r="M66" s="148"/>
      <c r="N66" s="63"/>
      <c r="O66" s="63"/>
      <c r="P66" s="148"/>
      <c r="Q66" s="63"/>
      <c r="R66" s="63"/>
      <c r="S66" s="63"/>
      <c r="T66" s="63"/>
      <c r="U66" s="63"/>
      <c r="V66" s="63"/>
      <c r="W66" s="63"/>
    </row>
    <row r="67" ht="20.25" customHeight="1" spans="1:23">
      <c r="A67" s="150" t="s">
        <v>31</v>
      </c>
      <c r="B67" s="150"/>
      <c r="C67" s="150"/>
      <c r="D67" s="150"/>
      <c r="E67" s="150"/>
      <c r="F67" s="150"/>
      <c r="G67" s="150"/>
      <c r="H67" s="63">
        <v>21261688.83</v>
      </c>
      <c r="I67" s="63">
        <v>21261688.83</v>
      </c>
      <c r="J67" s="63">
        <v>9065006.96</v>
      </c>
      <c r="K67" s="63"/>
      <c r="L67" s="63">
        <v>12196681.87</v>
      </c>
      <c r="M67" s="63"/>
      <c r="N67" s="63"/>
      <c r="O67" s="63"/>
      <c r="P67" s="63"/>
      <c r="Q67" s="63"/>
      <c r="R67" s="63"/>
      <c r="S67" s="63"/>
      <c r="T67" s="63"/>
      <c r="U67" s="63"/>
      <c r="V67" s="63"/>
      <c r="W67" s="63"/>
    </row>
  </sheetData>
  <mergeCells count="17">
    <mergeCell ref="A1:W1"/>
    <mergeCell ref="A2:W2"/>
    <mergeCell ref="A3:V3"/>
    <mergeCell ref="H4:W4"/>
    <mergeCell ref="I5:M5"/>
    <mergeCell ref="N5:P5"/>
    <mergeCell ref="R5:W5"/>
    <mergeCell ref="A67:G67"/>
    <mergeCell ref="A4:A6"/>
    <mergeCell ref="B4:B6"/>
    <mergeCell ref="C4:C6"/>
    <mergeCell ref="D4:D6"/>
    <mergeCell ref="E4:E6"/>
    <mergeCell ref="F4:F6"/>
    <mergeCell ref="G4:G6"/>
    <mergeCell ref="H5:H6"/>
    <mergeCell ref="Q5:Q6"/>
  </mergeCells>
  <pageMargins left="0.751388888888889" right="0.751388888888889" top="1" bottom="1" header="0.5" footer="0.5"/>
  <pageSetup paperSize="1" scale="30"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7"/>
  <sheetViews>
    <sheetView showZeros="0" workbookViewId="0">
      <selection activeCell="A3" sqref="A3:I3"/>
    </sheetView>
  </sheetViews>
  <sheetFormatPr defaultColWidth="9.14166666666667" defaultRowHeight="14.25" customHeight="1"/>
  <cols>
    <col min="1" max="1" width="14.575" customWidth="1"/>
    <col min="2" max="2" width="21.0333333333333" customWidth="1"/>
    <col min="3" max="3" width="34" customWidth="1"/>
    <col min="4" max="4" width="23.85" customWidth="1"/>
    <col min="5" max="5" width="15.6" customWidth="1"/>
    <col min="6" max="6" width="24.375"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0"/>
      <c r="E1" s="140"/>
      <c r="F1" s="140"/>
      <c r="G1" s="140"/>
      <c r="H1" s="140"/>
      <c r="K1" s="130"/>
      <c r="N1" s="130"/>
      <c r="O1" s="130"/>
      <c r="P1" s="130"/>
      <c r="U1" s="145"/>
      <c r="W1" s="131" t="s">
        <v>280</v>
      </c>
    </row>
    <row r="2" ht="27.75" customHeight="1" spans="1:23">
      <c r="A2" s="32" t="s">
        <v>281</v>
      </c>
      <c r="B2" s="32"/>
      <c r="C2" s="32"/>
      <c r="D2" s="32"/>
      <c r="E2" s="32"/>
      <c r="F2" s="32"/>
      <c r="G2" s="32"/>
      <c r="H2" s="32"/>
      <c r="I2" s="32"/>
      <c r="J2" s="32"/>
      <c r="K2" s="32"/>
      <c r="L2" s="32"/>
      <c r="M2" s="32"/>
      <c r="N2" s="32"/>
      <c r="O2" s="32"/>
      <c r="P2" s="32"/>
      <c r="Q2" s="32"/>
      <c r="R2" s="32"/>
      <c r="S2" s="32"/>
      <c r="T2" s="32"/>
      <c r="U2" s="32"/>
      <c r="V2" s="32"/>
      <c r="W2" s="32"/>
    </row>
    <row r="3" ht="13.5" customHeight="1" spans="1:23">
      <c r="A3" s="5" t="s">
        <v>2</v>
      </c>
      <c r="B3" s="141" t="str">
        <f>"单位名称："&amp;"玉溪市工业和信息化局"</f>
        <v>单位名称：玉溪市工业和信息化局</v>
      </c>
      <c r="C3" s="141"/>
      <c r="D3" s="141"/>
      <c r="E3" s="141"/>
      <c r="F3" s="141"/>
      <c r="G3" s="141"/>
      <c r="H3" s="141"/>
      <c r="I3" s="141"/>
      <c r="J3" s="7"/>
      <c r="K3" s="7"/>
      <c r="L3" s="7"/>
      <c r="M3" s="7"/>
      <c r="N3" s="7"/>
      <c r="O3" s="7"/>
      <c r="P3" s="7"/>
      <c r="Q3" s="7"/>
      <c r="U3" s="145"/>
      <c r="W3" s="134" t="s">
        <v>3</v>
      </c>
    </row>
    <row r="4" ht="21.75" customHeight="1" spans="1:23">
      <c r="A4" s="9" t="s">
        <v>282</v>
      </c>
      <c r="B4" s="9" t="s">
        <v>143</v>
      </c>
      <c r="C4" s="9" t="s">
        <v>144</v>
      </c>
      <c r="D4" s="9" t="s">
        <v>283</v>
      </c>
      <c r="E4" s="10" t="s">
        <v>145</v>
      </c>
      <c r="F4" s="10" t="s">
        <v>146</v>
      </c>
      <c r="G4" s="10" t="s">
        <v>147</v>
      </c>
      <c r="H4" s="10" t="s">
        <v>148</v>
      </c>
      <c r="I4" s="20" t="s">
        <v>31</v>
      </c>
      <c r="J4" s="20" t="s">
        <v>284</v>
      </c>
      <c r="K4" s="20"/>
      <c r="L4" s="20"/>
      <c r="M4" s="20"/>
      <c r="N4" s="20" t="s">
        <v>150</v>
      </c>
      <c r="O4" s="20"/>
      <c r="P4" s="20"/>
      <c r="Q4" s="10" t="s">
        <v>37</v>
      </c>
      <c r="R4" s="11" t="s">
        <v>285</v>
      </c>
      <c r="S4" s="12"/>
      <c r="T4" s="12"/>
      <c r="U4" s="12"/>
      <c r="V4" s="12"/>
      <c r="W4" s="13"/>
    </row>
    <row r="5" ht="21.75" customHeight="1" spans="1:23">
      <c r="A5" s="14"/>
      <c r="B5" s="14"/>
      <c r="C5" s="14"/>
      <c r="D5" s="14"/>
      <c r="E5" s="15"/>
      <c r="F5" s="15"/>
      <c r="G5" s="15"/>
      <c r="H5" s="15"/>
      <c r="I5" s="20"/>
      <c r="J5" s="144" t="s">
        <v>34</v>
      </c>
      <c r="K5" s="144"/>
      <c r="L5" s="144" t="s">
        <v>35</v>
      </c>
      <c r="M5" s="144" t="s">
        <v>36</v>
      </c>
      <c r="N5" s="10" t="s">
        <v>34</v>
      </c>
      <c r="O5" s="10" t="s">
        <v>35</v>
      </c>
      <c r="P5" s="10" t="s">
        <v>36</v>
      </c>
      <c r="Q5" s="15"/>
      <c r="R5" s="10" t="s">
        <v>33</v>
      </c>
      <c r="S5" s="10" t="s">
        <v>40</v>
      </c>
      <c r="T5" s="10" t="s">
        <v>156</v>
      </c>
      <c r="U5" s="10" t="s">
        <v>42</v>
      </c>
      <c r="V5" s="10" t="s">
        <v>43</v>
      </c>
      <c r="W5" s="10" t="s">
        <v>44</v>
      </c>
    </row>
    <row r="6" ht="40.5" customHeight="1" spans="1:23">
      <c r="A6" s="17"/>
      <c r="B6" s="17"/>
      <c r="C6" s="17"/>
      <c r="D6" s="17"/>
      <c r="E6" s="18"/>
      <c r="F6" s="18"/>
      <c r="G6" s="18"/>
      <c r="H6" s="18"/>
      <c r="I6" s="20"/>
      <c r="J6" s="144" t="s">
        <v>33</v>
      </c>
      <c r="K6" s="144" t="s">
        <v>286</v>
      </c>
      <c r="L6" s="144"/>
      <c r="M6" s="144"/>
      <c r="N6" s="18"/>
      <c r="O6" s="18"/>
      <c r="P6" s="18"/>
      <c r="Q6" s="18"/>
      <c r="R6" s="18"/>
      <c r="S6" s="18"/>
      <c r="T6" s="18"/>
      <c r="U6" s="19"/>
      <c r="V6" s="18"/>
      <c r="W6" s="18"/>
    </row>
    <row r="7" ht="15" customHeight="1" spans="1:23">
      <c r="A7" s="142">
        <v>1</v>
      </c>
      <c r="B7" s="142">
        <v>2</v>
      </c>
      <c r="C7" s="142">
        <v>3</v>
      </c>
      <c r="D7" s="142">
        <v>4</v>
      </c>
      <c r="E7" s="142">
        <v>5</v>
      </c>
      <c r="F7" s="142">
        <v>6</v>
      </c>
      <c r="G7" s="142">
        <v>7</v>
      </c>
      <c r="H7" s="142">
        <v>8</v>
      </c>
      <c r="I7" s="142">
        <v>9</v>
      </c>
      <c r="J7" s="142">
        <v>10</v>
      </c>
      <c r="K7" s="142">
        <v>11</v>
      </c>
      <c r="L7" s="142">
        <v>12</v>
      </c>
      <c r="M7" s="142">
        <v>13</v>
      </c>
      <c r="N7" s="142">
        <v>14</v>
      </c>
      <c r="O7" s="142">
        <v>15</v>
      </c>
      <c r="P7" s="142">
        <v>16</v>
      </c>
      <c r="Q7" s="142">
        <v>17</v>
      </c>
      <c r="R7" s="142">
        <v>18</v>
      </c>
      <c r="S7" s="142">
        <v>19</v>
      </c>
      <c r="T7" s="142">
        <v>20</v>
      </c>
      <c r="U7" s="142">
        <v>21</v>
      </c>
      <c r="V7" s="142">
        <v>22</v>
      </c>
      <c r="W7" s="142">
        <v>23</v>
      </c>
    </row>
    <row r="8" ht="32.9" customHeight="1" spans="1:23">
      <c r="A8" s="26"/>
      <c r="B8" s="143"/>
      <c r="C8" s="26" t="s">
        <v>287</v>
      </c>
      <c r="D8" s="26"/>
      <c r="E8" s="26"/>
      <c r="F8" s="26"/>
      <c r="G8" s="26"/>
      <c r="H8" s="26"/>
      <c r="I8" s="45">
        <v>28808.05</v>
      </c>
      <c r="J8" s="45"/>
      <c r="K8" s="45"/>
      <c r="L8" s="45"/>
      <c r="M8" s="45"/>
      <c r="N8" s="45">
        <v>28808.05</v>
      </c>
      <c r="O8" s="45"/>
      <c r="P8" s="45"/>
      <c r="Q8" s="45"/>
      <c r="R8" s="45"/>
      <c r="S8" s="45"/>
      <c r="T8" s="45"/>
      <c r="U8" s="45"/>
      <c r="V8" s="45"/>
      <c r="W8" s="45"/>
    </row>
    <row r="9" ht="32.9" customHeight="1" spans="1:23">
      <c r="A9" s="26" t="s">
        <v>288</v>
      </c>
      <c r="B9" s="143" t="s">
        <v>289</v>
      </c>
      <c r="C9" s="26" t="s">
        <v>287</v>
      </c>
      <c r="D9" s="26" t="s">
        <v>65</v>
      </c>
      <c r="E9" s="26" t="s">
        <v>104</v>
      </c>
      <c r="F9" s="26" t="s">
        <v>290</v>
      </c>
      <c r="G9" s="26" t="s">
        <v>218</v>
      </c>
      <c r="H9" s="26" t="s">
        <v>219</v>
      </c>
      <c r="I9" s="45">
        <v>6163.5</v>
      </c>
      <c r="J9" s="45"/>
      <c r="K9" s="45"/>
      <c r="L9" s="45"/>
      <c r="M9" s="45"/>
      <c r="N9" s="45">
        <v>6163.5</v>
      </c>
      <c r="O9" s="45"/>
      <c r="P9" s="45"/>
      <c r="Q9" s="45"/>
      <c r="R9" s="45"/>
      <c r="S9" s="45"/>
      <c r="T9" s="45"/>
      <c r="U9" s="45"/>
      <c r="V9" s="45"/>
      <c r="W9" s="45"/>
    </row>
    <row r="10" ht="32.9" customHeight="1" spans="1:23">
      <c r="A10" s="26" t="s">
        <v>288</v>
      </c>
      <c r="B10" s="143" t="s">
        <v>289</v>
      </c>
      <c r="C10" s="26" t="s">
        <v>287</v>
      </c>
      <c r="D10" s="26" t="s">
        <v>65</v>
      </c>
      <c r="E10" s="26" t="s">
        <v>104</v>
      </c>
      <c r="F10" s="26" t="s">
        <v>290</v>
      </c>
      <c r="G10" s="26" t="s">
        <v>240</v>
      </c>
      <c r="H10" s="26" t="s">
        <v>241</v>
      </c>
      <c r="I10" s="45">
        <v>18092</v>
      </c>
      <c r="J10" s="45"/>
      <c r="K10" s="45"/>
      <c r="L10" s="45"/>
      <c r="M10" s="45"/>
      <c r="N10" s="45">
        <v>18092</v>
      </c>
      <c r="O10" s="45"/>
      <c r="P10" s="45"/>
      <c r="Q10" s="45"/>
      <c r="R10" s="45"/>
      <c r="S10" s="45"/>
      <c r="T10" s="45"/>
      <c r="U10" s="45"/>
      <c r="V10" s="45"/>
      <c r="W10" s="45"/>
    </row>
    <row r="11" ht="32.9" customHeight="1" spans="1:23">
      <c r="A11" s="26" t="s">
        <v>288</v>
      </c>
      <c r="B11" s="143" t="s">
        <v>289</v>
      </c>
      <c r="C11" s="26" t="s">
        <v>287</v>
      </c>
      <c r="D11" s="26" t="s">
        <v>65</v>
      </c>
      <c r="E11" s="26" t="s">
        <v>104</v>
      </c>
      <c r="F11" s="26" t="s">
        <v>290</v>
      </c>
      <c r="G11" s="26" t="s">
        <v>207</v>
      </c>
      <c r="H11" s="26" t="s">
        <v>208</v>
      </c>
      <c r="I11" s="45">
        <v>4552.55</v>
      </c>
      <c r="J11" s="45"/>
      <c r="K11" s="45"/>
      <c r="L11" s="45"/>
      <c r="M11" s="45"/>
      <c r="N11" s="45">
        <v>4552.55</v>
      </c>
      <c r="O11" s="45"/>
      <c r="P11" s="45"/>
      <c r="Q11" s="45"/>
      <c r="R11" s="45"/>
      <c r="S11" s="45"/>
      <c r="T11" s="45"/>
      <c r="U11" s="45"/>
      <c r="V11" s="45"/>
      <c r="W11" s="45"/>
    </row>
    <row r="12" ht="32.9" customHeight="1" spans="1:23">
      <c r="A12" s="26"/>
      <c r="B12" s="26"/>
      <c r="C12" s="26" t="s">
        <v>291</v>
      </c>
      <c r="D12" s="26"/>
      <c r="E12" s="26"/>
      <c r="F12" s="26"/>
      <c r="G12" s="26"/>
      <c r="H12" s="26"/>
      <c r="I12" s="45">
        <v>12400</v>
      </c>
      <c r="J12" s="45"/>
      <c r="K12" s="45"/>
      <c r="L12" s="45"/>
      <c r="M12" s="45"/>
      <c r="N12" s="45">
        <v>12400</v>
      </c>
      <c r="O12" s="45"/>
      <c r="P12" s="45"/>
      <c r="Q12" s="45"/>
      <c r="R12" s="45"/>
      <c r="S12" s="45"/>
      <c r="T12" s="45"/>
      <c r="U12" s="45"/>
      <c r="V12" s="45"/>
      <c r="W12" s="45"/>
    </row>
    <row r="13" ht="32.9" customHeight="1" spans="1:23">
      <c r="A13" s="26" t="s">
        <v>288</v>
      </c>
      <c r="B13" s="143" t="s">
        <v>292</v>
      </c>
      <c r="C13" s="26" t="s">
        <v>291</v>
      </c>
      <c r="D13" s="26" t="s">
        <v>65</v>
      </c>
      <c r="E13" s="26" t="s">
        <v>104</v>
      </c>
      <c r="F13" s="26" t="s">
        <v>290</v>
      </c>
      <c r="G13" s="26" t="s">
        <v>246</v>
      </c>
      <c r="H13" s="26" t="s">
        <v>247</v>
      </c>
      <c r="I13" s="45">
        <v>2400</v>
      </c>
      <c r="J13" s="45"/>
      <c r="K13" s="45"/>
      <c r="L13" s="45"/>
      <c r="M13" s="45"/>
      <c r="N13" s="45">
        <v>2400</v>
      </c>
      <c r="O13" s="45"/>
      <c r="P13" s="45"/>
      <c r="Q13" s="45"/>
      <c r="R13" s="45"/>
      <c r="S13" s="45"/>
      <c r="T13" s="45"/>
      <c r="U13" s="45"/>
      <c r="V13" s="45"/>
      <c r="W13" s="45"/>
    </row>
    <row r="14" ht="32.9" customHeight="1" spans="1:23">
      <c r="A14" s="26" t="s">
        <v>288</v>
      </c>
      <c r="B14" s="143" t="s">
        <v>292</v>
      </c>
      <c r="C14" s="26" t="s">
        <v>291</v>
      </c>
      <c r="D14" s="26" t="s">
        <v>65</v>
      </c>
      <c r="E14" s="26" t="s">
        <v>104</v>
      </c>
      <c r="F14" s="26" t="s">
        <v>290</v>
      </c>
      <c r="G14" s="26" t="s">
        <v>248</v>
      </c>
      <c r="H14" s="26" t="s">
        <v>249</v>
      </c>
      <c r="I14" s="45">
        <v>10000</v>
      </c>
      <c r="J14" s="45"/>
      <c r="K14" s="45"/>
      <c r="L14" s="45"/>
      <c r="M14" s="45"/>
      <c r="N14" s="45">
        <v>10000</v>
      </c>
      <c r="O14" s="45"/>
      <c r="P14" s="45"/>
      <c r="Q14" s="45"/>
      <c r="R14" s="45"/>
      <c r="S14" s="45"/>
      <c r="T14" s="45"/>
      <c r="U14" s="45"/>
      <c r="V14" s="45"/>
      <c r="W14" s="45"/>
    </row>
    <row r="15" ht="32.9" customHeight="1" spans="1:23">
      <c r="A15" s="26"/>
      <c r="B15" s="26"/>
      <c r="C15" s="26" t="s">
        <v>293</v>
      </c>
      <c r="D15" s="26"/>
      <c r="E15" s="26"/>
      <c r="F15" s="26"/>
      <c r="G15" s="26"/>
      <c r="H15" s="26"/>
      <c r="I15" s="45">
        <v>23700</v>
      </c>
      <c r="J15" s="45"/>
      <c r="K15" s="45"/>
      <c r="L15" s="45"/>
      <c r="M15" s="45"/>
      <c r="N15" s="45">
        <v>23700</v>
      </c>
      <c r="O15" s="45"/>
      <c r="P15" s="45"/>
      <c r="Q15" s="45"/>
      <c r="R15" s="45"/>
      <c r="S15" s="45"/>
      <c r="T15" s="45"/>
      <c r="U15" s="45"/>
      <c r="V15" s="45"/>
      <c r="W15" s="45"/>
    </row>
    <row r="16" ht="32.9" customHeight="1" spans="1:23">
      <c r="A16" s="26" t="s">
        <v>288</v>
      </c>
      <c r="B16" s="143" t="s">
        <v>294</v>
      </c>
      <c r="C16" s="26" t="s">
        <v>293</v>
      </c>
      <c r="D16" s="26" t="s">
        <v>65</v>
      </c>
      <c r="E16" s="26" t="s">
        <v>104</v>
      </c>
      <c r="F16" s="26" t="s">
        <v>290</v>
      </c>
      <c r="G16" s="26" t="s">
        <v>295</v>
      </c>
      <c r="H16" s="26" t="s">
        <v>296</v>
      </c>
      <c r="I16" s="45">
        <v>23700</v>
      </c>
      <c r="J16" s="45"/>
      <c r="K16" s="45"/>
      <c r="L16" s="45"/>
      <c r="M16" s="45"/>
      <c r="N16" s="45">
        <v>23700</v>
      </c>
      <c r="O16" s="45"/>
      <c r="P16" s="45"/>
      <c r="Q16" s="45"/>
      <c r="R16" s="45"/>
      <c r="S16" s="45"/>
      <c r="T16" s="45"/>
      <c r="U16" s="45"/>
      <c r="V16" s="45"/>
      <c r="W16" s="45"/>
    </row>
    <row r="17" ht="32.9" customHeight="1" spans="1:23">
      <c r="A17" s="26"/>
      <c r="B17" s="26"/>
      <c r="C17" s="26" t="s">
        <v>287</v>
      </c>
      <c r="D17" s="26"/>
      <c r="E17" s="26"/>
      <c r="F17" s="26"/>
      <c r="G17" s="26"/>
      <c r="H17" s="26"/>
      <c r="I17" s="45">
        <v>28000</v>
      </c>
      <c r="J17" s="45"/>
      <c r="K17" s="45"/>
      <c r="L17" s="45"/>
      <c r="M17" s="45"/>
      <c r="N17" s="45">
        <v>28000</v>
      </c>
      <c r="O17" s="45"/>
      <c r="P17" s="45"/>
      <c r="Q17" s="45"/>
      <c r="R17" s="45"/>
      <c r="S17" s="45"/>
      <c r="T17" s="45"/>
      <c r="U17" s="45"/>
      <c r="V17" s="45"/>
      <c r="W17" s="45"/>
    </row>
    <row r="18" ht="32.9" customHeight="1" spans="1:23">
      <c r="A18" s="26" t="s">
        <v>288</v>
      </c>
      <c r="B18" s="143" t="s">
        <v>297</v>
      </c>
      <c r="C18" s="26" t="s">
        <v>287</v>
      </c>
      <c r="D18" s="26" t="s">
        <v>65</v>
      </c>
      <c r="E18" s="26" t="s">
        <v>104</v>
      </c>
      <c r="F18" s="26" t="s">
        <v>290</v>
      </c>
      <c r="G18" s="26" t="s">
        <v>295</v>
      </c>
      <c r="H18" s="26" t="s">
        <v>296</v>
      </c>
      <c r="I18" s="45">
        <v>28000</v>
      </c>
      <c r="J18" s="45"/>
      <c r="K18" s="45"/>
      <c r="L18" s="45"/>
      <c r="M18" s="45"/>
      <c r="N18" s="45">
        <v>28000</v>
      </c>
      <c r="O18" s="45"/>
      <c r="P18" s="45"/>
      <c r="Q18" s="45"/>
      <c r="R18" s="45"/>
      <c r="S18" s="45"/>
      <c r="T18" s="45"/>
      <c r="U18" s="45"/>
      <c r="V18" s="45"/>
      <c r="W18" s="45"/>
    </row>
    <row r="19" ht="32.9" customHeight="1" spans="1:23">
      <c r="A19" s="26"/>
      <c r="B19" s="26"/>
      <c r="C19" s="26" t="s">
        <v>298</v>
      </c>
      <c r="D19" s="26"/>
      <c r="E19" s="26"/>
      <c r="F19" s="26"/>
      <c r="G19" s="26"/>
      <c r="H19" s="26"/>
      <c r="I19" s="45">
        <v>200000</v>
      </c>
      <c r="J19" s="45">
        <v>200000</v>
      </c>
      <c r="K19" s="45">
        <v>200000</v>
      </c>
      <c r="L19" s="45"/>
      <c r="M19" s="45"/>
      <c r="N19" s="45"/>
      <c r="O19" s="45"/>
      <c r="P19" s="45"/>
      <c r="Q19" s="45"/>
      <c r="R19" s="45"/>
      <c r="S19" s="45"/>
      <c r="T19" s="45"/>
      <c r="U19" s="45"/>
      <c r="V19" s="45"/>
      <c r="W19" s="45"/>
    </row>
    <row r="20" ht="32.9" customHeight="1" spans="1:23">
      <c r="A20" s="26" t="s">
        <v>288</v>
      </c>
      <c r="B20" s="143" t="s">
        <v>299</v>
      </c>
      <c r="C20" s="26" t="s">
        <v>298</v>
      </c>
      <c r="D20" s="26" t="s">
        <v>65</v>
      </c>
      <c r="E20" s="26" t="s">
        <v>106</v>
      </c>
      <c r="F20" s="26" t="s">
        <v>300</v>
      </c>
      <c r="G20" s="26" t="s">
        <v>244</v>
      </c>
      <c r="H20" s="26" t="s">
        <v>245</v>
      </c>
      <c r="I20" s="45">
        <v>200000</v>
      </c>
      <c r="J20" s="45">
        <v>200000</v>
      </c>
      <c r="K20" s="45">
        <v>200000</v>
      </c>
      <c r="L20" s="45"/>
      <c r="M20" s="45"/>
      <c r="N20" s="45"/>
      <c r="O20" s="45"/>
      <c r="P20" s="45"/>
      <c r="Q20" s="45"/>
      <c r="R20" s="45"/>
      <c r="S20" s="45"/>
      <c r="T20" s="45"/>
      <c r="U20" s="45"/>
      <c r="V20" s="45"/>
      <c r="W20" s="45"/>
    </row>
    <row r="21" ht="32.9" customHeight="1" spans="1:23">
      <c r="A21" s="26"/>
      <c r="B21" s="26"/>
      <c r="C21" s="26" t="s">
        <v>301</v>
      </c>
      <c r="D21" s="26"/>
      <c r="E21" s="26"/>
      <c r="F21" s="26"/>
      <c r="G21" s="26"/>
      <c r="H21" s="26"/>
      <c r="I21" s="45">
        <v>531772.28</v>
      </c>
      <c r="J21" s="45"/>
      <c r="K21" s="45"/>
      <c r="L21" s="45"/>
      <c r="M21" s="45"/>
      <c r="N21" s="45">
        <v>531772.28</v>
      </c>
      <c r="O21" s="45"/>
      <c r="P21" s="45"/>
      <c r="Q21" s="45"/>
      <c r="R21" s="45"/>
      <c r="S21" s="45"/>
      <c r="T21" s="45"/>
      <c r="U21" s="45"/>
      <c r="V21" s="45"/>
      <c r="W21" s="45"/>
    </row>
    <row r="22" ht="32.9" customHeight="1" spans="1:23">
      <c r="A22" s="26" t="s">
        <v>288</v>
      </c>
      <c r="B22" s="143" t="s">
        <v>302</v>
      </c>
      <c r="C22" s="26" t="s">
        <v>301</v>
      </c>
      <c r="D22" s="26" t="s">
        <v>65</v>
      </c>
      <c r="E22" s="26" t="s">
        <v>104</v>
      </c>
      <c r="F22" s="26" t="s">
        <v>290</v>
      </c>
      <c r="G22" s="26" t="s">
        <v>244</v>
      </c>
      <c r="H22" s="26" t="s">
        <v>245</v>
      </c>
      <c r="I22" s="45">
        <v>12992</v>
      </c>
      <c r="J22" s="45"/>
      <c r="K22" s="45"/>
      <c r="L22" s="45"/>
      <c r="M22" s="45"/>
      <c r="N22" s="45">
        <v>12992</v>
      </c>
      <c r="O22" s="45"/>
      <c r="P22" s="45"/>
      <c r="Q22" s="45"/>
      <c r="R22" s="45"/>
      <c r="S22" s="45"/>
      <c r="T22" s="45"/>
      <c r="U22" s="45"/>
      <c r="V22" s="45"/>
      <c r="W22" s="45"/>
    </row>
    <row r="23" ht="32.9" customHeight="1" spans="1:23">
      <c r="A23" s="26" t="s">
        <v>288</v>
      </c>
      <c r="B23" s="143" t="s">
        <v>302</v>
      </c>
      <c r="C23" s="26" t="s">
        <v>301</v>
      </c>
      <c r="D23" s="26" t="s">
        <v>65</v>
      </c>
      <c r="E23" s="26" t="s">
        <v>104</v>
      </c>
      <c r="F23" s="26" t="s">
        <v>290</v>
      </c>
      <c r="G23" s="26" t="s">
        <v>248</v>
      </c>
      <c r="H23" s="26" t="s">
        <v>249</v>
      </c>
      <c r="I23" s="45">
        <v>500500</v>
      </c>
      <c r="J23" s="45"/>
      <c r="K23" s="45"/>
      <c r="L23" s="45"/>
      <c r="M23" s="45"/>
      <c r="N23" s="45">
        <v>500500</v>
      </c>
      <c r="O23" s="45"/>
      <c r="P23" s="45"/>
      <c r="Q23" s="45"/>
      <c r="R23" s="45"/>
      <c r="S23" s="45"/>
      <c r="T23" s="45"/>
      <c r="U23" s="45"/>
      <c r="V23" s="45"/>
      <c r="W23" s="45"/>
    </row>
    <row r="24" ht="32.9" customHeight="1" spans="1:23">
      <c r="A24" s="26" t="s">
        <v>288</v>
      </c>
      <c r="B24" s="143" t="s">
        <v>302</v>
      </c>
      <c r="C24" s="26" t="s">
        <v>301</v>
      </c>
      <c r="D24" s="26" t="s">
        <v>65</v>
      </c>
      <c r="E24" s="26" t="s">
        <v>104</v>
      </c>
      <c r="F24" s="26" t="s">
        <v>290</v>
      </c>
      <c r="G24" s="26" t="s">
        <v>207</v>
      </c>
      <c r="H24" s="26" t="s">
        <v>208</v>
      </c>
      <c r="I24" s="45">
        <v>17340.28</v>
      </c>
      <c r="J24" s="45"/>
      <c r="K24" s="45"/>
      <c r="L24" s="45"/>
      <c r="M24" s="45"/>
      <c r="N24" s="45">
        <v>17340.28</v>
      </c>
      <c r="O24" s="45"/>
      <c r="P24" s="45"/>
      <c r="Q24" s="45"/>
      <c r="R24" s="45"/>
      <c r="S24" s="45"/>
      <c r="T24" s="45"/>
      <c r="U24" s="45"/>
      <c r="V24" s="45"/>
      <c r="W24" s="45"/>
    </row>
    <row r="25" ht="32.9" customHeight="1" spans="1:23">
      <c r="A25" s="26" t="s">
        <v>288</v>
      </c>
      <c r="B25" s="143" t="s">
        <v>302</v>
      </c>
      <c r="C25" s="26" t="s">
        <v>301</v>
      </c>
      <c r="D25" s="26" t="s">
        <v>65</v>
      </c>
      <c r="E25" s="26" t="s">
        <v>104</v>
      </c>
      <c r="F25" s="26" t="s">
        <v>290</v>
      </c>
      <c r="G25" s="26" t="s">
        <v>295</v>
      </c>
      <c r="H25" s="26" t="s">
        <v>296</v>
      </c>
      <c r="I25" s="45">
        <v>940</v>
      </c>
      <c r="J25" s="45"/>
      <c r="K25" s="45"/>
      <c r="L25" s="45"/>
      <c r="M25" s="45"/>
      <c r="N25" s="45">
        <v>940</v>
      </c>
      <c r="O25" s="45"/>
      <c r="P25" s="45"/>
      <c r="Q25" s="45"/>
      <c r="R25" s="45"/>
      <c r="S25" s="45"/>
      <c r="T25" s="45"/>
      <c r="U25" s="45"/>
      <c r="V25" s="45"/>
      <c r="W25" s="45"/>
    </row>
    <row r="26" ht="32.9" customHeight="1" spans="1:23">
      <c r="A26" s="26"/>
      <c r="B26" s="26"/>
      <c r="C26" s="26" t="s">
        <v>303</v>
      </c>
      <c r="D26" s="26"/>
      <c r="E26" s="26"/>
      <c r="F26" s="26"/>
      <c r="G26" s="26"/>
      <c r="H26" s="26"/>
      <c r="I26" s="45">
        <v>238700</v>
      </c>
      <c r="J26" s="45">
        <v>238700</v>
      </c>
      <c r="K26" s="45">
        <v>238700</v>
      </c>
      <c r="L26" s="45"/>
      <c r="M26" s="45"/>
      <c r="N26" s="45"/>
      <c r="O26" s="45"/>
      <c r="P26" s="45"/>
      <c r="Q26" s="45"/>
      <c r="R26" s="45"/>
      <c r="S26" s="45"/>
      <c r="T26" s="45"/>
      <c r="U26" s="45"/>
      <c r="V26" s="45"/>
      <c r="W26" s="45"/>
    </row>
    <row r="27" ht="32.9" customHeight="1" spans="1:23">
      <c r="A27" s="26" t="s">
        <v>288</v>
      </c>
      <c r="B27" s="143" t="s">
        <v>304</v>
      </c>
      <c r="C27" s="26" t="s">
        <v>303</v>
      </c>
      <c r="D27" s="26" t="s">
        <v>65</v>
      </c>
      <c r="E27" s="26" t="s">
        <v>109</v>
      </c>
      <c r="F27" s="26" t="s">
        <v>305</v>
      </c>
      <c r="G27" s="26" t="s">
        <v>248</v>
      </c>
      <c r="H27" s="26" t="s">
        <v>249</v>
      </c>
      <c r="I27" s="45">
        <v>238700</v>
      </c>
      <c r="J27" s="45">
        <v>238700</v>
      </c>
      <c r="K27" s="45">
        <v>238700</v>
      </c>
      <c r="L27" s="45"/>
      <c r="M27" s="45"/>
      <c r="N27" s="45"/>
      <c r="O27" s="45"/>
      <c r="P27" s="45"/>
      <c r="Q27" s="45"/>
      <c r="R27" s="45"/>
      <c r="S27" s="45"/>
      <c r="T27" s="45"/>
      <c r="U27" s="45"/>
      <c r="V27" s="45"/>
      <c r="W27" s="45"/>
    </row>
    <row r="28" ht="32.9" customHeight="1" spans="1:23">
      <c r="A28" s="26"/>
      <c r="B28" s="26"/>
      <c r="C28" s="26" t="s">
        <v>306</v>
      </c>
      <c r="D28" s="26"/>
      <c r="E28" s="26"/>
      <c r="F28" s="26"/>
      <c r="G28" s="26"/>
      <c r="H28" s="26"/>
      <c r="I28" s="45">
        <v>8000000</v>
      </c>
      <c r="J28" s="45"/>
      <c r="K28" s="45"/>
      <c r="L28" s="45"/>
      <c r="M28" s="45"/>
      <c r="N28" s="45">
        <v>8000000</v>
      </c>
      <c r="O28" s="45"/>
      <c r="P28" s="45"/>
      <c r="Q28" s="45"/>
      <c r="R28" s="45"/>
      <c r="S28" s="45"/>
      <c r="T28" s="45"/>
      <c r="U28" s="45"/>
      <c r="V28" s="45"/>
      <c r="W28" s="45"/>
    </row>
    <row r="29" ht="32.9" customHeight="1" spans="1:23">
      <c r="A29" s="26" t="s">
        <v>288</v>
      </c>
      <c r="B29" s="143" t="s">
        <v>307</v>
      </c>
      <c r="C29" s="26" t="s">
        <v>306</v>
      </c>
      <c r="D29" s="26" t="s">
        <v>65</v>
      </c>
      <c r="E29" s="26" t="s">
        <v>108</v>
      </c>
      <c r="F29" s="26" t="s">
        <v>308</v>
      </c>
      <c r="G29" s="26" t="s">
        <v>309</v>
      </c>
      <c r="H29" s="26" t="s">
        <v>310</v>
      </c>
      <c r="I29" s="45">
        <v>8000000</v>
      </c>
      <c r="J29" s="45"/>
      <c r="K29" s="45"/>
      <c r="L29" s="45"/>
      <c r="M29" s="45"/>
      <c r="N29" s="45">
        <v>8000000</v>
      </c>
      <c r="O29" s="45"/>
      <c r="P29" s="45"/>
      <c r="Q29" s="45"/>
      <c r="R29" s="45"/>
      <c r="S29" s="45"/>
      <c r="T29" s="45"/>
      <c r="U29" s="45"/>
      <c r="V29" s="45"/>
      <c r="W29" s="45"/>
    </row>
    <row r="30" ht="32.9" customHeight="1" spans="1:23">
      <c r="A30" s="26"/>
      <c r="B30" s="26"/>
      <c r="C30" s="26" t="s">
        <v>311</v>
      </c>
      <c r="D30" s="26"/>
      <c r="E30" s="26"/>
      <c r="F30" s="26"/>
      <c r="G30" s="26"/>
      <c r="H30" s="26"/>
      <c r="I30" s="45">
        <v>500000</v>
      </c>
      <c r="J30" s="45">
        <v>500000</v>
      </c>
      <c r="K30" s="45">
        <v>500000</v>
      </c>
      <c r="L30" s="45"/>
      <c r="M30" s="45"/>
      <c r="N30" s="45"/>
      <c r="O30" s="45"/>
      <c r="P30" s="45"/>
      <c r="Q30" s="45"/>
      <c r="R30" s="45"/>
      <c r="S30" s="45"/>
      <c r="T30" s="45"/>
      <c r="U30" s="45"/>
      <c r="V30" s="45"/>
      <c r="W30" s="45"/>
    </row>
    <row r="31" ht="32.9" customHeight="1" spans="1:23">
      <c r="A31" s="26" t="s">
        <v>312</v>
      </c>
      <c r="B31" s="143" t="s">
        <v>313</v>
      </c>
      <c r="C31" s="26" t="s">
        <v>311</v>
      </c>
      <c r="D31" s="26" t="s">
        <v>65</v>
      </c>
      <c r="E31" s="26" t="s">
        <v>111</v>
      </c>
      <c r="F31" s="26" t="s">
        <v>314</v>
      </c>
      <c r="G31" s="26" t="s">
        <v>226</v>
      </c>
      <c r="H31" s="26" t="s">
        <v>227</v>
      </c>
      <c r="I31" s="45">
        <v>50000</v>
      </c>
      <c r="J31" s="45">
        <v>50000</v>
      </c>
      <c r="K31" s="45">
        <v>50000</v>
      </c>
      <c r="L31" s="45"/>
      <c r="M31" s="45"/>
      <c r="N31" s="45"/>
      <c r="O31" s="45"/>
      <c r="P31" s="45"/>
      <c r="Q31" s="45"/>
      <c r="R31" s="45"/>
      <c r="S31" s="45"/>
      <c r="T31" s="45"/>
      <c r="U31" s="45"/>
      <c r="V31" s="45"/>
      <c r="W31" s="45"/>
    </row>
    <row r="32" ht="32.9" customHeight="1" spans="1:23">
      <c r="A32" s="26" t="s">
        <v>312</v>
      </c>
      <c r="B32" s="143" t="s">
        <v>313</v>
      </c>
      <c r="C32" s="26" t="s">
        <v>311</v>
      </c>
      <c r="D32" s="26" t="s">
        <v>65</v>
      </c>
      <c r="E32" s="26" t="s">
        <v>111</v>
      </c>
      <c r="F32" s="26" t="s">
        <v>314</v>
      </c>
      <c r="G32" s="26" t="s">
        <v>242</v>
      </c>
      <c r="H32" s="26" t="s">
        <v>243</v>
      </c>
      <c r="I32" s="45">
        <v>150000</v>
      </c>
      <c r="J32" s="45">
        <v>150000</v>
      </c>
      <c r="K32" s="45">
        <v>150000</v>
      </c>
      <c r="L32" s="45"/>
      <c r="M32" s="45"/>
      <c r="N32" s="45"/>
      <c r="O32" s="45"/>
      <c r="P32" s="45"/>
      <c r="Q32" s="45"/>
      <c r="R32" s="45"/>
      <c r="S32" s="45"/>
      <c r="T32" s="45"/>
      <c r="U32" s="45"/>
      <c r="V32" s="45"/>
      <c r="W32" s="45"/>
    </row>
    <row r="33" ht="32.9" customHeight="1" spans="1:23">
      <c r="A33" s="26" t="s">
        <v>312</v>
      </c>
      <c r="B33" s="143" t="s">
        <v>313</v>
      </c>
      <c r="C33" s="26" t="s">
        <v>311</v>
      </c>
      <c r="D33" s="26" t="s">
        <v>65</v>
      </c>
      <c r="E33" s="26" t="s">
        <v>111</v>
      </c>
      <c r="F33" s="26" t="s">
        <v>314</v>
      </c>
      <c r="G33" s="26" t="s">
        <v>246</v>
      </c>
      <c r="H33" s="26" t="s">
        <v>247</v>
      </c>
      <c r="I33" s="45">
        <v>50000</v>
      </c>
      <c r="J33" s="45">
        <v>50000</v>
      </c>
      <c r="K33" s="45">
        <v>50000</v>
      </c>
      <c r="L33" s="45"/>
      <c r="M33" s="45"/>
      <c r="N33" s="45"/>
      <c r="O33" s="45"/>
      <c r="P33" s="45"/>
      <c r="Q33" s="45"/>
      <c r="R33" s="45"/>
      <c r="S33" s="45"/>
      <c r="T33" s="45"/>
      <c r="U33" s="45"/>
      <c r="V33" s="45"/>
      <c r="W33" s="45"/>
    </row>
    <row r="34" ht="32.9" customHeight="1" spans="1:23">
      <c r="A34" s="26" t="s">
        <v>312</v>
      </c>
      <c r="B34" s="143" t="s">
        <v>313</v>
      </c>
      <c r="C34" s="26" t="s">
        <v>311</v>
      </c>
      <c r="D34" s="26" t="s">
        <v>65</v>
      </c>
      <c r="E34" s="26" t="s">
        <v>111</v>
      </c>
      <c r="F34" s="26" t="s">
        <v>314</v>
      </c>
      <c r="G34" s="26" t="s">
        <v>248</v>
      </c>
      <c r="H34" s="26" t="s">
        <v>249</v>
      </c>
      <c r="I34" s="45">
        <v>200000</v>
      </c>
      <c r="J34" s="45">
        <v>200000</v>
      </c>
      <c r="K34" s="45">
        <v>200000</v>
      </c>
      <c r="L34" s="45"/>
      <c r="M34" s="45"/>
      <c r="N34" s="45"/>
      <c r="O34" s="45"/>
      <c r="P34" s="45"/>
      <c r="Q34" s="45"/>
      <c r="R34" s="45"/>
      <c r="S34" s="45"/>
      <c r="T34" s="45"/>
      <c r="U34" s="45"/>
      <c r="V34" s="45"/>
      <c r="W34" s="45"/>
    </row>
    <row r="35" ht="32.9" customHeight="1" spans="1:23">
      <c r="A35" s="26" t="s">
        <v>312</v>
      </c>
      <c r="B35" s="143" t="s">
        <v>313</v>
      </c>
      <c r="C35" s="26" t="s">
        <v>311</v>
      </c>
      <c r="D35" s="26" t="s">
        <v>65</v>
      </c>
      <c r="E35" s="26" t="s">
        <v>111</v>
      </c>
      <c r="F35" s="26" t="s">
        <v>314</v>
      </c>
      <c r="G35" s="26" t="s">
        <v>211</v>
      </c>
      <c r="H35" s="26" t="s">
        <v>212</v>
      </c>
      <c r="I35" s="45">
        <v>50000</v>
      </c>
      <c r="J35" s="45">
        <v>50000</v>
      </c>
      <c r="K35" s="45">
        <v>50000</v>
      </c>
      <c r="L35" s="45"/>
      <c r="M35" s="45"/>
      <c r="N35" s="45"/>
      <c r="O35" s="45"/>
      <c r="P35" s="45"/>
      <c r="Q35" s="45"/>
      <c r="R35" s="45"/>
      <c r="S35" s="45"/>
      <c r="T35" s="45"/>
      <c r="U35" s="45"/>
      <c r="V35" s="45"/>
      <c r="W35" s="45"/>
    </row>
    <row r="36" ht="32.9" customHeight="1" spans="1:23">
      <c r="A36" s="26"/>
      <c r="B36" s="26"/>
      <c r="C36" s="26" t="s">
        <v>315</v>
      </c>
      <c r="D36" s="26"/>
      <c r="E36" s="26"/>
      <c r="F36" s="26"/>
      <c r="G36" s="26"/>
      <c r="H36" s="26"/>
      <c r="I36" s="45">
        <v>107244</v>
      </c>
      <c r="J36" s="45">
        <v>107244</v>
      </c>
      <c r="K36" s="45">
        <v>107244</v>
      </c>
      <c r="L36" s="45"/>
      <c r="M36" s="45"/>
      <c r="N36" s="45"/>
      <c r="O36" s="45"/>
      <c r="P36" s="45"/>
      <c r="Q36" s="45"/>
      <c r="R36" s="45"/>
      <c r="S36" s="45"/>
      <c r="T36" s="45"/>
      <c r="U36" s="45"/>
      <c r="V36" s="45"/>
      <c r="W36" s="45"/>
    </row>
    <row r="37" ht="32.9" customHeight="1" spans="1:23">
      <c r="A37" s="26" t="s">
        <v>316</v>
      </c>
      <c r="B37" s="143" t="s">
        <v>317</v>
      </c>
      <c r="C37" s="26" t="s">
        <v>315</v>
      </c>
      <c r="D37" s="26" t="s">
        <v>65</v>
      </c>
      <c r="E37" s="26" t="s">
        <v>92</v>
      </c>
      <c r="F37" s="26" t="s">
        <v>318</v>
      </c>
      <c r="G37" s="26" t="s">
        <v>199</v>
      </c>
      <c r="H37" s="26" t="s">
        <v>200</v>
      </c>
      <c r="I37" s="45">
        <v>107244</v>
      </c>
      <c r="J37" s="45">
        <v>107244</v>
      </c>
      <c r="K37" s="45">
        <v>107244</v>
      </c>
      <c r="L37" s="45"/>
      <c r="M37" s="45"/>
      <c r="N37" s="45"/>
      <c r="O37" s="45"/>
      <c r="P37" s="45"/>
      <c r="Q37" s="45"/>
      <c r="R37" s="45"/>
      <c r="S37" s="45"/>
      <c r="T37" s="45"/>
      <c r="U37" s="45"/>
      <c r="V37" s="45"/>
      <c r="W37" s="45"/>
    </row>
    <row r="38" ht="32.9" customHeight="1" spans="1:23">
      <c r="A38" s="26"/>
      <c r="B38" s="26"/>
      <c r="C38" s="26" t="s">
        <v>319</v>
      </c>
      <c r="D38" s="26"/>
      <c r="E38" s="26"/>
      <c r="F38" s="26"/>
      <c r="G38" s="26"/>
      <c r="H38" s="26"/>
      <c r="I38" s="45">
        <v>609825.6</v>
      </c>
      <c r="J38" s="45"/>
      <c r="K38" s="45"/>
      <c r="L38" s="45"/>
      <c r="M38" s="45"/>
      <c r="N38" s="45">
        <v>609825.6</v>
      </c>
      <c r="O38" s="45"/>
      <c r="P38" s="45"/>
      <c r="Q38" s="45"/>
      <c r="R38" s="45"/>
      <c r="S38" s="45"/>
      <c r="T38" s="45"/>
      <c r="U38" s="45"/>
      <c r="V38" s="45"/>
      <c r="W38" s="45"/>
    </row>
    <row r="39" ht="32.9" customHeight="1" spans="1:23">
      <c r="A39" s="26" t="s">
        <v>288</v>
      </c>
      <c r="B39" s="143" t="s">
        <v>320</v>
      </c>
      <c r="C39" s="26" t="s">
        <v>319</v>
      </c>
      <c r="D39" s="26" t="s">
        <v>65</v>
      </c>
      <c r="E39" s="26" t="s">
        <v>104</v>
      </c>
      <c r="F39" s="26" t="s">
        <v>290</v>
      </c>
      <c r="G39" s="26" t="s">
        <v>226</v>
      </c>
      <c r="H39" s="26" t="s">
        <v>227</v>
      </c>
      <c r="I39" s="45">
        <v>23652</v>
      </c>
      <c r="J39" s="45"/>
      <c r="K39" s="45"/>
      <c r="L39" s="45"/>
      <c r="M39" s="45"/>
      <c r="N39" s="45">
        <v>23652</v>
      </c>
      <c r="O39" s="45"/>
      <c r="P39" s="45"/>
      <c r="Q39" s="45"/>
      <c r="R39" s="45"/>
      <c r="S39" s="45"/>
      <c r="T39" s="45"/>
      <c r="U39" s="45"/>
      <c r="V39" s="45"/>
      <c r="W39" s="45"/>
    </row>
    <row r="40" ht="32.9" customHeight="1" spans="1:23">
      <c r="A40" s="26" t="s">
        <v>288</v>
      </c>
      <c r="B40" s="143" t="s">
        <v>320</v>
      </c>
      <c r="C40" s="26" t="s">
        <v>319</v>
      </c>
      <c r="D40" s="26" t="s">
        <v>65</v>
      </c>
      <c r="E40" s="26" t="s">
        <v>104</v>
      </c>
      <c r="F40" s="26" t="s">
        <v>290</v>
      </c>
      <c r="G40" s="26" t="s">
        <v>276</v>
      </c>
      <c r="H40" s="26" t="s">
        <v>275</v>
      </c>
      <c r="I40" s="45">
        <v>16120</v>
      </c>
      <c r="J40" s="45"/>
      <c r="K40" s="45"/>
      <c r="L40" s="45"/>
      <c r="M40" s="45"/>
      <c r="N40" s="45">
        <v>16120</v>
      </c>
      <c r="O40" s="45"/>
      <c r="P40" s="45"/>
      <c r="Q40" s="45"/>
      <c r="R40" s="45"/>
      <c r="S40" s="45"/>
      <c r="T40" s="45"/>
      <c r="U40" s="45"/>
      <c r="V40" s="45"/>
      <c r="W40" s="45"/>
    </row>
    <row r="41" ht="32.9" customHeight="1" spans="1:23">
      <c r="A41" s="26" t="s">
        <v>288</v>
      </c>
      <c r="B41" s="143" t="s">
        <v>320</v>
      </c>
      <c r="C41" s="26" t="s">
        <v>319</v>
      </c>
      <c r="D41" s="26" t="s">
        <v>65</v>
      </c>
      <c r="E41" s="26" t="s">
        <v>104</v>
      </c>
      <c r="F41" s="26" t="s">
        <v>290</v>
      </c>
      <c r="G41" s="26" t="s">
        <v>248</v>
      </c>
      <c r="H41" s="26" t="s">
        <v>249</v>
      </c>
      <c r="I41" s="45">
        <v>480000</v>
      </c>
      <c r="J41" s="45"/>
      <c r="K41" s="45"/>
      <c r="L41" s="45"/>
      <c r="M41" s="45"/>
      <c r="N41" s="45">
        <v>480000</v>
      </c>
      <c r="O41" s="45"/>
      <c r="P41" s="45"/>
      <c r="Q41" s="45"/>
      <c r="R41" s="45"/>
      <c r="S41" s="45"/>
      <c r="T41" s="45"/>
      <c r="U41" s="45"/>
      <c r="V41" s="45"/>
      <c r="W41" s="45"/>
    </row>
    <row r="42" ht="32.9" customHeight="1" spans="1:23">
      <c r="A42" s="26" t="s">
        <v>288</v>
      </c>
      <c r="B42" s="143" t="s">
        <v>320</v>
      </c>
      <c r="C42" s="26" t="s">
        <v>319</v>
      </c>
      <c r="D42" s="26" t="s">
        <v>65</v>
      </c>
      <c r="E42" s="26" t="s">
        <v>104</v>
      </c>
      <c r="F42" s="26" t="s">
        <v>290</v>
      </c>
      <c r="G42" s="26" t="s">
        <v>207</v>
      </c>
      <c r="H42" s="26" t="s">
        <v>208</v>
      </c>
      <c r="I42" s="45">
        <v>90000</v>
      </c>
      <c r="J42" s="45"/>
      <c r="K42" s="45"/>
      <c r="L42" s="45"/>
      <c r="M42" s="45"/>
      <c r="N42" s="45">
        <v>90000</v>
      </c>
      <c r="O42" s="45"/>
      <c r="P42" s="45"/>
      <c r="Q42" s="45"/>
      <c r="R42" s="45"/>
      <c r="S42" s="45"/>
      <c r="T42" s="45"/>
      <c r="U42" s="45"/>
      <c r="V42" s="45"/>
      <c r="W42" s="45"/>
    </row>
    <row r="43" ht="32.9" customHeight="1" spans="1:23">
      <c r="A43" s="26" t="s">
        <v>288</v>
      </c>
      <c r="B43" s="143" t="s">
        <v>320</v>
      </c>
      <c r="C43" s="26" t="s">
        <v>319</v>
      </c>
      <c r="D43" s="26" t="s">
        <v>65</v>
      </c>
      <c r="E43" s="26" t="s">
        <v>104</v>
      </c>
      <c r="F43" s="26" t="s">
        <v>290</v>
      </c>
      <c r="G43" s="26" t="s">
        <v>232</v>
      </c>
      <c r="H43" s="26" t="s">
        <v>233</v>
      </c>
      <c r="I43" s="45">
        <v>53.6</v>
      </c>
      <c r="J43" s="45"/>
      <c r="K43" s="45"/>
      <c r="L43" s="45"/>
      <c r="M43" s="45"/>
      <c r="N43" s="45">
        <v>53.6</v>
      </c>
      <c r="O43" s="45"/>
      <c r="P43" s="45"/>
      <c r="Q43" s="45"/>
      <c r="R43" s="45"/>
      <c r="S43" s="45"/>
      <c r="T43" s="45"/>
      <c r="U43" s="45"/>
      <c r="V43" s="45"/>
      <c r="W43" s="45"/>
    </row>
    <row r="44" ht="32.9" customHeight="1" spans="1:23">
      <c r="A44" s="26"/>
      <c r="B44" s="26"/>
      <c r="C44" s="26" t="s">
        <v>321</v>
      </c>
      <c r="D44" s="26"/>
      <c r="E44" s="26"/>
      <c r="F44" s="26"/>
      <c r="G44" s="26"/>
      <c r="H44" s="26"/>
      <c r="I44" s="45">
        <v>264240</v>
      </c>
      <c r="J44" s="45">
        <v>264240</v>
      </c>
      <c r="K44" s="45">
        <v>264240</v>
      </c>
      <c r="L44" s="45"/>
      <c r="M44" s="45"/>
      <c r="N44" s="45"/>
      <c r="O44" s="45"/>
      <c r="P44" s="45"/>
      <c r="Q44" s="45"/>
      <c r="R44" s="45"/>
      <c r="S44" s="45"/>
      <c r="T44" s="45"/>
      <c r="U44" s="45"/>
      <c r="V44" s="45"/>
      <c r="W44" s="45"/>
    </row>
    <row r="45" ht="32.9" customHeight="1" spans="1:23">
      <c r="A45" s="26" t="s">
        <v>288</v>
      </c>
      <c r="B45" s="143" t="s">
        <v>322</v>
      </c>
      <c r="C45" s="26" t="s">
        <v>321</v>
      </c>
      <c r="D45" s="26" t="s">
        <v>65</v>
      </c>
      <c r="E45" s="26" t="s">
        <v>106</v>
      </c>
      <c r="F45" s="26" t="s">
        <v>300</v>
      </c>
      <c r="G45" s="26" t="s">
        <v>248</v>
      </c>
      <c r="H45" s="26" t="s">
        <v>249</v>
      </c>
      <c r="I45" s="45">
        <v>264240</v>
      </c>
      <c r="J45" s="45">
        <v>264240</v>
      </c>
      <c r="K45" s="45">
        <v>264240</v>
      </c>
      <c r="L45" s="45"/>
      <c r="M45" s="45"/>
      <c r="N45" s="45"/>
      <c r="O45" s="45"/>
      <c r="P45" s="45"/>
      <c r="Q45" s="45"/>
      <c r="R45" s="45"/>
      <c r="S45" s="45"/>
      <c r="T45" s="45"/>
      <c r="U45" s="45"/>
      <c r="V45" s="45"/>
      <c r="W45" s="45"/>
    </row>
    <row r="46" ht="32.9" customHeight="1" spans="1:23">
      <c r="A46" s="26"/>
      <c r="B46" s="26"/>
      <c r="C46" s="26" t="s">
        <v>323</v>
      </c>
      <c r="D46" s="26"/>
      <c r="E46" s="26"/>
      <c r="F46" s="26"/>
      <c r="G46" s="26"/>
      <c r="H46" s="26"/>
      <c r="I46" s="45">
        <v>2000000</v>
      </c>
      <c r="J46" s="45"/>
      <c r="K46" s="45"/>
      <c r="L46" s="45"/>
      <c r="M46" s="45"/>
      <c r="N46" s="45">
        <v>2000000</v>
      </c>
      <c r="O46" s="45"/>
      <c r="P46" s="45"/>
      <c r="Q46" s="45"/>
      <c r="R46" s="45"/>
      <c r="S46" s="45"/>
      <c r="T46" s="45"/>
      <c r="U46" s="45"/>
      <c r="V46" s="45"/>
      <c r="W46" s="45"/>
    </row>
    <row r="47" ht="32.9" customHeight="1" spans="1:23">
      <c r="A47" s="26" t="s">
        <v>288</v>
      </c>
      <c r="B47" s="143" t="s">
        <v>324</v>
      </c>
      <c r="C47" s="26" t="s">
        <v>323</v>
      </c>
      <c r="D47" s="26" t="s">
        <v>65</v>
      </c>
      <c r="E47" s="26" t="s">
        <v>105</v>
      </c>
      <c r="F47" s="26" t="s">
        <v>325</v>
      </c>
      <c r="G47" s="26" t="s">
        <v>309</v>
      </c>
      <c r="H47" s="26" t="s">
        <v>310</v>
      </c>
      <c r="I47" s="45">
        <v>2000000</v>
      </c>
      <c r="J47" s="45"/>
      <c r="K47" s="45"/>
      <c r="L47" s="45"/>
      <c r="M47" s="45"/>
      <c r="N47" s="45">
        <v>2000000</v>
      </c>
      <c r="O47" s="45"/>
      <c r="P47" s="45"/>
      <c r="Q47" s="45"/>
      <c r="R47" s="45"/>
      <c r="S47" s="45"/>
      <c r="T47" s="45"/>
      <c r="U47" s="45"/>
      <c r="V47" s="45"/>
      <c r="W47" s="45"/>
    </row>
    <row r="48" ht="32.9" customHeight="1" spans="1:23">
      <c r="A48" s="26"/>
      <c r="B48" s="26"/>
      <c r="C48" s="26" t="s">
        <v>326</v>
      </c>
      <c r="D48" s="26"/>
      <c r="E48" s="26"/>
      <c r="F48" s="26"/>
      <c r="G48" s="26"/>
      <c r="H48" s="26"/>
      <c r="I48" s="45">
        <v>2100000</v>
      </c>
      <c r="J48" s="45"/>
      <c r="K48" s="45"/>
      <c r="L48" s="45"/>
      <c r="M48" s="45"/>
      <c r="N48" s="45"/>
      <c r="O48" s="45"/>
      <c r="P48" s="45"/>
      <c r="Q48" s="45"/>
      <c r="R48" s="45">
        <v>2100000</v>
      </c>
      <c r="S48" s="45"/>
      <c r="T48" s="45"/>
      <c r="U48" s="45"/>
      <c r="V48" s="45"/>
      <c r="W48" s="45">
        <v>2100000</v>
      </c>
    </row>
    <row r="49" ht="32.9" customHeight="1" spans="1:23">
      <c r="A49" s="26" t="s">
        <v>312</v>
      </c>
      <c r="B49" s="143" t="s">
        <v>327</v>
      </c>
      <c r="C49" s="26" t="s">
        <v>326</v>
      </c>
      <c r="D49" s="26" t="s">
        <v>65</v>
      </c>
      <c r="E49" s="26" t="s">
        <v>95</v>
      </c>
      <c r="F49" s="26" t="s">
        <v>328</v>
      </c>
      <c r="G49" s="26" t="s">
        <v>295</v>
      </c>
      <c r="H49" s="26" t="s">
        <v>296</v>
      </c>
      <c r="I49" s="45">
        <v>2100000</v>
      </c>
      <c r="J49" s="45"/>
      <c r="K49" s="45"/>
      <c r="L49" s="45"/>
      <c r="M49" s="45"/>
      <c r="N49" s="45"/>
      <c r="O49" s="45"/>
      <c r="P49" s="45"/>
      <c r="Q49" s="45"/>
      <c r="R49" s="45">
        <v>2100000</v>
      </c>
      <c r="S49" s="45"/>
      <c r="T49" s="45"/>
      <c r="U49" s="45"/>
      <c r="V49" s="45"/>
      <c r="W49" s="45">
        <v>2100000</v>
      </c>
    </row>
    <row r="50" ht="32.9" customHeight="1" spans="1:23">
      <c r="A50" s="26"/>
      <c r="B50" s="26"/>
      <c r="C50" s="26" t="s">
        <v>329</v>
      </c>
      <c r="D50" s="26"/>
      <c r="E50" s="26"/>
      <c r="F50" s="26"/>
      <c r="G50" s="26"/>
      <c r="H50" s="26"/>
      <c r="I50" s="45">
        <v>24200000</v>
      </c>
      <c r="J50" s="45"/>
      <c r="K50" s="45"/>
      <c r="L50" s="45"/>
      <c r="M50" s="45"/>
      <c r="N50" s="45">
        <v>24200000</v>
      </c>
      <c r="O50" s="45"/>
      <c r="P50" s="45"/>
      <c r="Q50" s="45"/>
      <c r="R50" s="45"/>
      <c r="S50" s="45"/>
      <c r="T50" s="45"/>
      <c r="U50" s="45"/>
      <c r="V50" s="45"/>
      <c r="W50" s="45"/>
    </row>
    <row r="51" ht="32.9" customHeight="1" spans="1:23">
      <c r="A51" s="26" t="s">
        <v>288</v>
      </c>
      <c r="B51" s="143" t="s">
        <v>330</v>
      </c>
      <c r="C51" s="26" t="s">
        <v>329</v>
      </c>
      <c r="D51" s="26" t="s">
        <v>65</v>
      </c>
      <c r="E51" s="26" t="s">
        <v>108</v>
      </c>
      <c r="F51" s="26" t="s">
        <v>308</v>
      </c>
      <c r="G51" s="26" t="s">
        <v>309</v>
      </c>
      <c r="H51" s="26" t="s">
        <v>310</v>
      </c>
      <c r="I51" s="45">
        <v>24200000</v>
      </c>
      <c r="J51" s="45"/>
      <c r="K51" s="45"/>
      <c r="L51" s="45"/>
      <c r="M51" s="45"/>
      <c r="N51" s="45">
        <v>24200000</v>
      </c>
      <c r="O51" s="45"/>
      <c r="P51" s="45"/>
      <c r="Q51" s="45"/>
      <c r="R51" s="45"/>
      <c r="S51" s="45"/>
      <c r="T51" s="45"/>
      <c r="U51" s="45"/>
      <c r="V51" s="45"/>
      <c r="W51" s="45"/>
    </row>
    <row r="52" ht="32.9" customHeight="1" spans="1:23">
      <c r="A52" s="26"/>
      <c r="B52" s="26"/>
      <c r="C52" s="26" t="s">
        <v>331</v>
      </c>
      <c r="D52" s="26"/>
      <c r="E52" s="26"/>
      <c r="F52" s="26"/>
      <c r="G52" s="26"/>
      <c r="H52" s="26"/>
      <c r="I52" s="45">
        <v>20038869.4</v>
      </c>
      <c r="J52" s="45"/>
      <c r="K52" s="45"/>
      <c r="L52" s="45"/>
      <c r="M52" s="45"/>
      <c r="N52" s="45">
        <v>20038869.4</v>
      </c>
      <c r="O52" s="45"/>
      <c r="P52" s="45"/>
      <c r="Q52" s="45"/>
      <c r="R52" s="45"/>
      <c r="S52" s="45"/>
      <c r="T52" s="45"/>
      <c r="U52" s="45"/>
      <c r="V52" s="45"/>
      <c r="W52" s="45"/>
    </row>
    <row r="53" ht="32.9" customHeight="1" spans="1:23">
      <c r="A53" s="26" t="s">
        <v>312</v>
      </c>
      <c r="B53" s="143" t="s">
        <v>332</v>
      </c>
      <c r="C53" s="26" t="s">
        <v>331</v>
      </c>
      <c r="D53" s="26" t="s">
        <v>65</v>
      </c>
      <c r="E53" s="26" t="s">
        <v>108</v>
      </c>
      <c r="F53" s="26" t="s">
        <v>308</v>
      </c>
      <c r="G53" s="26" t="s">
        <v>333</v>
      </c>
      <c r="H53" s="26" t="s">
        <v>334</v>
      </c>
      <c r="I53" s="45">
        <v>20038869.4</v>
      </c>
      <c r="J53" s="45"/>
      <c r="K53" s="45"/>
      <c r="L53" s="45"/>
      <c r="M53" s="45"/>
      <c r="N53" s="45">
        <v>20038869.4</v>
      </c>
      <c r="O53" s="45"/>
      <c r="P53" s="45"/>
      <c r="Q53" s="45"/>
      <c r="R53" s="45"/>
      <c r="S53" s="45"/>
      <c r="T53" s="45"/>
      <c r="U53" s="45"/>
      <c r="V53" s="45"/>
      <c r="W53" s="45"/>
    </row>
    <row r="54" ht="32.9" customHeight="1" spans="1:23">
      <c r="A54" s="26"/>
      <c r="B54" s="26"/>
      <c r="C54" s="26" t="s">
        <v>335</v>
      </c>
      <c r="D54" s="26"/>
      <c r="E54" s="26"/>
      <c r="F54" s="26"/>
      <c r="G54" s="26"/>
      <c r="H54" s="26"/>
      <c r="I54" s="45">
        <v>1600000</v>
      </c>
      <c r="J54" s="45">
        <v>1600000</v>
      </c>
      <c r="K54" s="45">
        <v>1600000</v>
      </c>
      <c r="L54" s="45"/>
      <c r="M54" s="45"/>
      <c r="N54" s="45"/>
      <c r="O54" s="45"/>
      <c r="P54" s="45"/>
      <c r="Q54" s="45"/>
      <c r="R54" s="45"/>
      <c r="S54" s="45"/>
      <c r="T54" s="45"/>
      <c r="U54" s="45"/>
      <c r="V54" s="45"/>
      <c r="W54" s="45"/>
    </row>
    <row r="55" ht="32.9" customHeight="1" spans="1:23">
      <c r="A55" s="26" t="s">
        <v>288</v>
      </c>
      <c r="B55" s="143" t="s">
        <v>336</v>
      </c>
      <c r="C55" s="26" t="s">
        <v>335</v>
      </c>
      <c r="D55" s="26" t="s">
        <v>65</v>
      </c>
      <c r="E55" s="26" t="s">
        <v>105</v>
      </c>
      <c r="F55" s="26" t="s">
        <v>325</v>
      </c>
      <c r="G55" s="26" t="s">
        <v>309</v>
      </c>
      <c r="H55" s="26" t="s">
        <v>310</v>
      </c>
      <c r="I55" s="45">
        <v>1600000</v>
      </c>
      <c r="J55" s="45">
        <v>1600000</v>
      </c>
      <c r="K55" s="45">
        <v>1600000</v>
      </c>
      <c r="L55" s="45"/>
      <c r="M55" s="45"/>
      <c r="N55" s="45"/>
      <c r="O55" s="45"/>
      <c r="P55" s="45"/>
      <c r="Q55" s="45"/>
      <c r="R55" s="45"/>
      <c r="S55" s="45"/>
      <c r="T55" s="45"/>
      <c r="U55" s="45"/>
      <c r="V55" s="45"/>
      <c r="W55" s="45"/>
    </row>
    <row r="56" ht="32.9" customHeight="1" spans="1:23">
      <c r="A56" s="26"/>
      <c r="B56" s="26"/>
      <c r="C56" s="26" t="s">
        <v>337</v>
      </c>
      <c r="D56" s="26"/>
      <c r="E56" s="26"/>
      <c r="F56" s="26"/>
      <c r="G56" s="26"/>
      <c r="H56" s="26"/>
      <c r="I56" s="45">
        <v>108480</v>
      </c>
      <c r="J56" s="45">
        <v>108480</v>
      </c>
      <c r="K56" s="45">
        <v>108480</v>
      </c>
      <c r="L56" s="45"/>
      <c r="M56" s="45"/>
      <c r="N56" s="45"/>
      <c r="O56" s="45"/>
      <c r="P56" s="45"/>
      <c r="Q56" s="45"/>
      <c r="R56" s="45"/>
      <c r="S56" s="45"/>
      <c r="T56" s="45"/>
      <c r="U56" s="45"/>
      <c r="V56" s="45"/>
      <c r="W56" s="45"/>
    </row>
    <row r="57" ht="32.9" customHeight="1" spans="1:23">
      <c r="A57" s="26" t="s">
        <v>288</v>
      </c>
      <c r="B57" s="143" t="s">
        <v>338</v>
      </c>
      <c r="C57" s="26" t="s">
        <v>337</v>
      </c>
      <c r="D57" s="26" t="s">
        <v>65</v>
      </c>
      <c r="E57" s="26" t="s">
        <v>106</v>
      </c>
      <c r="F57" s="26" t="s">
        <v>300</v>
      </c>
      <c r="G57" s="26" t="s">
        <v>242</v>
      </c>
      <c r="H57" s="26" t="s">
        <v>243</v>
      </c>
      <c r="I57" s="45">
        <v>31680</v>
      </c>
      <c r="J57" s="45">
        <v>31680</v>
      </c>
      <c r="K57" s="45">
        <v>31680</v>
      </c>
      <c r="L57" s="45"/>
      <c r="M57" s="45"/>
      <c r="N57" s="45"/>
      <c r="O57" s="45"/>
      <c r="P57" s="45"/>
      <c r="Q57" s="45"/>
      <c r="R57" s="45"/>
      <c r="S57" s="45"/>
      <c r="T57" s="45"/>
      <c r="U57" s="45"/>
      <c r="V57" s="45"/>
      <c r="W57" s="45"/>
    </row>
    <row r="58" ht="32.9" customHeight="1" spans="1:23">
      <c r="A58" s="26" t="s">
        <v>288</v>
      </c>
      <c r="B58" s="143" t="s">
        <v>338</v>
      </c>
      <c r="C58" s="26" t="s">
        <v>337</v>
      </c>
      <c r="D58" s="26" t="s">
        <v>65</v>
      </c>
      <c r="E58" s="26" t="s">
        <v>106</v>
      </c>
      <c r="F58" s="26" t="s">
        <v>300</v>
      </c>
      <c r="G58" s="26" t="s">
        <v>246</v>
      </c>
      <c r="H58" s="26" t="s">
        <v>247</v>
      </c>
      <c r="I58" s="45">
        <v>76800</v>
      </c>
      <c r="J58" s="45">
        <v>76800</v>
      </c>
      <c r="K58" s="45">
        <v>76800</v>
      </c>
      <c r="L58" s="45"/>
      <c r="M58" s="45"/>
      <c r="N58" s="45"/>
      <c r="O58" s="45"/>
      <c r="P58" s="45"/>
      <c r="Q58" s="45"/>
      <c r="R58" s="45"/>
      <c r="S58" s="45"/>
      <c r="T58" s="45"/>
      <c r="U58" s="45"/>
      <c r="V58" s="45"/>
      <c r="W58" s="45"/>
    </row>
    <row r="59" ht="32.9" customHeight="1" spans="1:23">
      <c r="A59" s="26"/>
      <c r="B59" s="26"/>
      <c r="C59" s="26" t="s">
        <v>339</v>
      </c>
      <c r="D59" s="26"/>
      <c r="E59" s="26"/>
      <c r="F59" s="26"/>
      <c r="G59" s="26"/>
      <c r="H59" s="26"/>
      <c r="I59" s="45">
        <v>500000</v>
      </c>
      <c r="J59" s="45">
        <v>500000</v>
      </c>
      <c r="K59" s="45">
        <v>500000</v>
      </c>
      <c r="L59" s="45"/>
      <c r="M59" s="45"/>
      <c r="N59" s="45"/>
      <c r="O59" s="45"/>
      <c r="P59" s="45"/>
      <c r="Q59" s="45"/>
      <c r="R59" s="45"/>
      <c r="S59" s="45"/>
      <c r="T59" s="45"/>
      <c r="U59" s="45"/>
      <c r="V59" s="45"/>
      <c r="W59" s="45"/>
    </row>
    <row r="60" ht="32.9" customHeight="1" spans="1:23">
      <c r="A60" s="26" t="s">
        <v>288</v>
      </c>
      <c r="B60" s="143" t="s">
        <v>340</v>
      </c>
      <c r="C60" s="26" t="s">
        <v>339</v>
      </c>
      <c r="D60" s="26" t="s">
        <v>65</v>
      </c>
      <c r="E60" s="26" t="s">
        <v>83</v>
      </c>
      <c r="F60" s="26" t="s">
        <v>341</v>
      </c>
      <c r="G60" s="26" t="s">
        <v>199</v>
      </c>
      <c r="H60" s="26" t="s">
        <v>200</v>
      </c>
      <c r="I60" s="45">
        <v>500000</v>
      </c>
      <c r="J60" s="45">
        <v>500000</v>
      </c>
      <c r="K60" s="45">
        <v>500000</v>
      </c>
      <c r="L60" s="45"/>
      <c r="M60" s="45"/>
      <c r="N60" s="45"/>
      <c r="O60" s="45"/>
      <c r="P60" s="45"/>
      <c r="Q60" s="45"/>
      <c r="R60" s="45"/>
      <c r="S60" s="45"/>
      <c r="T60" s="45"/>
      <c r="U60" s="45"/>
      <c r="V60" s="45"/>
      <c r="W60" s="45"/>
    </row>
    <row r="61" ht="32.9" customHeight="1" spans="1:23">
      <c r="A61" s="26"/>
      <c r="B61" s="26"/>
      <c r="C61" s="26" t="s">
        <v>342</v>
      </c>
      <c r="D61" s="26"/>
      <c r="E61" s="26"/>
      <c r="F61" s="26"/>
      <c r="G61" s="26"/>
      <c r="H61" s="26"/>
      <c r="I61" s="45">
        <v>30000</v>
      </c>
      <c r="J61" s="45">
        <v>30000</v>
      </c>
      <c r="K61" s="45">
        <v>30000</v>
      </c>
      <c r="L61" s="45"/>
      <c r="M61" s="45"/>
      <c r="N61" s="45"/>
      <c r="O61" s="45"/>
      <c r="P61" s="45"/>
      <c r="Q61" s="45"/>
      <c r="R61" s="45"/>
      <c r="S61" s="45"/>
      <c r="T61" s="45"/>
      <c r="U61" s="45"/>
      <c r="V61" s="45"/>
      <c r="W61" s="45"/>
    </row>
    <row r="62" ht="32.9" customHeight="1" spans="1:23">
      <c r="A62" s="26" t="s">
        <v>288</v>
      </c>
      <c r="B62" s="143" t="s">
        <v>343</v>
      </c>
      <c r="C62" s="26" t="s">
        <v>342</v>
      </c>
      <c r="D62" s="26" t="s">
        <v>65</v>
      </c>
      <c r="E62" s="26" t="s">
        <v>103</v>
      </c>
      <c r="F62" s="26" t="s">
        <v>272</v>
      </c>
      <c r="G62" s="26" t="s">
        <v>246</v>
      </c>
      <c r="H62" s="26" t="s">
        <v>247</v>
      </c>
      <c r="I62" s="45">
        <v>30000</v>
      </c>
      <c r="J62" s="45">
        <v>30000</v>
      </c>
      <c r="K62" s="45">
        <v>30000</v>
      </c>
      <c r="L62" s="45"/>
      <c r="M62" s="45"/>
      <c r="N62" s="45"/>
      <c r="O62" s="45"/>
      <c r="P62" s="45"/>
      <c r="Q62" s="45"/>
      <c r="R62" s="45"/>
      <c r="S62" s="45"/>
      <c r="T62" s="45"/>
      <c r="U62" s="45"/>
      <c r="V62" s="45"/>
      <c r="W62" s="45"/>
    </row>
    <row r="63" ht="32.9" customHeight="1" spans="1:23">
      <c r="A63" s="26"/>
      <c r="B63" s="26"/>
      <c r="C63" s="26" t="s">
        <v>344</v>
      </c>
      <c r="D63" s="26"/>
      <c r="E63" s="26"/>
      <c r="F63" s="26"/>
      <c r="G63" s="26"/>
      <c r="H63" s="26"/>
      <c r="I63" s="45">
        <v>30000</v>
      </c>
      <c r="J63" s="45">
        <v>30000</v>
      </c>
      <c r="K63" s="45">
        <v>30000</v>
      </c>
      <c r="L63" s="45"/>
      <c r="M63" s="45"/>
      <c r="N63" s="45"/>
      <c r="O63" s="45"/>
      <c r="P63" s="45"/>
      <c r="Q63" s="45"/>
      <c r="R63" s="45"/>
      <c r="S63" s="45"/>
      <c r="T63" s="45"/>
      <c r="U63" s="45"/>
      <c r="V63" s="45"/>
      <c r="W63" s="45"/>
    </row>
    <row r="64" ht="32.9" customHeight="1" spans="1:23">
      <c r="A64" s="26" t="s">
        <v>288</v>
      </c>
      <c r="B64" s="143" t="s">
        <v>345</v>
      </c>
      <c r="C64" s="26" t="s">
        <v>344</v>
      </c>
      <c r="D64" s="26" t="s">
        <v>65</v>
      </c>
      <c r="E64" s="26" t="s">
        <v>103</v>
      </c>
      <c r="F64" s="26" t="s">
        <v>272</v>
      </c>
      <c r="G64" s="26" t="s">
        <v>246</v>
      </c>
      <c r="H64" s="26" t="s">
        <v>247</v>
      </c>
      <c r="I64" s="45">
        <v>30000</v>
      </c>
      <c r="J64" s="45">
        <v>30000</v>
      </c>
      <c r="K64" s="45">
        <v>30000</v>
      </c>
      <c r="L64" s="45"/>
      <c r="M64" s="45"/>
      <c r="N64" s="45"/>
      <c r="O64" s="45"/>
      <c r="P64" s="45"/>
      <c r="Q64" s="45"/>
      <c r="R64" s="45"/>
      <c r="S64" s="45"/>
      <c r="T64" s="45"/>
      <c r="U64" s="45"/>
      <c r="V64" s="45"/>
      <c r="W64" s="45"/>
    </row>
    <row r="65" ht="32.9" customHeight="1" spans="1:23">
      <c r="A65" s="26"/>
      <c r="B65" s="26"/>
      <c r="C65" s="26" t="s">
        <v>346</v>
      </c>
      <c r="D65" s="26"/>
      <c r="E65" s="26"/>
      <c r="F65" s="26"/>
      <c r="G65" s="26"/>
      <c r="H65" s="26"/>
      <c r="I65" s="45">
        <v>280000</v>
      </c>
      <c r="J65" s="45">
        <v>280000</v>
      </c>
      <c r="K65" s="45">
        <v>280000</v>
      </c>
      <c r="L65" s="45"/>
      <c r="M65" s="45"/>
      <c r="N65" s="45"/>
      <c r="O65" s="45"/>
      <c r="P65" s="45"/>
      <c r="Q65" s="45"/>
      <c r="R65" s="45"/>
      <c r="S65" s="45"/>
      <c r="T65" s="45"/>
      <c r="U65" s="45"/>
      <c r="V65" s="45"/>
      <c r="W65" s="45"/>
    </row>
    <row r="66" ht="32.9" customHeight="1" spans="1:23">
      <c r="A66" s="26" t="s">
        <v>312</v>
      </c>
      <c r="B66" s="143" t="s">
        <v>347</v>
      </c>
      <c r="C66" s="26" t="s">
        <v>346</v>
      </c>
      <c r="D66" s="26" t="s">
        <v>65</v>
      </c>
      <c r="E66" s="26" t="s">
        <v>85</v>
      </c>
      <c r="F66" s="26" t="s">
        <v>348</v>
      </c>
      <c r="G66" s="26" t="s">
        <v>248</v>
      </c>
      <c r="H66" s="26" t="s">
        <v>249</v>
      </c>
      <c r="I66" s="45">
        <v>280000</v>
      </c>
      <c r="J66" s="45">
        <v>280000</v>
      </c>
      <c r="K66" s="45">
        <v>280000</v>
      </c>
      <c r="L66" s="45"/>
      <c r="M66" s="45"/>
      <c r="N66" s="45"/>
      <c r="O66" s="45"/>
      <c r="P66" s="45"/>
      <c r="Q66" s="45"/>
      <c r="R66" s="45"/>
      <c r="S66" s="45"/>
      <c r="T66" s="45"/>
      <c r="U66" s="45"/>
      <c r="V66" s="45"/>
      <c r="W66" s="45"/>
    </row>
    <row r="67" ht="32.9" customHeight="1" spans="1:23">
      <c r="A67" s="26"/>
      <c r="B67" s="26"/>
      <c r="C67" s="26" t="s">
        <v>349</v>
      </c>
      <c r="D67" s="26"/>
      <c r="E67" s="26"/>
      <c r="F67" s="26"/>
      <c r="G67" s="26"/>
      <c r="H67" s="26"/>
      <c r="I67" s="45">
        <v>150000</v>
      </c>
      <c r="J67" s="45">
        <v>150000</v>
      </c>
      <c r="K67" s="45">
        <v>150000</v>
      </c>
      <c r="L67" s="45"/>
      <c r="M67" s="45"/>
      <c r="N67" s="45"/>
      <c r="O67" s="45"/>
      <c r="P67" s="45"/>
      <c r="Q67" s="45"/>
      <c r="R67" s="45"/>
      <c r="S67" s="45"/>
      <c r="T67" s="45"/>
      <c r="U67" s="45"/>
      <c r="V67" s="45"/>
      <c r="W67" s="45"/>
    </row>
    <row r="68" ht="32.9" customHeight="1" spans="1:23">
      <c r="A68" s="26" t="s">
        <v>288</v>
      </c>
      <c r="B68" s="143" t="s">
        <v>350</v>
      </c>
      <c r="C68" s="26" t="s">
        <v>349</v>
      </c>
      <c r="D68" s="26" t="s">
        <v>65</v>
      </c>
      <c r="E68" s="26" t="s">
        <v>85</v>
      </c>
      <c r="F68" s="26" t="s">
        <v>348</v>
      </c>
      <c r="G68" s="26" t="s">
        <v>248</v>
      </c>
      <c r="H68" s="26" t="s">
        <v>249</v>
      </c>
      <c r="I68" s="45">
        <v>150000</v>
      </c>
      <c r="J68" s="45">
        <v>150000</v>
      </c>
      <c r="K68" s="45">
        <v>150000</v>
      </c>
      <c r="L68" s="45"/>
      <c r="M68" s="45"/>
      <c r="N68" s="45"/>
      <c r="O68" s="45"/>
      <c r="P68" s="45"/>
      <c r="Q68" s="45"/>
      <c r="R68" s="45"/>
      <c r="S68" s="45"/>
      <c r="T68" s="45"/>
      <c r="U68" s="45"/>
      <c r="V68" s="45"/>
      <c r="W68" s="45"/>
    </row>
    <row r="69" ht="32.9" customHeight="1" spans="1:23">
      <c r="A69" s="26"/>
      <c r="B69" s="26"/>
      <c r="C69" s="26" t="s">
        <v>351</v>
      </c>
      <c r="D69" s="26"/>
      <c r="E69" s="26"/>
      <c r="F69" s="26"/>
      <c r="G69" s="26"/>
      <c r="H69" s="26"/>
      <c r="I69" s="45">
        <v>20000</v>
      </c>
      <c r="J69" s="45">
        <v>20000</v>
      </c>
      <c r="K69" s="45">
        <v>20000</v>
      </c>
      <c r="L69" s="45"/>
      <c r="M69" s="45"/>
      <c r="N69" s="45"/>
      <c r="O69" s="45"/>
      <c r="P69" s="45"/>
      <c r="Q69" s="45"/>
      <c r="R69" s="45"/>
      <c r="S69" s="45"/>
      <c r="T69" s="45"/>
      <c r="U69" s="45"/>
      <c r="V69" s="45"/>
      <c r="W69" s="45"/>
    </row>
    <row r="70" ht="32.9" customHeight="1" spans="1:23">
      <c r="A70" s="26" t="s">
        <v>288</v>
      </c>
      <c r="B70" s="143" t="s">
        <v>352</v>
      </c>
      <c r="C70" s="26" t="s">
        <v>351</v>
      </c>
      <c r="D70" s="26" t="s">
        <v>65</v>
      </c>
      <c r="E70" s="26" t="s">
        <v>105</v>
      </c>
      <c r="F70" s="26" t="s">
        <v>325</v>
      </c>
      <c r="G70" s="26" t="s">
        <v>248</v>
      </c>
      <c r="H70" s="26" t="s">
        <v>249</v>
      </c>
      <c r="I70" s="45">
        <v>20000</v>
      </c>
      <c r="J70" s="45">
        <v>20000</v>
      </c>
      <c r="K70" s="45">
        <v>20000</v>
      </c>
      <c r="L70" s="45"/>
      <c r="M70" s="45"/>
      <c r="N70" s="45"/>
      <c r="O70" s="45"/>
      <c r="P70" s="45"/>
      <c r="Q70" s="45"/>
      <c r="R70" s="45"/>
      <c r="S70" s="45"/>
      <c r="T70" s="45"/>
      <c r="U70" s="45"/>
      <c r="V70" s="45"/>
      <c r="W70" s="45"/>
    </row>
    <row r="71" ht="32.9" customHeight="1" spans="1:23">
      <c r="A71" s="26"/>
      <c r="B71" s="26"/>
      <c r="C71" s="26" t="s">
        <v>353</v>
      </c>
      <c r="D71" s="26"/>
      <c r="E71" s="26"/>
      <c r="F71" s="26"/>
      <c r="G71" s="26"/>
      <c r="H71" s="26"/>
      <c r="I71" s="45">
        <v>24000</v>
      </c>
      <c r="J71" s="45">
        <v>24000</v>
      </c>
      <c r="K71" s="45">
        <v>24000</v>
      </c>
      <c r="L71" s="45"/>
      <c r="M71" s="45"/>
      <c r="N71" s="45"/>
      <c r="O71" s="45"/>
      <c r="P71" s="45"/>
      <c r="Q71" s="45"/>
      <c r="R71" s="45"/>
      <c r="S71" s="45"/>
      <c r="T71" s="45"/>
      <c r="U71" s="45"/>
      <c r="V71" s="45"/>
      <c r="W71" s="45"/>
    </row>
    <row r="72" ht="32.9" customHeight="1" spans="1:23">
      <c r="A72" s="26" t="s">
        <v>288</v>
      </c>
      <c r="B72" s="143" t="s">
        <v>354</v>
      </c>
      <c r="C72" s="26" t="s">
        <v>353</v>
      </c>
      <c r="D72" s="26" t="s">
        <v>65</v>
      </c>
      <c r="E72" s="26" t="s">
        <v>106</v>
      </c>
      <c r="F72" s="26" t="s">
        <v>300</v>
      </c>
      <c r="G72" s="26" t="s">
        <v>248</v>
      </c>
      <c r="H72" s="26" t="s">
        <v>249</v>
      </c>
      <c r="I72" s="45">
        <v>24000</v>
      </c>
      <c r="J72" s="45">
        <v>24000</v>
      </c>
      <c r="K72" s="45">
        <v>24000</v>
      </c>
      <c r="L72" s="45"/>
      <c r="M72" s="45"/>
      <c r="N72" s="45"/>
      <c r="O72" s="45"/>
      <c r="P72" s="45"/>
      <c r="Q72" s="45"/>
      <c r="R72" s="45"/>
      <c r="S72" s="45"/>
      <c r="T72" s="45"/>
      <c r="U72" s="45"/>
      <c r="V72" s="45"/>
      <c r="W72" s="45"/>
    </row>
    <row r="73" ht="32.9" customHeight="1" spans="1:23">
      <c r="A73" s="26"/>
      <c r="B73" s="26"/>
      <c r="C73" s="26" t="s">
        <v>355</v>
      </c>
      <c r="D73" s="26"/>
      <c r="E73" s="26"/>
      <c r="F73" s="26"/>
      <c r="G73" s="26"/>
      <c r="H73" s="26"/>
      <c r="I73" s="45">
        <v>15000</v>
      </c>
      <c r="J73" s="45">
        <v>15000</v>
      </c>
      <c r="K73" s="45">
        <v>15000</v>
      </c>
      <c r="L73" s="45"/>
      <c r="M73" s="45"/>
      <c r="N73" s="45"/>
      <c r="O73" s="45"/>
      <c r="P73" s="45"/>
      <c r="Q73" s="45"/>
      <c r="R73" s="45"/>
      <c r="S73" s="45"/>
      <c r="T73" s="45"/>
      <c r="U73" s="45"/>
      <c r="V73" s="45"/>
      <c r="W73" s="45"/>
    </row>
    <row r="74" ht="32.9" customHeight="1" spans="1:23">
      <c r="A74" s="26" t="s">
        <v>288</v>
      </c>
      <c r="B74" s="143" t="s">
        <v>356</v>
      </c>
      <c r="C74" s="26" t="s">
        <v>355</v>
      </c>
      <c r="D74" s="26" t="s">
        <v>65</v>
      </c>
      <c r="E74" s="26" t="s">
        <v>106</v>
      </c>
      <c r="F74" s="26" t="s">
        <v>300</v>
      </c>
      <c r="G74" s="26" t="s">
        <v>248</v>
      </c>
      <c r="H74" s="26" t="s">
        <v>249</v>
      </c>
      <c r="I74" s="45">
        <v>15000</v>
      </c>
      <c r="J74" s="45">
        <v>15000</v>
      </c>
      <c r="K74" s="45">
        <v>15000</v>
      </c>
      <c r="L74" s="45"/>
      <c r="M74" s="45"/>
      <c r="N74" s="45"/>
      <c r="O74" s="45"/>
      <c r="P74" s="45"/>
      <c r="Q74" s="45"/>
      <c r="R74" s="45"/>
      <c r="S74" s="45"/>
      <c r="T74" s="45"/>
      <c r="U74" s="45"/>
      <c r="V74" s="45"/>
      <c r="W74" s="45"/>
    </row>
    <row r="75" ht="32.9" customHeight="1" spans="1:23">
      <c r="A75" s="26"/>
      <c r="B75" s="26"/>
      <c r="C75" s="26" t="s">
        <v>357</v>
      </c>
      <c r="D75" s="26"/>
      <c r="E75" s="26"/>
      <c r="F75" s="26"/>
      <c r="G75" s="26"/>
      <c r="H75" s="26"/>
      <c r="I75" s="45">
        <v>56000</v>
      </c>
      <c r="J75" s="45">
        <v>56000</v>
      </c>
      <c r="K75" s="45">
        <v>56000</v>
      </c>
      <c r="L75" s="45"/>
      <c r="M75" s="45"/>
      <c r="N75" s="45"/>
      <c r="O75" s="45"/>
      <c r="P75" s="45"/>
      <c r="Q75" s="45"/>
      <c r="R75" s="45"/>
      <c r="S75" s="45"/>
      <c r="T75" s="45"/>
      <c r="U75" s="45"/>
      <c r="V75" s="45"/>
      <c r="W75" s="45"/>
    </row>
    <row r="76" ht="32.9" customHeight="1" spans="1:23">
      <c r="A76" s="26" t="s">
        <v>312</v>
      </c>
      <c r="B76" s="143" t="s">
        <v>358</v>
      </c>
      <c r="C76" s="26" t="s">
        <v>357</v>
      </c>
      <c r="D76" s="26" t="s">
        <v>65</v>
      </c>
      <c r="E76" s="26" t="s">
        <v>85</v>
      </c>
      <c r="F76" s="26" t="s">
        <v>348</v>
      </c>
      <c r="G76" s="26" t="s">
        <v>248</v>
      </c>
      <c r="H76" s="26" t="s">
        <v>249</v>
      </c>
      <c r="I76" s="45">
        <v>56000</v>
      </c>
      <c r="J76" s="45">
        <v>56000</v>
      </c>
      <c r="K76" s="45">
        <v>56000</v>
      </c>
      <c r="L76" s="45"/>
      <c r="M76" s="45"/>
      <c r="N76" s="45"/>
      <c r="O76" s="45"/>
      <c r="P76" s="45"/>
      <c r="Q76" s="45"/>
      <c r="R76" s="45"/>
      <c r="S76" s="45"/>
      <c r="T76" s="45"/>
      <c r="U76" s="45"/>
      <c r="V76" s="45"/>
      <c r="W76" s="45"/>
    </row>
    <row r="77" ht="18.75" customHeight="1" spans="1:23">
      <c r="A77" s="46" t="s">
        <v>359</v>
      </c>
      <c r="B77" s="47"/>
      <c r="C77" s="47"/>
      <c r="D77" s="47"/>
      <c r="E77" s="47"/>
      <c r="F77" s="47"/>
      <c r="G77" s="47"/>
      <c r="H77" s="48"/>
      <c r="I77" s="45">
        <v>61697039.33</v>
      </c>
      <c r="J77" s="45">
        <v>4123664</v>
      </c>
      <c r="K77" s="45">
        <v>4123664</v>
      </c>
      <c r="L77" s="45"/>
      <c r="M77" s="45"/>
      <c r="N77" s="45">
        <v>55473375.33</v>
      </c>
      <c r="O77" s="45"/>
      <c r="P77" s="45"/>
      <c r="Q77" s="45"/>
      <c r="R77" s="45">
        <v>2100000</v>
      </c>
      <c r="S77" s="45"/>
      <c r="T77" s="45"/>
      <c r="U77" s="45"/>
      <c r="V77" s="45"/>
      <c r="W77" s="45">
        <v>2100000</v>
      </c>
    </row>
  </sheetData>
  <mergeCells count="28">
    <mergeCell ref="A2:W2"/>
    <mergeCell ref="A3:I3"/>
    <mergeCell ref="J4:M4"/>
    <mergeCell ref="N4:P4"/>
    <mergeCell ref="R4:W4"/>
    <mergeCell ref="J5:K5"/>
    <mergeCell ref="A77:H7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1388888888889" right="0.751388888888889" top="1" bottom="1" header="0.5" footer="0.5"/>
  <pageSetup paperSize="9" scale="34"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2"/>
  <sheetViews>
    <sheetView showZeros="0" tabSelected="1" topLeftCell="A97" workbookViewId="0">
      <selection activeCell="C99" sqref="$A99:$XFD104"/>
    </sheetView>
  </sheetViews>
  <sheetFormatPr defaultColWidth="9.14166666666667" defaultRowHeight="12" customHeight="1"/>
  <cols>
    <col min="1" max="1" width="34.2833333333333" customWidth="1"/>
    <col min="2" max="2" width="32.7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5.625" customWidth="1"/>
  </cols>
  <sheetData>
    <row r="1" customHeight="1" spans="10:10">
      <c r="J1" s="139" t="s">
        <v>360</v>
      </c>
    </row>
    <row r="2" ht="28.5" customHeight="1" spans="1:10">
      <c r="A2" s="138" t="s">
        <v>361</v>
      </c>
      <c r="B2" s="32"/>
      <c r="C2" s="32"/>
      <c r="D2" s="32"/>
      <c r="E2" s="32"/>
      <c r="F2" s="100"/>
      <c r="G2" s="32"/>
      <c r="H2" s="100"/>
      <c r="I2" s="100"/>
      <c r="J2" s="32"/>
    </row>
    <row r="3" ht="15" customHeight="1" spans="1:1">
      <c r="A3" s="5" t="s">
        <v>2</v>
      </c>
    </row>
    <row r="4" ht="14.25" customHeight="1" spans="1:10">
      <c r="A4" s="67" t="s">
        <v>362</v>
      </c>
      <c r="B4" s="67" t="s">
        <v>363</v>
      </c>
      <c r="C4" s="67" t="s">
        <v>364</v>
      </c>
      <c r="D4" s="67" t="s">
        <v>365</v>
      </c>
      <c r="E4" s="67" t="s">
        <v>366</v>
      </c>
      <c r="F4" s="54" t="s">
        <v>367</v>
      </c>
      <c r="G4" s="67" t="s">
        <v>368</v>
      </c>
      <c r="H4" s="54" t="s">
        <v>369</v>
      </c>
      <c r="I4" s="54" t="s">
        <v>370</v>
      </c>
      <c r="J4" s="67" t="s">
        <v>371</v>
      </c>
    </row>
    <row r="5" ht="14.25" customHeight="1" spans="1:10">
      <c r="A5" s="67">
        <v>1</v>
      </c>
      <c r="B5" s="67">
        <v>2</v>
      </c>
      <c r="C5" s="67">
        <v>3</v>
      </c>
      <c r="D5" s="67">
        <v>4</v>
      </c>
      <c r="E5" s="67">
        <v>5</v>
      </c>
      <c r="F5" s="54">
        <v>6</v>
      </c>
      <c r="G5" s="67">
        <v>7</v>
      </c>
      <c r="H5" s="54">
        <v>8</v>
      </c>
      <c r="I5" s="54">
        <v>9</v>
      </c>
      <c r="J5" s="67">
        <v>10</v>
      </c>
    </row>
    <row r="6" ht="15" customHeight="1" spans="1:10">
      <c r="A6" s="26" t="s">
        <v>65</v>
      </c>
      <c r="B6" s="68"/>
      <c r="C6" s="68"/>
      <c r="D6" s="68"/>
      <c r="E6" s="69"/>
      <c r="F6" s="70"/>
      <c r="G6" s="69"/>
      <c r="H6" s="70"/>
      <c r="I6" s="70"/>
      <c r="J6" s="69"/>
    </row>
    <row r="7" ht="52" customHeight="1" spans="1:10">
      <c r="A7" s="26" t="s">
        <v>335</v>
      </c>
      <c r="B7" s="26" t="s">
        <v>372</v>
      </c>
      <c r="C7" s="26" t="s">
        <v>373</v>
      </c>
      <c r="D7" s="26" t="s">
        <v>374</v>
      </c>
      <c r="E7" s="26" t="s">
        <v>375</v>
      </c>
      <c r="F7" s="26" t="s">
        <v>376</v>
      </c>
      <c r="G7" s="43" t="s">
        <v>62</v>
      </c>
      <c r="H7" s="26" t="s">
        <v>377</v>
      </c>
      <c r="I7" s="26" t="s">
        <v>378</v>
      </c>
      <c r="J7" s="26" t="s">
        <v>379</v>
      </c>
    </row>
    <row r="8" ht="80" customHeight="1" spans="1:10">
      <c r="A8" s="26" t="s">
        <v>335</v>
      </c>
      <c r="B8" s="26" t="s">
        <v>372</v>
      </c>
      <c r="C8" s="26" t="s">
        <v>373</v>
      </c>
      <c r="D8" s="26" t="s">
        <v>374</v>
      </c>
      <c r="E8" s="26" t="s">
        <v>380</v>
      </c>
      <c r="F8" s="26" t="s">
        <v>376</v>
      </c>
      <c r="G8" s="43" t="s">
        <v>381</v>
      </c>
      <c r="H8" s="26" t="s">
        <v>382</v>
      </c>
      <c r="I8" s="26" t="s">
        <v>378</v>
      </c>
      <c r="J8" s="26" t="s">
        <v>383</v>
      </c>
    </row>
    <row r="9" ht="52" customHeight="1" spans="1:10">
      <c r="A9" s="26" t="s">
        <v>335</v>
      </c>
      <c r="B9" s="26" t="s">
        <v>372</v>
      </c>
      <c r="C9" s="26" t="s">
        <v>373</v>
      </c>
      <c r="D9" s="26" t="s">
        <v>384</v>
      </c>
      <c r="E9" s="26" t="s">
        <v>385</v>
      </c>
      <c r="F9" s="26" t="s">
        <v>386</v>
      </c>
      <c r="G9" s="43" t="s">
        <v>387</v>
      </c>
      <c r="H9" s="26" t="s">
        <v>382</v>
      </c>
      <c r="I9" s="26" t="s">
        <v>378</v>
      </c>
      <c r="J9" s="26" t="s">
        <v>388</v>
      </c>
    </row>
    <row r="10" ht="52" customHeight="1" spans="1:10">
      <c r="A10" s="26" t="s">
        <v>335</v>
      </c>
      <c r="B10" s="26" t="s">
        <v>372</v>
      </c>
      <c r="C10" s="26" t="s">
        <v>373</v>
      </c>
      <c r="D10" s="26" t="s">
        <v>389</v>
      </c>
      <c r="E10" s="26" t="s">
        <v>390</v>
      </c>
      <c r="F10" s="26" t="s">
        <v>376</v>
      </c>
      <c r="G10" s="43" t="s">
        <v>387</v>
      </c>
      <c r="H10" s="26" t="s">
        <v>382</v>
      </c>
      <c r="I10" s="26" t="s">
        <v>378</v>
      </c>
      <c r="J10" s="26" t="s">
        <v>391</v>
      </c>
    </row>
    <row r="11" ht="52" customHeight="1" spans="1:10">
      <c r="A11" s="26" t="s">
        <v>335</v>
      </c>
      <c r="B11" s="26" t="s">
        <v>372</v>
      </c>
      <c r="C11" s="26" t="s">
        <v>392</v>
      </c>
      <c r="D11" s="26" t="s">
        <v>393</v>
      </c>
      <c r="E11" s="26" t="s">
        <v>394</v>
      </c>
      <c r="F11" s="26" t="s">
        <v>376</v>
      </c>
      <c r="G11" s="43" t="s">
        <v>395</v>
      </c>
      <c r="H11" s="26" t="s">
        <v>382</v>
      </c>
      <c r="I11" s="26" t="s">
        <v>378</v>
      </c>
      <c r="J11" s="26" t="s">
        <v>396</v>
      </c>
    </row>
    <row r="12" ht="52" customHeight="1" spans="1:10">
      <c r="A12" s="26" t="s">
        <v>335</v>
      </c>
      <c r="B12" s="26" t="s">
        <v>372</v>
      </c>
      <c r="C12" s="26" t="s">
        <v>392</v>
      </c>
      <c r="D12" s="26" t="s">
        <v>393</v>
      </c>
      <c r="E12" s="26" t="s">
        <v>397</v>
      </c>
      <c r="F12" s="26" t="s">
        <v>398</v>
      </c>
      <c r="G12" s="43" t="s">
        <v>399</v>
      </c>
      <c r="H12" s="26" t="s">
        <v>400</v>
      </c>
      <c r="I12" s="26" t="s">
        <v>378</v>
      </c>
      <c r="J12" s="26" t="s">
        <v>401</v>
      </c>
    </row>
    <row r="13" ht="69" customHeight="1" spans="1:10">
      <c r="A13" s="26" t="s">
        <v>335</v>
      </c>
      <c r="B13" s="26" t="s">
        <v>372</v>
      </c>
      <c r="C13" s="26" t="s">
        <v>402</v>
      </c>
      <c r="D13" s="26" t="s">
        <v>403</v>
      </c>
      <c r="E13" s="26" t="s">
        <v>404</v>
      </c>
      <c r="F13" s="26" t="s">
        <v>376</v>
      </c>
      <c r="G13" s="43" t="s">
        <v>405</v>
      </c>
      <c r="H13" s="26" t="s">
        <v>382</v>
      </c>
      <c r="I13" s="26" t="s">
        <v>378</v>
      </c>
      <c r="J13" s="26" t="s">
        <v>406</v>
      </c>
    </row>
    <row r="14" ht="33.75" customHeight="1" spans="1:10">
      <c r="A14" s="26" t="s">
        <v>298</v>
      </c>
      <c r="B14" s="26" t="s">
        <v>407</v>
      </c>
      <c r="C14" s="26" t="s">
        <v>373</v>
      </c>
      <c r="D14" s="26" t="s">
        <v>374</v>
      </c>
      <c r="E14" s="26" t="s">
        <v>408</v>
      </c>
      <c r="F14" s="26" t="s">
        <v>376</v>
      </c>
      <c r="G14" s="43" t="s">
        <v>409</v>
      </c>
      <c r="H14" s="26" t="s">
        <v>410</v>
      </c>
      <c r="I14" s="26" t="s">
        <v>378</v>
      </c>
      <c r="J14" s="26" t="s">
        <v>411</v>
      </c>
    </row>
    <row r="15" ht="33.75" customHeight="1" spans="1:10">
      <c r="A15" s="26" t="s">
        <v>298</v>
      </c>
      <c r="B15" s="26" t="s">
        <v>407</v>
      </c>
      <c r="C15" s="26" t="s">
        <v>373</v>
      </c>
      <c r="D15" s="26" t="s">
        <v>374</v>
      </c>
      <c r="E15" s="26" t="s">
        <v>412</v>
      </c>
      <c r="F15" s="26" t="s">
        <v>376</v>
      </c>
      <c r="G15" s="43" t="s">
        <v>60</v>
      </c>
      <c r="H15" s="26" t="s">
        <v>413</v>
      </c>
      <c r="I15" s="26" t="s">
        <v>378</v>
      </c>
      <c r="J15" s="26" t="s">
        <v>414</v>
      </c>
    </row>
    <row r="16" ht="33.75" customHeight="1" spans="1:10">
      <c r="A16" s="26" t="s">
        <v>298</v>
      </c>
      <c r="B16" s="26" t="s">
        <v>407</v>
      </c>
      <c r="C16" s="26" t="s">
        <v>373</v>
      </c>
      <c r="D16" s="26" t="s">
        <v>374</v>
      </c>
      <c r="E16" s="26" t="s">
        <v>415</v>
      </c>
      <c r="F16" s="26" t="s">
        <v>376</v>
      </c>
      <c r="G16" s="43" t="s">
        <v>47</v>
      </c>
      <c r="H16" s="26" t="s">
        <v>416</v>
      </c>
      <c r="I16" s="26" t="s">
        <v>378</v>
      </c>
      <c r="J16" s="26" t="s">
        <v>417</v>
      </c>
    </row>
    <row r="17" ht="33.75" customHeight="1" spans="1:10">
      <c r="A17" s="26" t="s">
        <v>298</v>
      </c>
      <c r="B17" s="26" t="s">
        <v>407</v>
      </c>
      <c r="C17" s="26" t="s">
        <v>373</v>
      </c>
      <c r="D17" s="26" t="s">
        <v>384</v>
      </c>
      <c r="E17" s="26" t="s">
        <v>418</v>
      </c>
      <c r="F17" s="26" t="s">
        <v>376</v>
      </c>
      <c r="G17" s="43" t="s">
        <v>419</v>
      </c>
      <c r="H17" s="26" t="s">
        <v>382</v>
      </c>
      <c r="I17" s="26" t="s">
        <v>378</v>
      </c>
      <c r="J17" s="26" t="s">
        <v>420</v>
      </c>
    </row>
    <row r="18" ht="33.75" customHeight="1" spans="1:10">
      <c r="A18" s="26" t="s">
        <v>298</v>
      </c>
      <c r="B18" s="26" t="s">
        <v>407</v>
      </c>
      <c r="C18" s="26" t="s">
        <v>373</v>
      </c>
      <c r="D18" s="26" t="s">
        <v>384</v>
      </c>
      <c r="E18" s="26" t="s">
        <v>421</v>
      </c>
      <c r="F18" s="26" t="s">
        <v>376</v>
      </c>
      <c r="G18" s="43" t="s">
        <v>405</v>
      </c>
      <c r="H18" s="26" t="s">
        <v>382</v>
      </c>
      <c r="I18" s="26" t="s">
        <v>378</v>
      </c>
      <c r="J18" s="26" t="s">
        <v>422</v>
      </c>
    </row>
    <row r="19" ht="33.75" customHeight="1" spans="1:10">
      <c r="A19" s="26" t="s">
        <v>298</v>
      </c>
      <c r="B19" s="26" t="s">
        <v>407</v>
      </c>
      <c r="C19" s="26" t="s">
        <v>373</v>
      </c>
      <c r="D19" s="26" t="s">
        <v>389</v>
      </c>
      <c r="E19" s="26" t="s">
        <v>423</v>
      </c>
      <c r="F19" s="26" t="s">
        <v>386</v>
      </c>
      <c r="G19" s="43" t="s">
        <v>387</v>
      </c>
      <c r="H19" s="26" t="s">
        <v>382</v>
      </c>
      <c r="I19" s="26" t="s">
        <v>378</v>
      </c>
      <c r="J19" s="26" t="s">
        <v>424</v>
      </c>
    </row>
    <row r="20" ht="33.75" customHeight="1" spans="1:10">
      <c r="A20" s="26" t="s">
        <v>298</v>
      </c>
      <c r="B20" s="26" t="s">
        <v>407</v>
      </c>
      <c r="C20" s="26" t="s">
        <v>392</v>
      </c>
      <c r="D20" s="26" t="s">
        <v>425</v>
      </c>
      <c r="E20" s="26" t="s">
        <v>426</v>
      </c>
      <c r="F20" s="26" t="s">
        <v>386</v>
      </c>
      <c r="G20" s="43" t="s">
        <v>387</v>
      </c>
      <c r="H20" s="26" t="s">
        <v>382</v>
      </c>
      <c r="I20" s="26" t="s">
        <v>378</v>
      </c>
      <c r="J20" s="26" t="s">
        <v>427</v>
      </c>
    </row>
    <row r="21" ht="33.75" customHeight="1" spans="1:10">
      <c r="A21" s="26" t="s">
        <v>298</v>
      </c>
      <c r="B21" s="26" t="s">
        <v>407</v>
      </c>
      <c r="C21" s="26" t="s">
        <v>402</v>
      </c>
      <c r="D21" s="26" t="s">
        <v>403</v>
      </c>
      <c r="E21" s="26" t="s">
        <v>428</v>
      </c>
      <c r="F21" s="26" t="s">
        <v>376</v>
      </c>
      <c r="G21" s="43" t="s">
        <v>405</v>
      </c>
      <c r="H21" s="26" t="s">
        <v>382</v>
      </c>
      <c r="I21" s="26" t="s">
        <v>378</v>
      </c>
      <c r="J21" s="26" t="s">
        <v>429</v>
      </c>
    </row>
    <row r="22" ht="33.75" customHeight="1" spans="1:10">
      <c r="A22" s="26" t="s">
        <v>351</v>
      </c>
      <c r="B22" s="26" t="s">
        <v>430</v>
      </c>
      <c r="C22" s="26" t="s">
        <v>373</v>
      </c>
      <c r="D22" s="26" t="s">
        <v>374</v>
      </c>
      <c r="E22" s="26" t="s">
        <v>431</v>
      </c>
      <c r="F22" s="26" t="s">
        <v>376</v>
      </c>
      <c r="G22" s="43" t="s">
        <v>49</v>
      </c>
      <c r="H22" s="26" t="s">
        <v>432</v>
      </c>
      <c r="I22" s="26" t="s">
        <v>378</v>
      </c>
      <c r="J22" s="26" t="s">
        <v>433</v>
      </c>
    </row>
    <row r="23" ht="33.75" customHeight="1" spans="1:10">
      <c r="A23" s="26" t="s">
        <v>351</v>
      </c>
      <c r="B23" s="26" t="s">
        <v>430</v>
      </c>
      <c r="C23" s="26" t="s">
        <v>373</v>
      </c>
      <c r="D23" s="26" t="s">
        <v>374</v>
      </c>
      <c r="E23" s="26" t="s">
        <v>434</v>
      </c>
      <c r="F23" s="26" t="s">
        <v>376</v>
      </c>
      <c r="G23" s="43" t="s">
        <v>49</v>
      </c>
      <c r="H23" s="26" t="s">
        <v>435</v>
      </c>
      <c r="I23" s="26" t="s">
        <v>378</v>
      </c>
      <c r="J23" s="26" t="s">
        <v>436</v>
      </c>
    </row>
    <row r="24" ht="33.75" customHeight="1" spans="1:10">
      <c r="A24" s="26" t="s">
        <v>351</v>
      </c>
      <c r="B24" s="26" t="s">
        <v>430</v>
      </c>
      <c r="C24" s="26" t="s">
        <v>373</v>
      </c>
      <c r="D24" s="26" t="s">
        <v>384</v>
      </c>
      <c r="E24" s="26" t="s">
        <v>437</v>
      </c>
      <c r="F24" s="26" t="s">
        <v>376</v>
      </c>
      <c r="G24" s="43" t="s">
        <v>387</v>
      </c>
      <c r="H24" s="26" t="s">
        <v>382</v>
      </c>
      <c r="I24" s="26" t="s">
        <v>378</v>
      </c>
      <c r="J24" s="26" t="s">
        <v>438</v>
      </c>
    </row>
    <row r="25" ht="33.75" customHeight="1" spans="1:10">
      <c r="A25" s="26" t="s">
        <v>351</v>
      </c>
      <c r="B25" s="26" t="s">
        <v>430</v>
      </c>
      <c r="C25" s="26" t="s">
        <v>392</v>
      </c>
      <c r="D25" s="26" t="s">
        <v>425</v>
      </c>
      <c r="E25" s="26" t="s">
        <v>439</v>
      </c>
      <c r="F25" s="26" t="s">
        <v>386</v>
      </c>
      <c r="G25" s="43" t="s">
        <v>440</v>
      </c>
      <c r="H25" s="26" t="s">
        <v>382</v>
      </c>
      <c r="I25" s="26" t="s">
        <v>441</v>
      </c>
      <c r="J25" s="26" t="s">
        <v>442</v>
      </c>
    </row>
    <row r="26" ht="33.75" customHeight="1" spans="1:10">
      <c r="A26" s="26" t="s">
        <v>351</v>
      </c>
      <c r="B26" s="26" t="s">
        <v>430</v>
      </c>
      <c r="C26" s="26" t="s">
        <v>392</v>
      </c>
      <c r="D26" s="26" t="s">
        <v>443</v>
      </c>
      <c r="E26" s="26" t="s">
        <v>444</v>
      </c>
      <c r="F26" s="26" t="s">
        <v>386</v>
      </c>
      <c r="G26" s="43" t="s">
        <v>445</v>
      </c>
      <c r="H26" s="26" t="s">
        <v>382</v>
      </c>
      <c r="I26" s="26" t="s">
        <v>441</v>
      </c>
      <c r="J26" s="26" t="s">
        <v>446</v>
      </c>
    </row>
    <row r="27" ht="33.75" customHeight="1" spans="1:10">
      <c r="A27" s="26" t="s">
        <v>351</v>
      </c>
      <c r="B27" s="26" t="s">
        <v>430</v>
      </c>
      <c r="C27" s="26" t="s">
        <v>402</v>
      </c>
      <c r="D27" s="26" t="s">
        <v>403</v>
      </c>
      <c r="E27" s="26" t="s">
        <v>447</v>
      </c>
      <c r="F27" s="26" t="s">
        <v>376</v>
      </c>
      <c r="G27" s="43" t="s">
        <v>448</v>
      </c>
      <c r="H27" s="26" t="s">
        <v>382</v>
      </c>
      <c r="I27" s="26" t="s">
        <v>378</v>
      </c>
      <c r="J27" s="26" t="s">
        <v>449</v>
      </c>
    </row>
    <row r="28" ht="33.75" customHeight="1" spans="1:10">
      <c r="A28" s="26" t="s">
        <v>337</v>
      </c>
      <c r="B28" s="26" t="s">
        <v>450</v>
      </c>
      <c r="C28" s="26" t="s">
        <v>373</v>
      </c>
      <c r="D28" s="26" t="s">
        <v>374</v>
      </c>
      <c r="E28" s="26" t="s">
        <v>451</v>
      </c>
      <c r="F28" s="26" t="s">
        <v>376</v>
      </c>
      <c r="G28" s="43" t="s">
        <v>452</v>
      </c>
      <c r="H28" s="26" t="s">
        <v>435</v>
      </c>
      <c r="I28" s="26" t="s">
        <v>378</v>
      </c>
      <c r="J28" s="26" t="s">
        <v>453</v>
      </c>
    </row>
    <row r="29" ht="33.75" customHeight="1" spans="1:10">
      <c r="A29" s="26" t="s">
        <v>337</v>
      </c>
      <c r="B29" s="26" t="s">
        <v>450</v>
      </c>
      <c r="C29" s="26" t="s">
        <v>373</v>
      </c>
      <c r="D29" s="26" t="s">
        <v>374</v>
      </c>
      <c r="E29" s="26" t="s">
        <v>454</v>
      </c>
      <c r="F29" s="26" t="s">
        <v>376</v>
      </c>
      <c r="G29" s="43" t="s">
        <v>395</v>
      </c>
      <c r="H29" s="26" t="s">
        <v>455</v>
      </c>
      <c r="I29" s="26" t="s">
        <v>378</v>
      </c>
      <c r="J29" s="26" t="s">
        <v>456</v>
      </c>
    </row>
    <row r="30" ht="33.75" customHeight="1" spans="1:10">
      <c r="A30" s="26" t="s">
        <v>337</v>
      </c>
      <c r="B30" s="26" t="s">
        <v>450</v>
      </c>
      <c r="C30" s="26" t="s">
        <v>373</v>
      </c>
      <c r="D30" s="26" t="s">
        <v>384</v>
      </c>
      <c r="E30" s="26" t="s">
        <v>457</v>
      </c>
      <c r="F30" s="26" t="s">
        <v>376</v>
      </c>
      <c r="G30" s="43" t="s">
        <v>458</v>
      </c>
      <c r="H30" s="26" t="s">
        <v>382</v>
      </c>
      <c r="I30" s="26" t="s">
        <v>378</v>
      </c>
      <c r="J30" s="26" t="s">
        <v>459</v>
      </c>
    </row>
    <row r="31" ht="33.75" customHeight="1" spans="1:10">
      <c r="A31" s="26" t="s">
        <v>337</v>
      </c>
      <c r="B31" s="26" t="s">
        <v>450</v>
      </c>
      <c r="C31" s="26" t="s">
        <v>373</v>
      </c>
      <c r="D31" s="26" t="s">
        <v>389</v>
      </c>
      <c r="E31" s="26" t="s">
        <v>457</v>
      </c>
      <c r="F31" s="26" t="s">
        <v>460</v>
      </c>
      <c r="G31" s="43" t="s">
        <v>461</v>
      </c>
      <c r="H31" s="26" t="s">
        <v>462</v>
      </c>
      <c r="I31" s="26" t="s">
        <v>378</v>
      </c>
      <c r="J31" s="26" t="s">
        <v>463</v>
      </c>
    </row>
    <row r="32" ht="33.75" customHeight="1" spans="1:10">
      <c r="A32" s="26" t="s">
        <v>337</v>
      </c>
      <c r="B32" s="26" t="s">
        <v>450</v>
      </c>
      <c r="C32" s="26" t="s">
        <v>392</v>
      </c>
      <c r="D32" s="26" t="s">
        <v>425</v>
      </c>
      <c r="E32" s="26" t="s">
        <v>464</v>
      </c>
      <c r="F32" s="26" t="s">
        <v>376</v>
      </c>
      <c r="G32" s="43" t="s">
        <v>445</v>
      </c>
      <c r="H32" s="26" t="s">
        <v>382</v>
      </c>
      <c r="I32" s="26" t="s">
        <v>441</v>
      </c>
      <c r="J32" s="26" t="s">
        <v>465</v>
      </c>
    </row>
    <row r="33" ht="58" customHeight="1" spans="1:10">
      <c r="A33" s="26" t="s">
        <v>337</v>
      </c>
      <c r="B33" s="26" t="s">
        <v>450</v>
      </c>
      <c r="C33" s="26" t="s">
        <v>402</v>
      </c>
      <c r="D33" s="26" t="s">
        <v>403</v>
      </c>
      <c r="E33" s="26" t="s">
        <v>466</v>
      </c>
      <c r="F33" s="26" t="s">
        <v>376</v>
      </c>
      <c r="G33" s="43" t="s">
        <v>405</v>
      </c>
      <c r="H33" s="26" t="s">
        <v>382</v>
      </c>
      <c r="I33" s="26" t="s">
        <v>378</v>
      </c>
      <c r="J33" s="26" t="s">
        <v>467</v>
      </c>
    </row>
    <row r="34" ht="33.75" customHeight="1" spans="1:10">
      <c r="A34" s="26" t="s">
        <v>342</v>
      </c>
      <c r="B34" s="26" t="s">
        <v>468</v>
      </c>
      <c r="C34" s="26" t="s">
        <v>373</v>
      </c>
      <c r="D34" s="26" t="s">
        <v>374</v>
      </c>
      <c r="E34" s="26" t="s">
        <v>469</v>
      </c>
      <c r="F34" s="26" t="s">
        <v>376</v>
      </c>
      <c r="G34" s="43" t="s">
        <v>53</v>
      </c>
      <c r="H34" s="26" t="s">
        <v>455</v>
      </c>
      <c r="I34" s="26" t="s">
        <v>378</v>
      </c>
      <c r="J34" s="26" t="s">
        <v>470</v>
      </c>
    </row>
    <row r="35" ht="40" customHeight="1" spans="1:10">
      <c r="A35" s="26" t="s">
        <v>342</v>
      </c>
      <c r="B35" s="26" t="s">
        <v>468</v>
      </c>
      <c r="C35" s="26" t="s">
        <v>373</v>
      </c>
      <c r="D35" s="26" t="s">
        <v>384</v>
      </c>
      <c r="E35" s="26" t="s">
        <v>471</v>
      </c>
      <c r="F35" s="26" t="s">
        <v>376</v>
      </c>
      <c r="G35" s="43" t="s">
        <v>405</v>
      </c>
      <c r="H35" s="26" t="s">
        <v>382</v>
      </c>
      <c r="I35" s="26" t="s">
        <v>378</v>
      </c>
      <c r="J35" s="26" t="s">
        <v>472</v>
      </c>
    </row>
    <row r="36" ht="33.75" customHeight="1" spans="1:10">
      <c r="A36" s="26" t="s">
        <v>342</v>
      </c>
      <c r="B36" s="26" t="s">
        <v>468</v>
      </c>
      <c r="C36" s="26" t="s">
        <v>373</v>
      </c>
      <c r="D36" s="26" t="s">
        <v>389</v>
      </c>
      <c r="E36" s="26" t="s">
        <v>473</v>
      </c>
      <c r="F36" s="26" t="s">
        <v>376</v>
      </c>
      <c r="G36" s="43" t="s">
        <v>387</v>
      </c>
      <c r="H36" s="26" t="s">
        <v>382</v>
      </c>
      <c r="I36" s="26" t="s">
        <v>378</v>
      </c>
      <c r="J36" s="26" t="s">
        <v>474</v>
      </c>
    </row>
    <row r="37" ht="55" customHeight="1" spans="1:10">
      <c r="A37" s="26" t="s">
        <v>342</v>
      </c>
      <c r="B37" s="26" t="s">
        <v>468</v>
      </c>
      <c r="C37" s="26" t="s">
        <v>392</v>
      </c>
      <c r="D37" s="26" t="s">
        <v>425</v>
      </c>
      <c r="E37" s="26" t="s">
        <v>475</v>
      </c>
      <c r="F37" s="26" t="s">
        <v>376</v>
      </c>
      <c r="G37" s="43" t="s">
        <v>448</v>
      </c>
      <c r="H37" s="26" t="s">
        <v>382</v>
      </c>
      <c r="I37" s="26" t="s">
        <v>378</v>
      </c>
      <c r="J37" s="26" t="s">
        <v>476</v>
      </c>
    </row>
    <row r="38" ht="33.75" customHeight="1" spans="1:10">
      <c r="A38" s="26" t="s">
        <v>342</v>
      </c>
      <c r="B38" s="26" t="s">
        <v>468</v>
      </c>
      <c r="C38" s="26" t="s">
        <v>392</v>
      </c>
      <c r="D38" s="26" t="s">
        <v>443</v>
      </c>
      <c r="E38" s="26" t="s">
        <v>477</v>
      </c>
      <c r="F38" s="26" t="s">
        <v>376</v>
      </c>
      <c r="G38" s="43" t="s">
        <v>478</v>
      </c>
      <c r="H38" s="26" t="s">
        <v>382</v>
      </c>
      <c r="I38" s="26" t="s">
        <v>441</v>
      </c>
      <c r="J38" s="26" t="s">
        <v>479</v>
      </c>
    </row>
    <row r="39" ht="33.75" customHeight="1" spans="1:10">
      <c r="A39" s="26" t="s">
        <v>342</v>
      </c>
      <c r="B39" s="26" t="s">
        <v>468</v>
      </c>
      <c r="C39" s="26" t="s">
        <v>402</v>
      </c>
      <c r="D39" s="26" t="s">
        <v>403</v>
      </c>
      <c r="E39" s="26" t="s">
        <v>480</v>
      </c>
      <c r="F39" s="26" t="s">
        <v>376</v>
      </c>
      <c r="G39" s="43" t="s">
        <v>405</v>
      </c>
      <c r="H39" s="26" t="s">
        <v>382</v>
      </c>
      <c r="I39" s="26" t="s">
        <v>378</v>
      </c>
      <c r="J39" s="26" t="s">
        <v>481</v>
      </c>
    </row>
    <row r="40" ht="33.75" customHeight="1" spans="1:10">
      <c r="A40" s="26" t="s">
        <v>321</v>
      </c>
      <c r="B40" s="26" t="s">
        <v>482</v>
      </c>
      <c r="C40" s="26" t="s">
        <v>373</v>
      </c>
      <c r="D40" s="26" t="s">
        <v>374</v>
      </c>
      <c r="E40" s="26" t="s">
        <v>483</v>
      </c>
      <c r="F40" s="26" t="s">
        <v>386</v>
      </c>
      <c r="G40" s="43" t="s">
        <v>47</v>
      </c>
      <c r="H40" s="26" t="s">
        <v>455</v>
      </c>
      <c r="I40" s="26" t="s">
        <v>378</v>
      </c>
      <c r="J40" s="26" t="s">
        <v>484</v>
      </c>
    </row>
    <row r="41" ht="33.75" customHeight="1" spans="1:10">
      <c r="A41" s="26" t="s">
        <v>321</v>
      </c>
      <c r="B41" s="26" t="s">
        <v>482</v>
      </c>
      <c r="C41" s="26" t="s">
        <v>373</v>
      </c>
      <c r="D41" s="26" t="s">
        <v>374</v>
      </c>
      <c r="E41" s="26" t="s">
        <v>485</v>
      </c>
      <c r="F41" s="26" t="s">
        <v>386</v>
      </c>
      <c r="G41" s="43" t="s">
        <v>47</v>
      </c>
      <c r="H41" s="26" t="s">
        <v>455</v>
      </c>
      <c r="I41" s="26" t="s">
        <v>378</v>
      </c>
      <c r="J41" s="26" t="s">
        <v>486</v>
      </c>
    </row>
    <row r="42" ht="33.75" customHeight="1" spans="1:10">
      <c r="A42" s="26" t="s">
        <v>321</v>
      </c>
      <c r="B42" s="26" t="s">
        <v>482</v>
      </c>
      <c r="C42" s="26" t="s">
        <v>373</v>
      </c>
      <c r="D42" s="26" t="s">
        <v>384</v>
      </c>
      <c r="E42" s="26" t="s">
        <v>487</v>
      </c>
      <c r="F42" s="26" t="s">
        <v>386</v>
      </c>
      <c r="G42" s="43" t="s">
        <v>387</v>
      </c>
      <c r="H42" s="26" t="s">
        <v>382</v>
      </c>
      <c r="I42" s="26" t="s">
        <v>378</v>
      </c>
      <c r="J42" s="26" t="s">
        <v>488</v>
      </c>
    </row>
    <row r="43" ht="33.75" customHeight="1" spans="1:10">
      <c r="A43" s="26" t="s">
        <v>321</v>
      </c>
      <c r="B43" s="26" t="s">
        <v>482</v>
      </c>
      <c r="C43" s="26" t="s">
        <v>373</v>
      </c>
      <c r="D43" s="26" t="s">
        <v>389</v>
      </c>
      <c r="E43" s="26" t="s">
        <v>489</v>
      </c>
      <c r="F43" s="26" t="s">
        <v>386</v>
      </c>
      <c r="G43" s="43" t="s">
        <v>387</v>
      </c>
      <c r="H43" s="26" t="s">
        <v>382</v>
      </c>
      <c r="I43" s="26" t="s">
        <v>378</v>
      </c>
      <c r="J43" s="26" t="s">
        <v>490</v>
      </c>
    </row>
    <row r="44" ht="33.75" customHeight="1" spans="1:10">
      <c r="A44" s="26" t="s">
        <v>321</v>
      </c>
      <c r="B44" s="26" t="s">
        <v>482</v>
      </c>
      <c r="C44" s="26" t="s">
        <v>392</v>
      </c>
      <c r="D44" s="26" t="s">
        <v>425</v>
      </c>
      <c r="E44" s="26" t="s">
        <v>491</v>
      </c>
      <c r="F44" s="26" t="s">
        <v>386</v>
      </c>
      <c r="G44" s="43" t="s">
        <v>387</v>
      </c>
      <c r="H44" s="26" t="s">
        <v>382</v>
      </c>
      <c r="I44" s="26" t="s">
        <v>378</v>
      </c>
      <c r="J44" s="26" t="s">
        <v>492</v>
      </c>
    </row>
    <row r="45" ht="33.75" customHeight="1" spans="1:10">
      <c r="A45" s="26" t="s">
        <v>321</v>
      </c>
      <c r="B45" s="26" t="s">
        <v>482</v>
      </c>
      <c r="C45" s="26" t="s">
        <v>402</v>
      </c>
      <c r="D45" s="26" t="s">
        <v>403</v>
      </c>
      <c r="E45" s="26" t="s">
        <v>404</v>
      </c>
      <c r="F45" s="26" t="s">
        <v>398</v>
      </c>
      <c r="G45" s="43" t="s">
        <v>405</v>
      </c>
      <c r="H45" s="26" t="s">
        <v>382</v>
      </c>
      <c r="I45" s="26" t="s">
        <v>378</v>
      </c>
      <c r="J45" s="26" t="s">
        <v>493</v>
      </c>
    </row>
    <row r="46" ht="33.75" customHeight="1" spans="1:10">
      <c r="A46" s="26" t="s">
        <v>303</v>
      </c>
      <c r="B46" s="26" t="s">
        <v>494</v>
      </c>
      <c r="C46" s="26" t="s">
        <v>373</v>
      </c>
      <c r="D46" s="26" t="s">
        <v>374</v>
      </c>
      <c r="E46" s="26" t="s">
        <v>495</v>
      </c>
      <c r="F46" s="26" t="s">
        <v>386</v>
      </c>
      <c r="G46" s="43" t="s">
        <v>496</v>
      </c>
      <c r="H46" s="26" t="s">
        <v>497</v>
      </c>
      <c r="I46" s="26" t="s">
        <v>378</v>
      </c>
      <c r="J46" s="26" t="s">
        <v>498</v>
      </c>
    </row>
    <row r="47" ht="33.75" customHeight="1" spans="1:10">
      <c r="A47" s="26" t="s">
        <v>303</v>
      </c>
      <c r="B47" s="26" t="s">
        <v>494</v>
      </c>
      <c r="C47" s="26" t="s">
        <v>373</v>
      </c>
      <c r="D47" s="26" t="s">
        <v>374</v>
      </c>
      <c r="E47" s="26" t="s">
        <v>499</v>
      </c>
      <c r="F47" s="26" t="s">
        <v>386</v>
      </c>
      <c r="G47" s="43" t="s">
        <v>46</v>
      </c>
      <c r="H47" s="26" t="s">
        <v>455</v>
      </c>
      <c r="I47" s="26" t="s">
        <v>378</v>
      </c>
      <c r="J47" s="26" t="s">
        <v>500</v>
      </c>
    </row>
    <row r="48" ht="42" customHeight="1" spans="1:10">
      <c r="A48" s="26" t="s">
        <v>303</v>
      </c>
      <c r="B48" s="26" t="s">
        <v>494</v>
      </c>
      <c r="C48" s="26" t="s">
        <v>373</v>
      </c>
      <c r="D48" s="26" t="s">
        <v>384</v>
      </c>
      <c r="E48" s="26" t="s">
        <v>501</v>
      </c>
      <c r="F48" s="26" t="s">
        <v>376</v>
      </c>
      <c r="G48" s="43" t="s">
        <v>502</v>
      </c>
      <c r="H48" s="26" t="s">
        <v>382</v>
      </c>
      <c r="I48" s="26" t="s">
        <v>378</v>
      </c>
      <c r="J48" s="26" t="s">
        <v>503</v>
      </c>
    </row>
    <row r="49" ht="33.75" customHeight="1" spans="1:10">
      <c r="A49" s="26" t="s">
        <v>303</v>
      </c>
      <c r="B49" s="26" t="s">
        <v>494</v>
      </c>
      <c r="C49" s="26" t="s">
        <v>373</v>
      </c>
      <c r="D49" s="26" t="s">
        <v>389</v>
      </c>
      <c r="E49" s="26" t="s">
        <v>504</v>
      </c>
      <c r="F49" s="26" t="s">
        <v>460</v>
      </c>
      <c r="G49" s="43" t="s">
        <v>496</v>
      </c>
      <c r="H49" s="26" t="s">
        <v>462</v>
      </c>
      <c r="I49" s="26" t="s">
        <v>378</v>
      </c>
      <c r="J49" s="26" t="s">
        <v>505</v>
      </c>
    </row>
    <row r="50" ht="33.75" customHeight="1" spans="1:10">
      <c r="A50" s="26" t="s">
        <v>303</v>
      </c>
      <c r="B50" s="26" t="s">
        <v>494</v>
      </c>
      <c r="C50" s="26" t="s">
        <v>392</v>
      </c>
      <c r="D50" s="26" t="s">
        <v>425</v>
      </c>
      <c r="E50" s="26" t="s">
        <v>506</v>
      </c>
      <c r="F50" s="26" t="s">
        <v>376</v>
      </c>
      <c r="G50" s="43" t="s">
        <v>395</v>
      </c>
      <c r="H50" s="26" t="s">
        <v>377</v>
      </c>
      <c r="I50" s="26" t="s">
        <v>378</v>
      </c>
      <c r="J50" s="26" t="s">
        <v>507</v>
      </c>
    </row>
    <row r="51" ht="33.75" customHeight="1" spans="1:10">
      <c r="A51" s="26" t="s">
        <v>303</v>
      </c>
      <c r="B51" s="26" t="s">
        <v>494</v>
      </c>
      <c r="C51" s="26" t="s">
        <v>392</v>
      </c>
      <c r="D51" s="26" t="s">
        <v>425</v>
      </c>
      <c r="E51" s="26" t="s">
        <v>508</v>
      </c>
      <c r="F51" s="26" t="s">
        <v>386</v>
      </c>
      <c r="G51" s="43" t="s">
        <v>387</v>
      </c>
      <c r="H51" s="26" t="s">
        <v>382</v>
      </c>
      <c r="I51" s="26" t="s">
        <v>378</v>
      </c>
      <c r="J51" s="26" t="s">
        <v>509</v>
      </c>
    </row>
    <row r="52" ht="33.75" customHeight="1" spans="1:10">
      <c r="A52" s="26" t="s">
        <v>303</v>
      </c>
      <c r="B52" s="26" t="s">
        <v>494</v>
      </c>
      <c r="C52" s="26" t="s">
        <v>402</v>
      </c>
      <c r="D52" s="26" t="s">
        <v>403</v>
      </c>
      <c r="E52" s="26" t="s">
        <v>510</v>
      </c>
      <c r="F52" s="26" t="s">
        <v>376</v>
      </c>
      <c r="G52" s="43" t="s">
        <v>458</v>
      </c>
      <c r="H52" s="26" t="s">
        <v>382</v>
      </c>
      <c r="I52" s="26" t="s">
        <v>378</v>
      </c>
      <c r="J52" s="26" t="s">
        <v>511</v>
      </c>
    </row>
    <row r="53" ht="33.75" customHeight="1" spans="1:10">
      <c r="A53" s="26" t="s">
        <v>357</v>
      </c>
      <c r="B53" s="26" t="s">
        <v>512</v>
      </c>
      <c r="C53" s="26" t="s">
        <v>373</v>
      </c>
      <c r="D53" s="26" t="s">
        <v>374</v>
      </c>
      <c r="E53" s="26" t="s">
        <v>513</v>
      </c>
      <c r="F53" s="26" t="s">
        <v>376</v>
      </c>
      <c r="G53" s="43" t="s">
        <v>47</v>
      </c>
      <c r="H53" s="26" t="s">
        <v>514</v>
      </c>
      <c r="I53" s="26" t="s">
        <v>378</v>
      </c>
      <c r="J53" s="26" t="s">
        <v>515</v>
      </c>
    </row>
    <row r="54" ht="33.75" customHeight="1" spans="1:10">
      <c r="A54" s="26" t="s">
        <v>357</v>
      </c>
      <c r="B54" s="26" t="s">
        <v>512</v>
      </c>
      <c r="C54" s="26" t="s">
        <v>373</v>
      </c>
      <c r="D54" s="26" t="s">
        <v>384</v>
      </c>
      <c r="E54" s="26" t="s">
        <v>516</v>
      </c>
      <c r="F54" s="26" t="s">
        <v>376</v>
      </c>
      <c r="G54" s="43" t="s">
        <v>419</v>
      </c>
      <c r="H54" s="26" t="s">
        <v>382</v>
      </c>
      <c r="I54" s="26" t="s">
        <v>378</v>
      </c>
      <c r="J54" s="26" t="s">
        <v>517</v>
      </c>
    </row>
    <row r="55" ht="33.75" customHeight="1" spans="1:10">
      <c r="A55" s="26" t="s">
        <v>357</v>
      </c>
      <c r="B55" s="26" t="s">
        <v>512</v>
      </c>
      <c r="C55" s="26" t="s">
        <v>373</v>
      </c>
      <c r="D55" s="26" t="s">
        <v>384</v>
      </c>
      <c r="E55" s="26" t="s">
        <v>518</v>
      </c>
      <c r="F55" s="26" t="s">
        <v>376</v>
      </c>
      <c r="G55" s="43" t="s">
        <v>387</v>
      </c>
      <c r="H55" s="26" t="s">
        <v>382</v>
      </c>
      <c r="I55" s="26" t="s">
        <v>378</v>
      </c>
      <c r="J55" s="26" t="s">
        <v>519</v>
      </c>
    </row>
    <row r="56" ht="33.75" customHeight="1" spans="1:10">
      <c r="A56" s="26" t="s">
        <v>357</v>
      </c>
      <c r="B56" s="26" t="s">
        <v>512</v>
      </c>
      <c r="C56" s="26" t="s">
        <v>392</v>
      </c>
      <c r="D56" s="26" t="s">
        <v>425</v>
      </c>
      <c r="E56" s="26" t="s">
        <v>520</v>
      </c>
      <c r="F56" s="26" t="s">
        <v>386</v>
      </c>
      <c r="G56" s="43" t="s">
        <v>387</v>
      </c>
      <c r="H56" s="26" t="s">
        <v>382</v>
      </c>
      <c r="I56" s="26" t="s">
        <v>378</v>
      </c>
      <c r="J56" s="26" t="s">
        <v>521</v>
      </c>
    </row>
    <row r="57" ht="39" customHeight="1" spans="1:10">
      <c r="A57" s="26" t="s">
        <v>357</v>
      </c>
      <c r="B57" s="26" t="s">
        <v>512</v>
      </c>
      <c r="C57" s="26" t="s">
        <v>402</v>
      </c>
      <c r="D57" s="26" t="s">
        <v>403</v>
      </c>
      <c r="E57" s="26" t="s">
        <v>404</v>
      </c>
      <c r="F57" s="26" t="s">
        <v>376</v>
      </c>
      <c r="G57" s="43" t="s">
        <v>405</v>
      </c>
      <c r="H57" s="26" t="s">
        <v>382</v>
      </c>
      <c r="I57" s="26" t="s">
        <v>378</v>
      </c>
      <c r="J57" s="26" t="s">
        <v>522</v>
      </c>
    </row>
    <row r="58" ht="33.75" customHeight="1" spans="1:10">
      <c r="A58" s="26" t="s">
        <v>339</v>
      </c>
      <c r="B58" s="26" t="s">
        <v>523</v>
      </c>
      <c r="C58" s="26" t="s">
        <v>373</v>
      </c>
      <c r="D58" s="26" t="s">
        <v>374</v>
      </c>
      <c r="E58" s="26" t="s">
        <v>451</v>
      </c>
      <c r="F58" s="26" t="s">
        <v>460</v>
      </c>
      <c r="G58" s="43" t="s">
        <v>54</v>
      </c>
      <c r="H58" s="26" t="s">
        <v>455</v>
      </c>
      <c r="I58" s="26" t="s">
        <v>378</v>
      </c>
      <c r="J58" s="26" t="s">
        <v>524</v>
      </c>
    </row>
    <row r="59" ht="33.75" customHeight="1" spans="1:10">
      <c r="A59" s="26" t="s">
        <v>339</v>
      </c>
      <c r="B59" s="26" t="s">
        <v>523</v>
      </c>
      <c r="C59" s="26" t="s">
        <v>373</v>
      </c>
      <c r="D59" s="26" t="s">
        <v>374</v>
      </c>
      <c r="E59" s="26" t="s">
        <v>454</v>
      </c>
      <c r="F59" s="26" t="s">
        <v>460</v>
      </c>
      <c r="G59" s="43" t="s">
        <v>54</v>
      </c>
      <c r="H59" s="26" t="s">
        <v>455</v>
      </c>
      <c r="I59" s="26" t="s">
        <v>378</v>
      </c>
      <c r="J59" s="26" t="s">
        <v>525</v>
      </c>
    </row>
    <row r="60" ht="33.75" customHeight="1" spans="1:10">
      <c r="A60" s="26" t="s">
        <v>339</v>
      </c>
      <c r="B60" s="26" t="s">
        <v>523</v>
      </c>
      <c r="C60" s="26" t="s">
        <v>373</v>
      </c>
      <c r="D60" s="26" t="s">
        <v>384</v>
      </c>
      <c r="E60" s="26" t="s">
        <v>526</v>
      </c>
      <c r="F60" s="26" t="s">
        <v>386</v>
      </c>
      <c r="G60" s="43" t="s">
        <v>387</v>
      </c>
      <c r="H60" s="26" t="s">
        <v>382</v>
      </c>
      <c r="I60" s="26" t="s">
        <v>378</v>
      </c>
      <c r="J60" s="26" t="s">
        <v>527</v>
      </c>
    </row>
    <row r="61" ht="33.75" customHeight="1" spans="1:10">
      <c r="A61" s="26" t="s">
        <v>339</v>
      </c>
      <c r="B61" s="26" t="s">
        <v>523</v>
      </c>
      <c r="C61" s="26" t="s">
        <v>392</v>
      </c>
      <c r="D61" s="26" t="s">
        <v>425</v>
      </c>
      <c r="E61" s="26" t="s">
        <v>528</v>
      </c>
      <c r="F61" s="26" t="s">
        <v>376</v>
      </c>
      <c r="G61" s="43" t="s">
        <v>405</v>
      </c>
      <c r="H61" s="26" t="s">
        <v>382</v>
      </c>
      <c r="I61" s="26" t="s">
        <v>378</v>
      </c>
      <c r="J61" s="26" t="s">
        <v>529</v>
      </c>
    </row>
    <row r="62" ht="33.75" customHeight="1" spans="1:10">
      <c r="A62" s="26" t="s">
        <v>339</v>
      </c>
      <c r="B62" s="26" t="s">
        <v>523</v>
      </c>
      <c r="C62" s="26" t="s">
        <v>392</v>
      </c>
      <c r="D62" s="26" t="s">
        <v>443</v>
      </c>
      <c r="E62" s="26" t="s">
        <v>530</v>
      </c>
      <c r="F62" s="26" t="s">
        <v>376</v>
      </c>
      <c r="G62" s="43" t="s">
        <v>440</v>
      </c>
      <c r="H62" s="26" t="s">
        <v>382</v>
      </c>
      <c r="I62" s="26" t="s">
        <v>441</v>
      </c>
      <c r="J62" s="26" t="s">
        <v>531</v>
      </c>
    </row>
    <row r="63" ht="45" customHeight="1" spans="1:10">
      <c r="A63" s="26" t="s">
        <v>339</v>
      </c>
      <c r="B63" s="26" t="s">
        <v>523</v>
      </c>
      <c r="C63" s="26" t="s">
        <v>402</v>
      </c>
      <c r="D63" s="26" t="s">
        <v>403</v>
      </c>
      <c r="E63" s="26" t="s">
        <v>466</v>
      </c>
      <c r="F63" s="26" t="s">
        <v>376</v>
      </c>
      <c r="G63" s="43" t="s">
        <v>405</v>
      </c>
      <c r="H63" s="26" t="s">
        <v>382</v>
      </c>
      <c r="I63" s="26" t="s">
        <v>378</v>
      </c>
      <c r="J63" s="26" t="s">
        <v>532</v>
      </c>
    </row>
    <row r="64" ht="33.75" customHeight="1" spans="1:10">
      <c r="A64" s="26" t="s">
        <v>346</v>
      </c>
      <c r="B64" s="26" t="s">
        <v>533</v>
      </c>
      <c r="C64" s="26" t="s">
        <v>373</v>
      </c>
      <c r="D64" s="26" t="s">
        <v>374</v>
      </c>
      <c r="E64" s="26" t="s">
        <v>534</v>
      </c>
      <c r="F64" s="26" t="s">
        <v>460</v>
      </c>
      <c r="G64" s="43" t="s">
        <v>50</v>
      </c>
      <c r="H64" s="26" t="s">
        <v>535</v>
      </c>
      <c r="I64" s="26" t="s">
        <v>378</v>
      </c>
      <c r="J64" s="26" t="s">
        <v>536</v>
      </c>
    </row>
    <row r="65" ht="33.75" customHeight="1" spans="1:10">
      <c r="A65" s="26" t="s">
        <v>346</v>
      </c>
      <c r="B65" s="26" t="s">
        <v>533</v>
      </c>
      <c r="C65" s="26" t="s">
        <v>373</v>
      </c>
      <c r="D65" s="26" t="s">
        <v>374</v>
      </c>
      <c r="E65" s="26" t="s">
        <v>537</v>
      </c>
      <c r="F65" s="26" t="s">
        <v>460</v>
      </c>
      <c r="G65" s="43" t="s">
        <v>50</v>
      </c>
      <c r="H65" s="26" t="s">
        <v>535</v>
      </c>
      <c r="I65" s="26" t="s">
        <v>378</v>
      </c>
      <c r="J65" s="26" t="s">
        <v>538</v>
      </c>
    </row>
    <row r="66" ht="33.75" customHeight="1" spans="1:10">
      <c r="A66" s="26" t="s">
        <v>346</v>
      </c>
      <c r="B66" s="26" t="s">
        <v>533</v>
      </c>
      <c r="C66" s="26" t="s">
        <v>373</v>
      </c>
      <c r="D66" s="26" t="s">
        <v>384</v>
      </c>
      <c r="E66" s="26" t="s">
        <v>539</v>
      </c>
      <c r="F66" s="26" t="s">
        <v>386</v>
      </c>
      <c r="G66" s="43" t="s">
        <v>387</v>
      </c>
      <c r="H66" s="26" t="s">
        <v>382</v>
      </c>
      <c r="I66" s="26" t="s">
        <v>378</v>
      </c>
      <c r="J66" s="26" t="s">
        <v>540</v>
      </c>
    </row>
    <row r="67" ht="33.75" customHeight="1" spans="1:10">
      <c r="A67" s="26" t="s">
        <v>346</v>
      </c>
      <c r="B67" s="26" t="s">
        <v>533</v>
      </c>
      <c r="C67" s="26" t="s">
        <v>392</v>
      </c>
      <c r="D67" s="26" t="s">
        <v>393</v>
      </c>
      <c r="E67" s="26" t="s">
        <v>541</v>
      </c>
      <c r="F67" s="26" t="s">
        <v>376</v>
      </c>
      <c r="G67" s="43" t="s">
        <v>542</v>
      </c>
      <c r="H67" s="26" t="s">
        <v>543</v>
      </c>
      <c r="I67" s="26" t="s">
        <v>378</v>
      </c>
      <c r="J67" s="26" t="s">
        <v>544</v>
      </c>
    </row>
    <row r="68" ht="33.75" customHeight="1" spans="1:10">
      <c r="A68" s="26" t="s">
        <v>346</v>
      </c>
      <c r="B68" s="26" t="s">
        <v>533</v>
      </c>
      <c r="C68" s="26" t="s">
        <v>392</v>
      </c>
      <c r="D68" s="26" t="s">
        <v>425</v>
      </c>
      <c r="E68" s="26" t="s">
        <v>545</v>
      </c>
      <c r="F68" s="26" t="s">
        <v>386</v>
      </c>
      <c r="G68" s="43" t="s">
        <v>387</v>
      </c>
      <c r="H68" s="26" t="s">
        <v>382</v>
      </c>
      <c r="I68" s="26" t="s">
        <v>378</v>
      </c>
      <c r="J68" s="26" t="s">
        <v>546</v>
      </c>
    </row>
    <row r="69" ht="33.75" customHeight="1" spans="1:10">
      <c r="A69" s="26" t="s">
        <v>346</v>
      </c>
      <c r="B69" s="26" t="s">
        <v>533</v>
      </c>
      <c r="C69" s="26" t="s">
        <v>392</v>
      </c>
      <c r="D69" s="26" t="s">
        <v>443</v>
      </c>
      <c r="E69" s="26" t="s">
        <v>547</v>
      </c>
      <c r="F69" s="26" t="s">
        <v>386</v>
      </c>
      <c r="G69" s="43" t="s">
        <v>548</v>
      </c>
      <c r="H69" s="26" t="s">
        <v>382</v>
      </c>
      <c r="I69" s="26" t="s">
        <v>441</v>
      </c>
      <c r="J69" s="26" t="s">
        <v>549</v>
      </c>
    </row>
    <row r="70" ht="33.75" customHeight="1" spans="1:10">
      <c r="A70" s="26" t="s">
        <v>346</v>
      </c>
      <c r="B70" s="26" t="s">
        <v>533</v>
      </c>
      <c r="C70" s="26" t="s">
        <v>402</v>
      </c>
      <c r="D70" s="26" t="s">
        <v>403</v>
      </c>
      <c r="E70" s="26" t="s">
        <v>550</v>
      </c>
      <c r="F70" s="26" t="s">
        <v>376</v>
      </c>
      <c r="G70" s="43" t="s">
        <v>405</v>
      </c>
      <c r="H70" s="26" t="s">
        <v>382</v>
      </c>
      <c r="I70" s="26" t="s">
        <v>378</v>
      </c>
      <c r="J70" s="26" t="s">
        <v>550</v>
      </c>
    </row>
    <row r="71" ht="33.75" customHeight="1" spans="1:10">
      <c r="A71" s="26" t="s">
        <v>353</v>
      </c>
      <c r="B71" s="26" t="s">
        <v>551</v>
      </c>
      <c r="C71" s="26" t="s">
        <v>373</v>
      </c>
      <c r="D71" s="26" t="s">
        <v>374</v>
      </c>
      <c r="E71" s="26" t="s">
        <v>552</v>
      </c>
      <c r="F71" s="26" t="s">
        <v>376</v>
      </c>
      <c r="G71" s="43" t="s">
        <v>47</v>
      </c>
      <c r="H71" s="26" t="s">
        <v>553</v>
      </c>
      <c r="I71" s="26" t="s">
        <v>378</v>
      </c>
      <c r="J71" s="26" t="s">
        <v>554</v>
      </c>
    </row>
    <row r="72" ht="33.75" customHeight="1" spans="1:10">
      <c r="A72" s="26" t="s">
        <v>353</v>
      </c>
      <c r="B72" s="26" t="s">
        <v>551</v>
      </c>
      <c r="C72" s="26" t="s">
        <v>373</v>
      </c>
      <c r="D72" s="26" t="s">
        <v>384</v>
      </c>
      <c r="E72" s="26" t="s">
        <v>555</v>
      </c>
      <c r="F72" s="26" t="s">
        <v>376</v>
      </c>
      <c r="G72" s="43" t="s">
        <v>387</v>
      </c>
      <c r="H72" s="26" t="s">
        <v>382</v>
      </c>
      <c r="I72" s="26" t="s">
        <v>378</v>
      </c>
      <c r="J72" s="26" t="s">
        <v>556</v>
      </c>
    </row>
    <row r="73" ht="33.75" customHeight="1" spans="1:10">
      <c r="A73" s="26" t="s">
        <v>353</v>
      </c>
      <c r="B73" s="26" t="s">
        <v>551</v>
      </c>
      <c r="C73" s="26" t="s">
        <v>373</v>
      </c>
      <c r="D73" s="26" t="s">
        <v>389</v>
      </c>
      <c r="E73" s="26" t="s">
        <v>557</v>
      </c>
      <c r="F73" s="26" t="s">
        <v>376</v>
      </c>
      <c r="G73" s="43" t="s">
        <v>387</v>
      </c>
      <c r="H73" s="26" t="s">
        <v>382</v>
      </c>
      <c r="I73" s="26" t="s">
        <v>378</v>
      </c>
      <c r="J73" s="26" t="s">
        <v>558</v>
      </c>
    </row>
    <row r="74" ht="88" customHeight="1" spans="1:10">
      <c r="A74" s="26" t="s">
        <v>353</v>
      </c>
      <c r="B74" s="26" t="s">
        <v>551</v>
      </c>
      <c r="C74" s="26" t="s">
        <v>392</v>
      </c>
      <c r="D74" s="26" t="s">
        <v>425</v>
      </c>
      <c r="E74" s="26" t="s">
        <v>559</v>
      </c>
      <c r="F74" s="26" t="s">
        <v>376</v>
      </c>
      <c r="G74" s="43" t="s">
        <v>419</v>
      </c>
      <c r="H74" s="26" t="s">
        <v>382</v>
      </c>
      <c r="I74" s="26" t="s">
        <v>378</v>
      </c>
      <c r="J74" s="26" t="s">
        <v>560</v>
      </c>
    </row>
    <row r="75" ht="51" customHeight="1" spans="1:10">
      <c r="A75" s="26" t="s">
        <v>353</v>
      </c>
      <c r="B75" s="26" t="s">
        <v>551</v>
      </c>
      <c r="C75" s="26" t="s">
        <v>402</v>
      </c>
      <c r="D75" s="26" t="s">
        <v>403</v>
      </c>
      <c r="E75" s="26" t="s">
        <v>561</v>
      </c>
      <c r="F75" s="26" t="s">
        <v>376</v>
      </c>
      <c r="G75" s="43" t="s">
        <v>448</v>
      </c>
      <c r="H75" s="26" t="s">
        <v>382</v>
      </c>
      <c r="I75" s="26" t="s">
        <v>378</v>
      </c>
      <c r="J75" s="26" t="s">
        <v>562</v>
      </c>
    </row>
    <row r="76" ht="33.75" customHeight="1" spans="1:10">
      <c r="A76" s="26" t="s">
        <v>355</v>
      </c>
      <c r="B76" s="26" t="s">
        <v>563</v>
      </c>
      <c r="C76" s="26" t="s">
        <v>373</v>
      </c>
      <c r="D76" s="26" t="s">
        <v>374</v>
      </c>
      <c r="E76" s="26" t="s">
        <v>415</v>
      </c>
      <c r="F76" s="26" t="s">
        <v>376</v>
      </c>
      <c r="G76" s="43" t="s">
        <v>496</v>
      </c>
      <c r="H76" s="26" t="s">
        <v>553</v>
      </c>
      <c r="I76" s="26" t="s">
        <v>378</v>
      </c>
      <c r="J76" s="26" t="s">
        <v>564</v>
      </c>
    </row>
    <row r="77" ht="33.75" customHeight="1" spans="1:10">
      <c r="A77" s="26" t="s">
        <v>355</v>
      </c>
      <c r="B77" s="26" t="s">
        <v>563</v>
      </c>
      <c r="C77" s="26" t="s">
        <v>373</v>
      </c>
      <c r="D77" s="26" t="s">
        <v>374</v>
      </c>
      <c r="E77" s="26" t="s">
        <v>565</v>
      </c>
      <c r="F77" s="26" t="s">
        <v>376</v>
      </c>
      <c r="G77" s="43" t="s">
        <v>395</v>
      </c>
      <c r="H77" s="26" t="s">
        <v>455</v>
      </c>
      <c r="I77" s="26" t="s">
        <v>378</v>
      </c>
      <c r="J77" s="26" t="s">
        <v>566</v>
      </c>
    </row>
    <row r="78" ht="33.75" customHeight="1" spans="1:10">
      <c r="A78" s="26" t="s">
        <v>355</v>
      </c>
      <c r="B78" s="26" t="s">
        <v>563</v>
      </c>
      <c r="C78" s="26" t="s">
        <v>373</v>
      </c>
      <c r="D78" s="26" t="s">
        <v>384</v>
      </c>
      <c r="E78" s="26" t="s">
        <v>567</v>
      </c>
      <c r="F78" s="26" t="s">
        <v>376</v>
      </c>
      <c r="G78" s="43" t="s">
        <v>381</v>
      </c>
      <c r="H78" s="26" t="s">
        <v>382</v>
      </c>
      <c r="I78" s="26" t="s">
        <v>378</v>
      </c>
      <c r="J78" s="26" t="s">
        <v>568</v>
      </c>
    </row>
    <row r="79" ht="33.75" customHeight="1" spans="1:10">
      <c r="A79" s="26" t="s">
        <v>355</v>
      </c>
      <c r="B79" s="26" t="s">
        <v>563</v>
      </c>
      <c r="C79" s="26" t="s">
        <v>373</v>
      </c>
      <c r="D79" s="26" t="s">
        <v>389</v>
      </c>
      <c r="E79" s="26" t="s">
        <v>569</v>
      </c>
      <c r="F79" s="26" t="s">
        <v>376</v>
      </c>
      <c r="G79" s="43" t="s">
        <v>570</v>
      </c>
      <c r="H79" s="26" t="s">
        <v>462</v>
      </c>
      <c r="I79" s="26" t="s">
        <v>378</v>
      </c>
      <c r="J79" s="26" t="s">
        <v>571</v>
      </c>
    </row>
    <row r="80" ht="33.75" customHeight="1" spans="1:10">
      <c r="A80" s="26" t="s">
        <v>355</v>
      </c>
      <c r="B80" s="26" t="s">
        <v>563</v>
      </c>
      <c r="C80" s="26" t="s">
        <v>392</v>
      </c>
      <c r="D80" s="26" t="s">
        <v>425</v>
      </c>
      <c r="E80" s="26" t="s">
        <v>572</v>
      </c>
      <c r="F80" s="26" t="s">
        <v>376</v>
      </c>
      <c r="G80" s="43" t="s">
        <v>445</v>
      </c>
      <c r="H80" s="26" t="s">
        <v>382</v>
      </c>
      <c r="I80" s="26" t="s">
        <v>441</v>
      </c>
      <c r="J80" s="26" t="s">
        <v>573</v>
      </c>
    </row>
    <row r="81" ht="33.75" customHeight="1" spans="1:10">
      <c r="A81" s="26" t="s">
        <v>355</v>
      </c>
      <c r="B81" s="26" t="s">
        <v>563</v>
      </c>
      <c r="C81" s="26" t="s">
        <v>392</v>
      </c>
      <c r="D81" s="26" t="s">
        <v>443</v>
      </c>
      <c r="E81" s="26" t="s">
        <v>574</v>
      </c>
      <c r="F81" s="26" t="s">
        <v>376</v>
      </c>
      <c r="G81" s="43" t="s">
        <v>387</v>
      </c>
      <c r="H81" s="26" t="s">
        <v>382</v>
      </c>
      <c r="I81" s="26" t="s">
        <v>378</v>
      </c>
      <c r="J81" s="26" t="s">
        <v>575</v>
      </c>
    </row>
    <row r="82" ht="33.75" customHeight="1" spans="1:10">
      <c r="A82" s="26" t="s">
        <v>355</v>
      </c>
      <c r="B82" s="26" t="s">
        <v>563</v>
      </c>
      <c r="C82" s="26" t="s">
        <v>402</v>
      </c>
      <c r="D82" s="26" t="s">
        <v>403</v>
      </c>
      <c r="E82" s="26" t="s">
        <v>576</v>
      </c>
      <c r="F82" s="26" t="s">
        <v>376</v>
      </c>
      <c r="G82" s="43" t="s">
        <v>448</v>
      </c>
      <c r="H82" s="26" t="s">
        <v>382</v>
      </c>
      <c r="I82" s="26" t="s">
        <v>378</v>
      </c>
      <c r="J82" s="26" t="s">
        <v>493</v>
      </c>
    </row>
    <row r="83" ht="33.75" customHeight="1" spans="1:10">
      <c r="A83" s="26" t="s">
        <v>326</v>
      </c>
      <c r="B83" s="26" t="s">
        <v>577</v>
      </c>
      <c r="C83" s="26" t="s">
        <v>373</v>
      </c>
      <c r="D83" s="26" t="s">
        <v>374</v>
      </c>
      <c r="E83" s="26" t="s">
        <v>578</v>
      </c>
      <c r="F83" s="26" t="s">
        <v>386</v>
      </c>
      <c r="G83" s="43" t="s">
        <v>579</v>
      </c>
      <c r="H83" s="26" t="s">
        <v>580</v>
      </c>
      <c r="I83" s="26" t="s">
        <v>378</v>
      </c>
      <c r="J83" s="26" t="s">
        <v>581</v>
      </c>
    </row>
    <row r="84" ht="33.75" customHeight="1" spans="1:10">
      <c r="A84" s="26" t="s">
        <v>326</v>
      </c>
      <c r="B84" s="26" t="s">
        <v>577</v>
      </c>
      <c r="C84" s="26" t="s">
        <v>373</v>
      </c>
      <c r="D84" s="26" t="s">
        <v>384</v>
      </c>
      <c r="E84" s="26" t="s">
        <v>582</v>
      </c>
      <c r="F84" s="26" t="s">
        <v>386</v>
      </c>
      <c r="G84" s="43" t="s">
        <v>387</v>
      </c>
      <c r="H84" s="26" t="s">
        <v>382</v>
      </c>
      <c r="I84" s="26" t="s">
        <v>378</v>
      </c>
      <c r="J84" s="26" t="s">
        <v>583</v>
      </c>
    </row>
    <row r="85" ht="33.75" customHeight="1" spans="1:10">
      <c r="A85" s="26" t="s">
        <v>326</v>
      </c>
      <c r="B85" s="26" t="s">
        <v>577</v>
      </c>
      <c r="C85" s="26" t="s">
        <v>373</v>
      </c>
      <c r="D85" s="26" t="s">
        <v>389</v>
      </c>
      <c r="E85" s="26" t="s">
        <v>584</v>
      </c>
      <c r="F85" s="26" t="s">
        <v>386</v>
      </c>
      <c r="G85" s="43" t="s">
        <v>387</v>
      </c>
      <c r="H85" s="26" t="s">
        <v>382</v>
      </c>
      <c r="I85" s="26" t="s">
        <v>378</v>
      </c>
      <c r="J85" s="26" t="s">
        <v>585</v>
      </c>
    </row>
    <row r="86" ht="33.75" customHeight="1" spans="1:10">
      <c r="A86" s="26" t="s">
        <v>326</v>
      </c>
      <c r="B86" s="26" t="s">
        <v>577</v>
      </c>
      <c r="C86" s="26" t="s">
        <v>392</v>
      </c>
      <c r="D86" s="26" t="s">
        <v>425</v>
      </c>
      <c r="E86" s="26" t="s">
        <v>586</v>
      </c>
      <c r="F86" s="26" t="s">
        <v>386</v>
      </c>
      <c r="G86" s="43" t="s">
        <v>587</v>
      </c>
      <c r="H86" s="26"/>
      <c r="I86" s="26" t="s">
        <v>441</v>
      </c>
      <c r="J86" s="26" t="s">
        <v>588</v>
      </c>
    </row>
    <row r="87" ht="33.75" customHeight="1" spans="1:10">
      <c r="A87" s="26" t="s">
        <v>326</v>
      </c>
      <c r="B87" s="26" t="s">
        <v>577</v>
      </c>
      <c r="C87" s="26" t="s">
        <v>402</v>
      </c>
      <c r="D87" s="26" t="s">
        <v>403</v>
      </c>
      <c r="E87" s="26" t="s">
        <v>589</v>
      </c>
      <c r="F87" s="26" t="s">
        <v>376</v>
      </c>
      <c r="G87" s="43" t="s">
        <v>405</v>
      </c>
      <c r="H87" s="26" t="s">
        <v>382</v>
      </c>
      <c r="I87" s="26" t="s">
        <v>378</v>
      </c>
      <c r="J87" s="26" t="s">
        <v>590</v>
      </c>
    </row>
    <row r="88" ht="51" customHeight="1" spans="1:10">
      <c r="A88" s="26" t="s">
        <v>349</v>
      </c>
      <c r="B88" s="26" t="s">
        <v>591</v>
      </c>
      <c r="C88" s="26" t="s">
        <v>373</v>
      </c>
      <c r="D88" s="26" t="s">
        <v>374</v>
      </c>
      <c r="E88" s="26" t="s">
        <v>592</v>
      </c>
      <c r="F88" s="26" t="s">
        <v>376</v>
      </c>
      <c r="G88" s="43" t="s">
        <v>51</v>
      </c>
      <c r="H88" s="26" t="s">
        <v>593</v>
      </c>
      <c r="I88" s="26" t="s">
        <v>378</v>
      </c>
      <c r="J88" s="26" t="s">
        <v>594</v>
      </c>
    </row>
    <row r="89" ht="51" customHeight="1" spans="1:10">
      <c r="A89" s="26" t="s">
        <v>349</v>
      </c>
      <c r="B89" s="26" t="s">
        <v>591</v>
      </c>
      <c r="C89" s="26" t="s">
        <v>373</v>
      </c>
      <c r="D89" s="26" t="s">
        <v>384</v>
      </c>
      <c r="E89" s="26" t="s">
        <v>595</v>
      </c>
      <c r="F89" s="26" t="s">
        <v>376</v>
      </c>
      <c r="G89" s="43" t="s">
        <v>387</v>
      </c>
      <c r="H89" s="26" t="s">
        <v>382</v>
      </c>
      <c r="I89" s="26" t="s">
        <v>378</v>
      </c>
      <c r="J89" s="26" t="s">
        <v>596</v>
      </c>
    </row>
    <row r="90" ht="51" customHeight="1" spans="1:10">
      <c r="A90" s="26" t="s">
        <v>349</v>
      </c>
      <c r="B90" s="26" t="s">
        <v>591</v>
      </c>
      <c r="C90" s="26" t="s">
        <v>373</v>
      </c>
      <c r="D90" s="26" t="s">
        <v>389</v>
      </c>
      <c r="E90" s="26" t="s">
        <v>597</v>
      </c>
      <c r="F90" s="26" t="s">
        <v>376</v>
      </c>
      <c r="G90" s="43" t="s">
        <v>387</v>
      </c>
      <c r="H90" s="26" t="s">
        <v>382</v>
      </c>
      <c r="I90" s="26" t="s">
        <v>378</v>
      </c>
      <c r="J90" s="26" t="s">
        <v>598</v>
      </c>
    </row>
    <row r="91" ht="51" customHeight="1" spans="1:10">
      <c r="A91" s="26" t="s">
        <v>349</v>
      </c>
      <c r="B91" s="26" t="s">
        <v>591</v>
      </c>
      <c r="C91" s="26" t="s">
        <v>392</v>
      </c>
      <c r="D91" s="26" t="s">
        <v>425</v>
      </c>
      <c r="E91" s="26" t="s">
        <v>586</v>
      </c>
      <c r="F91" s="26" t="s">
        <v>386</v>
      </c>
      <c r="G91" s="43" t="s">
        <v>387</v>
      </c>
      <c r="H91" s="26" t="s">
        <v>382</v>
      </c>
      <c r="I91" s="26" t="s">
        <v>378</v>
      </c>
      <c r="J91" s="26" t="s">
        <v>599</v>
      </c>
    </row>
    <row r="92" ht="51" customHeight="1" spans="1:10">
      <c r="A92" s="26" t="s">
        <v>349</v>
      </c>
      <c r="B92" s="26" t="s">
        <v>591</v>
      </c>
      <c r="C92" s="26" t="s">
        <v>402</v>
      </c>
      <c r="D92" s="26" t="s">
        <v>403</v>
      </c>
      <c r="E92" s="26" t="s">
        <v>600</v>
      </c>
      <c r="F92" s="26" t="s">
        <v>376</v>
      </c>
      <c r="G92" s="43" t="s">
        <v>405</v>
      </c>
      <c r="H92" s="26" t="s">
        <v>382</v>
      </c>
      <c r="I92" s="26" t="s">
        <v>378</v>
      </c>
      <c r="J92" s="26" t="s">
        <v>601</v>
      </c>
    </row>
    <row r="93" ht="43" customHeight="1" spans="1:10">
      <c r="A93" s="26" t="s">
        <v>344</v>
      </c>
      <c r="B93" s="26" t="s">
        <v>602</v>
      </c>
      <c r="C93" s="26" t="s">
        <v>373</v>
      </c>
      <c r="D93" s="26" t="s">
        <v>374</v>
      </c>
      <c r="E93" s="26" t="s">
        <v>603</v>
      </c>
      <c r="F93" s="26" t="s">
        <v>376</v>
      </c>
      <c r="G93" s="43" t="s">
        <v>570</v>
      </c>
      <c r="H93" s="26" t="s">
        <v>604</v>
      </c>
      <c r="I93" s="26" t="s">
        <v>378</v>
      </c>
      <c r="J93" s="26" t="s">
        <v>605</v>
      </c>
    </row>
    <row r="94" ht="45" customHeight="1" spans="1:10">
      <c r="A94" s="26" t="s">
        <v>344</v>
      </c>
      <c r="B94" s="26" t="s">
        <v>602</v>
      </c>
      <c r="C94" s="26" t="s">
        <v>373</v>
      </c>
      <c r="D94" s="26" t="s">
        <v>374</v>
      </c>
      <c r="E94" s="26" t="s">
        <v>606</v>
      </c>
      <c r="F94" s="26" t="s">
        <v>376</v>
      </c>
      <c r="G94" s="43" t="s">
        <v>387</v>
      </c>
      <c r="H94" s="26" t="s">
        <v>382</v>
      </c>
      <c r="I94" s="26" t="s">
        <v>378</v>
      </c>
      <c r="J94" s="26" t="s">
        <v>607</v>
      </c>
    </row>
    <row r="95" ht="85" customHeight="1" spans="1:10">
      <c r="A95" s="26" t="s">
        <v>344</v>
      </c>
      <c r="B95" s="26" t="s">
        <v>602</v>
      </c>
      <c r="C95" s="26" t="s">
        <v>373</v>
      </c>
      <c r="D95" s="26" t="s">
        <v>384</v>
      </c>
      <c r="E95" s="26" t="s">
        <v>608</v>
      </c>
      <c r="F95" s="26" t="s">
        <v>376</v>
      </c>
      <c r="G95" s="43" t="s">
        <v>381</v>
      </c>
      <c r="H95" s="26" t="s">
        <v>382</v>
      </c>
      <c r="I95" s="26" t="s">
        <v>378</v>
      </c>
      <c r="J95" s="26" t="s">
        <v>609</v>
      </c>
    </row>
    <row r="96" ht="54" customHeight="1" spans="1:10">
      <c r="A96" s="26" t="s">
        <v>344</v>
      </c>
      <c r="B96" s="26" t="s">
        <v>602</v>
      </c>
      <c r="C96" s="26" t="s">
        <v>373</v>
      </c>
      <c r="D96" s="26" t="s">
        <v>389</v>
      </c>
      <c r="E96" s="26" t="s">
        <v>610</v>
      </c>
      <c r="F96" s="26" t="s">
        <v>460</v>
      </c>
      <c r="G96" s="43" t="s">
        <v>47</v>
      </c>
      <c r="H96" s="26" t="s">
        <v>611</v>
      </c>
      <c r="I96" s="26" t="s">
        <v>378</v>
      </c>
      <c r="J96" s="26" t="s">
        <v>612</v>
      </c>
    </row>
    <row r="97" ht="54" customHeight="1" spans="1:10">
      <c r="A97" s="26" t="s">
        <v>344</v>
      </c>
      <c r="B97" s="26" t="s">
        <v>602</v>
      </c>
      <c r="C97" s="26" t="s">
        <v>392</v>
      </c>
      <c r="D97" s="26" t="s">
        <v>425</v>
      </c>
      <c r="E97" s="26" t="s">
        <v>613</v>
      </c>
      <c r="F97" s="26" t="s">
        <v>386</v>
      </c>
      <c r="G97" s="43" t="s">
        <v>387</v>
      </c>
      <c r="H97" s="26" t="s">
        <v>382</v>
      </c>
      <c r="I97" s="26" t="s">
        <v>378</v>
      </c>
      <c r="J97" s="26" t="s">
        <v>614</v>
      </c>
    </row>
    <row r="98" ht="84" customHeight="1" spans="1:10">
      <c r="A98" s="26" t="s">
        <v>344</v>
      </c>
      <c r="B98" s="26" t="s">
        <v>602</v>
      </c>
      <c r="C98" s="26" t="s">
        <v>402</v>
      </c>
      <c r="D98" s="26" t="s">
        <v>403</v>
      </c>
      <c r="E98" s="26" t="s">
        <v>615</v>
      </c>
      <c r="F98" s="26" t="s">
        <v>376</v>
      </c>
      <c r="G98" s="43" t="s">
        <v>405</v>
      </c>
      <c r="H98" s="26" t="s">
        <v>382</v>
      </c>
      <c r="I98" s="26" t="s">
        <v>378</v>
      </c>
      <c r="J98" s="26" t="s">
        <v>616</v>
      </c>
    </row>
    <row r="99" ht="25" customHeight="1" spans="1:10">
      <c r="A99" s="26" t="s">
        <v>315</v>
      </c>
      <c r="B99" s="26" t="s">
        <v>617</v>
      </c>
      <c r="C99" s="26" t="s">
        <v>373</v>
      </c>
      <c r="D99" s="26" t="s">
        <v>374</v>
      </c>
      <c r="E99" s="26" t="s">
        <v>618</v>
      </c>
      <c r="F99" s="26" t="s">
        <v>386</v>
      </c>
      <c r="G99" s="43" t="s">
        <v>53</v>
      </c>
      <c r="H99" s="26" t="s">
        <v>455</v>
      </c>
      <c r="I99" s="26" t="s">
        <v>378</v>
      </c>
      <c r="J99" s="26" t="s">
        <v>619</v>
      </c>
    </row>
    <row r="100" ht="25" customHeight="1" spans="1:10">
      <c r="A100" s="26" t="s">
        <v>315</v>
      </c>
      <c r="B100" s="26" t="s">
        <v>617</v>
      </c>
      <c r="C100" s="26" t="s">
        <v>373</v>
      </c>
      <c r="D100" s="26" t="s">
        <v>374</v>
      </c>
      <c r="E100" s="26" t="s">
        <v>620</v>
      </c>
      <c r="F100" s="26" t="s">
        <v>386</v>
      </c>
      <c r="G100" s="43" t="s">
        <v>387</v>
      </c>
      <c r="H100" s="26" t="s">
        <v>382</v>
      </c>
      <c r="I100" s="26" t="s">
        <v>378</v>
      </c>
      <c r="J100" s="26" t="s">
        <v>620</v>
      </c>
    </row>
    <row r="101" ht="25" customHeight="1" spans="1:10">
      <c r="A101" s="26" t="s">
        <v>315</v>
      </c>
      <c r="B101" s="26" t="s">
        <v>617</v>
      </c>
      <c r="C101" s="26" t="s">
        <v>373</v>
      </c>
      <c r="D101" s="26" t="s">
        <v>384</v>
      </c>
      <c r="E101" s="26" t="s">
        <v>621</v>
      </c>
      <c r="F101" s="26" t="s">
        <v>386</v>
      </c>
      <c r="G101" s="43" t="s">
        <v>387</v>
      </c>
      <c r="H101" s="26" t="s">
        <v>382</v>
      </c>
      <c r="I101" s="26" t="s">
        <v>378</v>
      </c>
      <c r="J101" s="26" t="s">
        <v>622</v>
      </c>
    </row>
    <row r="102" ht="25" customHeight="1" spans="1:10">
      <c r="A102" s="26" t="s">
        <v>315</v>
      </c>
      <c r="B102" s="26" t="s">
        <v>617</v>
      </c>
      <c r="C102" s="26" t="s">
        <v>373</v>
      </c>
      <c r="D102" s="26" t="s">
        <v>389</v>
      </c>
      <c r="E102" s="26" t="s">
        <v>623</v>
      </c>
      <c r="F102" s="26" t="s">
        <v>386</v>
      </c>
      <c r="G102" s="43" t="s">
        <v>387</v>
      </c>
      <c r="H102" s="26" t="s">
        <v>382</v>
      </c>
      <c r="I102" s="26" t="s">
        <v>378</v>
      </c>
      <c r="J102" s="26" t="s">
        <v>624</v>
      </c>
    </row>
    <row r="103" ht="25" customHeight="1" spans="1:10">
      <c r="A103" s="26" t="s">
        <v>315</v>
      </c>
      <c r="B103" s="26" t="s">
        <v>617</v>
      </c>
      <c r="C103" s="26" t="s">
        <v>392</v>
      </c>
      <c r="D103" s="26" t="s">
        <v>425</v>
      </c>
      <c r="E103" s="26" t="s">
        <v>586</v>
      </c>
      <c r="F103" s="26" t="s">
        <v>386</v>
      </c>
      <c r="G103" s="43" t="s">
        <v>625</v>
      </c>
      <c r="H103" s="26"/>
      <c r="I103" s="26" t="s">
        <v>441</v>
      </c>
      <c r="J103" s="26" t="s">
        <v>626</v>
      </c>
    </row>
    <row r="104" ht="25" customHeight="1" spans="1:10">
      <c r="A104" s="26" t="s">
        <v>315</v>
      </c>
      <c r="B104" s="26" t="s">
        <v>617</v>
      </c>
      <c r="C104" s="26" t="s">
        <v>402</v>
      </c>
      <c r="D104" s="26" t="s">
        <v>403</v>
      </c>
      <c r="E104" s="26" t="s">
        <v>589</v>
      </c>
      <c r="F104" s="26" t="s">
        <v>376</v>
      </c>
      <c r="G104" s="43" t="s">
        <v>405</v>
      </c>
      <c r="H104" s="26" t="s">
        <v>382</v>
      </c>
      <c r="I104" s="26" t="s">
        <v>378</v>
      </c>
      <c r="J104" s="26" t="s">
        <v>627</v>
      </c>
    </row>
    <row r="105" ht="24" customHeight="1" spans="1:10">
      <c r="A105" s="26" t="s">
        <v>311</v>
      </c>
      <c r="B105" s="26" t="s">
        <v>628</v>
      </c>
      <c r="C105" s="26" t="s">
        <v>373</v>
      </c>
      <c r="D105" s="26" t="s">
        <v>374</v>
      </c>
      <c r="E105" s="26" t="s">
        <v>629</v>
      </c>
      <c r="F105" s="26" t="s">
        <v>376</v>
      </c>
      <c r="G105" s="43" t="s">
        <v>48</v>
      </c>
      <c r="H105" s="26" t="s">
        <v>593</v>
      </c>
      <c r="I105" s="26" t="s">
        <v>378</v>
      </c>
      <c r="J105" s="26" t="s">
        <v>630</v>
      </c>
    </row>
    <row r="106" ht="24" customHeight="1" spans="1:10">
      <c r="A106" s="26" t="s">
        <v>311</v>
      </c>
      <c r="B106" s="26" t="s">
        <v>628</v>
      </c>
      <c r="C106" s="26" t="s">
        <v>373</v>
      </c>
      <c r="D106" s="26" t="s">
        <v>374</v>
      </c>
      <c r="E106" s="26" t="s">
        <v>631</v>
      </c>
      <c r="F106" s="26" t="s">
        <v>376</v>
      </c>
      <c r="G106" s="43" t="s">
        <v>50</v>
      </c>
      <c r="H106" s="26" t="s">
        <v>553</v>
      </c>
      <c r="I106" s="26" t="s">
        <v>378</v>
      </c>
      <c r="J106" s="26" t="s">
        <v>632</v>
      </c>
    </row>
    <row r="107" ht="24" customHeight="1" spans="1:10">
      <c r="A107" s="26" t="s">
        <v>311</v>
      </c>
      <c r="B107" s="26" t="s">
        <v>628</v>
      </c>
      <c r="C107" s="26" t="s">
        <v>373</v>
      </c>
      <c r="D107" s="26" t="s">
        <v>374</v>
      </c>
      <c r="E107" s="26" t="s">
        <v>633</v>
      </c>
      <c r="F107" s="26" t="s">
        <v>376</v>
      </c>
      <c r="G107" s="43" t="s">
        <v>157</v>
      </c>
      <c r="H107" s="26" t="s">
        <v>377</v>
      </c>
      <c r="I107" s="26" t="s">
        <v>378</v>
      </c>
      <c r="J107" s="26" t="s">
        <v>634</v>
      </c>
    </row>
    <row r="108" ht="24" customHeight="1" spans="1:10">
      <c r="A108" s="26" t="s">
        <v>311</v>
      </c>
      <c r="B108" s="26" t="s">
        <v>628</v>
      </c>
      <c r="C108" s="26" t="s">
        <v>373</v>
      </c>
      <c r="D108" s="26" t="s">
        <v>384</v>
      </c>
      <c r="E108" s="26" t="s">
        <v>635</v>
      </c>
      <c r="F108" s="26" t="s">
        <v>376</v>
      </c>
      <c r="G108" s="43" t="s">
        <v>387</v>
      </c>
      <c r="H108" s="26" t="s">
        <v>382</v>
      </c>
      <c r="I108" s="26" t="s">
        <v>378</v>
      </c>
      <c r="J108" s="26" t="s">
        <v>636</v>
      </c>
    </row>
    <row r="109" ht="24" customHeight="1" spans="1:10">
      <c r="A109" s="26" t="s">
        <v>311</v>
      </c>
      <c r="B109" s="26" t="s">
        <v>628</v>
      </c>
      <c r="C109" s="26" t="s">
        <v>373</v>
      </c>
      <c r="D109" s="26" t="s">
        <v>389</v>
      </c>
      <c r="E109" s="26" t="s">
        <v>637</v>
      </c>
      <c r="F109" s="26" t="s">
        <v>386</v>
      </c>
      <c r="G109" s="43" t="s">
        <v>570</v>
      </c>
      <c r="H109" s="26" t="s">
        <v>638</v>
      </c>
      <c r="I109" s="26" t="s">
        <v>378</v>
      </c>
      <c r="J109" s="26" t="s">
        <v>639</v>
      </c>
    </row>
    <row r="110" ht="24" customHeight="1" spans="1:10">
      <c r="A110" s="26" t="s">
        <v>311</v>
      </c>
      <c r="B110" s="26" t="s">
        <v>628</v>
      </c>
      <c r="C110" s="26" t="s">
        <v>392</v>
      </c>
      <c r="D110" s="26" t="s">
        <v>425</v>
      </c>
      <c r="E110" s="26" t="s">
        <v>640</v>
      </c>
      <c r="F110" s="26" t="s">
        <v>376</v>
      </c>
      <c r="G110" s="43" t="s">
        <v>50</v>
      </c>
      <c r="H110" s="26" t="s">
        <v>593</v>
      </c>
      <c r="I110" s="26" t="s">
        <v>378</v>
      </c>
      <c r="J110" s="26" t="s">
        <v>641</v>
      </c>
    </row>
    <row r="111" ht="33.75" customHeight="1" spans="1:10">
      <c r="A111" s="26" t="s">
        <v>311</v>
      </c>
      <c r="B111" s="26" t="s">
        <v>628</v>
      </c>
      <c r="C111" s="26" t="s">
        <v>392</v>
      </c>
      <c r="D111" s="26" t="s">
        <v>443</v>
      </c>
      <c r="E111" s="26" t="s">
        <v>642</v>
      </c>
      <c r="F111" s="26" t="s">
        <v>376</v>
      </c>
      <c r="G111" s="43" t="s">
        <v>445</v>
      </c>
      <c r="H111" s="26" t="s">
        <v>382</v>
      </c>
      <c r="I111" s="26" t="s">
        <v>441</v>
      </c>
      <c r="J111" s="26" t="s">
        <v>643</v>
      </c>
    </row>
    <row r="112" ht="33.75" customHeight="1" spans="1:10">
      <c r="A112" s="26" t="s">
        <v>311</v>
      </c>
      <c r="B112" s="26" t="s">
        <v>628</v>
      </c>
      <c r="C112" s="26" t="s">
        <v>402</v>
      </c>
      <c r="D112" s="26" t="s">
        <v>403</v>
      </c>
      <c r="E112" s="26" t="s">
        <v>644</v>
      </c>
      <c r="F112" s="26" t="s">
        <v>376</v>
      </c>
      <c r="G112" s="43" t="s">
        <v>458</v>
      </c>
      <c r="H112" s="26" t="s">
        <v>382</v>
      </c>
      <c r="I112" s="26" t="s">
        <v>378</v>
      </c>
      <c r="J112" s="26" t="s">
        <v>645</v>
      </c>
    </row>
  </sheetData>
  <mergeCells count="36">
    <mergeCell ref="A2:J2"/>
    <mergeCell ref="A3:H3"/>
    <mergeCell ref="A7:A13"/>
    <mergeCell ref="A14:A21"/>
    <mergeCell ref="A22:A27"/>
    <mergeCell ref="A28:A33"/>
    <mergeCell ref="A34:A39"/>
    <mergeCell ref="A40:A45"/>
    <mergeCell ref="A46:A52"/>
    <mergeCell ref="A53:A57"/>
    <mergeCell ref="A58:A63"/>
    <mergeCell ref="A64:A70"/>
    <mergeCell ref="A71:A75"/>
    <mergeCell ref="A76:A82"/>
    <mergeCell ref="A83:A87"/>
    <mergeCell ref="A88:A92"/>
    <mergeCell ref="A93:A98"/>
    <mergeCell ref="A99:A104"/>
    <mergeCell ref="A105:A112"/>
    <mergeCell ref="B7:B13"/>
    <mergeCell ref="B14:B21"/>
    <mergeCell ref="B22:B27"/>
    <mergeCell ref="B28:B33"/>
    <mergeCell ref="B34:B39"/>
    <mergeCell ref="B40:B45"/>
    <mergeCell ref="B46:B52"/>
    <mergeCell ref="B53:B57"/>
    <mergeCell ref="B58:B63"/>
    <mergeCell ref="B64:B70"/>
    <mergeCell ref="B71:B75"/>
    <mergeCell ref="B76:B82"/>
    <mergeCell ref="B83:B87"/>
    <mergeCell ref="B88:B92"/>
    <mergeCell ref="B93:B98"/>
    <mergeCell ref="B99:B104"/>
    <mergeCell ref="B105:B112"/>
  </mergeCells>
  <pageMargins left="0.751388888888889" right="0.751388888888889" top="1" bottom="1" header="0.5" footer="0.5"/>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2025-02-19T10:46:00Z</dcterms:created>
  <dcterms:modified xsi:type="dcterms:W3CDTF">2025-02-20T09:27:04Z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4A839E891B7B41ED8874C768B4D5BC75_12</vt:lpwstr>
  </property>
  <property fmtid="{D5CDD505-2E9C-101B-9397-08002B2CF9AE}" pid="3" name="KSOProductBuildVer">
    <vt:lpwstr>2052-12.8.2.18205</vt:lpwstr>
  </property>
</Properties>
</file>