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 firstSheet="9" activeTab="11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7"/>
  <c r="A3" i="16"/>
  <c r="A3" i="15"/>
  <c r="A3" i="14"/>
  <c r="A3" i="13"/>
  <c r="A3" i="12"/>
  <c r="C32" i="11"/>
  <c r="A32"/>
  <c r="C31"/>
  <c r="A31"/>
  <c r="C30"/>
  <c r="A30"/>
  <c r="C29"/>
  <c r="A29"/>
  <c r="C28"/>
  <c r="A28"/>
  <c r="C27"/>
  <c r="A27"/>
  <c r="C26"/>
  <c r="A26"/>
  <c r="C25"/>
  <c r="A25"/>
  <c r="C24"/>
  <c r="A24"/>
  <c r="C23"/>
  <c r="A23"/>
  <c r="C22"/>
  <c r="A22"/>
  <c r="C21"/>
  <c r="A21"/>
  <c r="C20"/>
  <c r="A20"/>
  <c r="C19"/>
  <c r="A19"/>
  <c r="C18"/>
  <c r="A18"/>
  <c r="C17"/>
  <c r="A17"/>
  <c r="C16"/>
  <c r="A16"/>
  <c r="C15"/>
  <c r="A15"/>
  <c r="C14"/>
  <c r="A14"/>
  <c r="C13"/>
  <c r="A13"/>
  <c r="C12"/>
  <c r="A12"/>
  <c r="C11"/>
  <c r="A11"/>
  <c r="C10"/>
  <c r="A10"/>
  <c r="C9"/>
  <c r="A9"/>
  <c r="A3"/>
  <c r="A3" i="10"/>
  <c r="A3" i="9"/>
  <c r="B3" i="8"/>
  <c r="A3"/>
  <c r="A50" i="7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3"/>
  <c r="A3" i="6"/>
  <c r="B34" i="5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A3"/>
  <c r="C11" i="4"/>
  <c r="C10"/>
  <c r="C9"/>
  <c r="C8"/>
  <c r="C7"/>
  <c r="A3"/>
  <c r="B35" i="3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A3"/>
  <c r="A3" i="2"/>
  <c r="C10" i="1"/>
  <c r="C9"/>
  <c r="C8"/>
  <c r="C7"/>
  <c r="C6"/>
  <c r="A3"/>
</calcChain>
</file>

<file path=xl/sharedStrings.xml><?xml version="1.0" encoding="utf-8"?>
<sst xmlns="http://schemas.openxmlformats.org/spreadsheetml/2006/main" count="1464" uniqueCount="528">
  <si>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</si>
  <si>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</si>
  <si>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</si>
  <si>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</si>
  <si>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</si>
  <si>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</si>
  <si>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</si>
  <si>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</si>
  <si>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</si>
  <si>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</si>
  <si>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</si>
  <si>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</si>
  <si>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</si>
  <si>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</si>
  <si>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</si>
  <si>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</si>
  <si>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</si>
  <si>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</si>
  <si>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</si>
  <si>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</si>
  <si>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</si>
  <si>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</si>
  <si>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</si>
  <si>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</si>
  <si>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</si>
  <si>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</si>
  <si>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</si>
  <si>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</si>
  <si>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</si>
  <si>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</si>
  <si>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</si>
  <si>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</si>
  <si>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</si>
  <si>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</si>
  <si>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</si>
  <si>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</si>
  <si>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</si>
  <si>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</si>
  <si>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</si>
  <si>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</si>
  <si>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</si>
  <si>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</si>
  <si>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</si>
  <si>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</si>
  <si>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</si>
  <si>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</si>
  <si>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</si>
  <si>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</si>
  <si>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</si>
  <si>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</si>
  <si>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</si>
  <si>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</si>
  <si>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</si>
  <si>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</si>
  <si>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</si>
  <si>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</si>
  <si>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</si>
  <si>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</si>
  <si>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</si>
  <si>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</si>
  <si>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</si>
  <si>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</si>
  <si>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</si>
  <si>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105006</t>
  </si>
  <si>
    <t>玉溪农业职业技术学院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</si>
  <si>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</si>
  <si>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</si>
  <si>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</si>
  <si>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</si>
  <si>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</si>
  <si>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</si>
  <si>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</si>
  <si>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</si>
  <si>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</si>
  <si>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</si>
  <si>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</si>
  <si>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</si>
  <si>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</si>
  <si>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</si>
  <si>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20503</t>
  </si>
  <si>
    <t>2050305</t>
  </si>
  <si>
    <t>206</t>
  </si>
  <si>
    <t>20604</t>
  </si>
  <si>
    <t>2060499</t>
  </si>
  <si>
    <t>20607</t>
  </si>
  <si>
    <t>2060702</t>
  </si>
  <si>
    <t>20699</t>
  </si>
  <si>
    <t>2069999</t>
  </si>
  <si>
    <t>208</t>
  </si>
  <si>
    <t>20805</t>
  </si>
  <si>
    <t>2080502</t>
  </si>
  <si>
    <t>2080505</t>
  </si>
  <si>
    <t>2080506</t>
  </si>
  <si>
    <t>20807</t>
  </si>
  <si>
    <t>2080799</t>
  </si>
  <si>
    <t>20808</t>
  </si>
  <si>
    <t>2080801</t>
  </si>
  <si>
    <t>210</t>
  </si>
  <si>
    <t>21011</t>
  </si>
  <si>
    <t>2101101</t>
  </si>
  <si>
    <t>2101102</t>
  </si>
  <si>
    <t>2101103</t>
  </si>
  <si>
    <t>2101199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</si>
  <si>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</si>
  <si>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</si>
  <si>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</si>
  <si>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</si>
  <si>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</si>
  <si>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</si>
  <si>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</si>
  <si>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</si>
  <si>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</si>
  <si>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</si>
  <si>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</si>
  <si>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</si>
  <si>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</si>
  <si>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</si>
  <si>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</si>
  <si>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</si>
  <si>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</si>
  <si>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</si>
  <si>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</si>
  <si>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</si>
  <si>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</si>
  <si>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</si>
  <si>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</si>
  <si>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</si>
  <si>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</si>
  <si>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</si>
  <si>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</si>
  <si>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</si>
  <si>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</si>
  <si>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</si>
  <si>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</si>
  <si>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</si>
  <si>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</si>
  <si>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</si>
  <si>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</si>
  <si>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</si>
  <si>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</si>
  <si>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</si>
  <si>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</si>
  <si>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</si>
  <si>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</si>
  <si>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</si>
  <si>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</si>
  <si>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</si>
  <si>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</si>
  <si>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</si>
  <si>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</si>
  <si>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</si>
  <si>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</si>
  <si>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530400210000000627862</t>
  </si>
  <si>
    <t>事业人员工资支出</t>
  </si>
  <si>
    <t>高等职业教育</t>
  </si>
  <si>
    <t>30101</t>
  </si>
  <si>
    <t>基本工资</t>
  </si>
  <si>
    <t>30102</t>
  </si>
  <si>
    <t>津贴补贴</t>
  </si>
  <si>
    <t>30107</t>
  </si>
  <si>
    <t>绩效工资</t>
  </si>
  <si>
    <t>购房补贴</t>
  </si>
  <si>
    <t>530400210000000627863</t>
  </si>
  <si>
    <t>社会保障缴费</t>
  </si>
  <si>
    <t>30112</t>
  </si>
  <si>
    <t>其他社会保障缴费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</si>
  <si>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</si>
  <si>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</si>
  <si>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</si>
  <si>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</si>
  <si>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</si>
  <si>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</si>
  <si>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30307</t>
  </si>
  <si>
    <t>医疗费补助</t>
  </si>
  <si>
    <t>公务员医疗补助</t>
  </si>
  <si>
    <t>30111</t>
  </si>
  <si>
    <t>公务员医疗补助缴费</t>
  </si>
  <si>
    <t>其他行政事业单位医疗支出</t>
  </si>
  <si>
    <t>530400210000000627864</t>
  </si>
  <si>
    <t>住房公积金</t>
  </si>
  <si>
    <t>30113</t>
  </si>
  <si>
    <t>530400210000000627865</t>
  </si>
  <si>
    <t>对个人和家庭的补助</t>
  </si>
  <si>
    <t>事业单位离退休</t>
  </si>
  <si>
    <t>30305</t>
  </si>
  <si>
    <t>生活补助</t>
  </si>
  <si>
    <t>530400210000000627870</t>
  </si>
  <si>
    <t>一般公用经费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</si>
  <si>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</si>
  <si>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</si>
  <si>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</si>
  <si>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</si>
  <si>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</si>
  <si>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</si>
  <si>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</si>
  <si>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</si>
  <si>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</si>
  <si>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</si>
  <si>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</si>
  <si>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</si>
  <si>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</si>
  <si>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</si>
  <si>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</si>
  <si>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</si>
  <si>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</si>
  <si>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</si>
  <si>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</si>
  <si>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</si>
  <si>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</si>
  <si>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</si>
  <si>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</si>
  <si>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</si>
  <si>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30218</t>
  </si>
  <si>
    <t>专用材料费</t>
  </si>
  <si>
    <t>30226</t>
  </si>
  <si>
    <t>劳务费</t>
  </si>
  <si>
    <t>30227</t>
  </si>
  <si>
    <t>委托业务费</t>
  </si>
  <si>
    <t>30229</t>
  </si>
  <si>
    <t>福利费</t>
  </si>
  <si>
    <t>30239</t>
  </si>
  <si>
    <t>其他交通费用</t>
  </si>
  <si>
    <t>30299</t>
  </si>
  <si>
    <t>其他商品和服务支出</t>
  </si>
  <si>
    <t>530400221100000289983</t>
  </si>
  <si>
    <t>财政专户返还非税收入安排的奖励性绩效增量资金</t>
  </si>
  <si>
    <t>530400221100000324232</t>
  </si>
  <si>
    <t>公车购置及运维费</t>
  </si>
  <si>
    <t>30231</t>
  </si>
  <si>
    <t>公务用车运行维护费</t>
  </si>
  <si>
    <t>530400221100000324233</t>
  </si>
  <si>
    <t>工会经费</t>
  </si>
  <si>
    <t>30228</t>
  </si>
  <si>
    <t>530400221100000471872</t>
  </si>
  <si>
    <t>财政统筹30%的奖励性绩效工资资金</t>
  </si>
  <si>
    <t>530400221100000585552</t>
  </si>
  <si>
    <t>30217</t>
  </si>
  <si>
    <t>530400231100001189569</t>
  </si>
  <si>
    <t>残疾人就业保障金</t>
  </si>
  <si>
    <t>530400241100002379380</t>
  </si>
  <si>
    <t>编外临聘人员经费</t>
  </si>
  <si>
    <t>30199</t>
  </si>
  <si>
    <t>其他工资福利支出</t>
  </si>
  <si>
    <t>530400241100002392854</t>
  </si>
  <si>
    <t>社会保障缴费（职业年金）资金</t>
  </si>
  <si>
    <t>机关事业单位职业年金缴费支出</t>
  </si>
  <si>
    <t>30109</t>
  </si>
  <si>
    <t>职业年金缴费</t>
  </si>
  <si>
    <t>530400241100002393277</t>
  </si>
  <si>
    <t>奖励性绩效工资（工资部分）经费</t>
  </si>
  <si>
    <t>530400241100002393302</t>
  </si>
  <si>
    <t>奖励性绩效工资（高于部分）经费</t>
  </si>
  <si>
    <t>530400241100002829153</t>
  </si>
  <si>
    <t>市直退休医疗照顾人员医疗费用资金</t>
  </si>
  <si>
    <t>530400251100003639148</t>
  </si>
  <si>
    <t>职业年金记实经费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</si>
  <si>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</si>
  <si>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</si>
  <si>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</si>
  <si>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</si>
  <si>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</si>
  <si>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</si>
  <si>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</si>
  <si>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云科高原农业特色众创空间建设项目专项资金</t>
  </si>
  <si>
    <t>事业发展类</t>
  </si>
  <si>
    <t>530400210000000626180</t>
  </si>
  <si>
    <t>其他技术研究与开发支出</t>
  </si>
  <si>
    <t>中职学校免学费专项资金</t>
  </si>
  <si>
    <t>530400210000000626361</t>
  </si>
  <si>
    <t>财政专户返收入还安排的项目专项资金</t>
  </si>
  <si>
    <t>530400221100000223704</t>
  </si>
  <si>
    <t>30308</t>
  </si>
  <si>
    <t>助学金</t>
  </si>
  <si>
    <t>31001</t>
  </si>
  <si>
    <t>房屋建筑物购建</t>
  </si>
  <si>
    <t>缴国库非税返还收入安排的项目支出专项资金</t>
  </si>
  <si>
    <t>530400221100000223818</t>
  </si>
  <si>
    <t>现代教育质量提升专项资金</t>
  </si>
  <si>
    <t>530400221100000224149</t>
  </si>
  <si>
    <t>30903</t>
  </si>
  <si>
    <t>专用设备购置</t>
  </si>
  <si>
    <t>农业科技志愿服务及科技素质提升专项资金</t>
  </si>
  <si>
    <t>530400221100000226076</t>
  </si>
  <si>
    <t>科普活动</t>
  </si>
  <si>
    <t>实施中国特色高水平高职学校和专业建设计划专项资金</t>
  </si>
  <si>
    <t>530400221100000814473</t>
  </si>
  <si>
    <t>31006</t>
  </si>
  <si>
    <t>大型修缮</t>
  </si>
  <si>
    <t>遗属生活补助资金</t>
  </si>
  <si>
    <t>民生类</t>
  </si>
  <si>
    <t>530400231100001132923</t>
  </si>
  <si>
    <t>死亡抚恤</t>
  </si>
  <si>
    <t>单位自有资金安排的项目专项资金</t>
  </si>
  <si>
    <t>530400231100001753571</t>
  </si>
  <si>
    <t>自主经营食堂收入安排专项资金</t>
  </si>
  <si>
    <t>专项业务类</t>
  </si>
  <si>
    <t>530400231100002335813</t>
  </si>
  <si>
    <t>现代职业教育质量提升直达专项资金</t>
  </si>
  <si>
    <t>530400231100002417489</t>
  </si>
  <si>
    <t>31002</t>
  </si>
  <si>
    <t>办公设备购置</t>
  </si>
  <si>
    <t>31003</t>
  </si>
  <si>
    <t>“三区”人才支持计划专项资金</t>
  </si>
  <si>
    <t>530400241100002805948</t>
  </si>
  <si>
    <t>其他科学技术支出</t>
  </si>
  <si>
    <t>就业补助专项资金</t>
  </si>
  <si>
    <t>530400241100003035469</t>
  </si>
  <si>
    <t>其他就业补助支出</t>
  </si>
  <si>
    <t>扶持创业工作专项资金</t>
  </si>
  <si>
    <t>530400241100003154166</t>
  </si>
  <si>
    <t>高校就业创业工作专项资金</t>
  </si>
  <si>
    <t>530400241100003302553</t>
  </si>
  <si>
    <t>2024年省级科普专项转移支付项目资金</t>
  </si>
  <si>
    <t>530400241100003337269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</si>
  <si>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</si>
  <si>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</si>
  <si>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</si>
  <si>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</si>
  <si>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</si>
  <si>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</si>
  <si>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</si>
  <si>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</si>
  <si>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</si>
  <si>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</si>
  <si>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</si>
  <si>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</si>
  <si>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</si>
  <si>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完成学院第六幢学生公寓楼建设及附属配套设施建设，满足1600学生的入住要求</t>
  </si>
  <si>
    <t>产出指标</t>
  </si>
  <si>
    <t>数量指标</t>
  </si>
  <si>
    <t>第六学生公寓建成惠及学生数</t>
  </si>
  <si>
    <t>&gt;=</t>
  </si>
  <si>
    <t>1600</t>
  </si>
  <si>
    <t>人</t>
  </si>
  <si>
    <t>定量指标</t>
  </si>
  <si>
    <t>第六幢学生公寓建成后的容纳学生数</t>
  </si>
  <si>
    <t>质量指标</t>
  </si>
  <si>
    <t>工程验收合格率</t>
  </si>
  <si>
    <t>90</t>
  </si>
  <si>
    <t>%</t>
  </si>
  <si>
    <t>第六幢学生公寓工程验收合格率</t>
  </si>
  <si>
    <t>时效指标</t>
  </si>
  <si>
    <t>工程完成时间</t>
  </si>
  <si>
    <t>=</t>
  </si>
  <si>
    <t>2023年5月</t>
  </si>
  <si>
    <t>月</t>
  </si>
  <si>
    <t>效益指标</t>
  </si>
  <si>
    <t>社会效益</t>
  </si>
  <si>
    <t>学生公寓建成后扩大招生人数</t>
  </si>
  <si>
    <t>满意度指标</t>
  </si>
  <si>
    <t>服务对象满意度</t>
  </si>
  <si>
    <t>使用单位满意度</t>
  </si>
  <si>
    <t>定性指标</t>
  </si>
  <si>
    <t>空按完成百分比评分，满分100</t>
  </si>
  <si>
    <t>完成2023年遗属生活补助的发放</t>
  </si>
  <si>
    <t>遗属人员数量</t>
  </si>
  <si>
    <t>完成发放金额</t>
  </si>
  <si>
    <t>64668</t>
  </si>
  <si>
    <t>元</t>
  </si>
  <si>
    <t>发放时间</t>
  </si>
  <si>
    <t>年</t>
  </si>
  <si>
    <t>为受助人员增加家庭收入</t>
  </si>
  <si>
    <t>可持续影响</t>
  </si>
  <si>
    <t>可持续影响年数</t>
  </si>
  <si>
    <t>受助人员满意度</t>
  </si>
  <si>
    <t>基本食堂承担基本保障性餐饮服务，价格与经营成本保持基本一致。经营成本按除建筑设施、装修、大型设备外的其他与食品采购、加工、售卖有关的支出核算。基本食堂操作面积(后厨和售卖区)占高校食堂操作面积不低于50%,建筑设施由学校提供，按照非经营性资产管理，折旧不计入成本，对服务实体实行“零租赁”,免收管理费。大型维修改造、大型餐饮设备配置和更新，空调、电梯、供暖等大型配套服务设施投入和运行费用由学校承担。高校自主经营食堂可以以学校自办、委托校属后勤公司经营、引入团队管理的模式管理、经营。学校自办是指学校自行组建团队管理、经营高校食堂；引入团队管理是指学校通过公 开招标方式确定校外专业团队入校管理高校食堂；委托校属后勤 公司经营是指学校将高校食堂委托本校后勤公司管理、经营。上述属于政府采购的，按照政府采购有关规定办理学校自办和引入团队管理的，要由学校组织开展大宗物资采购、进行成本核算和菜品质价控制，食堂账务纳入学校大账专项核算，确保学校在全过程中的主导地位和管理责任学校自办的，要建立健全食堂内部具体管理制度，按照国家法律法规规范编制外用工劳动关系。</t>
  </si>
  <si>
    <t>监督检查次数</t>
  </si>
  <si>
    <t>次</t>
  </si>
  <si>
    <t>反映委托单位对物业服务监督检查的次数的情况。</t>
  </si>
  <si>
    <t>食材采购巡查次数</t>
  </si>
  <si>
    <t>次/天</t>
  </si>
  <si>
    <t>反映每天安保巡查次数的情况。</t>
  </si>
  <si>
    <t>食堂人员在岗率</t>
  </si>
  <si>
    <t>反映食堂服务人员等物管人员在岗的情况。食堂人员在岗率=实际在岗工时/应在岗工时*100%</t>
  </si>
  <si>
    <t>安全事故发生次数</t>
  </si>
  <si>
    <t>&lt;=</t>
  </si>
  <si>
    <t>反映安全事故发生的次数情况。</t>
  </si>
  <si>
    <t>服务受益人员满意度</t>
  </si>
  <si>
    <t>85</t>
  </si>
  <si>
    <t>反映保安、保洁、餐饮服务、绿化养护服务受益人员满意程度。</t>
  </si>
  <si>
    <t>提升我校办学水平、办学质量，完成双高建设任务。</t>
  </si>
  <si>
    <t>扩大招生规模人数</t>
  </si>
  <si>
    <t>3000</t>
  </si>
  <si>
    <t>项目完成期限</t>
  </si>
  <si>
    <t>成本指标</t>
  </si>
  <si>
    <t>经济成本指标</t>
  </si>
  <si>
    <t>万元</t>
  </si>
  <si>
    <t>发放的奖助学金金额</t>
  </si>
  <si>
    <t>经济效益</t>
  </si>
  <si>
    <t>项目节省成本</t>
  </si>
  <si>
    <t>200</t>
  </si>
  <si>
    <t>学生满意度</t>
  </si>
  <si>
    <t xml:space="preserve">2025年具体目标如下：
1、学院的办学规模达到12000人以上；
2、双师型教师人数占教师总人数的50%以上；
3、培养毕业生服务玉溪本地的人数超过10000人；
4、毕业生就业率大于95%以上；
</t>
  </si>
  <si>
    <t>完成学生公寓建筑面积</t>
  </si>
  <si>
    <t>学院的物业管理服务水平</t>
  </si>
  <si>
    <t>完成建筑幢数</t>
  </si>
  <si>
    <t>500</t>
  </si>
  <si>
    <t>反映我校完成的职业技能鉴定人数</t>
  </si>
  <si>
    <t>竣工验收合格率</t>
  </si>
  <si>
    <t>95</t>
  </si>
  <si>
    <t>被鉴定学生对职业技能掌握的熟练程度</t>
  </si>
  <si>
    <t>计划完工率</t>
  </si>
  <si>
    <t>1年</t>
  </si>
  <si>
    <t>反映完成职业技能鉴定考试工作完成时限。</t>
  </si>
  <si>
    <t>受益人群覆盖率</t>
  </si>
  <si>
    <t>反映我校学生参加职业技能鉴定的人数覆盖率。
受益人群覆盖率=（实际实现受益人群数/计划实现受益人群数）*100%</t>
  </si>
  <si>
    <t>使用年限</t>
  </si>
  <si>
    <t>学生掌握职业技能对学生就业技能提升的影响时长。</t>
  </si>
  <si>
    <t>受益人群满意度</t>
  </si>
  <si>
    <t>调查人群中对职业技能鉴定培训的满意度。
受益人群覆盖率=（参与调查的人数/问卷调查人数）*100%</t>
  </si>
  <si>
    <t>预算06表</t>
  </si>
  <si>
    <t>2025年部门政府性基金预算支出预算表</t>
  </si>
  <si>
    <t>单位:元</t>
  </si>
  <si>
    <t>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</si>
  <si>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</si>
  <si>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</si>
  <si>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</si>
  <si>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</si>
  <si>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</si>
  <si>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</si>
  <si>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</si>
  <si>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</si>
  <si>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</si>
  <si>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</si>
  <si>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</si>
  <si>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</si>
  <si>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公车保险</t>
  </si>
  <si>
    <t>项</t>
  </si>
  <si>
    <t>车辆保险、维修</t>
  </si>
  <si>
    <t>批</t>
  </si>
  <si>
    <t>公车燃油</t>
  </si>
  <si>
    <t>会议桌</t>
  </si>
  <si>
    <t>张</t>
  </si>
  <si>
    <t>书标打印机</t>
  </si>
  <si>
    <t>台</t>
  </si>
  <si>
    <t>图书检测设备</t>
  </si>
  <si>
    <t>公寓管理服务</t>
  </si>
  <si>
    <t>校本部大礼堂主席台会议椅子</t>
  </si>
  <si>
    <t>把</t>
  </si>
  <si>
    <t>校本部大礼堂主席台会议桌</t>
  </si>
  <si>
    <t>保安服务</t>
  </si>
  <si>
    <t>网络交换机</t>
  </si>
  <si>
    <t>打印机</t>
  </si>
  <si>
    <t>A4、A3纸</t>
  </si>
  <si>
    <t>包</t>
  </si>
  <si>
    <t>图书用设备</t>
  </si>
  <si>
    <t>绿化、卫生保洁服务</t>
  </si>
  <si>
    <t>笔记本电脑</t>
  </si>
  <si>
    <t>医务室建设</t>
  </si>
  <si>
    <t>打复印一体机</t>
  </si>
  <si>
    <t>不间断电源</t>
  </si>
  <si>
    <t>办公椅</t>
  </si>
  <si>
    <t>文件柜</t>
  </si>
  <si>
    <t>套</t>
  </si>
  <si>
    <t>办公桌</t>
  </si>
  <si>
    <t>碎纸机</t>
  </si>
  <si>
    <t xml:space="preserve">台 </t>
  </si>
  <si>
    <t>台式计算机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</si>
  <si>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</si>
  <si>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</si>
  <si>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</si>
  <si>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</si>
  <si>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</si>
  <si>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</si>
  <si>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</si>
  <si>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</si>
  <si>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</si>
  <si>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</si>
  <si>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</si>
  <si>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</si>
  <si>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</si>
  <si>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</si>
  <si>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</si>
  <si>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</si>
  <si>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</si>
  <si>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</si>
  <si>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</si>
  <si>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预算09-2表</t>
  </si>
  <si>
    <t>2025年市对下转移支付绩效目标表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</si>
  <si>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</si>
  <si>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</si>
  <si>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</si>
  <si>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</si>
  <si>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</si>
  <si>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</si>
  <si>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</si>
  <si>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</si>
  <si>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</si>
  <si>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</si>
  <si>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A02010202 交换设备</t>
  </si>
  <si>
    <t>A02021003 A4黑白打印机</t>
  </si>
  <si>
    <t>A02010105 台式计算机</t>
  </si>
  <si>
    <t>台式电脑</t>
  </si>
  <si>
    <t>A02021099 其他打印机</t>
  </si>
  <si>
    <t>A02061504 不间断电源</t>
  </si>
  <si>
    <t>A02021007 条码打印机</t>
  </si>
  <si>
    <t>条码打印机</t>
  </si>
  <si>
    <t>A02021301 碎纸机</t>
  </si>
  <si>
    <t>A02020400 多功能一体机</t>
  </si>
  <si>
    <t>打复印(扫描)一体机</t>
  </si>
  <si>
    <t>A02021199 其他输入输出设备</t>
  </si>
  <si>
    <t>图书充、消磁器</t>
  </si>
  <si>
    <t>A02010108 便携式计算机</t>
  </si>
  <si>
    <t>A02049900 其他图书档案设备</t>
  </si>
  <si>
    <t>回检仪</t>
  </si>
  <si>
    <t>家具和用品</t>
  </si>
  <si>
    <t>A05010202 会议桌</t>
  </si>
  <si>
    <t>A05010301 办公椅</t>
  </si>
  <si>
    <t>A05010502 文件柜</t>
  </si>
  <si>
    <t>组</t>
  </si>
  <si>
    <t>A05010201 办公桌</t>
  </si>
  <si>
    <t>小会议桌</t>
  </si>
  <si>
    <t>A05010303 会议椅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</si>
  <si>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</si>
  <si>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</si>
  <si>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</si>
  <si>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</si>
  <si>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</si>
  <si>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</si>
  <si>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</si>
  <si>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</si>
  <si>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</si>
  <si>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312 民生类</t>
  </si>
  <si>
    <t>本级</t>
  </si>
  <si>
    <t>313 事业发展类</t>
  </si>
  <si>
    <t/>
  </si>
  <si>
    <t>基本食堂承担基本保障性餐饮服务，价格与经营成本保持基本一致。经营成本按除建筑设施、装修、大型设备外的其他与食品采购、加工、售卖有关的支出核算。基本食堂操作面积(后厨和售卖区)占高校食堂操作面积不低于50%,建筑设施由学校提供，按照非经营性资产管理，折旧不计入成本，对服务实体实行“零租赁”,免收管理费。大型维修改造、大型餐饮设备配置和更新，空调、电梯、供暖等大型配套服务设施投入和运行费用由学校承担。高校自主经营食堂可以以学校自办、委托校属后勤公司经营、引入团队管理的模式管理、经营。学校自办是指学校自行组建团队管理、经营高校食堂；引入团队管理是指学校通过公 开招标方式确定校外专业团队入校管理高校食堂；委托校属后勤 公司经营是指学校将高校食堂委托本校后勤公司管理、经营。上述属于政府采购的，按照政府采购有关规定办理学校自办和引入团队管理的，要由学校组织开展大宗物资采购、进行成本核算和菜品质价控制，食堂账务纳入学校大账专项核算，确保学校在全过程中的主导地位和管理责任学校自办的，要建立健全食堂内部具体管理制度，按照国家法律法规规范编制外用工劳动关系。</t>
    <phoneticPr fontId="22" type="noConversion"/>
  </si>
  <si>
    <t>备注：本单位无部门政府购买服务预算，此表为空。</t>
  </si>
</sst>
</file>

<file path=xl/styles.xml><?xml version="1.0" encoding="utf-8"?>
<styleSheet xmlns="http://schemas.openxmlformats.org/spreadsheetml/2006/main">
  <numFmts count="5"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26"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family val="3"/>
      <charset val="134"/>
    </font>
    <font>
      <b/>
      <sz val="23"/>
      <color rgb="FF000000"/>
      <name val="宋体"/>
      <family val="3"/>
      <charset val="134"/>
    </font>
    <font>
      <sz val="9.75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</font>
    <font>
      <b/>
      <sz val="23.25"/>
      <name val="宋体"/>
      <family val="3"/>
      <charset val="134"/>
    </font>
    <font>
      <sz val="9.75"/>
      <name val="宋体"/>
      <family val="3"/>
      <charset val="134"/>
    </font>
    <font>
      <sz val="9.75"/>
      <name val="SimSun"/>
      <charset val="134"/>
    </font>
    <font>
      <b/>
      <sz val="23.25"/>
      <color rgb="FF000000"/>
      <name val="宋体"/>
      <family val="3"/>
      <charset val="134"/>
    </font>
    <font>
      <b/>
      <sz val="24"/>
      <color rgb="FF000000"/>
      <name val="宋体"/>
      <family val="3"/>
      <charset val="134"/>
    </font>
    <font>
      <b/>
      <sz val="22"/>
      <color rgb="FF000000"/>
      <name val="宋体"/>
      <family val="3"/>
      <charset val="134"/>
    </font>
    <font>
      <sz val="8.25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SimSun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.25"/>
      <name val="Microsoft YaHei UI"/>
      <family val="1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0">
    <xf numFmtId="0" fontId="0" fillId="0" borderId="0">
      <alignment vertical="top"/>
    </xf>
    <xf numFmtId="176" fontId="11" fillId="0" borderId="7">
      <alignment horizontal="right" vertical="center"/>
    </xf>
    <xf numFmtId="49" fontId="11" fillId="0" borderId="7">
      <alignment horizontal="left" vertical="center" wrapText="1"/>
    </xf>
    <xf numFmtId="176" fontId="11" fillId="0" borderId="7">
      <alignment horizontal="right" vertical="center"/>
    </xf>
    <xf numFmtId="177" fontId="11" fillId="0" borderId="7">
      <alignment horizontal="right" vertical="center"/>
    </xf>
    <xf numFmtId="178" fontId="11" fillId="0" borderId="7">
      <alignment horizontal="right" vertical="center"/>
    </xf>
    <xf numFmtId="179" fontId="11" fillId="0" borderId="7">
      <alignment horizontal="right" vertical="center"/>
    </xf>
    <xf numFmtId="10" fontId="11" fillId="0" borderId="7">
      <alignment horizontal="right" vertical="center"/>
    </xf>
    <xf numFmtId="180" fontId="11" fillId="0" borderId="7">
      <alignment horizontal="right" vertical="center"/>
    </xf>
    <xf numFmtId="0" fontId="24" fillId="0" borderId="0">
      <alignment vertical="top"/>
      <protection locked="0"/>
    </xf>
  </cellStyleXfs>
  <cellXfs count="193">
    <xf numFmtId="0" fontId="0" fillId="0" borderId="0" xfId="0" applyFont="1">
      <alignment vertical="top"/>
    </xf>
    <xf numFmtId="0" fontId="4" fillId="0" borderId="0" xfId="0" applyFont="1" applyBorder="1" applyAlignment="1"/>
    <xf numFmtId="0" fontId="5" fillId="0" borderId="0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49" fontId="6" fillId="0" borderId="7" xfId="2" applyNumberFormat="1" applyFont="1" applyBorder="1">
      <alignment horizontal="left" vertical="center" wrapText="1"/>
    </xf>
    <xf numFmtId="176" fontId="7" fillId="0" borderId="7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center" vertical="center" wrapText="1"/>
    </xf>
    <xf numFmtId="49" fontId="7" fillId="0" borderId="7" xfId="2" applyNumberFormat="1" applyFont="1" applyBorder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6" fontId="7" fillId="0" borderId="7" xfId="0" applyNumberFormat="1" applyFont="1" applyBorder="1" applyAlignment="1">
      <alignment horizontal="right" vertical="center" wrapText="1"/>
    </xf>
    <xf numFmtId="0" fontId="10" fillId="0" borderId="0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49" fontId="13" fillId="0" borderId="7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80" fontId="11" fillId="0" borderId="7" xfId="0" applyNumberFormat="1" applyFont="1" applyBorder="1" applyAlignment="1">
      <alignment horizontal="right" vertical="center" wrapText="1"/>
    </xf>
    <xf numFmtId="176" fontId="11" fillId="0" borderId="7" xfId="0" applyNumberFormat="1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180" fontId="7" fillId="0" borderId="7" xfId="8" applyNumberFormat="1" applyFont="1" applyBorder="1" applyAlignment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19" fillId="0" borderId="0" xfId="0" applyFont="1" applyBorder="1" applyAlignment="1"/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/>
    </xf>
    <xf numFmtId="176" fontId="7" fillId="0" borderId="7" xfId="3" applyNumberFormat="1" applyFont="1" applyBorder="1">
      <alignment horizontal="right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49" fontId="10" fillId="0" borderId="0" xfId="0" applyNumberFormat="1" applyFont="1" applyBorder="1" applyAlignment="1"/>
    <xf numFmtId="0" fontId="10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0" xfId="0" applyFont="1" applyBorder="1">
      <alignment vertical="top"/>
    </xf>
    <xf numFmtId="49" fontId="11" fillId="0" borderId="7" xfId="2" applyNumberFormat="1" applyFont="1" applyBorder="1" applyAlignment="1">
      <alignment horizontal="right" vertical="center" wrapText="1"/>
    </xf>
    <xf numFmtId="49" fontId="11" fillId="0" borderId="7" xfId="2" applyNumberFormat="1" applyFont="1" applyBorder="1">
      <alignment horizontal="left" vertical="center" wrapText="1"/>
    </xf>
    <xf numFmtId="49" fontId="13" fillId="0" borderId="7" xfId="2" applyNumberFormat="1" applyFont="1" applyBorder="1" applyAlignment="1">
      <alignment horizontal="center" vertical="center" wrapText="1"/>
    </xf>
    <xf numFmtId="49" fontId="11" fillId="0" borderId="7" xfId="2" applyNumberFormat="1" applyFont="1" applyBorder="1" applyAlignment="1">
      <alignment horizontal="center" vertical="center" wrapText="1"/>
    </xf>
    <xf numFmtId="176" fontId="11" fillId="0" borderId="7" xfId="2" applyNumberFormat="1" applyFont="1" applyBorder="1" applyAlignment="1">
      <alignment horizontal="right" vertical="center" wrapText="1"/>
    </xf>
    <xf numFmtId="180" fontId="11" fillId="0" borderId="7" xfId="8" applyNumberFormat="1" applyFont="1" applyBorder="1" applyAlignment="1">
      <alignment horizontal="center" vertical="center" wrapText="1"/>
    </xf>
    <xf numFmtId="49" fontId="11" fillId="0" borderId="10" xfId="2" applyNumberFormat="1" applyFont="1" applyBorder="1" applyAlignment="1">
      <alignment horizontal="right" vertical="center" wrapText="1"/>
    </xf>
    <xf numFmtId="49" fontId="11" fillId="0" borderId="7" xfId="2" applyNumberFormat="1" applyFont="1" applyBorder="1" applyAlignment="1">
      <alignment horizontal="left" vertical="center" wrapText="1" indent="2"/>
    </xf>
    <xf numFmtId="49" fontId="11" fillId="0" borderId="7" xfId="2" applyNumberFormat="1" applyFont="1" applyBorder="1" applyAlignment="1">
      <alignment horizontal="left" vertical="center" wrapText="1" indent="4"/>
    </xf>
    <xf numFmtId="49" fontId="21" fillId="0" borderId="7" xfId="2" applyNumberFormat="1" applyFont="1" applyBorder="1">
      <alignment horizontal="left" vertical="center" wrapText="1"/>
    </xf>
    <xf numFmtId="176" fontId="11" fillId="0" borderId="7" xfId="0" applyNumberFormat="1" applyFont="1" applyBorder="1" applyAlignment="1">
      <alignment horizontal="right" vertical="center"/>
    </xf>
    <xf numFmtId="176" fontId="21" fillId="0" borderId="7" xfId="0" applyNumberFormat="1" applyFont="1" applyBorder="1" applyAlignment="1">
      <alignment horizontal="left" vertical="center"/>
    </xf>
    <xf numFmtId="176" fontId="11" fillId="0" borderId="7" xfId="3" applyNumberFormat="1" applyFont="1" applyBorder="1">
      <alignment horizontal="right" vertical="center"/>
    </xf>
    <xf numFmtId="176" fontId="11" fillId="0" borderId="7" xfId="0" applyNumberFormat="1" applyFont="1" applyBorder="1" applyAlignment="1">
      <alignment horizontal="left" vertical="center"/>
    </xf>
    <xf numFmtId="49" fontId="21" fillId="0" borderId="7" xfId="0" applyNumberFormat="1" applyFont="1" applyBorder="1" applyAlignment="1">
      <alignment horizontal="center" vertical="center" wrapText="1"/>
    </xf>
    <xf numFmtId="49" fontId="11" fillId="0" borderId="7" xfId="2" applyNumberFormat="1" applyFont="1" applyBorder="1" applyAlignment="1">
      <alignment horizontal="right" vertical="center" wrapText="1"/>
    </xf>
    <xf numFmtId="49" fontId="21" fillId="0" borderId="7" xfId="0" applyNumberFormat="1" applyFont="1" applyBorder="1" applyAlignment="1">
      <alignment horizontal="righ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1" fillId="0" borderId="7" xfId="2" applyNumberFormat="1" applyFont="1" applyBorder="1">
      <alignment horizontal="left" vertical="center" wrapText="1"/>
    </xf>
    <xf numFmtId="49" fontId="13" fillId="0" borderId="7" xfId="2" applyNumberFormat="1" applyFont="1" applyBorder="1" applyAlignment="1">
      <alignment horizontal="center" vertical="center" wrapText="1"/>
    </xf>
    <xf numFmtId="49" fontId="11" fillId="0" borderId="7" xfId="2" applyNumberFormat="1" applyFont="1" applyBorder="1" applyAlignment="1">
      <alignment horizontal="center" vertical="center" wrapText="1"/>
    </xf>
    <xf numFmtId="49" fontId="20" fillId="0" borderId="7" xfId="2" applyNumberFormat="1" applyFont="1" applyBorder="1" applyAlignment="1">
      <alignment horizontal="right" vertical="center" wrapText="1"/>
    </xf>
    <xf numFmtId="49" fontId="12" fillId="0" borderId="7" xfId="2" applyNumberFormat="1" applyFont="1" applyBorder="1" applyAlignment="1">
      <alignment horizontal="center" vertical="center" wrapText="1"/>
    </xf>
    <xf numFmtId="49" fontId="11" fillId="0" borderId="10" xfId="2" applyNumberFormat="1" applyFont="1" applyBorder="1" applyAlignment="1">
      <alignment horizontal="righ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7" fillId="0" borderId="7" xfId="2" applyNumberFormat="1" applyFont="1" applyBorder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>
      <alignment vertical="top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8" fillId="0" borderId="0" xfId="0" applyFont="1" applyBorder="1" applyAlignment="1" applyProtection="1">
      <alignment horizontal="right" vertical="center" wrapText="1"/>
      <protection locked="0"/>
    </xf>
    <xf numFmtId="0" fontId="18" fillId="0" borderId="0" xfId="0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49" fontId="11" fillId="0" borderId="0" xfId="2" applyNumberFormat="1" applyFont="1" applyBorder="1" applyAlignment="1">
      <alignment horizontal="right" vertical="center" wrapText="1"/>
    </xf>
    <xf numFmtId="49" fontId="12" fillId="0" borderId="0" xfId="2" applyNumberFormat="1" applyFont="1" applyBorder="1" applyAlignment="1">
      <alignment horizontal="center" vertical="center" wrapText="1"/>
    </xf>
    <xf numFmtId="49" fontId="11" fillId="0" borderId="0" xfId="2" applyNumberFormat="1" applyFont="1" applyBorder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25" fillId="0" borderId="14" xfId="9" applyFont="1" applyFill="1" applyBorder="1" applyAlignment="1" applyProtection="1">
      <alignment horizontal="left"/>
    </xf>
    <xf numFmtId="0" fontId="3" fillId="0" borderId="7" xfId="0" applyFont="1" applyBorder="1" applyAlignment="1" applyProtection="1">
      <alignment horizontal="left" vertical="center" wrapText="1"/>
      <protection locked="0"/>
    </xf>
  </cellXfs>
  <cellStyles count="10">
    <cellStyle name="DateStyle" xfId="5"/>
    <cellStyle name="DateTimeStyle" xfId="6"/>
    <cellStyle name="IntegralNumberStyle" xfId="8"/>
    <cellStyle name="MoneyStyle" xfId="3"/>
    <cellStyle name="Normal" xfId="9"/>
    <cellStyle name="NumberStyle" xfId="1"/>
    <cellStyle name="PercentStyle" xfId="7"/>
    <cellStyle name="TextStyle" xfId="2"/>
    <cellStyle name="TimeStyle" xfId="4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D20"/>
  <sheetViews>
    <sheetView showZeros="0" workbookViewId="0">
      <selection activeCell="B12" sqref="B12"/>
    </sheetView>
  </sheetViews>
  <sheetFormatPr defaultColWidth="8.875" defaultRowHeight="15" customHeight="1"/>
  <cols>
    <col min="1" max="2" width="28.625" customWidth="1"/>
    <col min="3" max="3" width="35.75" customWidth="1"/>
    <col min="4" max="4" width="28.625" customWidth="1"/>
  </cols>
  <sheetData>
    <row r="1" spans="1:4" ht="18.75" customHeight="1">
      <c r="A1" s="79" t="s">
        <v>0</v>
      </c>
      <c r="B1" s="80"/>
      <c r="C1" s="80"/>
      <c r="D1" s="80"/>
    </row>
    <row r="2" spans="1:4" ht="28.5" customHeight="1">
      <c r="A2" s="81" t="s">
        <v>1</v>
      </c>
      <c r="B2" s="81"/>
      <c r="C2" s="81"/>
      <c r="D2" s="81"/>
    </row>
    <row r="3" spans="1:4" ht="18.75" customHeight="1">
      <c r="A3" s="82" t="str">
        <f>"单位名称："&amp;"玉溪农业职业技术学院"</f>
        <v>单位名称：玉溪农业职业技术学院</v>
      </c>
      <c r="B3" s="82"/>
      <c r="C3" s="82"/>
      <c r="D3" s="64" t="s">
        <v>2</v>
      </c>
    </row>
    <row r="4" spans="1:4" ht="18.75" customHeight="1">
      <c r="A4" s="83" t="s">
        <v>3</v>
      </c>
      <c r="B4" s="83"/>
      <c r="C4" s="83" t="s">
        <v>4</v>
      </c>
      <c r="D4" s="83"/>
    </row>
    <row r="5" spans="1:4" ht="18.75" customHeight="1">
      <c r="A5" s="66" t="s">
        <v>5</v>
      </c>
      <c r="B5" s="66" t="s">
        <v>6</v>
      </c>
      <c r="C5" s="66" t="s">
        <v>7</v>
      </c>
      <c r="D5" s="66" t="s">
        <v>6</v>
      </c>
    </row>
    <row r="6" spans="1:4" ht="18.75" customHeight="1">
      <c r="A6" s="65" t="s">
        <v>8</v>
      </c>
      <c r="B6" s="76">
        <v>75516027.359999999</v>
      </c>
      <c r="C6" s="77" t="str">
        <f>"一"&amp;"、"&amp;"教育支出"</f>
        <v>一、教育支出</v>
      </c>
      <c r="D6" s="76">
        <v>258590316.86000001</v>
      </c>
    </row>
    <row r="7" spans="1:4" ht="18.75" customHeight="1">
      <c r="A7" s="65" t="s">
        <v>9</v>
      </c>
      <c r="B7" s="76"/>
      <c r="C7" s="77" t="str">
        <f>"二"&amp;"、"&amp;"科学技术支出"</f>
        <v>二、科学技术支出</v>
      </c>
      <c r="D7" s="76">
        <v>212456</v>
      </c>
    </row>
    <row r="8" spans="1:4" ht="18.75" customHeight="1">
      <c r="A8" s="65" t="s">
        <v>10</v>
      </c>
      <c r="B8" s="76"/>
      <c r="C8" s="77" t="str">
        <f>"二"&amp;"、"&amp;"社会保障和就业支出"</f>
        <v>二、社会保障和就业支出</v>
      </c>
      <c r="D8" s="76">
        <v>8588895.8399999999</v>
      </c>
    </row>
    <row r="9" spans="1:4" ht="18.75" customHeight="1">
      <c r="A9" s="65" t="s">
        <v>11</v>
      </c>
      <c r="B9" s="76">
        <v>75211030.719999999</v>
      </c>
      <c r="C9" s="77" t="str">
        <f>"三"&amp;"、"&amp;"卫生健康支出"</f>
        <v>三、卫生健康支出</v>
      </c>
      <c r="D9" s="76">
        <v>4375295.68</v>
      </c>
    </row>
    <row r="10" spans="1:4" ht="18.75" customHeight="1">
      <c r="A10" s="65" t="s">
        <v>12</v>
      </c>
      <c r="B10" s="76">
        <v>46382000</v>
      </c>
      <c r="C10" s="77" t="str">
        <f>"四"&amp;"、"&amp;"住房保障支出"</f>
        <v>四、住房保障支出</v>
      </c>
      <c r="D10" s="76">
        <v>5230080</v>
      </c>
    </row>
    <row r="11" spans="1:4" ht="18.75" customHeight="1">
      <c r="A11" s="65" t="s">
        <v>13</v>
      </c>
      <c r="B11" s="76"/>
      <c r="C11" s="65"/>
      <c r="D11" s="65"/>
    </row>
    <row r="12" spans="1:4" ht="18.75" customHeight="1">
      <c r="A12" s="65" t="s">
        <v>14</v>
      </c>
      <c r="B12" s="76">
        <v>20000000</v>
      </c>
      <c r="C12" s="65"/>
      <c r="D12" s="65"/>
    </row>
    <row r="13" spans="1:4" ht="18.75" customHeight="1">
      <c r="A13" s="65" t="s">
        <v>15</v>
      </c>
      <c r="B13" s="76"/>
      <c r="C13" s="65"/>
      <c r="D13" s="65"/>
    </row>
    <row r="14" spans="1:4" ht="18.75" customHeight="1">
      <c r="A14" s="65" t="s">
        <v>16</v>
      </c>
      <c r="B14" s="76"/>
      <c r="C14" s="65"/>
      <c r="D14" s="65"/>
    </row>
    <row r="15" spans="1:4" ht="18.75" customHeight="1">
      <c r="A15" s="65" t="s">
        <v>17</v>
      </c>
      <c r="B15" s="76">
        <v>26382000</v>
      </c>
      <c r="C15" s="65"/>
      <c r="D15" s="65"/>
    </row>
    <row r="16" spans="1:4" ht="18.75" customHeight="1">
      <c r="A16" s="78" t="s">
        <v>18</v>
      </c>
      <c r="B16" s="76">
        <v>197109058.08000001</v>
      </c>
      <c r="C16" s="78" t="s">
        <v>19</v>
      </c>
      <c r="D16" s="76">
        <v>276997044.38</v>
      </c>
    </row>
    <row r="17" spans="1:4" ht="18.75" customHeight="1">
      <c r="A17" s="73" t="s">
        <v>20</v>
      </c>
      <c r="B17" s="65"/>
      <c r="C17" s="73" t="s">
        <v>21</v>
      </c>
      <c r="D17" s="65"/>
    </row>
    <row r="18" spans="1:4" ht="18.75" customHeight="1">
      <c r="A18" s="23" t="s">
        <v>22</v>
      </c>
      <c r="B18" s="76">
        <v>21443368.329999998</v>
      </c>
      <c r="C18" s="23" t="s">
        <v>22</v>
      </c>
      <c r="D18" s="76"/>
    </row>
    <row r="19" spans="1:4" ht="18.75" customHeight="1">
      <c r="A19" s="23" t="s">
        <v>23</v>
      </c>
      <c r="B19" s="76">
        <v>58444617.969999999</v>
      </c>
      <c r="C19" s="23" t="s">
        <v>23</v>
      </c>
      <c r="D19" s="76"/>
    </row>
    <row r="20" spans="1:4" ht="18.75" customHeight="1">
      <c r="A20" s="78" t="s">
        <v>24</v>
      </c>
      <c r="B20" s="76">
        <v>276997044.38</v>
      </c>
      <c r="C20" s="78" t="s">
        <v>25</v>
      </c>
      <c r="D20" s="76">
        <v>276997044.38</v>
      </c>
    </row>
  </sheetData>
  <mergeCells count="5">
    <mergeCell ref="A1:D1"/>
    <mergeCell ref="A2:D2"/>
    <mergeCell ref="A3:C3"/>
    <mergeCell ref="A4:B4"/>
    <mergeCell ref="C4:D4"/>
  </mergeCells>
  <phoneticPr fontId="23" type="noConversion"/>
  <pageMargins left="0.75" right="0.75" top="1" bottom="1" header="0.5" footer="0.5"/>
  <pageSetup pageOrder="overThenDown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F9"/>
  <sheetViews>
    <sheetView showZeros="0" topLeftCell="B1" workbookViewId="0">
      <selection activeCell="D16" sqref="D16"/>
    </sheetView>
  </sheetViews>
  <sheetFormatPr defaultColWidth="9.125" defaultRowHeight="14.25" customHeight="1"/>
  <cols>
    <col min="1" max="1" width="29" customWidth="1"/>
    <col min="2" max="2" width="28.625" customWidth="1"/>
    <col min="3" max="3" width="31.625" customWidth="1"/>
    <col min="4" max="6" width="33.5" customWidth="1"/>
  </cols>
  <sheetData>
    <row r="1" spans="1:6" ht="15.75" customHeight="1">
      <c r="B1" s="54"/>
      <c r="F1" s="55" t="s">
        <v>410</v>
      </c>
    </row>
    <row r="2" spans="1:6" ht="28.5" customHeight="1">
      <c r="A2" s="100" t="s">
        <v>411</v>
      </c>
      <c r="B2" s="100"/>
      <c r="C2" s="100"/>
      <c r="D2" s="100"/>
      <c r="E2" s="100"/>
      <c r="F2" s="100"/>
    </row>
    <row r="3" spans="1:6" ht="15" customHeight="1">
      <c r="A3" s="111" t="str">
        <f>"单位名称："&amp;"玉溪农业职业技术学院"</f>
        <v>单位名称：玉溪农业职业技术学院</v>
      </c>
      <c r="B3" s="112"/>
      <c r="C3" s="112"/>
      <c r="D3" s="113"/>
      <c r="E3" s="113"/>
      <c r="F3" s="56" t="s">
        <v>412</v>
      </c>
    </row>
    <row r="4" spans="1:6" ht="18.75" customHeight="1">
      <c r="A4" s="118" t="s">
        <v>133</v>
      </c>
      <c r="B4" s="118" t="s">
        <v>67</v>
      </c>
      <c r="C4" s="118" t="s">
        <v>68</v>
      </c>
      <c r="D4" s="114" t="s">
        <v>413</v>
      </c>
      <c r="E4" s="115"/>
      <c r="F4" s="115"/>
    </row>
    <row r="5" spans="1:6" ht="30" customHeight="1">
      <c r="A5" s="119"/>
      <c r="B5" s="119"/>
      <c r="C5" s="119"/>
      <c r="D5" s="11" t="s">
        <v>30</v>
      </c>
      <c r="E5" s="14" t="s">
        <v>71</v>
      </c>
      <c r="F5" s="14" t="s">
        <v>72</v>
      </c>
    </row>
    <row r="6" spans="1:6" ht="16.5" customHeight="1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</row>
    <row r="7" spans="1:6" ht="20.25" customHeight="1">
      <c r="A7" s="15"/>
      <c r="B7" s="15"/>
      <c r="C7" s="15"/>
      <c r="D7" s="7"/>
      <c r="E7" s="57"/>
      <c r="F7" s="57"/>
    </row>
    <row r="8" spans="1:6" ht="17.25" customHeight="1">
      <c r="A8" s="116" t="s">
        <v>314</v>
      </c>
      <c r="B8" s="117"/>
      <c r="C8" s="117" t="s">
        <v>314</v>
      </c>
      <c r="D8" s="57"/>
      <c r="E8" s="57"/>
      <c r="F8" s="57"/>
    </row>
    <row r="9" spans="1:6" ht="14.25" customHeight="1">
      <c r="B9" s="191" t="s">
        <v>527</v>
      </c>
      <c r="C9" s="191"/>
    </row>
  </sheetData>
  <mergeCells count="8">
    <mergeCell ref="B9:C9"/>
    <mergeCell ref="A2:F2"/>
    <mergeCell ref="A3:E3"/>
    <mergeCell ref="D4:F4"/>
    <mergeCell ref="A8:C8"/>
    <mergeCell ref="A4:A5"/>
    <mergeCell ref="B4:B5"/>
    <mergeCell ref="C4:C5"/>
  </mergeCells>
  <phoneticPr fontId="23" type="noConversion"/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Q33"/>
  <sheetViews>
    <sheetView showZeros="0" topLeftCell="D25" workbookViewId="0">
      <selection sqref="A1:Q1"/>
    </sheetView>
  </sheetViews>
  <sheetFormatPr defaultColWidth="9.125" defaultRowHeight="14.25" customHeight="1"/>
  <cols>
    <col min="1" max="1" width="29.625" customWidth="1"/>
    <col min="2" max="2" width="21.75" customWidth="1"/>
    <col min="3" max="3" width="35.25" customWidth="1"/>
    <col min="4" max="4" width="7.75" customWidth="1"/>
    <col min="5" max="5" width="10.25" customWidth="1"/>
    <col min="6" max="6" width="14.875" customWidth="1"/>
    <col min="7" max="7" width="14.125" customWidth="1"/>
    <col min="8" max="11" width="14.75" customWidth="1"/>
    <col min="12" max="16" width="12.625" customWidth="1"/>
    <col min="17" max="17" width="10.375" customWidth="1"/>
  </cols>
  <sheetData>
    <row r="1" spans="1:17" ht="13.5" customHeight="1">
      <c r="A1" s="128" t="s">
        <v>414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9"/>
      <c r="P1" s="129"/>
      <c r="Q1" s="128"/>
    </row>
    <row r="2" spans="1:17" ht="27.75" customHeight="1">
      <c r="A2" s="130" t="s">
        <v>415</v>
      </c>
      <c r="B2" s="100"/>
      <c r="C2" s="100"/>
      <c r="D2" s="100"/>
      <c r="E2" s="100"/>
      <c r="F2" s="100"/>
      <c r="G2" s="100"/>
      <c r="H2" s="100"/>
      <c r="I2" s="100"/>
      <c r="J2" s="100"/>
      <c r="K2" s="109"/>
      <c r="L2" s="100"/>
      <c r="M2" s="100"/>
      <c r="N2" s="100"/>
      <c r="O2" s="109"/>
      <c r="P2" s="109"/>
      <c r="Q2" s="100"/>
    </row>
    <row r="3" spans="1:17" ht="18.75" customHeight="1">
      <c r="A3" s="131" t="str">
        <f>"单位名称："&amp;"玉溪农业职业技术学院"</f>
        <v>单位名称：玉溪农业职业技术学院</v>
      </c>
      <c r="B3" s="132"/>
      <c r="C3" s="132"/>
      <c r="D3" s="132"/>
      <c r="E3" s="132"/>
      <c r="F3" s="1"/>
      <c r="G3" s="1"/>
      <c r="H3" s="1"/>
      <c r="I3" s="1"/>
      <c r="J3" s="1"/>
      <c r="O3" s="34"/>
      <c r="P3" s="34"/>
      <c r="Q3" s="53" t="s">
        <v>2</v>
      </c>
    </row>
    <row r="4" spans="1:17" ht="15.75" customHeight="1">
      <c r="A4" s="118" t="s">
        <v>416</v>
      </c>
      <c r="B4" s="125" t="s">
        <v>417</v>
      </c>
      <c r="C4" s="125" t="s">
        <v>418</v>
      </c>
      <c r="D4" s="125" t="s">
        <v>419</v>
      </c>
      <c r="E4" s="125" t="s">
        <v>420</v>
      </c>
      <c r="F4" s="125" t="s">
        <v>421</v>
      </c>
      <c r="G4" s="133" t="s">
        <v>140</v>
      </c>
      <c r="H4" s="133"/>
      <c r="I4" s="133"/>
      <c r="J4" s="133"/>
      <c r="K4" s="134"/>
      <c r="L4" s="133"/>
      <c r="M4" s="133"/>
      <c r="N4" s="133"/>
      <c r="O4" s="135"/>
      <c r="P4" s="134"/>
      <c r="Q4" s="136"/>
    </row>
    <row r="5" spans="1:17" ht="17.25" customHeight="1">
      <c r="A5" s="123"/>
      <c r="B5" s="126"/>
      <c r="C5" s="126"/>
      <c r="D5" s="126"/>
      <c r="E5" s="126"/>
      <c r="F5" s="126"/>
      <c r="G5" s="126" t="s">
        <v>30</v>
      </c>
      <c r="H5" s="126" t="s">
        <v>33</v>
      </c>
      <c r="I5" s="126" t="s">
        <v>422</v>
      </c>
      <c r="J5" s="126" t="s">
        <v>423</v>
      </c>
      <c r="K5" s="140" t="s">
        <v>424</v>
      </c>
      <c r="L5" s="137" t="s">
        <v>425</v>
      </c>
      <c r="M5" s="137"/>
      <c r="N5" s="137"/>
      <c r="O5" s="138"/>
      <c r="P5" s="139"/>
      <c r="Q5" s="127"/>
    </row>
    <row r="6" spans="1:17" ht="54" customHeight="1">
      <c r="A6" s="124"/>
      <c r="B6" s="127"/>
      <c r="C6" s="127"/>
      <c r="D6" s="127"/>
      <c r="E6" s="127"/>
      <c r="F6" s="127"/>
      <c r="G6" s="127"/>
      <c r="H6" s="127" t="s">
        <v>32</v>
      </c>
      <c r="I6" s="127"/>
      <c r="J6" s="127"/>
      <c r="K6" s="141"/>
      <c r="L6" s="44" t="s">
        <v>32</v>
      </c>
      <c r="M6" s="44" t="s">
        <v>39</v>
      </c>
      <c r="N6" s="44" t="s">
        <v>147</v>
      </c>
      <c r="O6" s="52" t="s">
        <v>41</v>
      </c>
      <c r="P6" s="51" t="s">
        <v>42</v>
      </c>
      <c r="Q6" s="44" t="s">
        <v>43</v>
      </c>
    </row>
    <row r="7" spans="1:17" ht="15" customHeight="1">
      <c r="A7" s="13">
        <v>1</v>
      </c>
      <c r="B7" s="45">
        <v>2</v>
      </c>
      <c r="C7" s="45">
        <v>3</v>
      </c>
      <c r="D7" s="45">
        <v>4</v>
      </c>
      <c r="E7" s="45">
        <v>5</v>
      </c>
      <c r="F7" s="45">
        <v>6</v>
      </c>
      <c r="G7" s="46">
        <v>7</v>
      </c>
      <c r="H7" s="46">
        <v>8</v>
      </c>
      <c r="I7" s="46">
        <v>9</v>
      </c>
      <c r="J7" s="46">
        <v>10</v>
      </c>
      <c r="K7" s="46">
        <v>11</v>
      </c>
      <c r="L7" s="46">
        <v>12</v>
      </c>
      <c r="M7" s="46">
        <v>13</v>
      </c>
      <c r="N7" s="46">
        <v>14</v>
      </c>
      <c r="O7" s="46">
        <v>15</v>
      </c>
      <c r="P7" s="46">
        <v>16</v>
      </c>
      <c r="Q7" s="46">
        <v>17</v>
      </c>
    </row>
    <row r="8" spans="1:17" ht="21" customHeight="1">
      <c r="A8" s="39" t="s">
        <v>64</v>
      </c>
      <c r="B8" s="40"/>
      <c r="C8" s="40"/>
      <c r="D8" s="40"/>
      <c r="E8" s="47"/>
      <c r="F8" s="48">
        <v>3729200</v>
      </c>
      <c r="G8" s="17">
        <v>3729200</v>
      </c>
      <c r="H8" s="17">
        <v>3729200</v>
      </c>
      <c r="I8" s="17"/>
      <c r="J8" s="17"/>
      <c r="K8" s="17"/>
      <c r="L8" s="17"/>
      <c r="M8" s="17"/>
      <c r="N8" s="17"/>
      <c r="O8" s="17"/>
      <c r="P8" s="17"/>
      <c r="Q8" s="17"/>
    </row>
    <row r="9" spans="1:17" ht="21" customHeight="1">
      <c r="A9" s="39" t="str">
        <f>"      "&amp;"公车购置及运维费"</f>
        <v>公车购置及运维费</v>
      </c>
      <c r="B9" s="40" t="s">
        <v>426</v>
      </c>
      <c r="C9" s="40" t="str">
        <f>"C1804010201"&amp;"  "&amp;"机动车保险服务"</f>
        <v>C1804010201  机动车保险服务</v>
      </c>
      <c r="D9" s="49" t="s">
        <v>427</v>
      </c>
      <c r="E9" s="50">
        <v>50000</v>
      </c>
      <c r="F9" s="7">
        <v>50000</v>
      </c>
      <c r="G9" s="17">
        <v>50000</v>
      </c>
      <c r="H9" s="17">
        <v>50000</v>
      </c>
      <c r="I9" s="17"/>
      <c r="J9" s="17"/>
      <c r="K9" s="17"/>
      <c r="L9" s="17"/>
      <c r="M9" s="17"/>
      <c r="N9" s="17"/>
      <c r="O9" s="17"/>
      <c r="P9" s="17"/>
      <c r="Q9" s="17"/>
    </row>
    <row r="10" spans="1:17" ht="21" customHeight="1">
      <c r="A10" s="39" t="str">
        <f>"      "&amp;"公车购置及运维费"</f>
        <v>公车购置及运维费</v>
      </c>
      <c r="B10" s="40" t="s">
        <v>428</v>
      </c>
      <c r="C10" s="40" t="str">
        <f>"C23120301"&amp;"  "&amp;"车辆维修和保养服务"</f>
        <v>C23120301  车辆维修和保养服务</v>
      </c>
      <c r="D10" s="49" t="s">
        <v>429</v>
      </c>
      <c r="E10" s="50">
        <v>1</v>
      </c>
      <c r="F10" s="7">
        <v>100000</v>
      </c>
      <c r="G10" s="17">
        <v>100000</v>
      </c>
      <c r="H10" s="17">
        <v>100000</v>
      </c>
      <c r="I10" s="17"/>
      <c r="J10" s="17"/>
      <c r="K10" s="17"/>
      <c r="L10" s="17"/>
      <c r="M10" s="17"/>
      <c r="N10" s="17"/>
      <c r="O10" s="17"/>
      <c r="P10" s="17"/>
      <c r="Q10" s="17"/>
    </row>
    <row r="11" spans="1:17" ht="21" customHeight="1">
      <c r="A11" s="39" t="str">
        <f>"      "&amp;"公车购置及运维费"</f>
        <v>公车购置及运维费</v>
      </c>
      <c r="B11" s="40" t="s">
        <v>430</v>
      </c>
      <c r="C11" s="40" t="str">
        <f>"C23120302"&amp;"  "&amp;"车辆加油、添加燃料服务"</f>
        <v>C23120302  车辆加油、添加燃料服务</v>
      </c>
      <c r="D11" s="49" t="s">
        <v>429</v>
      </c>
      <c r="E11" s="50">
        <v>1</v>
      </c>
      <c r="F11" s="7">
        <v>150000</v>
      </c>
      <c r="G11" s="17">
        <v>150000</v>
      </c>
      <c r="H11" s="17">
        <v>150000</v>
      </c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21" customHeight="1">
      <c r="A12" s="39" t="str">
        <f t="shared" ref="A12:A32" si="0">"      "&amp;"一般公用经费"</f>
        <v>一般公用经费</v>
      </c>
      <c r="B12" s="40" t="s">
        <v>431</v>
      </c>
      <c r="C12" s="40" t="str">
        <f>"A05010202"&amp;"  "&amp;"会议桌"</f>
        <v>A05010202  会议桌</v>
      </c>
      <c r="D12" s="49" t="s">
        <v>432</v>
      </c>
      <c r="E12" s="50">
        <v>1</v>
      </c>
      <c r="F12" s="7">
        <v>1500</v>
      </c>
      <c r="G12" s="17">
        <v>1500</v>
      </c>
      <c r="H12" s="17">
        <v>1500</v>
      </c>
      <c r="I12" s="17"/>
      <c r="J12" s="17"/>
      <c r="K12" s="17"/>
      <c r="L12" s="17"/>
      <c r="M12" s="17"/>
      <c r="N12" s="17"/>
      <c r="O12" s="17"/>
      <c r="P12" s="17"/>
      <c r="Q12" s="17"/>
    </row>
    <row r="13" spans="1:17" ht="21" customHeight="1">
      <c r="A13" s="39" t="str">
        <f t="shared" si="0"/>
        <v>一般公用经费</v>
      </c>
      <c r="B13" s="40" t="s">
        <v>433</v>
      </c>
      <c r="C13" s="40" t="str">
        <f>"A02021099"&amp;"  "&amp;"其他打印机"</f>
        <v>A02021099  其他打印机</v>
      </c>
      <c r="D13" s="49" t="s">
        <v>434</v>
      </c>
      <c r="E13" s="50">
        <v>1</v>
      </c>
      <c r="F13" s="7">
        <v>1500</v>
      </c>
      <c r="G13" s="17">
        <v>1500</v>
      </c>
      <c r="H13" s="17">
        <v>1500</v>
      </c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21" customHeight="1">
      <c r="A14" s="39" t="str">
        <f t="shared" si="0"/>
        <v>一般公用经费</v>
      </c>
      <c r="B14" s="40" t="s">
        <v>435</v>
      </c>
      <c r="C14" s="40" t="str">
        <f>"A02049900"&amp;"  "&amp;"其他图书档案设备"</f>
        <v>A02049900  其他图书档案设备</v>
      </c>
      <c r="D14" s="49" t="s">
        <v>434</v>
      </c>
      <c r="E14" s="50">
        <v>1</v>
      </c>
      <c r="F14" s="7">
        <v>800</v>
      </c>
      <c r="G14" s="17">
        <v>800</v>
      </c>
      <c r="H14" s="17">
        <v>800</v>
      </c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21" customHeight="1">
      <c r="A15" s="39" t="str">
        <f t="shared" si="0"/>
        <v>一般公用经费</v>
      </c>
      <c r="B15" s="40" t="s">
        <v>436</v>
      </c>
      <c r="C15" s="40" t="str">
        <f>"C21040001"&amp;"  "&amp;"物业管理服务"</f>
        <v>C21040001  物业管理服务</v>
      </c>
      <c r="D15" s="49" t="s">
        <v>429</v>
      </c>
      <c r="E15" s="50">
        <v>1</v>
      </c>
      <c r="F15" s="7">
        <v>1000000</v>
      </c>
      <c r="G15" s="17">
        <v>1000000</v>
      </c>
      <c r="H15" s="17">
        <v>1000000</v>
      </c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21" customHeight="1">
      <c r="A16" s="39" t="str">
        <f t="shared" si="0"/>
        <v>一般公用经费</v>
      </c>
      <c r="B16" s="40" t="s">
        <v>437</v>
      </c>
      <c r="C16" s="40" t="str">
        <f>"A05010303"&amp;"  "&amp;"会议椅"</f>
        <v>A05010303  会议椅</v>
      </c>
      <c r="D16" s="49" t="s">
        <v>438</v>
      </c>
      <c r="E16" s="50">
        <v>7</v>
      </c>
      <c r="F16" s="7">
        <v>1400</v>
      </c>
      <c r="G16" s="17">
        <v>1400</v>
      </c>
      <c r="H16" s="17">
        <v>1400</v>
      </c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21" customHeight="1">
      <c r="A17" s="39" t="str">
        <f t="shared" si="0"/>
        <v>一般公用经费</v>
      </c>
      <c r="B17" s="40" t="s">
        <v>439</v>
      </c>
      <c r="C17" s="40" t="str">
        <f>"A05010202"&amp;"  "&amp;"会议桌"</f>
        <v>A05010202  会议桌</v>
      </c>
      <c r="D17" s="49" t="s">
        <v>432</v>
      </c>
      <c r="E17" s="50">
        <v>7</v>
      </c>
      <c r="F17" s="7">
        <v>14000</v>
      </c>
      <c r="G17" s="17">
        <v>14000</v>
      </c>
      <c r="H17" s="17">
        <v>14000</v>
      </c>
      <c r="I17" s="17"/>
      <c r="J17" s="17"/>
      <c r="K17" s="17"/>
      <c r="L17" s="17"/>
      <c r="M17" s="17"/>
      <c r="N17" s="17"/>
      <c r="O17" s="17"/>
      <c r="P17" s="17"/>
      <c r="Q17" s="17"/>
    </row>
    <row r="18" spans="1:17" ht="21" customHeight="1">
      <c r="A18" s="39" t="str">
        <f t="shared" si="0"/>
        <v>一般公用经费</v>
      </c>
      <c r="B18" s="40" t="s">
        <v>440</v>
      </c>
      <c r="C18" s="40" t="str">
        <f>"C21040001"&amp;"  "&amp;"物业管理服务"</f>
        <v>C21040001  物业管理服务</v>
      </c>
      <c r="D18" s="49" t="s">
        <v>429</v>
      </c>
      <c r="E18" s="50">
        <v>1</v>
      </c>
      <c r="F18" s="7">
        <v>50000</v>
      </c>
      <c r="G18" s="17">
        <v>50000</v>
      </c>
      <c r="H18" s="17">
        <v>50000</v>
      </c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21" customHeight="1">
      <c r="A19" s="39" t="str">
        <f t="shared" si="0"/>
        <v>一般公用经费</v>
      </c>
      <c r="B19" s="40" t="s">
        <v>441</v>
      </c>
      <c r="C19" s="40" t="str">
        <f>"A02010202"&amp;"  "&amp;"交换设备"</f>
        <v>A02010202  交换设备</v>
      </c>
      <c r="D19" s="49" t="s">
        <v>434</v>
      </c>
      <c r="E19" s="50">
        <v>1</v>
      </c>
      <c r="F19" s="7">
        <v>1000</v>
      </c>
      <c r="G19" s="17">
        <v>1000</v>
      </c>
      <c r="H19" s="17">
        <v>1000</v>
      </c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21" customHeight="1">
      <c r="A20" s="39" t="str">
        <f t="shared" si="0"/>
        <v>一般公用经费</v>
      </c>
      <c r="B20" s="40" t="s">
        <v>442</v>
      </c>
      <c r="C20" s="40" t="str">
        <f>"A02021003"&amp;"  "&amp;"A4黑白打印机"</f>
        <v>A02021003  A4黑白打印机</v>
      </c>
      <c r="D20" s="49" t="s">
        <v>434</v>
      </c>
      <c r="E20" s="50">
        <v>5</v>
      </c>
      <c r="F20" s="7">
        <v>7500</v>
      </c>
      <c r="G20" s="17">
        <v>7500</v>
      </c>
      <c r="H20" s="17">
        <v>7500</v>
      </c>
      <c r="I20" s="17"/>
      <c r="J20" s="17"/>
      <c r="K20" s="17"/>
      <c r="L20" s="17"/>
      <c r="M20" s="17"/>
      <c r="N20" s="17"/>
      <c r="O20" s="17"/>
      <c r="P20" s="17"/>
      <c r="Q20" s="17"/>
    </row>
    <row r="21" spans="1:17" ht="21" customHeight="1">
      <c r="A21" s="39" t="str">
        <f t="shared" si="0"/>
        <v>一般公用经费</v>
      </c>
      <c r="B21" s="40" t="s">
        <v>443</v>
      </c>
      <c r="C21" s="40" t="str">
        <f>"A05040101"&amp;"  "&amp;"复印纸"</f>
        <v>A05040101  复印纸</v>
      </c>
      <c r="D21" s="49" t="s">
        <v>444</v>
      </c>
      <c r="E21" s="50">
        <v>1000</v>
      </c>
      <c r="F21" s="7">
        <v>100000</v>
      </c>
      <c r="G21" s="17">
        <v>100000</v>
      </c>
      <c r="H21" s="17">
        <v>100000</v>
      </c>
      <c r="I21" s="17"/>
      <c r="J21" s="17"/>
      <c r="K21" s="17"/>
      <c r="L21" s="17"/>
      <c r="M21" s="17"/>
      <c r="N21" s="17"/>
      <c r="O21" s="17"/>
      <c r="P21" s="17"/>
      <c r="Q21" s="17"/>
    </row>
    <row r="22" spans="1:17" ht="21" customHeight="1">
      <c r="A22" s="39" t="str">
        <f t="shared" si="0"/>
        <v>一般公用经费</v>
      </c>
      <c r="B22" s="40" t="s">
        <v>445</v>
      </c>
      <c r="C22" s="40" t="str">
        <f>"A02021199"&amp;"  "&amp;"其他输入输出设备"</f>
        <v>A02021199  其他输入输出设备</v>
      </c>
      <c r="D22" s="49" t="s">
        <v>434</v>
      </c>
      <c r="E22" s="50">
        <v>1</v>
      </c>
      <c r="F22" s="7">
        <v>800</v>
      </c>
      <c r="G22" s="17">
        <v>800</v>
      </c>
      <c r="H22" s="17">
        <v>800</v>
      </c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21" customHeight="1">
      <c r="A23" s="39" t="str">
        <f t="shared" si="0"/>
        <v>一般公用经费</v>
      </c>
      <c r="B23" s="40" t="s">
        <v>446</v>
      </c>
      <c r="C23" s="40" t="str">
        <f>"C21040001"&amp;"  "&amp;"物业管理服务"</f>
        <v>C21040001  物业管理服务</v>
      </c>
      <c r="D23" s="49" t="s">
        <v>429</v>
      </c>
      <c r="E23" s="50">
        <v>1</v>
      </c>
      <c r="F23" s="7">
        <v>1500000</v>
      </c>
      <c r="G23" s="17">
        <v>1500000</v>
      </c>
      <c r="H23" s="17">
        <v>1500000</v>
      </c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21" customHeight="1">
      <c r="A24" s="39" t="str">
        <f t="shared" si="0"/>
        <v>一般公用经费</v>
      </c>
      <c r="B24" s="40" t="s">
        <v>447</v>
      </c>
      <c r="C24" s="40" t="str">
        <f>"A02010108"&amp;"  "&amp;"便携式计算机"</f>
        <v>A02010108  便携式计算机</v>
      </c>
      <c r="D24" s="49" t="s">
        <v>434</v>
      </c>
      <c r="E24" s="50">
        <v>10</v>
      </c>
      <c r="F24" s="7">
        <v>45000</v>
      </c>
      <c r="G24" s="17">
        <v>45000</v>
      </c>
      <c r="H24" s="17">
        <v>45000</v>
      </c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21" customHeight="1">
      <c r="A25" s="39" t="str">
        <f t="shared" si="0"/>
        <v>一般公用经费</v>
      </c>
      <c r="B25" s="40" t="s">
        <v>448</v>
      </c>
      <c r="C25" s="40" t="str">
        <f>"B08000000"&amp;"  "&amp;"修缮工程"</f>
        <v>B08000000  修缮工程</v>
      </c>
      <c r="D25" s="49" t="s">
        <v>429</v>
      </c>
      <c r="E25" s="50">
        <v>1</v>
      </c>
      <c r="F25" s="7">
        <v>500000</v>
      </c>
      <c r="G25" s="17">
        <v>500000</v>
      </c>
      <c r="H25" s="17">
        <v>500000</v>
      </c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21" customHeight="1">
      <c r="A26" s="39" t="str">
        <f t="shared" si="0"/>
        <v>一般公用经费</v>
      </c>
      <c r="B26" s="40" t="s">
        <v>449</v>
      </c>
      <c r="C26" s="40" t="str">
        <f>"A02020400"&amp;"  "&amp;"多功能一体机"</f>
        <v>A02020400  多功能一体机</v>
      </c>
      <c r="D26" s="49" t="s">
        <v>434</v>
      </c>
      <c r="E26" s="50">
        <v>1</v>
      </c>
      <c r="F26" s="7">
        <v>3000</v>
      </c>
      <c r="G26" s="17">
        <v>3000</v>
      </c>
      <c r="H26" s="17">
        <v>3000</v>
      </c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21" customHeight="1">
      <c r="A27" s="39" t="str">
        <f t="shared" si="0"/>
        <v>一般公用经费</v>
      </c>
      <c r="B27" s="40" t="s">
        <v>450</v>
      </c>
      <c r="C27" s="40" t="str">
        <f>"A02061504"&amp;"  "&amp;"不间断电源"</f>
        <v>A02061504  不间断电源</v>
      </c>
      <c r="D27" s="49" t="s">
        <v>434</v>
      </c>
      <c r="E27" s="50">
        <v>1</v>
      </c>
      <c r="F27" s="7">
        <v>13000</v>
      </c>
      <c r="G27" s="17">
        <v>13000</v>
      </c>
      <c r="H27" s="17">
        <v>13000</v>
      </c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21" customHeight="1">
      <c r="A28" s="39" t="str">
        <f t="shared" si="0"/>
        <v>一般公用经费</v>
      </c>
      <c r="B28" s="40" t="s">
        <v>451</v>
      </c>
      <c r="C28" s="40" t="str">
        <f>"A05010301"&amp;"  "&amp;"办公椅"</f>
        <v>A05010301  办公椅</v>
      </c>
      <c r="D28" s="49" t="s">
        <v>438</v>
      </c>
      <c r="E28" s="50">
        <v>13</v>
      </c>
      <c r="F28" s="7">
        <v>6500</v>
      </c>
      <c r="G28" s="17">
        <v>6500</v>
      </c>
      <c r="H28" s="17">
        <v>6500</v>
      </c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21" customHeight="1">
      <c r="A29" s="39" t="str">
        <f t="shared" si="0"/>
        <v>一般公用经费</v>
      </c>
      <c r="B29" s="40" t="s">
        <v>452</v>
      </c>
      <c r="C29" s="40" t="str">
        <f>"A05010502"&amp;"  "&amp;"文件柜"</f>
        <v>A05010502  文件柜</v>
      </c>
      <c r="D29" s="49" t="s">
        <v>453</v>
      </c>
      <c r="E29" s="50">
        <v>3</v>
      </c>
      <c r="F29" s="7">
        <v>2400</v>
      </c>
      <c r="G29" s="17">
        <v>2400</v>
      </c>
      <c r="H29" s="17">
        <v>2400</v>
      </c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21" customHeight="1">
      <c r="A30" s="39" t="str">
        <f t="shared" si="0"/>
        <v>一般公用经费</v>
      </c>
      <c r="B30" s="40" t="s">
        <v>454</v>
      </c>
      <c r="C30" s="40" t="str">
        <f>"A05010201"&amp;"  "&amp;"办公桌"</f>
        <v>A05010201  办公桌</v>
      </c>
      <c r="D30" s="49" t="s">
        <v>453</v>
      </c>
      <c r="E30" s="50">
        <v>7</v>
      </c>
      <c r="F30" s="7">
        <v>6300</v>
      </c>
      <c r="G30" s="17">
        <v>6300</v>
      </c>
      <c r="H30" s="17">
        <v>6300</v>
      </c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21" customHeight="1">
      <c r="A31" s="39" t="str">
        <f t="shared" si="0"/>
        <v>一般公用经费</v>
      </c>
      <c r="B31" s="40" t="s">
        <v>455</v>
      </c>
      <c r="C31" s="40" t="str">
        <f>"A02021301"&amp;"  "&amp;"碎纸机"</f>
        <v>A02021301  碎纸机</v>
      </c>
      <c r="D31" s="49" t="s">
        <v>456</v>
      </c>
      <c r="E31" s="50">
        <v>1</v>
      </c>
      <c r="F31" s="7">
        <v>500</v>
      </c>
      <c r="G31" s="17">
        <v>500</v>
      </c>
      <c r="H31" s="17">
        <v>500</v>
      </c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21" customHeight="1">
      <c r="A32" s="39" t="str">
        <f t="shared" si="0"/>
        <v>一般公用经费</v>
      </c>
      <c r="B32" s="40" t="s">
        <v>457</v>
      </c>
      <c r="C32" s="40" t="str">
        <f>"A02010105"&amp;"  "&amp;"台式计算机"</f>
        <v>A02010105  台式计算机</v>
      </c>
      <c r="D32" s="49" t="s">
        <v>434</v>
      </c>
      <c r="E32" s="50">
        <v>29</v>
      </c>
      <c r="F32" s="7">
        <v>174000</v>
      </c>
      <c r="G32" s="17">
        <v>174000</v>
      </c>
      <c r="H32" s="17">
        <v>174000</v>
      </c>
      <c r="I32" s="17"/>
      <c r="J32" s="17"/>
      <c r="K32" s="17"/>
      <c r="L32" s="17"/>
      <c r="M32" s="17"/>
      <c r="N32" s="17"/>
      <c r="O32" s="17"/>
      <c r="P32" s="17"/>
      <c r="Q32" s="17"/>
    </row>
    <row r="33" spans="1:17" ht="21" customHeight="1">
      <c r="A33" s="120" t="s">
        <v>314</v>
      </c>
      <c r="B33" s="121"/>
      <c r="C33" s="121"/>
      <c r="D33" s="121"/>
      <c r="E33" s="122"/>
      <c r="F33" s="48">
        <v>3729200</v>
      </c>
      <c r="G33" s="17">
        <v>3729200</v>
      </c>
      <c r="H33" s="17">
        <v>3729200</v>
      </c>
      <c r="I33" s="17"/>
      <c r="J33" s="17"/>
      <c r="K33" s="17"/>
      <c r="L33" s="17"/>
      <c r="M33" s="17"/>
      <c r="N33" s="17"/>
      <c r="O33" s="17"/>
      <c r="P33" s="17"/>
      <c r="Q33" s="17"/>
    </row>
  </sheetData>
  <mergeCells count="17">
    <mergeCell ref="A1:Q1"/>
    <mergeCell ref="A2:Q2"/>
    <mergeCell ref="A3:E3"/>
    <mergeCell ref="G4:Q4"/>
    <mergeCell ref="L5:Q5"/>
    <mergeCell ref="F4:F6"/>
    <mergeCell ref="G5:G6"/>
    <mergeCell ref="H5:H6"/>
    <mergeCell ref="I5:I6"/>
    <mergeCell ref="J5:J6"/>
    <mergeCell ref="K5:K6"/>
    <mergeCell ref="A33:E33"/>
    <mergeCell ref="A4:A6"/>
    <mergeCell ref="B4:B6"/>
    <mergeCell ref="C4:C6"/>
    <mergeCell ref="D4:D6"/>
    <mergeCell ref="E4:E6"/>
  </mergeCells>
  <phoneticPr fontId="23" type="noConversion"/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N11"/>
  <sheetViews>
    <sheetView showZeros="0" tabSelected="1" topLeftCell="D1" workbookViewId="0">
      <selection activeCell="G16" sqref="G16"/>
    </sheetView>
  </sheetViews>
  <sheetFormatPr defaultColWidth="9.125" defaultRowHeight="14.25" customHeight="1"/>
  <cols>
    <col min="1" max="1" width="31.375" customWidth="1"/>
    <col min="2" max="2" width="21.75" customWidth="1"/>
    <col min="3" max="3" width="26.75" customWidth="1"/>
    <col min="4" max="4" width="16.625" customWidth="1"/>
    <col min="5" max="5" width="27.875" customWidth="1"/>
    <col min="6" max="14" width="16.625" customWidth="1"/>
  </cols>
  <sheetData>
    <row r="1" spans="1:14" ht="13.5" customHeight="1">
      <c r="A1" s="149" t="s">
        <v>458</v>
      </c>
      <c r="B1" s="149"/>
      <c r="C1" s="149"/>
      <c r="D1" s="149"/>
      <c r="E1" s="149"/>
      <c r="F1" s="149"/>
      <c r="G1" s="149"/>
      <c r="H1" s="150"/>
      <c r="I1" s="149"/>
      <c r="J1" s="149"/>
      <c r="K1" s="149"/>
      <c r="L1" s="151"/>
      <c r="M1" s="150"/>
      <c r="N1" s="152"/>
    </row>
    <row r="2" spans="1:14" ht="27.75" customHeight="1">
      <c r="A2" s="130" t="s">
        <v>459</v>
      </c>
      <c r="B2" s="153"/>
      <c r="C2" s="153"/>
      <c r="D2" s="153"/>
      <c r="E2" s="153"/>
      <c r="F2" s="153"/>
      <c r="G2" s="153"/>
      <c r="H2" s="154"/>
      <c r="I2" s="153"/>
      <c r="J2" s="153"/>
      <c r="K2" s="153"/>
      <c r="L2" s="109"/>
      <c r="M2" s="154"/>
      <c r="N2" s="153"/>
    </row>
    <row r="3" spans="1:14" ht="18.75" customHeight="1">
      <c r="A3" s="155" t="str">
        <f>"单位名称："&amp;"玉溪农业职业技术学院"</f>
        <v>单位名称：玉溪农业职业技术学院</v>
      </c>
      <c r="B3" s="113"/>
      <c r="C3" s="113"/>
      <c r="D3" s="31"/>
      <c r="E3" s="31"/>
      <c r="F3" s="31"/>
      <c r="G3" s="31"/>
      <c r="H3" s="35"/>
      <c r="I3" s="32"/>
      <c r="J3" s="32"/>
      <c r="K3" s="32"/>
      <c r="L3" s="34"/>
      <c r="M3" s="41"/>
      <c r="N3" s="42" t="s">
        <v>2</v>
      </c>
    </row>
    <row r="4" spans="1:14" ht="15.75" customHeight="1">
      <c r="A4" s="143" t="s">
        <v>416</v>
      </c>
      <c r="B4" s="146" t="s">
        <v>460</v>
      </c>
      <c r="C4" s="146" t="s">
        <v>461</v>
      </c>
      <c r="D4" s="156" t="s">
        <v>140</v>
      </c>
      <c r="E4" s="156"/>
      <c r="F4" s="156"/>
      <c r="G4" s="156"/>
      <c r="H4" s="157"/>
      <c r="I4" s="156"/>
      <c r="J4" s="156"/>
      <c r="K4" s="156"/>
      <c r="L4" s="158"/>
      <c r="M4" s="157"/>
      <c r="N4" s="159"/>
    </row>
    <row r="5" spans="1:14" ht="17.25" customHeight="1">
      <c r="A5" s="144"/>
      <c r="B5" s="147"/>
      <c r="C5" s="147"/>
      <c r="D5" s="147" t="s">
        <v>30</v>
      </c>
      <c r="E5" s="147" t="s">
        <v>33</v>
      </c>
      <c r="F5" s="147" t="s">
        <v>422</v>
      </c>
      <c r="G5" s="147" t="s">
        <v>423</v>
      </c>
      <c r="H5" s="163" t="s">
        <v>424</v>
      </c>
      <c r="I5" s="160" t="s">
        <v>425</v>
      </c>
      <c r="J5" s="160"/>
      <c r="K5" s="160"/>
      <c r="L5" s="161"/>
      <c r="M5" s="162"/>
      <c r="N5" s="148"/>
    </row>
    <row r="6" spans="1:14" ht="54" customHeight="1">
      <c r="A6" s="145"/>
      <c r="B6" s="148"/>
      <c r="C6" s="148"/>
      <c r="D6" s="148"/>
      <c r="E6" s="148"/>
      <c r="F6" s="148"/>
      <c r="G6" s="148"/>
      <c r="H6" s="164"/>
      <c r="I6" s="37" t="s">
        <v>32</v>
      </c>
      <c r="J6" s="37" t="s">
        <v>39</v>
      </c>
      <c r="K6" s="37" t="s">
        <v>147</v>
      </c>
      <c r="L6" s="43" t="s">
        <v>41</v>
      </c>
      <c r="M6" s="38" t="s">
        <v>42</v>
      </c>
      <c r="N6" s="37" t="s">
        <v>43</v>
      </c>
    </row>
    <row r="7" spans="1:14" ht="15" customHeight="1">
      <c r="A7" s="36">
        <v>1</v>
      </c>
      <c r="B7" s="37">
        <v>2</v>
      </c>
      <c r="C7" s="37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</row>
    <row r="8" spans="1:14" ht="21" customHeight="1">
      <c r="A8" s="39"/>
      <c r="B8" s="40"/>
      <c r="C8" s="4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ht="21" customHeight="1">
      <c r="A9" s="39"/>
      <c r="B9" s="40"/>
      <c r="C9" s="4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21" customHeight="1">
      <c r="A10" s="120" t="s">
        <v>314</v>
      </c>
      <c r="B10" s="121"/>
      <c r="C10" s="142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ht="14.25" customHeight="1">
      <c r="D11" s="191" t="s">
        <v>527</v>
      </c>
      <c r="E11" s="191"/>
    </row>
  </sheetData>
  <mergeCells count="15">
    <mergeCell ref="D11:E11"/>
    <mergeCell ref="A1:N1"/>
    <mergeCell ref="A2:N2"/>
    <mergeCell ref="A3:C3"/>
    <mergeCell ref="D4:N4"/>
    <mergeCell ref="I5:N5"/>
    <mergeCell ref="E5:E6"/>
    <mergeCell ref="F5:F6"/>
    <mergeCell ref="G5:G6"/>
    <mergeCell ref="H5:H6"/>
    <mergeCell ref="A10:C10"/>
    <mergeCell ref="A4:A6"/>
    <mergeCell ref="B4:B6"/>
    <mergeCell ref="C4:C6"/>
    <mergeCell ref="D5:D6"/>
  </mergeCells>
  <phoneticPr fontId="23" type="noConversion"/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N10"/>
  <sheetViews>
    <sheetView showZeros="0" workbookViewId="0">
      <selection activeCell="A14" sqref="A14"/>
    </sheetView>
  </sheetViews>
  <sheetFormatPr defaultColWidth="9.125" defaultRowHeight="14.25" customHeight="1"/>
  <cols>
    <col min="1" max="1" width="76.25" customWidth="1"/>
    <col min="2" max="13" width="17.125" customWidth="1"/>
    <col min="14" max="14" width="17" customWidth="1"/>
  </cols>
  <sheetData>
    <row r="1" spans="1:14" ht="13.5" customHeight="1">
      <c r="A1" s="128" t="s">
        <v>462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9"/>
    </row>
    <row r="2" spans="1:14" ht="27.75" customHeight="1">
      <c r="A2" s="130" t="s">
        <v>463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 ht="18" customHeight="1">
      <c r="A3" s="155" t="str">
        <f>"单位名称："&amp;"玉溪农业职业技术学院"</f>
        <v>单位名称：玉溪农业职业技术学院</v>
      </c>
      <c r="B3" s="113"/>
      <c r="C3" s="113"/>
      <c r="D3" s="165"/>
      <c r="E3" s="166"/>
      <c r="F3" s="166"/>
      <c r="G3" s="166"/>
      <c r="H3" s="166"/>
      <c r="I3" s="166"/>
      <c r="N3" s="34" t="s">
        <v>2</v>
      </c>
    </row>
    <row r="4" spans="1:14" ht="19.5" customHeight="1">
      <c r="A4" s="114" t="s">
        <v>464</v>
      </c>
      <c r="B4" s="167" t="s">
        <v>140</v>
      </c>
      <c r="C4" s="168"/>
      <c r="D4" s="168"/>
      <c r="E4" s="167" t="s">
        <v>465</v>
      </c>
      <c r="F4" s="168"/>
      <c r="G4" s="168"/>
      <c r="H4" s="168"/>
      <c r="I4" s="168"/>
      <c r="J4" s="168"/>
      <c r="K4" s="168"/>
      <c r="L4" s="168"/>
      <c r="M4" s="168"/>
      <c r="N4" s="168"/>
    </row>
    <row r="5" spans="1:14" ht="40.5" customHeight="1">
      <c r="A5" s="119"/>
      <c r="B5" s="12" t="s">
        <v>30</v>
      </c>
      <c r="C5" s="10" t="s">
        <v>33</v>
      </c>
      <c r="D5" s="33" t="s">
        <v>466</v>
      </c>
      <c r="E5" s="14" t="s">
        <v>467</v>
      </c>
      <c r="F5" s="14" t="s">
        <v>468</v>
      </c>
      <c r="G5" s="14" t="s">
        <v>469</v>
      </c>
      <c r="H5" s="14" t="s">
        <v>470</v>
      </c>
      <c r="I5" s="14" t="s">
        <v>471</v>
      </c>
      <c r="J5" s="14" t="s">
        <v>472</v>
      </c>
      <c r="K5" s="14" t="s">
        <v>473</v>
      </c>
      <c r="L5" s="14" t="s">
        <v>474</v>
      </c>
      <c r="M5" s="14" t="s">
        <v>475</v>
      </c>
      <c r="N5" s="14" t="s">
        <v>476</v>
      </c>
    </row>
    <row r="6" spans="1:14" ht="19.5" customHeight="1">
      <c r="A6" s="14">
        <v>1</v>
      </c>
      <c r="B6" s="14">
        <v>2</v>
      </c>
      <c r="C6" s="14">
        <v>3</v>
      </c>
      <c r="D6" s="19">
        <v>4</v>
      </c>
      <c r="E6" s="14">
        <v>5</v>
      </c>
      <c r="F6" s="14">
        <v>6</v>
      </c>
      <c r="G6" s="14">
        <v>7</v>
      </c>
      <c r="H6" s="19">
        <v>8</v>
      </c>
      <c r="I6" s="14">
        <v>9</v>
      </c>
      <c r="J6" s="14">
        <v>10</v>
      </c>
      <c r="K6" s="14">
        <v>11</v>
      </c>
      <c r="L6" s="19">
        <v>12</v>
      </c>
      <c r="M6" s="14">
        <v>13</v>
      </c>
      <c r="N6" s="14">
        <v>14</v>
      </c>
    </row>
    <row r="7" spans="1:14" ht="20.25" customHeight="1">
      <c r="A7" s="15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ht="20.25" customHeight="1">
      <c r="A8" s="15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ht="20.25" customHeight="1">
      <c r="A9" s="29" t="s">
        <v>30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14.25" customHeight="1">
      <c r="A10" s="191" t="s">
        <v>527</v>
      </c>
      <c r="B10" s="191"/>
    </row>
  </sheetData>
  <mergeCells count="7">
    <mergeCell ref="A10:B10"/>
    <mergeCell ref="A1:N1"/>
    <mergeCell ref="A2:N2"/>
    <mergeCell ref="A3:I3"/>
    <mergeCell ref="B4:D4"/>
    <mergeCell ref="E4:N4"/>
    <mergeCell ref="A4:A5"/>
  </mergeCells>
  <phoneticPr fontId="23" type="noConversion"/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J8"/>
  <sheetViews>
    <sheetView showZeros="0" topLeftCell="A4" workbookViewId="0">
      <selection activeCell="A8" sqref="A8:B8"/>
    </sheetView>
  </sheetViews>
  <sheetFormatPr defaultColWidth="9.125" defaultRowHeight="12" customHeight="1"/>
  <cols>
    <col min="1" max="1" width="34.25" customWidth="1"/>
    <col min="2" max="2" width="29" customWidth="1"/>
    <col min="3" max="3" width="17.125" customWidth="1"/>
    <col min="4" max="4" width="21" customWidth="1"/>
    <col min="5" max="5" width="23.625" customWidth="1"/>
    <col min="6" max="6" width="11.25" customWidth="1"/>
    <col min="7" max="7" width="10.375" customWidth="1"/>
    <col min="8" max="8" width="9.375" customWidth="1"/>
    <col min="9" max="9" width="13.375" customWidth="1"/>
    <col min="10" max="10" width="27.5" customWidth="1"/>
  </cols>
  <sheetData>
    <row r="1" spans="1:10" ht="12" customHeight="1">
      <c r="A1" s="128" t="s">
        <v>477</v>
      </c>
      <c r="B1" s="128"/>
      <c r="C1" s="128"/>
      <c r="D1" s="128"/>
      <c r="E1" s="128"/>
      <c r="F1" s="128"/>
      <c r="G1" s="128"/>
      <c r="H1" s="128"/>
      <c r="I1" s="128"/>
      <c r="J1" s="129"/>
    </row>
    <row r="2" spans="1:10" ht="28.5" customHeight="1">
      <c r="A2" s="169" t="s">
        <v>478</v>
      </c>
      <c r="B2" s="170"/>
      <c r="C2" s="170"/>
      <c r="D2" s="170"/>
      <c r="E2" s="170"/>
      <c r="F2" s="171"/>
      <c r="G2" s="170"/>
      <c r="H2" s="171"/>
      <c r="I2" s="171"/>
      <c r="J2" s="170"/>
    </row>
    <row r="3" spans="1:10" ht="15" customHeight="1">
      <c r="A3" s="101" t="str">
        <f>"单位名称："&amp;"玉溪农业职业技术学院"</f>
        <v>单位名称：玉溪农业职业技术学院</v>
      </c>
      <c r="B3" s="110"/>
      <c r="C3" s="110"/>
      <c r="D3" s="110"/>
      <c r="E3" s="110"/>
      <c r="F3" s="110"/>
      <c r="G3" s="110"/>
      <c r="H3" s="110"/>
    </row>
    <row r="4" spans="1:10" ht="14.25" customHeight="1">
      <c r="A4" s="27" t="s">
        <v>317</v>
      </c>
      <c r="B4" s="27" t="s">
        <v>318</v>
      </c>
      <c r="C4" s="27" t="s">
        <v>319</v>
      </c>
      <c r="D4" s="27" t="s">
        <v>320</v>
      </c>
      <c r="E4" s="27" t="s">
        <v>321</v>
      </c>
      <c r="F4" s="20" t="s">
        <v>322</v>
      </c>
      <c r="G4" s="27" t="s">
        <v>323</v>
      </c>
      <c r="H4" s="20" t="s">
        <v>324</v>
      </c>
      <c r="I4" s="20" t="s">
        <v>325</v>
      </c>
      <c r="J4" s="27" t="s">
        <v>326</v>
      </c>
    </row>
    <row r="5" spans="1:10" ht="14.25" customHeight="1">
      <c r="A5" s="27">
        <v>1</v>
      </c>
      <c r="B5" s="27">
        <v>2</v>
      </c>
      <c r="C5" s="27">
        <v>3</v>
      </c>
      <c r="D5" s="27">
        <v>4</v>
      </c>
      <c r="E5" s="27">
        <v>5</v>
      </c>
      <c r="F5" s="20">
        <v>6</v>
      </c>
      <c r="G5" s="27">
        <v>7</v>
      </c>
      <c r="H5" s="20">
        <v>8</v>
      </c>
      <c r="I5" s="20">
        <v>9</v>
      </c>
      <c r="J5" s="27">
        <v>10</v>
      </c>
    </row>
    <row r="6" spans="1:10" ht="15" customHeight="1">
      <c r="A6" s="9"/>
      <c r="B6" s="28"/>
      <c r="C6" s="28"/>
      <c r="D6" s="28"/>
      <c r="E6" s="29"/>
      <c r="F6" s="30"/>
      <c r="G6" s="29"/>
      <c r="H6" s="30"/>
      <c r="I6" s="30"/>
      <c r="J6" s="29"/>
    </row>
    <row r="7" spans="1:10" ht="33.75" customHeight="1">
      <c r="A7" s="9"/>
      <c r="B7" s="9"/>
      <c r="C7" s="9"/>
      <c r="D7" s="9"/>
      <c r="E7" s="9"/>
      <c r="F7" s="9"/>
      <c r="G7" s="15"/>
      <c r="H7" s="9"/>
      <c r="I7" s="9"/>
      <c r="J7" s="9"/>
    </row>
    <row r="8" spans="1:10" ht="12" customHeight="1">
      <c r="A8" s="191" t="s">
        <v>527</v>
      </c>
      <c r="B8" s="191"/>
    </row>
  </sheetData>
  <mergeCells count="4">
    <mergeCell ref="A1:J1"/>
    <mergeCell ref="A2:J2"/>
    <mergeCell ref="A3:H3"/>
    <mergeCell ref="A8:B8"/>
  </mergeCells>
  <phoneticPr fontId="23" type="noConversion"/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H30"/>
  <sheetViews>
    <sheetView showZeros="0" workbookViewId="0">
      <selection activeCell="C10" sqref="C10"/>
    </sheetView>
  </sheetViews>
  <sheetFormatPr defaultColWidth="8.875" defaultRowHeight="15" customHeight="1"/>
  <cols>
    <col min="1" max="1" width="36" customWidth="1"/>
    <col min="2" max="2" width="19.75" customWidth="1"/>
    <col min="3" max="3" width="33.375" customWidth="1"/>
    <col min="4" max="4" width="34.75" customWidth="1"/>
    <col min="5" max="6" width="9" customWidth="1"/>
    <col min="7" max="8" width="15.125" customWidth="1"/>
  </cols>
  <sheetData>
    <row r="1" spans="1:8" ht="18.75" customHeight="1">
      <c r="A1" s="172" t="s">
        <v>479</v>
      </c>
      <c r="B1" s="172"/>
      <c r="C1" s="172"/>
      <c r="D1" s="172"/>
      <c r="E1" s="172"/>
      <c r="F1" s="172"/>
      <c r="G1" s="172"/>
      <c r="H1" s="172" t="s">
        <v>479</v>
      </c>
    </row>
    <row r="2" spans="1:8" ht="28.5" customHeight="1">
      <c r="A2" s="173" t="s">
        <v>480</v>
      </c>
      <c r="B2" s="173"/>
      <c r="C2" s="173"/>
      <c r="D2" s="173"/>
      <c r="E2" s="173"/>
      <c r="F2" s="173"/>
      <c r="G2" s="173"/>
      <c r="H2" s="173"/>
    </row>
    <row r="3" spans="1:8" ht="18.75" customHeight="1">
      <c r="A3" s="174" t="str">
        <f>"单位名称："&amp;"玉溪农业职业技术学院"</f>
        <v>单位名称：玉溪农业职业技术学院</v>
      </c>
      <c r="B3" s="174"/>
      <c r="C3" s="174"/>
      <c r="D3" s="174"/>
      <c r="E3" s="174"/>
      <c r="F3" s="174"/>
      <c r="G3" s="174"/>
      <c r="H3" s="174"/>
    </row>
    <row r="4" spans="1:8" ht="18.75" customHeight="1">
      <c r="A4" s="88" t="s">
        <v>133</v>
      </c>
      <c r="B4" s="88" t="s">
        <v>481</v>
      </c>
      <c r="C4" s="88" t="s">
        <v>482</v>
      </c>
      <c r="D4" s="88" t="s">
        <v>483</v>
      </c>
      <c r="E4" s="88" t="s">
        <v>484</v>
      </c>
      <c r="F4" s="88" t="s">
        <v>485</v>
      </c>
      <c r="G4" s="88"/>
      <c r="H4" s="88"/>
    </row>
    <row r="5" spans="1:8" ht="18.75" customHeight="1">
      <c r="A5" s="88"/>
      <c r="B5" s="88"/>
      <c r="C5" s="88"/>
      <c r="D5" s="88"/>
      <c r="E5" s="88"/>
      <c r="F5" s="21" t="s">
        <v>420</v>
      </c>
      <c r="G5" s="21" t="s">
        <v>486</v>
      </c>
      <c r="H5" s="21" t="s">
        <v>487</v>
      </c>
    </row>
    <row r="6" spans="1:8" ht="18.75" customHeight="1">
      <c r="A6" s="22" t="s">
        <v>44</v>
      </c>
      <c r="B6" s="22" t="s">
        <v>45</v>
      </c>
      <c r="C6" s="22" t="s">
        <v>46</v>
      </c>
      <c r="D6" s="22" t="s">
        <v>47</v>
      </c>
      <c r="E6" s="22" t="s">
        <v>48</v>
      </c>
      <c r="F6" s="22" t="s">
        <v>49</v>
      </c>
      <c r="G6" s="22" t="s">
        <v>50</v>
      </c>
      <c r="H6" s="22" t="s">
        <v>51</v>
      </c>
    </row>
    <row r="7" spans="1:8" ht="18" customHeight="1">
      <c r="A7" s="23" t="s">
        <v>64</v>
      </c>
      <c r="B7" s="23" t="s">
        <v>488</v>
      </c>
      <c r="C7" s="23" t="s">
        <v>489</v>
      </c>
      <c r="D7" s="23" t="s">
        <v>441</v>
      </c>
      <c r="E7" s="24" t="s">
        <v>434</v>
      </c>
      <c r="F7" s="25">
        <v>1</v>
      </c>
      <c r="G7" s="26">
        <v>1000</v>
      </c>
      <c r="H7" s="26">
        <v>1000</v>
      </c>
    </row>
    <row r="8" spans="1:8" ht="18" customHeight="1">
      <c r="A8" s="23" t="s">
        <v>64</v>
      </c>
      <c r="B8" s="23" t="s">
        <v>488</v>
      </c>
      <c r="C8" s="23" t="s">
        <v>490</v>
      </c>
      <c r="D8" s="23" t="s">
        <v>442</v>
      </c>
      <c r="E8" s="24" t="s">
        <v>434</v>
      </c>
      <c r="F8" s="25">
        <v>1</v>
      </c>
      <c r="G8" s="26">
        <v>1500</v>
      </c>
      <c r="H8" s="26">
        <v>1500</v>
      </c>
    </row>
    <row r="9" spans="1:8" ht="18" customHeight="1">
      <c r="A9" s="23" t="s">
        <v>64</v>
      </c>
      <c r="B9" s="23" t="s">
        <v>488</v>
      </c>
      <c r="C9" s="23" t="s">
        <v>491</v>
      </c>
      <c r="D9" s="23" t="s">
        <v>492</v>
      </c>
      <c r="E9" s="24" t="s">
        <v>434</v>
      </c>
      <c r="F9" s="25">
        <v>20</v>
      </c>
      <c r="G9" s="26">
        <v>6000</v>
      </c>
      <c r="H9" s="26">
        <v>120000</v>
      </c>
    </row>
    <row r="10" spans="1:8" ht="18" customHeight="1">
      <c r="A10" s="23" t="s">
        <v>64</v>
      </c>
      <c r="B10" s="23" t="s">
        <v>488</v>
      </c>
      <c r="C10" s="23" t="s">
        <v>493</v>
      </c>
      <c r="D10" s="23" t="s">
        <v>433</v>
      </c>
      <c r="E10" s="24" t="s">
        <v>434</v>
      </c>
      <c r="F10" s="25">
        <v>1</v>
      </c>
      <c r="G10" s="26">
        <v>1500</v>
      </c>
      <c r="H10" s="26">
        <v>1500</v>
      </c>
    </row>
    <row r="11" spans="1:8" ht="18" customHeight="1">
      <c r="A11" s="23" t="s">
        <v>64</v>
      </c>
      <c r="B11" s="23" t="s">
        <v>488</v>
      </c>
      <c r="C11" s="23" t="s">
        <v>494</v>
      </c>
      <c r="D11" s="23" t="s">
        <v>450</v>
      </c>
      <c r="E11" s="24" t="s">
        <v>434</v>
      </c>
      <c r="F11" s="25">
        <v>1</v>
      </c>
      <c r="G11" s="26">
        <v>13000</v>
      </c>
      <c r="H11" s="26">
        <v>13000</v>
      </c>
    </row>
    <row r="12" spans="1:8" ht="18" customHeight="1">
      <c r="A12" s="23" t="s">
        <v>64</v>
      </c>
      <c r="B12" s="23" t="s">
        <v>488</v>
      </c>
      <c r="C12" s="23" t="s">
        <v>490</v>
      </c>
      <c r="D12" s="23" t="s">
        <v>442</v>
      </c>
      <c r="E12" s="24" t="s">
        <v>434</v>
      </c>
      <c r="F12" s="25">
        <v>1</v>
      </c>
      <c r="G12" s="26">
        <v>1500</v>
      </c>
      <c r="H12" s="26">
        <v>1500</v>
      </c>
    </row>
    <row r="13" spans="1:8" ht="18" customHeight="1">
      <c r="A13" s="23" t="s">
        <v>64</v>
      </c>
      <c r="B13" s="23" t="s">
        <v>488</v>
      </c>
      <c r="C13" s="23" t="s">
        <v>491</v>
      </c>
      <c r="D13" s="23" t="s">
        <v>492</v>
      </c>
      <c r="E13" s="24" t="s">
        <v>434</v>
      </c>
      <c r="F13" s="25">
        <v>6</v>
      </c>
      <c r="G13" s="26">
        <v>4200</v>
      </c>
      <c r="H13" s="26">
        <v>25200</v>
      </c>
    </row>
    <row r="14" spans="1:8" ht="18" customHeight="1">
      <c r="A14" s="23" t="s">
        <v>64</v>
      </c>
      <c r="B14" s="23" t="s">
        <v>488</v>
      </c>
      <c r="C14" s="23" t="s">
        <v>495</v>
      </c>
      <c r="D14" s="23" t="s">
        <v>496</v>
      </c>
      <c r="E14" s="24" t="s">
        <v>434</v>
      </c>
      <c r="F14" s="25">
        <v>1</v>
      </c>
      <c r="G14" s="26">
        <v>1000</v>
      </c>
      <c r="H14" s="26">
        <v>1000</v>
      </c>
    </row>
    <row r="15" spans="1:8" ht="18" customHeight="1">
      <c r="A15" s="23" t="s">
        <v>64</v>
      </c>
      <c r="B15" s="23" t="s">
        <v>488</v>
      </c>
      <c r="C15" s="23" t="s">
        <v>497</v>
      </c>
      <c r="D15" s="23" t="s">
        <v>455</v>
      </c>
      <c r="E15" s="24" t="s">
        <v>434</v>
      </c>
      <c r="F15" s="25">
        <v>1</v>
      </c>
      <c r="G15" s="26">
        <v>500</v>
      </c>
      <c r="H15" s="26">
        <v>500</v>
      </c>
    </row>
    <row r="16" spans="1:8" ht="18" customHeight="1">
      <c r="A16" s="23" t="s">
        <v>64</v>
      </c>
      <c r="B16" s="23" t="s">
        <v>488</v>
      </c>
      <c r="C16" s="23" t="s">
        <v>498</v>
      </c>
      <c r="D16" s="23" t="s">
        <v>499</v>
      </c>
      <c r="E16" s="24" t="s">
        <v>434</v>
      </c>
      <c r="F16" s="25">
        <v>1</v>
      </c>
      <c r="G16" s="26">
        <v>3000</v>
      </c>
      <c r="H16" s="26">
        <v>3000</v>
      </c>
    </row>
    <row r="17" spans="1:8" ht="18" customHeight="1">
      <c r="A17" s="23" t="s">
        <v>64</v>
      </c>
      <c r="B17" s="23" t="s">
        <v>488</v>
      </c>
      <c r="C17" s="23" t="s">
        <v>490</v>
      </c>
      <c r="D17" s="23" t="s">
        <v>442</v>
      </c>
      <c r="E17" s="24" t="s">
        <v>434</v>
      </c>
      <c r="F17" s="25">
        <v>3</v>
      </c>
      <c r="G17" s="26">
        <v>1500</v>
      </c>
      <c r="H17" s="26">
        <v>4500</v>
      </c>
    </row>
    <row r="18" spans="1:8" ht="18" customHeight="1">
      <c r="A18" s="23" t="s">
        <v>64</v>
      </c>
      <c r="B18" s="23" t="s">
        <v>488</v>
      </c>
      <c r="C18" s="23" t="s">
        <v>500</v>
      </c>
      <c r="D18" s="23" t="s">
        <v>501</v>
      </c>
      <c r="E18" s="24" t="s">
        <v>453</v>
      </c>
      <c r="F18" s="25">
        <v>1</v>
      </c>
      <c r="G18" s="26">
        <v>800</v>
      </c>
      <c r="H18" s="26">
        <v>800</v>
      </c>
    </row>
    <row r="19" spans="1:8" ht="18" customHeight="1">
      <c r="A19" s="23" t="s">
        <v>64</v>
      </c>
      <c r="B19" s="23" t="s">
        <v>488</v>
      </c>
      <c r="C19" s="23" t="s">
        <v>502</v>
      </c>
      <c r="D19" s="23" t="s">
        <v>447</v>
      </c>
      <c r="E19" s="24" t="s">
        <v>434</v>
      </c>
      <c r="F19" s="25">
        <v>10</v>
      </c>
      <c r="G19" s="26">
        <v>4500</v>
      </c>
      <c r="H19" s="26">
        <v>45000</v>
      </c>
    </row>
    <row r="20" spans="1:8" ht="18" customHeight="1">
      <c r="A20" s="23" t="s">
        <v>64</v>
      </c>
      <c r="B20" s="23" t="s">
        <v>488</v>
      </c>
      <c r="C20" s="23" t="s">
        <v>503</v>
      </c>
      <c r="D20" s="23" t="s">
        <v>504</v>
      </c>
      <c r="E20" s="24" t="s">
        <v>453</v>
      </c>
      <c r="F20" s="25">
        <v>1</v>
      </c>
      <c r="G20" s="26">
        <v>800</v>
      </c>
      <c r="H20" s="26">
        <v>800</v>
      </c>
    </row>
    <row r="21" spans="1:8" ht="18" customHeight="1">
      <c r="A21" s="23" t="s">
        <v>64</v>
      </c>
      <c r="B21" s="23" t="s">
        <v>488</v>
      </c>
      <c r="C21" s="23" t="s">
        <v>491</v>
      </c>
      <c r="D21" s="23" t="s">
        <v>492</v>
      </c>
      <c r="E21" s="24" t="s">
        <v>434</v>
      </c>
      <c r="F21" s="25">
        <v>3</v>
      </c>
      <c r="G21" s="26">
        <v>6000</v>
      </c>
      <c r="H21" s="26">
        <v>18000</v>
      </c>
    </row>
    <row r="22" spans="1:8" ht="18" customHeight="1">
      <c r="A22" s="23" t="s">
        <v>64</v>
      </c>
      <c r="B22" s="23" t="s">
        <v>505</v>
      </c>
      <c r="C22" s="23" t="s">
        <v>506</v>
      </c>
      <c r="D22" s="23" t="s">
        <v>439</v>
      </c>
      <c r="E22" s="24" t="s">
        <v>432</v>
      </c>
      <c r="F22" s="25">
        <v>7</v>
      </c>
      <c r="G22" s="26">
        <v>2000</v>
      </c>
      <c r="H22" s="26">
        <v>14000</v>
      </c>
    </row>
    <row r="23" spans="1:8" ht="18" customHeight="1">
      <c r="A23" s="23" t="s">
        <v>64</v>
      </c>
      <c r="B23" s="23" t="s">
        <v>505</v>
      </c>
      <c r="C23" s="23" t="s">
        <v>507</v>
      </c>
      <c r="D23" s="23" t="s">
        <v>451</v>
      </c>
      <c r="E23" s="24" t="s">
        <v>453</v>
      </c>
      <c r="F23" s="25">
        <v>7</v>
      </c>
      <c r="G23" s="26">
        <v>200</v>
      </c>
      <c r="H23" s="26">
        <v>1400</v>
      </c>
    </row>
    <row r="24" spans="1:8" ht="18" customHeight="1">
      <c r="A24" s="23" t="s">
        <v>64</v>
      </c>
      <c r="B24" s="23" t="s">
        <v>505</v>
      </c>
      <c r="C24" s="23" t="s">
        <v>508</v>
      </c>
      <c r="D24" s="23" t="s">
        <v>452</v>
      </c>
      <c r="E24" s="24" t="s">
        <v>509</v>
      </c>
      <c r="F24" s="25">
        <v>3</v>
      </c>
      <c r="G24" s="26">
        <v>800</v>
      </c>
      <c r="H24" s="26">
        <v>2400</v>
      </c>
    </row>
    <row r="25" spans="1:8" ht="18" customHeight="1">
      <c r="A25" s="23" t="s">
        <v>64</v>
      </c>
      <c r="B25" s="23" t="s">
        <v>505</v>
      </c>
      <c r="C25" s="23" t="s">
        <v>510</v>
      </c>
      <c r="D25" s="23" t="s">
        <v>454</v>
      </c>
      <c r="E25" s="24" t="s">
        <v>432</v>
      </c>
      <c r="F25" s="25">
        <v>4</v>
      </c>
      <c r="G25" s="26">
        <v>2000</v>
      </c>
      <c r="H25" s="26">
        <v>8000</v>
      </c>
    </row>
    <row r="26" spans="1:8" ht="18" customHeight="1">
      <c r="A26" s="23" t="s">
        <v>64</v>
      </c>
      <c r="B26" s="23" t="s">
        <v>505</v>
      </c>
      <c r="C26" s="23" t="s">
        <v>506</v>
      </c>
      <c r="D26" s="23" t="s">
        <v>511</v>
      </c>
      <c r="E26" s="24" t="s">
        <v>432</v>
      </c>
      <c r="F26" s="25">
        <v>1</v>
      </c>
      <c r="G26" s="26">
        <v>1500</v>
      </c>
      <c r="H26" s="26">
        <v>1500</v>
      </c>
    </row>
    <row r="27" spans="1:8" ht="18" customHeight="1">
      <c r="A27" s="23" t="s">
        <v>64</v>
      </c>
      <c r="B27" s="23" t="s">
        <v>505</v>
      </c>
      <c r="C27" s="23" t="s">
        <v>512</v>
      </c>
      <c r="D27" s="23" t="s">
        <v>437</v>
      </c>
      <c r="E27" s="24" t="s">
        <v>438</v>
      </c>
      <c r="F27" s="25">
        <v>7</v>
      </c>
      <c r="G27" s="26">
        <v>200</v>
      </c>
      <c r="H27" s="26">
        <v>1400</v>
      </c>
    </row>
    <row r="28" spans="1:8" ht="18" customHeight="1">
      <c r="A28" s="23" t="s">
        <v>64</v>
      </c>
      <c r="B28" s="23" t="s">
        <v>505</v>
      </c>
      <c r="C28" s="23" t="s">
        <v>507</v>
      </c>
      <c r="D28" s="23" t="s">
        <v>451</v>
      </c>
      <c r="E28" s="24" t="s">
        <v>438</v>
      </c>
      <c r="F28" s="25">
        <v>6</v>
      </c>
      <c r="G28" s="26">
        <v>500</v>
      </c>
      <c r="H28" s="26">
        <v>3000</v>
      </c>
    </row>
    <row r="29" spans="1:8" ht="18" customHeight="1">
      <c r="A29" s="23" t="s">
        <v>64</v>
      </c>
      <c r="B29" s="23" t="s">
        <v>505</v>
      </c>
      <c r="C29" s="23" t="s">
        <v>510</v>
      </c>
      <c r="D29" s="23" t="s">
        <v>454</v>
      </c>
      <c r="E29" s="24" t="s">
        <v>453</v>
      </c>
      <c r="F29" s="25">
        <v>7</v>
      </c>
      <c r="G29" s="26">
        <v>900</v>
      </c>
      <c r="H29" s="26">
        <v>6300</v>
      </c>
    </row>
    <row r="30" spans="1:8" ht="18" customHeight="1">
      <c r="A30" s="175" t="s">
        <v>30</v>
      </c>
      <c r="B30" s="175"/>
      <c r="C30" s="175"/>
      <c r="D30" s="175"/>
      <c r="E30" s="175"/>
      <c r="F30" s="25">
        <v>94</v>
      </c>
      <c r="G30" s="26"/>
      <c r="H30" s="26">
        <v>275300</v>
      </c>
    </row>
  </sheetData>
  <mergeCells count="10">
    <mergeCell ref="A1:H1"/>
    <mergeCell ref="A2:H2"/>
    <mergeCell ref="A3:H3"/>
    <mergeCell ref="F4:H4"/>
    <mergeCell ref="A30:E30"/>
    <mergeCell ref="A4:A5"/>
    <mergeCell ref="B4:B5"/>
    <mergeCell ref="C4:C5"/>
    <mergeCell ref="D4:D5"/>
    <mergeCell ref="E4:E5"/>
  </mergeCells>
  <phoneticPr fontId="23" type="noConversion"/>
  <pageMargins left="0.75" right="0.75" top="1" bottom="1" header="0.5" footer="0.5"/>
  <pageSetup pageOrder="overThenDown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K11"/>
  <sheetViews>
    <sheetView showZeros="0" workbookViewId="0">
      <selection activeCell="B15" sqref="B15"/>
    </sheetView>
  </sheetViews>
  <sheetFormatPr defaultColWidth="9.125" defaultRowHeight="14.25" customHeight="1"/>
  <cols>
    <col min="1" max="1" width="16.375" customWidth="1"/>
    <col min="2" max="2" width="29" customWidth="1"/>
    <col min="3" max="3" width="23.875" customWidth="1"/>
    <col min="4" max="7" width="19.625" customWidth="1"/>
    <col min="8" max="8" width="15.375" customWidth="1"/>
    <col min="9" max="11" width="19.625" customWidth="1"/>
  </cols>
  <sheetData>
    <row r="1" spans="1:11" ht="13.5" customHeight="1">
      <c r="A1" s="128" t="s">
        <v>513</v>
      </c>
      <c r="B1" s="128"/>
      <c r="C1" s="128"/>
      <c r="D1" s="176"/>
      <c r="E1" s="176"/>
      <c r="F1" s="176"/>
      <c r="G1" s="176"/>
      <c r="H1" s="128"/>
      <c r="I1" s="128"/>
      <c r="J1" s="128"/>
      <c r="K1" s="129"/>
    </row>
    <row r="2" spans="1:11" ht="28.5" customHeight="1">
      <c r="A2" s="100" t="s">
        <v>514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13.5" customHeight="1">
      <c r="A3" s="101" t="str">
        <f>"单位名称："&amp;"玉溪农业职业技术学院"</f>
        <v>单位名称：玉溪农业职业技术学院</v>
      </c>
      <c r="B3" s="177"/>
      <c r="C3" s="177"/>
      <c r="D3" s="177"/>
      <c r="E3" s="177"/>
      <c r="F3" s="177"/>
      <c r="G3" s="177"/>
      <c r="H3" s="1"/>
      <c r="I3" s="1"/>
      <c r="J3" s="1"/>
      <c r="K3" s="18" t="s">
        <v>2</v>
      </c>
    </row>
    <row r="4" spans="1:11" ht="21.75" customHeight="1">
      <c r="A4" s="179" t="s">
        <v>258</v>
      </c>
      <c r="B4" s="179" t="s">
        <v>135</v>
      </c>
      <c r="C4" s="179" t="s">
        <v>259</v>
      </c>
      <c r="D4" s="118" t="s">
        <v>136</v>
      </c>
      <c r="E4" s="118" t="s">
        <v>137</v>
      </c>
      <c r="F4" s="118" t="s">
        <v>138</v>
      </c>
      <c r="G4" s="118" t="s">
        <v>139</v>
      </c>
      <c r="H4" s="114" t="s">
        <v>30</v>
      </c>
      <c r="I4" s="167" t="s">
        <v>515</v>
      </c>
      <c r="J4" s="168"/>
      <c r="K4" s="178"/>
    </row>
    <row r="5" spans="1:11" ht="21.75" customHeight="1">
      <c r="A5" s="180"/>
      <c r="B5" s="180"/>
      <c r="C5" s="180"/>
      <c r="D5" s="123"/>
      <c r="E5" s="123"/>
      <c r="F5" s="123"/>
      <c r="G5" s="123"/>
      <c r="H5" s="182"/>
      <c r="I5" s="118" t="s">
        <v>33</v>
      </c>
      <c r="J5" s="118" t="s">
        <v>34</v>
      </c>
      <c r="K5" s="118" t="s">
        <v>35</v>
      </c>
    </row>
    <row r="6" spans="1:11" ht="40.5" customHeight="1">
      <c r="A6" s="181"/>
      <c r="B6" s="181"/>
      <c r="C6" s="181"/>
      <c r="D6" s="124"/>
      <c r="E6" s="124"/>
      <c r="F6" s="124"/>
      <c r="G6" s="124"/>
      <c r="H6" s="119"/>
      <c r="I6" s="124" t="s">
        <v>32</v>
      </c>
      <c r="J6" s="124"/>
      <c r="K6" s="124"/>
    </row>
    <row r="7" spans="1:11" ht="15" customHeight="1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20">
        <v>10</v>
      </c>
      <c r="K7" s="20">
        <v>11</v>
      </c>
    </row>
    <row r="8" spans="1:11" ht="30.6" customHeight="1">
      <c r="A8" s="15"/>
      <c r="B8" s="16"/>
      <c r="C8" s="15"/>
      <c r="D8" s="15"/>
      <c r="E8" s="15"/>
      <c r="F8" s="15"/>
      <c r="G8" s="15"/>
      <c r="H8" s="17"/>
      <c r="I8" s="17"/>
      <c r="J8" s="17"/>
      <c r="K8" s="17"/>
    </row>
    <row r="9" spans="1:11" ht="30.6" customHeight="1">
      <c r="A9" s="16"/>
      <c r="B9" s="16"/>
      <c r="C9" s="16"/>
      <c r="D9" s="16"/>
      <c r="E9" s="16"/>
      <c r="F9" s="16"/>
      <c r="G9" s="16"/>
      <c r="H9" s="17"/>
      <c r="I9" s="17"/>
      <c r="J9" s="17"/>
      <c r="K9" s="17"/>
    </row>
    <row r="10" spans="1:11" ht="18.75" customHeight="1">
      <c r="A10" s="92" t="s">
        <v>314</v>
      </c>
      <c r="B10" s="93"/>
      <c r="C10" s="93"/>
      <c r="D10" s="93"/>
      <c r="E10" s="93"/>
      <c r="F10" s="93"/>
      <c r="G10" s="94"/>
      <c r="H10" s="17"/>
      <c r="I10" s="17"/>
      <c r="J10" s="17"/>
      <c r="K10" s="17"/>
    </row>
    <row r="11" spans="1:11" ht="14.25" customHeight="1">
      <c r="A11" s="191" t="s">
        <v>527</v>
      </c>
      <c r="B11" s="191"/>
    </row>
  </sheetData>
  <mergeCells count="17">
    <mergeCell ref="A11:B11"/>
    <mergeCell ref="A1:K1"/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honeticPr fontId="23" type="noConversion"/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G11"/>
  <sheetViews>
    <sheetView showZeros="0" workbookViewId="0">
      <selection sqref="A1:G1"/>
    </sheetView>
  </sheetViews>
  <sheetFormatPr defaultColWidth="9.125" defaultRowHeight="14.25" customHeight="1"/>
  <cols>
    <col min="1" max="1" width="37.75" customWidth="1"/>
    <col min="2" max="2" width="15.625" customWidth="1"/>
    <col min="3" max="3" width="57.375" customWidth="1"/>
    <col min="4" max="4" width="9.75" customWidth="1"/>
    <col min="5" max="7" width="19.875" customWidth="1"/>
  </cols>
  <sheetData>
    <row r="1" spans="1:7" ht="13.5" customHeight="1">
      <c r="A1" s="183" t="s">
        <v>516</v>
      </c>
      <c r="B1" s="183"/>
      <c r="C1" s="183"/>
      <c r="D1" s="184"/>
      <c r="E1" s="183"/>
      <c r="F1" s="183"/>
      <c r="G1" s="185"/>
    </row>
    <row r="2" spans="1:7" ht="27.75" customHeight="1">
      <c r="A2" s="186" t="s">
        <v>517</v>
      </c>
      <c r="B2" s="186"/>
      <c r="C2" s="186"/>
      <c r="D2" s="186"/>
      <c r="E2" s="186"/>
      <c r="F2" s="186"/>
      <c r="G2" s="186"/>
    </row>
    <row r="3" spans="1:7" ht="13.5" customHeight="1">
      <c r="A3" s="101" t="str">
        <f>"单位名称："&amp;"玉溪农业职业技术学院"</f>
        <v>单位名称：玉溪农业职业技术学院</v>
      </c>
      <c r="B3" s="177"/>
      <c r="C3" s="177"/>
      <c r="D3" s="177"/>
      <c r="E3" s="1"/>
      <c r="F3" s="1"/>
      <c r="G3" s="2" t="s">
        <v>2</v>
      </c>
    </row>
    <row r="4" spans="1:7" ht="21.75" customHeight="1">
      <c r="A4" s="95" t="s">
        <v>259</v>
      </c>
      <c r="B4" s="95" t="s">
        <v>258</v>
      </c>
      <c r="C4" s="95" t="s">
        <v>135</v>
      </c>
      <c r="D4" s="90" t="s">
        <v>518</v>
      </c>
      <c r="E4" s="103" t="s">
        <v>33</v>
      </c>
      <c r="F4" s="104"/>
      <c r="G4" s="105"/>
    </row>
    <row r="5" spans="1:7" ht="21.75" customHeight="1">
      <c r="A5" s="96"/>
      <c r="B5" s="96"/>
      <c r="C5" s="96"/>
      <c r="D5" s="98"/>
      <c r="E5" s="190" t="s">
        <v>519</v>
      </c>
      <c r="F5" s="90" t="s">
        <v>520</v>
      </c>
      <c r="G5" s="90" t="s">
        <v>521</v>
      </c>
    </row>
    <row r="6" spans="1:7" ht="40.5" customHeight="1">
      <c r="A6" s="97"/>
      <c r="B6" s="97"/>
      <c r="C6" s="97"/>
      <c r="D6" s="91"/>
      <c r="E6" s="106"/>
      <c r="F6" s="91" t="s">
        <v>32</v>
      </c>
      <c r="G6" s="91"/>
    </row>
    <row r="7" spans="1:7" ht="15" customHeight="1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</row>
    <row r="8" spans="1:7" ht="21" customHeight="1">
      <c r="A8" s="4" t="s">
        <v>64</v>
      </c>
      <c r="B8" s="5"/>
      <c r="C8" s="5"/>
      <c r="D8" s="6"/>
      <c r="E8" s="7">
        <v>1499828</v>
      </c>
      <c r="F8" s="7">
        <v>220000</v>
      </c>
      <c r="G8" s="7">
        <v>375000</v>
      </c>
    </row>
    <row r="9" spans="1:7" ht="21" customHeight="1">
      <c r="A9" s="4"/>
      <c r="B9" s="4" t="s">
        <v>522</v>
      </c>
      <c r="C9" s="4" t="s">
        <v>288</v>
      </c>
      <c r="D9" s="8" t="s">
        <v>523</v>
      </c>
      <c r="E9" s="7">
        <v>77148</v>
      </c>
      <c r="F9" s="7">
        <v>70000</v>
      </c>
      <c r="G9" s="7">
        <v>75000</v>
      </c>
    </row>
    <row r="10" spans="1:7" ht="21" customHeight="1">
      <c r="A10" s="9"/>
      <c r="B10" s="4" t="s">
        <v>524</v>
      </c>
      <c r="C10" s="4" t="s">
        <v>275</v>
      </c>
      <c r="D10" s="8" t="s">
        <v>523</v>
      </c>
      <c r="E10" s="7">
        <v>1422680</v>
      </c>
      <c r="F10" s="7">
        <v>150000</v>
      </c>
      <c r="G10" s="7">
        <v>300000</v>
      </c>
    </row>
    <row r="11" spans="1:7" ht="21" customHeight="1">
      <c r="A11" s="187" t="s">
        <v>30</v>
      </c>
      <c r="B11" s="188" t="s">
        <v>525</v>
      </c>
      <c r="C11" s="188"/>
      <c r="D11" s="189"/>
      <c r="E11" s="7">
        <v>1499828</v>
      </c>
      <c r="F11" s="7">
        <v>220000</v>
      </c>
      <c r="G11" s="7">
        <v>375000</v>
      </c>
    </row>
  </sheetData>
  <mergeCells count="12">
    <mergeCell ref="A1:G1"/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honeticPr fontId="23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S9"/>
  <sheetViews>
    <sheetView showZeros="0" workbookViewId="0">
      <selection sqref="A1:S1"/>
    </sheetView>
  </sheetViews>
  <sheetFormatPr defaultColWidth="8.875" defaultRowHeight="15" customHeight="1"/>
  <cols>
    <col min="1" max="1" width="17.875" customWidth="1"/>
    <col min="2" max="2" width="53.125" customWidth="1"/>
    <col min="3" max="3" width="16.25" customWidth="1"/>
    <col min="4" max="4" width="16.375" customWidth="1"/>
    <col min="5" max="6" width="16.25" customWidth="1"/>
    <col min="7" max="11" width="16.375" customWidth="1"/>
    <col min="12" max="18" width="16.25" customWidth="1"/>
    <col min="19" max="19" width="16.375" customWidth="1"/>
  </cols>
  <sheetData>
    <row r="1" spans="1:19" ht="15" customHeight="1">
      <c r="A1" s="85" t="s">
        <v>26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19" ht="28.5" customHeight="1">
      <c r="A2" s="86" t="s">
        <v>27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20.25" customHeight="1">
      <c r="A3" s="82" t="str">
        <f>"单位名称："&amp;"玉溪农业职业技术学院"</f>
        <v>单位名称：玉溪农业职业技术学院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7"/>
      <c r="M3" s="87"/>
      <c r="N3" s="87"/>
      <c r="O3" s="87"/>
      <c r="P3" s="87"/>
      <c r="Q3" s="87"/>
      <c r="R3" s="87"/>
      <c r="S3" s="70" t="s">
        <v>2</v>
      </c>
    </row>
    <row r="4" spans="1:19" ht="27" customHeight="1">
      <c r="A4" s="83" t="s">
        <v>28</v>
      </c>
      <c r="B4" s="83" t="s">
        <v>29</v>
      </c>
      <c r="C4" s="83" t="s">
        <v>30</v>
      </c>
      <c r="D4" s="83" t="s">
        <v>31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 t="s">
        <v>20</v>
      </c>
      <c r="P4" s="83"/>
      <c r="Q4" s="83"/>
      <c r="R4" s="83"/>
      <c r="S4" s="83"/>
    </row>
    <row r="5" spans="1:19" ht="27" customHeight="1">
      <c r="A5" s="83"/>
      <c r="B5" s="83"/>
      <c r="C5" s="83"/>
      <c r="D5" s="83" t="s">
        <v>32</v>
      </c>
      <c r="E5" s="83" t="s">
        <v>33</v>
      </c>
      <c r="F5" s="83" t="s">
        <v>34</v>
      </c>
      <c r="G5" s="83" t="s">
        <v>35</v>
      </c>
      <c r="H5" s="83" t="s">
        <v>36</v>
      </c>
      <c r="I5" s="83" t="s">
        <v>37</v>
      </c>
      <c r="J5" s="83"/>
      <c r="K5" s="83"/>
      <c r="L5" s="83"/>
      <c r="M5" s="83"/>
      <c r="N5" s="83"/>
      <c r="O5" s="83" t="s">
        <v>32</v>
      </c>
      <c r="P5" s="83" t="s">
        <v>33</v>
      </c>
      <c r="Q5" s="83" t="s">
        <v>34</v>
      </c>
      <c r="R5" s="83" t="s">
        <v>35</v>
      </c>
      <c r="S5" s="83" t="s">
        <v>38</v>
      </c>
    </row>
    <row r="6" spans="1:19" ht="27" customHeight="1">
      <c r="A6" s="83"/>
      <c r="B6" s="83"/>
      <c r="C6" s="83"/>
      <c r="D6" s="83"/>
      <c r="E6" s="83"/>
      <c r="F6" s="83"/>
      <c r="G6" s="83"/>
      <c r="H6" s="83"/>
      <c r="I6" s="66" t="s">
        <v>32</v>
      </c>
      <c r="J6" s="66" t="s">
        <v>39</v>
      </c>
      <c r="K6" s="66" t="s">
        <v>40</v>
      </c>
      <c r="L6" s="66" t="s">
        <v>41</v>
      </c>
      <c r="M6" s="66" t="s">
        <v>42</v>
      </c>
      <c r="N6" s="66" t="s">
        <v>43</v>
      </c>
      <c r="O6" s="83"/>
      <c r="P6" s="83"/>
      <c r="Q6" s="83"/>
      <c r="R6" s="83"/>
      <c r="S6" s="83"/>
    </row>
    <row r="7" spans="1:19" ht="20.25" customHeight="1">
      <c r="A7" s="69" t="s">
        <v>44</v>
      </c>
      <c r="B7" s="69" t="s">
        <v>45</v>
      </c>
      <c r="C7" s="69" t="s">
        <v>46</v>
      </c>
      <c r="D7" s="69" t="s">
        <v>47</v>
      </c>
      <c r="E7" s="69" t="s">
        <v>48</v>
      </c>
      <c r="F7" s="69" t="s">
        <v>49</v>
      </c>
      <c r="G7" s="69" t="s">
        <v>50</v>
      </c>
      <c r="H7" s="69" t="s">
        <v>51</v>
      </c>
      <c r="I7" s="69" t="s">
        <v>52</v>
      </c>
      <c r="J7" s="69" t="s">
        <v>53</v>
      </c>
      <c r="K7" s="69" t="s">
        <v>54</v>
      </c>
      <c r="L7" s="69" t="s">
        <v>55</v>
      </c>
      <c r="M7" s="69" t="s">
        <v>56</v>
      </c>
      <c r="N7" s="69" t="s">
        <v>57</v>
      </c>
      <c r="O7" s="69" t="s">
        <v>58</v>
      </c>
      <c r="P7" s="69" t="s">
        <v>59</v>
      </c>
      <c r="Q7" s="69" t="s">
        <v>60</v>
      </c>
      <c r="R7" s="69" t="s">
        <v>61</v>
      </c>
      <c r="S7" s="69" t="s">
        <v>62</v>
      </c>
    </row>
    <row r="8" spans="1:19" ht="20.25" customHeight="1">
      <c r="A8" s="65" t="s">
        <v>63</v>
      </c>
      <c r="B8" s="65" t="s">
        <v>64</v>
      </c>
      <c r="C8" s="68">
        <v>276997044.38</v>
      </c>
      <c r="D8" s="68">
        <v>197109058.08000001</v>
      </c>
      <c r="E8" s="26">
        <v>75516027.359999999</v>
      </c>
      <c r="F8" s="26"/>
      <c r="G8" s="26"/>
      <c r="H8" s="26">
        <v>75211030.719999999</v>
      </c>
      <c r="I8" s="26">
        <v>46382000</v>
      </c>
      <c r="J8" s="26"/>
      <c r="K8" s="26">
        <v>20000000</v>
      </c>
      <c r="L8" s="26"/>
      <c r="M8" s="26"/>
      <c r="N8" s="26">
        <v>26382000</v>
      </c>
      <c r="O8" s="68">
        <v>79887986.299999997</v>
      </c>
      <c r="P8" s="68">
        <v>21443368.329999998</v>
      </c>
      <c r="Q8" s="68"/>
      <c r="R8" s="68"/>
      <c r="S8" s="68">
        <v>58444617.969999999</v>
      </c>
    </row>
    <row r="9" spans="1:19" ht="20.25" customHeight="1">
      <c r="A9" s="84" t="s">
        <v>30</v>
      </c>
      <c r="B9" s="82"/>
      <c r="C9" s="68">
        <v>276997044.38</v>
      </c>
      <c r="D9" s="68">
        <v>197109058.08000001</v>
      </c>
      <c r="E9" s="68">
        <v>75516027.359999999</v>
      </c>
      <c r="F9" s="68"/>
      <c r="G9" s="68"/>
      <c r="H9" s="68">
        <v>75211030.719999999</v>
      </c>
      <c r="I9" s="68">
        <v>46382000</v>
      </c>
      <c r="J9" s="68"/>
      <c r="K9" s="68">
        <v>20000000</v>
      </c>
      <c r="L9" s="68"/>
      <c r="M9" s="68"/>
      <c r="N9" s="68">
        <v>26382000</v>
      </c>
      <c r="O9" s="68">
        <v>79887986.299999997</v>
      </c>
      <c r="P9" s="68">
        <v>21443368.329999998</v>
      </c>
      <c r="Q9" s="68"/>
      <c r="R9" s="68"/>
      <c r="S9" s="68">
        <v>58444617.969999999</v>
      </c>
    </row>
  </sheetData>
  <mergeCells count="20">
    <mergeCell ref="A1:S1"/>
    <mergeCell ref="A2:S2"/>
    <mergeCell ref="A3:R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honeticPr fontId="23" type="noConversion"/>
  <pageMargins left="0.75" right="0.75" top="1" bottom="1" header="0.5" footer="0.5"/>
  <pageSetup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O36"/>
  <sheetViews>
    <sheetView showZeros="0" topLeftCell="B10" workbookViewId="0">
      <selection sqref="A1:O1"/>
    </sheetView>
  </sheetViews>
  <sheetFormatPr defaultColWidth="8.875" defaultRowHeight="15" customHeight="1"/>
  <cols>
    <col min="1" max="1" width="17.875" customWidth="1"/>
    <col min="2" max="2" width="53.125" customWidth="1"/>
    <col min="3" max="15" width="15.125" customWidth="1"/>
  </cols>
  <sheetData>
    <row r="1" spans="1:15" ht="15" customHeight="1">
      <c r="A1" s="85" t="s">
        <v>65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5" ht="28.5" customHeight="1">
      <c r="A2" s="86" t="s">
        <v>66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 ht="20.25" customHeight="1">
      <c r="A3" s="82" t="str">
        <f>"单位名称："&amp;"玉溪农业职业技术学院"</f>
        <v>单位名称：玉溪农业职业技术学院</v>
      </c>
      <c r="B3" s="82"/>
      <c r="C3" s="82"/>
      <c r="D3" s="82"/>
      <c r="E3" s="82"/>
      <c r="F3" s="82"/>
      <c r="G3" s="82"/>
      <c r="H3" s="82"/>
      <c r="I3" s="82"/>
      <c r="J3" s="87"/>
      <c r="K3" s="87"/>
      <c r="L3" s="87"/>
      <c r="M3" s="87"/>
      <c r="N3" s="87"/>
      <c r="O3" s="70" t="s">
        <v>2</v>
      </c>
    </row>
    <row r="4" spans="1:15" ht="27" customHeight="1">
      <c r="A4" s="83" t="s">
        <v>67</v>
      </c>
      <c r="B4" s="83" t="s">
        <v>68</v>
      </c>
      <c r="C4" s="83" t="s">
        <v>30</v>
      </c>
      <c r="D4" s="83" t="s">
        <v>33</v>
      </c>
      <c r="E4" s="83"/>
      <c r="F4" s="83"/>
      <c r="G4" s="83" t="s">
        <v>34</v>
      </c>
      <c r="H4" s="83" t="s">
        <v>35</v>
      </c>
      <c r="I4" s="83" t="s">
        <v>69</v>
      </c>
      <c r="J4" s="83" t="s">
        <v>70</v>
      </c>
      <c r="K4" s="83"/>
      <c r="L4" s="83"/>
      <c r="M4" s="83"/>
      <c r="N4" s="83"/>
      <c r="O4" s="83"/>
    </row>
    <row r="5" spans="1:15" ht="27" customHeight="1">
      <c r="A5" s="83"/>
      <c r="B5" s="83"/>
      <c r="C5" s="83"/>
      <c r="D5" s="66" t="s">
        <v>32</v>
      </c>
      <c r="E5" s="66" t="s">
        <v>71</v>
      </c>
      <c r="F5" s="66" t="s">
        <v>72</v>
      </c>
      <c r="G5" s="83"/>
      <c r="H5" s="83"/>
      <c r="I5" s="83"/>
      <c r="J5" s="66" t="s">
        <v>32</v>
      </c>
      <c r="K5" s="66" t="s">
        <v>73</v>
      </c>
      <c r="L5" s="66" t="s">
        <v>74</v>
      </c>
      <c r="M5" s="66" t="s">
        <v>75</v>
      </c>
      <c r="N5" s="66" t="s">
        <v>76</v>
      </c>
      <c r="O5" s="66" t="s">
        <v>77</v>
      </c>
    </row>
    <row r="6" spans="1:15" ht="20.25" customHeight="1">
      <c r="A6" s="69" t="s">
        <v>44</v>
      </c>
      <c r="B6" s="69" t="s">
        <v>45</v>
      </c>
      <c r="C6" s="69" t="s">
        <v>46</v>
      </c>
      <c r="D6" s="69" t="s">
        <v>47</v>
      </c>
      <c r="E6" s="69" t="s">
        <v>48</v>
      </c>
      <c r="F6" s="69" t="s">
        <v>49</v>
      </c>
      <c r="G6" s="69" t="s">
        <v>50</v>
      </c>
      <c r="H6" s="69" t="s">
        <v>51</v>
      </c>
      <c r="I6" s="69" t="s">
        <v>52</v>
      </c>
      <c r="J6" s="69" t="s">
        <v>53</v>
      </c>
      <c r="K6" s="69" t="s">
        <v>54</v>
      </c>
      <c r="L6" s="69" t="s">
        <v>55</v>
      </c>
      <c r="M6" s="69" t="s">
        <v>56</v>
      </c>
      <c r="N6" s="69" t="s">
        <v>57</v>
      </c>
      <c r="O6" s="69" t="s">
        <v>58</v>
      </c>
    </row>
    <row r="7" spans="1:15" ht="20.25" customHeight="1">
      <c r="A7" s="65" t="s">
        <v>78</v>
      </c>
      <c r="B7" s="65" t="str">
        <f>"        "&amp;"教育支出"</f>
        <v>教育支出</v>
      </c>
      <c r="C7" s="26">
        <v>258590316.86000001</v>
      </c>
      <c r="D7" s="26">
        <v>78552668.170000002</v>
      </c>
      <c r="E7" s="26">
        <v>56041875.840000004</v>
      </c>
      <c r="F7" s="26">
        <v>22510792.329999998</v>
      </c>
      <c r="G7" s="26"/>
      <c r="H7" s="26"/>
      <c r="I7" s="26">
        <v>93824098.640000001</v>
      </c>
      <c r="J7" s="26">
        <v>86213550.049999997</v>
      </c>
      <c r="K7" s="26"/>
      <c r="L7" s="26">
        <v>39655100.049999997</v>
      </c>
      <c r="M7" s="26"/>
      <c r="N7" s="26"/>
      <c r="O7" s="26">
        <v>46558450</v>
      </c>
    </row>
    <row r="8" spans="1:15" ht="20.25" customHeight="1">
      <c r="A8" s="71" t="s">
        <v>79</v>
      </c>
      <c r="B8" s="71" t="str">
        <f>"        "&amp;"职业教育"</f>
        <v>职业教育</v>
      </c>
      <c r="C8" s="26">
        <v>258590316.86000001</v>
      </c>
      <c r="D8" s="26">
        <v>78552668.170000002</v>
      </c>
      <c r="E8" s="26">
        <v>56041875.840000004</v>
      </c>
      <c r="F8" s="26">
        <v>22510792.329999998</v>
      </c>
      <c r="G8" s="26"/>
      <c r="H8" s="26"/>
      <c r="I8" s="26">
        <v>93824098.640000001</v>
      </c>
      <c r="J8" s="26">
        <v>86213550.049999997</v>
      </c>
      <c r="K8" s="26"/>
      <c r="L8" s="26">
        <v>39655100.049999997</v>
      </c>
      <c r="M8" s="26"/>
      <c r="N8" s="26"/>
      <c r="O8" s="26">
        <v>46558450</v>
      </c>
    </row>
    <row r="9" spans="1:15" ht="20.25" customHeight="1">
      <c r="A9" s="72" t="s">
        <v>80</v>
      </c>
      <c r="B9" s="72" t="str">
        <f>"        "&amp;"高等职业教育"</f>
        <v>高等职业教育</v>
      </c>
      <c r="C9" s="26">
        <v>258590316.86000001</v>
      </c>
      <c r="D9" s="26">
        <v>78552668.170000002</v>
      </c>
      <c r="E9" s="26">
        <v>56041875.840000004</v>
      </c>
      <c r="F9" s="26">
        <v>22510792.329999998</v>
      </c>
      <c r="G9" s="26"/>
      <c r="H9" s="26"/>
      <c r="I9" s="26">
        <v>93824098.640000001</v>
      </c>
      <c r="J9" s="26">
        <v>86213550.049999997</v>
      </c>
      <c r="K9" s="26"/>
      <c r="L9" s="26">
        <v>39655100.049999997</v>
      </c>
      <c r="M9" s="26"/>
      <c r="N9" s="26"/>
      <c r="O9" s="26">
        <v>46558450</v>
      </c>
    </row>
    <row r="10" spans="1:15" ht="20.25" customHeight="1">
      <c r="A10" s="65" t="s">
        <v>81</v>
      </c>
      <c r="B10" s="65" t="str">
        <f>"        "&amp;"科学技术支出"</f>
        <v>科学技术支出</v>
      </c>
      <c r="C10" s="26">
        <v>212456</v>
      </c>
      <c r="D10" s="26">
        <v>212456</v>
      </c>
      <c r="E10" s="26"/>
      <c r="F10" s="26">
        <v>212456</v>
      </c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20.25" customHeight="1">
      <c r="A11" s="71" t="s">
        <v>82</v>
      </c>
      <c r="B11" s="71" t="str">
        <f>"        "&amp;"技术研究与开发"</f>
        <v>技术研究与开发</v>
      </c>
      <c r="C11" s="26">
        <v>21720</v>
      </c>
      <c r="D11" s="26">
        <v>21720</v>
      </c>
      <c r="E11" s="26"/>
      <c r="F11" s="26">
        <v>21720</v>
      </c>
      <c r="G11" s="26"/>
      <c r="H11" s="26"/>
      <c r="I11" s="26"/>
      <c r="J11" s="26"/>
      <c r="K11" s="26"/>
      <c r="L11" s="26"/>
      <c r="M11" s="26"/>
      <c r="N11" s="26"/>
      <c r="O11" s="26"/>
    </row>
    <row r="12" spans="1:15" ht="20.25" customHeight="1">
      <c r="A12" s="72" t="s">
        <v>83</v>
      </c>
      <c r="B12" s="72" t="str">
        <f>"        "&amp;"其他技术研究与开发支出"</f>
        <v>其他技术研究与开发支出</v>
      </c>
      <c r="C12" s="26">
        <v>21720</v>
      </c>
      <c r="D12" s="26">
        <v>21720</v>
      </c>
      <c r="E12" s="26"/>
      <c r="F12" s="26">
        <v>21720</v>
      </c>
      <c r="G12" s="26"/>
      <c r="H12" s="26"/>
      <c r="I12" s="26"/>
      <c r="J12" s="26"/>
      <c r="K12" s="26"/>
      <c r="L12" s="26"/>
      <c r="M12" s="26"/>
      <c r="N12" s="26"/>
      <c r="O12" s="26"/>
    </row>
    <row r="13" spans="1:15" ht="20.25" customHeight="1">
      <c r="A13" s="71" t="s">
        <v>84</v>
      </c>
      <c r="B13" s="71" t="str">
        <f>"        "&amp;"科学技术普及"</f>
        <v>科学技术普及</v>
      </c>
      <c r="C13" s="26">
        <v>50220</v>
      </c>
      <c r="D13" s="26">
        <v>50220</v>
      </c>
      <c r="E13" s="26"/>
      <c r="F13" s="26">
        <v>50220</v>
      </c>
      <c r="G13" s="26"/>
      <c r="H13" s="26"/>
      <c r="I13" s="26"/>
      <c r="J13" s="26"/>
      <c r="K13" s="26"/>
      <c r="L13" s="26"/>
      <c r="M13" s="26"/>
      <c r="N13" s="26"/>
      <c r="O13" s="26"/>
    </row>
    <row r="14" spans="1:15" ht="20.25" customHeight="1">
      <c r="A14" s="72" t="s">
        <v>85</v>
      </c>
      <c r="B14" s="72" t="str">
        <f>"        "&amp;"科普活动"</f>
        <v>科普活动</v>
      </c>
      <c r="C14" s="26">
        <v>50220</v>
      </c>
      <c r="D14" s="26">
        <v>50220</v>
      </c>
      <c r="E14" s="26"/>
      <c r="F14" s="26">
        <v>50220</v>
      </c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20.25" customHeight="1">
      <c r="A15" s="71" t="s">
        <v>86</v>
      </c>
      <c r="B15" s="71" t="str">
        <f>"        "&amp;"其他科学技术支出"</f>
        <v>其他科学技术支出</v>
      </c>
      <c r="C15" s="26">
        <v>140516</v>
      </c>
      <c r="D15" s="26">
        <v>140516</v>
      </c>
      <c r="E15" s="26"/>
      <c r="F15" s="26">
        <v>140516</v>
      </c>
      <c r="G15" s="26"/>
      <c r="H15" s="26"/>
      <c r="I15" s="26"/>
      <c r="J15" s="26"/>
      <c r="K15" s="26"/>
      <c r="L15" s="26"/>
      <c r="M15" s="26"/>
      <c r="N15" s="26"/>
      <c r="O15" s="26"/>
    </row>
    <row r="16" spans="1:15" ht="20.25" customHeight="1">
      <c r="A16" s="72" t="s">
        <v>87</v>
      </c>
      <c r="B16" s="72" t="str">
        <f>"        "&amp;"其他科学技术支出"</f>
        <v>其他科学技术支出</v>
      </c>
      <c r="C16" s="26">
        <v>140516</v>
      </c>
      <c r="D16" s="26">
        <v>140516</v>
      </c>
      <c r="E16" s="26"/>
      <c r="F16" s="26">
        <v>140516</v>
      </c>
      <c r="G16" s="26"/>
      <c r="H16" s="26"/>
      <c r="I16" s="26"/>
      <c r="J16" s="26"/>
      <c r="K16" s="26"/>
      <c r="L16" s="26"/>
      <c r="M16" s="26"/>
      <c r="N16" s="26"/>
      <c r="O16" s="26"/>
    </row>
    <row r="17" spans="1:15" ht="20.25" customHeight="1">
      <c r="A17" s="65" t="s">
        <v>88</v>
      </c>
      <c r="B17" s="65" t="str">
        <f>"        "&amp;"社会保障和就业支出"</f>
        <v>社会保障和就业支出</v>
      </c>
      <c r="C17" s="26">
        <v>8588895.8399999999</v>
      </c>
      <c r="D17" s="26">
        <v>8588895.8399999999</v>
      </c>
      <c r="E17" s="26">
        <v>8368947.8399999999</v>
      </c>
      <c r="F17" s="26">
        <v>219948</v>
      </c>
      <c r="G17" s="26"/>
      <c r="H17" s="26"/>
      <c r="I17" s="26"/>
      <c r="J17" s="26"/>
      <c r="K17" s="26"/>
      <c r="L17" s="26"/>
      <c r="M17" s="26"/>
      <c r="N17" s="26"/>
      <c r="O17" s="26"/>
    </row>
    <row r="18" spans="1:15" ht="20.25" customHeight="1">
      <c r="A18" s="71" t="s">
        <v>89</v>
      </c>
      <c r="B18" s="71" t="str">
        <f>"        "&amp;"行政事业单位养老支出"</f>
        <v>行政事业单位养老支出</v>
      </c>
      <c r="C18" s="26">
        <v>8368947.8399999999</v>
      </c>
      <c r="D18" s="26">
        <v>8368947.8399999999</v>
      </c>
      <c r="E18" s="26">
        <v>8368947.8399999999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</row>
    <row r="19" spans="1:15" ht="20.25" customHeight="1">
      <c r="A19" s="72" t="s">
        <v>90</v>
      </c>
      <c r="B19" s="72" t="str">
        <f>"        "&amp;"事业单位离退休"</f>
        <v>事业单位离退休</v>
      </c>
      <c r="C19" s="26">
        <v>2032800</v>
      </c>
      <c r="D19" s="26">
        <v>2032800</v>
      </c>
      <c r="E19" s="26">
        <v>2032800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ht="20.25" customHeight="1">
      <c r="A20" s="72" t="s">
        <v>91</v>
      </c>
      <c r="B20" s="72" t="str">
        <f>"        "&amp;"机关事业单位基本养老保险缴费支出"</f>
        <v>机关事业单位基本养老保险缴费支出</v>
      </c>
      <c r="C20" s="26">
        <v>4536147.84</v>
      </c>
      <c r="D20" s="26">
        <v>4536147.84</v>
      </c>
      <c r="E20" s="26">
        <v>4536147.84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ht="20.25" customHeight="1">
      <c r="A21" s="72" t="s">
        <v>92</v>
      </c>
      <c r="B21" s="72" t="str">
        <f>"        "&amp;"机关事业单位职业年金缴费支出"</f>
        <v>机关事业单位职业年金缴费支出</v>
      </c>
      <c r="C21" s="26">
        <v>1800000</v>
      </c>
      <c r="D21" s="26">
        <v>1800000</v>
      </c>
      <c r="E21" s="26">
        <v>1800000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20.25" customHeight="1">
      <c r="A22" s="71" t="s">
        <v>93</v>
      </c>
      <c r="B22" s="71" t="str">
        <f>"        "&amp;"就业补助"</f>
        <v>就业补助</v>
      </c>
      <c r="C22" s="26">
        <v>142800</v>
      </c>
      <c r="D22" s="26">
        <v>142800</v>
      </c>
      <c r="E22" s="26"/>
      <c r="F22" s="26">
        <v>142800</v>
      </c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0.25" customHeight="1">
      <c r="A23" s="72" t="s">
        <v>94</v>
      </c>
      <c r="B23" s="72" t="str">
        <f>"        "&amp;"其他就业补助支出"</f>
        <v>其他就业补助支出</v>
      </c>
      <c r="C23" s="26">
        <v>142800</v>
      </c>
      <c r="D23" s="26">
        <v>142800</v>
      </c>
      <c r="E23" s="26"/>
      <c r="F23" s="26">
        <v>142800</v>
      </c>
      <c r="G23" s="26"/>
      <c r="H23" s="26"/>
      <c r="I23" s="26"/>
      <c r="J23" s="26"/>
      <c r="K23" s="26"/>
      <c r="L23" s="26"/>
      <c r="M23" s="26"/>
      <c r="N23" s="26"/>
      <c r="O23" s="26"/>
    </row>
    <row r="24" spans="1:15" ht="20.25" customHeight="1">
      <c r="A24" s="71" t="s">
        <v>95</v>
      </c>
      <c r="B24" s="71" t="str">
        <f>"        "&amp;"抚恤"</f>
        <v>抚恤</v>
      </c>
      <c r="C24" s="26">
        <v>77148</v>
      </c>
      <c r="D24" s="26">
        <v>77148</v>
      </c>
      <c r="E24" s="26"/>
      <c r="F24" s="26">
        <v>77148</v>
      </c>
      <c r="G24" s="26"/>
      <c r="H24" s="26"/>
      <c r="I24" s="26"/>
      <c r="J24" s="26"/>
      <c r="K24" s="26"/>
      <c r="L24" s="26"/>
      <c r="M24" s="26"/>
      <c r="N24" s="26"/>
      <c r="O24" s="26"/>
    </row>
    <row r="25" spans="1:15" ht="20.25" customHeight="1">
      <c r="A25" s="72" t="s">
        <v>96</v>
      </c>
      <c r="B25" s="72" t="str">
        <f>"        "&amp;"死亡抚恤"</f>
        <v>死亡抚恤</v>
      </c>
      <c r="C25" s="26">
        <v>77148</v>
      </c>
      <c r="D25" s="26">
        <v>77148</v>
      </c>
      <c r="E25" s="26"/>
      <c r="F25" s="26">
        <v>77148</v>
      </c>
      <c r="G25" s="26"/>
      <c r="H25" s="26"/>
      <c r="I25" s="26"/>
      <c r="J25" s="26"/>
      <c r="K25" s="26"/>
      <c r="L25" s="26"/>
      <c r="M25" s="26"/>
      <c r="N25" s="26"/>
      <c r="O25" s="26"/>
    </row>
    <row r="26" spans="1:15" ht="20.25" customHeight="1">
      <c r="A26" s="65" t="s">
        <v>97</v>
      </c>
      <c r="B26" s="65" t="str">
        <f>"        "&amp;"卫生健康支出"</f>
        <v>卫生健康支出</v>
      </c>
      <c r="C26" s="26">
        <v>4375295.68</v>
      </c>
      <c r="D26" s="26">
        <v>4375295.68</v>
      </c>
      <c r="E26" s="26">
        <v>4375295.68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5" ht="20.25" customHeight="1">
      <c r="A27" s="71" t="s">
        <v>98</v>
      </c>
      <c r="B27" s="71" t="str">
        <f>"        "&amp;"行政事业单位医疗"</f>
        <v>行政事业单位医疗</v>
      </c>
      <c r="C27" s="26">
        <v>4375295.68</v>
      </c>
      <c r="D27" s="26">
        <v>4375295.68</v>
      </c>
      <c r="E27" s="26">
        <v>4375295.68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15" ht="20.25" customHeight="1">
      <c r="A28" s="72" t="s">
        <v>99</v>
      </c>
      <c r="B28" s="72" t="str">
        <f>"        "&amp;"行政单位医疗"</f>
        <v>行政单位医疗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5" ht="20.25" customHeight="1">
      <c r="A29" s="72" t="s">
        <v>100</v>
      </c>
      <c r="B29" s="72" t="str">
        <f>"        "&amp;"事业单位医疗"</f>
        <v>事业单位医疗</v>
      </c>
      <c r="C29" s="26">
        <v>2440126.69</v>
      </c>
      <c r="D29" s="26">
        <v>2440126.69</v>
      </c>
      <c r="E29" s="26">
        <v>2440126.69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 ht="20.25" customHeight="1">
      <c r="A30" s="72" t="s">
        <v>101</v>
      </c>
      <c r="B30" s="72" t="str">
        <f>"        "&amp;"公务员医疗补助"</f>
        <v>公务员医疗补助</v>
      </c>
      <c r="C30" s="26">
        <v>1694746.2</v>
      </c>
      <c r="D30" s="26">
        <v>1694746.2</v>
      </c>
      <c r="E30" s="26">
        <v>1694746.2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15" ht="20.25" customHeight="1">
      <c r="A31" s="72" t="s">
        <v>102</v>
      </c>
      <c r="B31" s="72" t="str">
        <f>"        "&amp;"其他行政事业单位医疗支出"</f>
        <v>其他行政事业单位医疗支出</v>
      </c>
      <c r="C31" s="26">
        <v>240422.79</v>
      </c>
      <c r="D31" s="26">
        <v>240422.79</v>
      </c>
      <c r="E31" s="26">
        <v>240422.79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ht="20.25" customHeight="1">
      <c r="A32" s="65" t="s">
        <v>103</v>
      </c>
      <c r="B32" s="65" t="str">
        <f>"        "&amp;"住房保障支出"</f>
        <v>住房保障支出</v>
      </c>
      <c r="C32" s="26">
        <v>5230080</v>
      </c>
      <c r="D32" s="26">
        <v>5230080</v>
      </c>
      <c r="E32" s="26">
        <v>5230080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ht="20.25" customHeight="1">
      <c r="A33" s="71" t="s">
        <v>104</v>
      </c>
      <c r="B33" s="71" t="str">
        <f>"        "&amp;"住房改革支出"</f>
        <v>住房改革支出</v>
      </c>
      <c r="C33" s="26">
        <v>5230080</v>
      </c>
      <c r="D33" s="26">
        <v>5230080</v>
      </c>
      <c r="E33" s="26">
        <v>5230080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5" ht="20.25" customHeight="1">
      <c r="A34" s="72" t="s">
        <v>105</v>
      </c>
      <c r="B34" s="72" t="str">
        <f>"        "&amp;"住房公积金"</f>
        <v>住房公积金</v>
      </c>
      <c r="C34" s="26">
        <v>4992720</v>
      </c>
      <c r="D34" s="26">
        <v>4992720</v>
      </c>
      <c r="E34" s="26">
        <v>4992720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spans="1:15" ht="20.25" customHeight="1">
      <c r="A35" s="72" t="s">
        <v>106</v>
      </c>
      <c r="B35" s="72" t="str">
        <f>"        "&amp;"购房补贴"</f>
        <v>购房补贴</v>
      </c>
      <c r="C35" s="26">
        <v>237360</v>
      </c>
      <c r="D35" s="26">
        <v>237360</v>
      </c>
      <c r="E35" s="26">
        <v>237360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1:15" ht="20.25" customHeight="1">
      <c r="A36" s="84" t="s">
        <v>30</v>
      </c>
      <c r="B36" s="82"/>
      <c r="C36" s="68">
        <v>276997044.38</v>
      </c>
      <c r="D36" s="68">
        <v>96959395.689999998</v>
      </c>
      <c r="E36" s="68">
        <v>74016199.359999999</v>
      </c>
      <c r="F36" s="68">
        <v>22943196.329999998</v>
      </c>
      <c r="G36" s="68"/>
      <c r="H36" s="68"/>
      <c r="I36" s="68"/>
      <c r="J36" s="68">
        <v>86213550.049999997</v>
      </c>
      <c r="K36" s="68"/>
      <c r="L36" s="68">
        <v>39655100.049999997</v>
      </c>
      <c r="M36" s="68"/>
      <c r="N36" s="68"/>
      <c r="O36" s="68">
        <v>46558450</v>
      </c>
    </row>
  </sheetData>
  <mergeCells count="12">
    <mergeCell ref="A1:O1"/>
    <mergeCell ref="A2:O2"/>
    <mergeCell ref="A3:N3"/>
    <mergeCell ref="D4:F4"/>
    <mergeCell ref="J4:O4"/>
    <mergeCell ref="H4:H5"/>
    <mergeCell ref="I4:I5"/>
    <mergeCell ref="A36:B36"/>
    <mergeCell ref="A4:A5"/>
    <mergeCell ref="B4:B5"/>
    <mergeCell ref="C4:C5"/>
    <mergeCell ref="G4:G5"/>
  </mergeCells>
  <phoneticPr fontId="23" type="noConversion"/>
  <pageMargins left="0.75" right="0.75" top="1" bottom="1" header="0.5" footer="0.5"/>
  <pageSetup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D15"/>
  <sheetViews>
    <sheetView showZeros="0" workbookViewId="0">
      <selection sqref="A1:D1"/>
    </sheetView>
  </sheetViews>
  <sheetFormatPr defaultColWidth="8.875" defaultRowHeight="15" customHeight="1"/>
  <cols>
    <col min="1" max="2" width="28.625" customWidth="1"/>
    <col min="3" max="3" width="35.75" customWidth="1"/>
    <col min="4" max="4" width="28.625" customWidth="1"/>
  </cols>
  <sheetData>
    <row r="1" spans="1:4" ht="18.75" customHeight="1">
      <c r="A1" s="79" t="s">
        <v>107</v>
      </c>
      <c r="B1" s="80"/>
      <c r="C1" s="80"/>
      <c r="D1" s="80"/>
    </row>
    <row r="2" spans="1:4" ht="28.5" customHeight="1">
      <c r="A2" s="81" t="s">
        <v>108</v>
      </c>
      <c r="B2" s="81"/>
      <c r="C2" s="81"/>
      <c r="D2" s="81"/>
    </row>
    <row r="3" spans="1:4" ht="18.75" customHeight="1">
      <c r="A3" s="82" t="str">
        <f>"单位名称："&amp;"玉溪农业职业技术学院"</f>
        <v>单位名称：玉溪农业职业技术学院</v>
      </c>
      <c r="B3" s="82"/>
      <c r="C3" s="82"/>
      <c r="D3" s="64" t="s">
        <v>2</v>
      </c>
    </row>
    <row r="4" spans="1:4" ht="18.75" customHeight="1">
      <c r="A4" s="88" t="s">
        <v>3</v>
      </c>
      <c r="B4" s="88"/>
      <c r="C4" s="88" t="s">
        <v>4</v>
      </c>
      <c r="D4" s="88"/>
    </row>
    <row r="5" spans="1:4" ht="18.75" customHeight="1">
      <c r="A5" s="21" t="s">
        <v>5</v>
      </c>
      <c r="B5" s="21" t="s">
        <v>6</v>
      </c>
      <c r="C5" s="21" t="s">
        <v>109</v>
      </c>
      <c r="D5" s="21" t="s">
        <v>6</v>
      </c>
    </row>
    <row r="6" spans="1:4" ht="18.75" customHeight="1">
      <c r="A6" s="73" t="s">
        <v>110</v>
      </c>
      <c r="B6" s="74"/>
      <c r="C6" s="75" t="s">
        <v>111</v>
      </c>
      <c r="D6" s="74"/>
    </row>
    <row r="7" spans="1:4" ht="18.75" customHeight="1">
      <c r="A7" s="65" t="s">
        <v>112</v>
      </c>
      <c r="B7" s="76">
        <v>75516027.359999999</v>
      </c>
      <c r="C7" s="77" t="str">
        <f>"（一）"&amp;"教育支出"</f>
        <v>（一）教育支出</v>
      </c>
      <c r="D7" s="76">
        <v>78552668.170000002</v>
      </c>
    </row>
    <row r="8" spans="1:4" ht="18.75" customHeight="1">
      <c r="A8" s="65" t="s">
        <v>113</v>
      </c>
      <c r="B8" s="76"/>
      <c r="C8" s="77" t="str">
        <f>"（二）"&amp;"科学技术支出"</f>
        <v>（二）科学技术支出</v>
      </c>
      <c r="D8" s="76">
        <v>212456</v>
      </c>
    </row>
    <row r="9" spans="1:4" ht="18.75" customHeight="1">
      <c r="A9" s="65" t="s">
        <v>114</v>
      </c>
      <c r="B9" s="76"/>
      <c r="C9" s="77" t="str">
        <f>"（二）"&amp;"社会保障和就业支出"</f>
        <v>（二）社会保障和就业支出</v>
      </c>
      <c r="D9" s="76">
        <v>8588895.8399999999</v>
      </c>
    </row>
    <row r="10" spans="1:4" ht="18.75" customHeight="1">
      <c r="A10" s="65" t="s">
        <v>115</v>
      </c>
      <c r="B10" s="76"/>
      <c r="C10" s="77" t="str">
        <f>"（三）"&amp;"卫生健康支出"</f>
        <v>（三）卫生健康支出</v>
      </c>
      <c r="D10" s="76">
        <v>4375295.68</v>
      </c>
    </row>
    <row r="11" spans="1:4" ht="18.75" customHeight="1">
      <c r="A11" s="23" t="s">
        <v>112</v>
      </c>
      <c r="B11" s="76">
        <v>21443368.329999998</v>
      </c>
      <c r="C11" s="77" t="str">
        <f>"（四）"&amp;"住房保障支出"</f>
        <v>（四）住房保障支出</v>
      </c>
      <c r="D11" s="76">
        <v>5230080</v>
      </c>
    </row>
    <row r="12" spans="1:4" ht="18.75" customHeight="1">
      <c r="A12" s="23" t="s">
        <v>113</v>
      </c>
      <c r="B12" s="76"/>
      <c r="C12" s="65"/>
      <c r="D12" s="65"/>
    </row>
    <row r="13" spans="1:4" ht="18.75" customHeight="1">
      <c r="A13" s="23" t="s">
        <v>114</v>
      </c>
      <c r="B13" s="76"/>
      <c r="C13" s="65"/>
      <c r="D13" s="65"/>
    </row>
    <row r="14" spans="1:4" ht="18.75" customHeight="1">
      <c r="A14" s="65"/>
      <c r="B14" s="65"/>
      <c r="C14" s="65" t="s">
        <v>116</v>
      </c>
      <c r="D14" s="65"/>
    </row>
    <row r="15" spans="1:4" ht="18.75" customHeight="1">
      <c r="A15" s="78" t="s">
        <v>24</v>
      </c>
      <c r="B15" s="76">
        <v>96959395.689999998</v>
      </c>
      <c r="C15" s="78" t="s">
        <v>25</v>
      </c>
      <c r="D15" s="76">
        <v>96959395.689999998</v>
      </c>
    </row>
  </sheetData>
  <mergeCells count="5">
    <mergeCell ref="A1:D1"/>
    <mergeCell ref="A2:D2"/>
    <mergeCell ref="A3:C3"/>
    <mergeCell ref="A4:B4"/>
    <mergeCell ref="C4:D4"/>
  </mergeCells>
  <phoneticPr fontId="23" type="noConversion"/>
  <pageMargins left="0.75" right="0.75" top="1" bottom="1" header="0.5" footer="0.5"/>
  <pageSetup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G35"/>
  <sheetViews>
    <sheetView showZeros="0" topLeftCell="A22" workbookViewId="0">
      <selection sqref="A1:G1"/>
    </sheetView>
  </sheetViews>
  <sheetFormatPr defaultColWidth="8.875" defaultRowHeight="15" customHeight="1"/>
  <cols>
    <col min="1" max="1" width="17.875" customWidth="1"/>
    <col min="2" max="2" width="53.125" customWidth="1"/>
    <col min="3" max="7" width="15.125" customWidth="1"/>
  </cols>
  <sheetData>
    <row r="1" spans="1:7" ht="15" customHeight="1">
      <c r="A1" s="85" t="s">
        <v>117</v>
      </c>
      <c r="B1" s="85"/>
      <c r="C1" s="85"/>
      <c r="D1" s="85"/>
      <c r="E1" s="85"/>
      <c r="F1" s="85"/>
      <c r="G1" s="85"/>
    </row>
    <row r="2" spans="1:7" ht="28.5" customHeight="1">
      <c r="A2" s="86" t="s">
        <v>118</v>
      </c>
      <c r="B2" s="86"/>
      <c r="C2" s="86"/>
      <c r="D2" s="86"/>
      <c r="E2" s="86"/>
      <c r="F2" s="86"/>
      <c r="G2" s="86"/>
    </row>
    <row r="3" spans="1:7" ht="20.25" customHeight="1">
      <c r="A3" s="82" t="str">
        <f>"单位名称："&amp;"玉溪农业职业技术学院"</f>
        <v>单位名称：玉溪农业职业技术学院</v>
      </c>
      <c r="B3" s="82"/>
      <c r="C3" s="82"/>
      <c r="D3" s="82"/>
      <c r="E3" s="82"/>
      <c r="F3" s="82"/>
      <c r="G3" s="70" t="s">
        <v>2</v>
      </c>
    </row>
    <row r="4" spans="1:7" ht="27" customHeight="1">
      <c r="A4" s="83" t="s">
        <v>119</v>
      </c>
      <c r="B4" s="83"/>
      <c r="C4" s="83" t="s">
        <v>30</v>
      </c>
      <c r="D4" s="83" t="s">
        <v>33</v>
      </c>
      <c r="E4" s="83"/>
      <c r="F4" s="83"/>
      <c r="G4" s="83" t="s">
        <v>72</v>
      </c>
    </row>
    <row r="5" spans="1:7" ht="27" customHeight="1">
      <c r="A5" s="66" t="s">
        <v>67</v>
      </c>
      <c r="B5" s="66" t="s">
        <v>68</v>
      </c>
      <c r="C5" s="83"/>
      <c r="D5" s="66" t="s">
        <v>32</v>
      </c>
      <c r="E5" s="66" t="s">
        <v>120</v>
      </c>
      <c r="F5" s="66" t="s">
        <v>121</v>
      </c>
      <c r="G5" s="83"/>
    </row>
    <row r="6" spans="1:7" ht="20.25" customHeight="1">
      <c r="A6" s="69" t="s">
        <v>44</v>
      </c>
      <c r="B6" s="69" t="s">
        <v>45</v>
      </c>
      <c r="C6" s="69" t="s">
        <v>46</v>
      </c>
      <c r="D6" s="69" t="s">
        <v>47</v>
      </c>
      <c r="E6" s="69" t="s">
        <v>48</v>
      </c>
      <c r="F6" s="69" t="s">
        <v>49</v>
      </c>
      <c r="G6" s="69">
        <v>7</v>
      </c>
    </row>
    <row r="7" spans="1:7" ht="20.25" customHeight="1">
      <c r="A7" s="65" t="s">
        <v>78</v>
      </c>
      <c r="B7" s="65" t="str">
        <f>"        "&amp;"教育支出"</f>
        <v>教育支出</v>
      </c>
      <c r="C7" s="26">
        <v>78552668.170000002</v>
      </c>
      <c r="D7" s="68">
        <v>56041875.840000004</v>
      </c>
      <c r="E7" s="26">
        <v>41241875.840000004</v>
      </c>
      <c r="F7" s="26">
        <v>14800000</v>
      </c>
      <c r="G7" s="26">
        <v>22510792.329999998</v>
      </c>
    </row>
    <row r="8" spans="1:7" ht="20.25" customHeight="1">
      <c r="A8" s="71" t="s">
        <v>79</v>
      </c>
      <c r="B8" s="71" t="str">
        <f>"        "&amp;"职业教育"</f>
        <v>职业教育</v>
      </c>
      <c r="C8" s="26">
        <v>78552668.170000002</v>
      </c>
      <c r="D8" s="68">
        <v>56041875.840000004</v>
      </c>
      <c r="E8" s="26">
        <v>41241875.840000004</v>
      </c>
      <c r="F8" s="26">
        <v>14800000</v>
      </c>
      <c r="G8" s="26">
        <v>22510792.329999998</v>
      </c>
    </row>
    <row r="9" spans="1:7" ht="20.25" customHeight="1">
      <c r="A9" s="72" t="s">
        <v>80</v>
      </c>
      <c r="B9" s="72" t="str">
        <f>"        "&amp;"高等职业教育"</f>
        <v>高等职业教育</v>
      </c>
      <c r="C9" s="26">
        <v>78552668.170000002</v>
      </c>
      <c r="D9" s="68">
        <v>56041875.840000004</v>
      </c>
      <c r="E9" s="26">
        <v>41241875.840000004</v>
      </c>
      <c r="F9" s="26">
        <v>14800000</v>
      </c>
      <c r="G9" s="26">
        <v>22510792.329999998</v>
      </c>
    </row>
    <row r="10" spans="1:7" ht="20.25" customHeight="1">
      <c r="A10" s="65" t="s">
        <v>81</v>
      </c>
      <c r="B10" s="65" t="str">
        <f>"        "&amp;"科学技术支出"</f>
        <v>科学技术支出</v>
      </c>
      <c r="C10" s="26">
        <v>212456</v>
      </c>
      <c r="D10" s="68"/>
      <c r="E10" s="26"/>
      <c r="F10" s="26"/>
      <c r="G10" s="26">
        <v>212456</v>
      </c>
    </row>
    <row r="11" spans="1:7" ht="20.25" customHeight="1">
      <c r="A11" s="71" t="s">
        <v>82</v>
      </c>
      <c r="B11" s="71" t="str">
        <f>"        "&amp;"技术研究与开发"</f>
        <v>技术研究与开发</v>
      </c>
      <c r="C11" s="26">
        <v>21720</v>
      </c>
      <c r="D11" s="68"/>
      <c r="E11" s="26"/>
      <c r="F11" s="26"/>
      <c r="G11" s="26">
        <v>21720</v>
      </c>
    </row>
    <row r="12" spans="1:7" ht="20.25" customHeight="1">
      <c r="A12" s="72" t="s">
        <v>83</v>
      </c>
      <c r="B12" s="72" t="str">
        <f>"        "&amp;"其他技术研究与开发支出"</f>
        <v>其他技术研究与开发支出</v>
      </c>
      <c r="C12" s="26">
        <v>21720</v>
      </c>
      <c r="D12" s="68"/>
      <c r="E12" s="26"/>
      <c r="F12" s="26"/>
      <c r="G12" s="26">
        <v>21720</v>
      </c>
    </row>
    <row r="13" spans="1:7" ht="20.25" customHeight="1">
      <c r="A13" s="71" t="s">
        <v>84</v>
      </c>
      <c r="B13" s="71" t="str">
        <f>"        "&amp;"科学技术普及"</f>
        <v>科学技术普及</v>
      </c>
      <c r="C13" s="26">
        <v>50220</v>
      </c>
      <c r="D13" s="68"/>
      <c r="E13" s="26"/>
      <c r="F13" s="26"/>
      <c r="G13" s="26">
        <v>50220</v>
      </c>
    </row>
    <row r="14" spans="1:7" ht="20.25" customHeight="1">
      <c r="A14" s="72" t="s">
        <v>85</v>
      </c>
      <c r="B14" s="72" t="str">
        <f>"        "&amp;"科普活动"</f>
        <v>科普活动</v>
      </c>
      <c r="C14" s="26">
        <v>50220</v>
      </c>
      <c r="D14" s="68"/>
      <c r="E14" s="26"/>
      <c r="F14" s="26"/>
      <c r="G14" s="26">
        <v>50220</v>
      </c>
    </row>
    <row r="15" spans="1:7" ht="20.25" customHeight="1">
      <c r="A15" s="71" t="s">
        <v>86</v>
      </c>
      <c r="B15" s="71" t="str">
        <f>"        "&amp;"其他科学技术支出"</f>
        <v>其他科学技术支出</v>
      </c>
      <c r="C15" s="26">
        <v>140516</v>
      </c>
      <c r="D15" s="68"/>
      <c r="E15" s="26"/>
      <c r="F15" s="26"/>
      <c r="G15" s="26">
        <v>140516</v>
      </c>
    </row>
    <row r="16" spans="1:7" ht="20.25" customHeight="1">
      <c r="A16" s="72" t="s">
        <v>87</v>
      </c>
      <c r="B16" s="72" t="str">
        <f>"        "&amp;"其他科学技术支出"</f>
        <v>其他科学技术支出</v>
      </c>
      <c r="C16" s="26">
        <v>140516</v>
      </c>
      <c r="D16" s="68"/>
      <c r="E16" s="26"/>
      <c r="F16" s="26"/>
      <c r="G16" s="26">
        <v>140516</v>
      </c>
    </row>
    <row r="17" spans="1:7" ht="20.25" customHeight="1">
      <c r="A17" s="65" t="s">
        <v>88</v>
      </c>
      <c r="B17" s="65" t="str">
        <f>"        "&amp;"社会保障和就业支出"</f>
        <v>社会保障和就业支出</v>
      </c>
      <c r="C17" s="26">
        <v>8588895.8399999999</v>
      </c>
      <c r="D17" s="68">
        <v>8368947.8399999999</v>
      </c>
      <c r="E17" s="26">
        <v>8368947.8399999999</v>
      </c>
      <c r="F17" s="26"/>
      <c r="G17" s="26">
        <v>219948</v>
      </c>
    </row>
    <row r="18" spans="1:7" ht="20.25" customHeight="1">
      <c r="A18" s="71" t="s">
        <v>89</v>
      </c>
      <c r="B18" s="71" t="str">
        <f>"        "&amp;"行政事业单位养老支出"</f>
        <v>行政事业单位养老支出</v>
      </c>
      <c r="C18" s="26">
        <v>8368947.8399999999</v>
      </c>
      <c r="D18" s="68">
        <v>8368947.8399999999</v>
      </c>
      <c r="E18" s="26">
        <v>8368947.8399999999</v>
      </c>
      <c r="F18" s="26"/>
      <c r="G18" s="26"/>
    </row>
    <row r="19" spans="1:7" ht="20.25" customHeight="1">
      <c r="A19" s="72" t="s">
        <v>90</v>
      </c>
      <c r="B19" s="72" t="str">
        <f>"        "&amp;"事业单位离退休"</f>
        <v>事业单位离退休</v>
      </c>
      <c r="C19" s="26">
        <v>2032800</v>
      </c>
      <c r="D19" s="68">
        <v>2032800</v>
      </c>
      <c r="E19" s="26">
        <v>2032800</v>
      </c>
      <c r="F19" s="26"/>
      <c r="G19" s="26"/>
    </row>
    <row r="20" spans="1:7" ht="20.25" customHeight="1">
      <c r="A20" s="72" t="s">
        <v>91</v>
      </c>
      <c r="B20" s="72" t="str">
        <f>"        "&amp;"机关事业单位基本养老保险缴费支出"</f>
        <v>机关事业单位基本养老保险缴费支出</v>
      </c>
      <c r="C20" s="26">
        <v>4536147.84</v>
      </c>
      <c r="D20" s="68">
        <v>4536147.84</v>
      </c>
      <c r="E20" s="26">
        <v>4536147.84</v>
      </c>
      <c r="F20" s="26"/>
      <c r="G20" s="26"/>
    </row>
    <row r="21" spans="1:7" ht="20.25" customHeight="1">
      <c r="A21" s="72" t="s">
        <v>92</v>
      </c>
      <c r="B21" s="72" t="str">
        <f>"        "&amp;"机关事业单位职业年金缴费支出"</f>
        <v>机关事业单位职业年金缴费支出</v>
      </c>
      <c r="C21" s="26">
        <v>1800000</v>
      </c>
      <c r="D21" s="68">
        <v>1800000</v>
      </c>
      <c r="E21" s="26">
        <v>1800000</v>
      </c>
      <c r="F21" s="26"/>
      <c r="G21" s="26"/>
    </row>
    <row r="22" spans="1:7" ht="20.25" customHeight="1">
      <c r="A22" s="71" t="s">
        <v>93</v>
      </c>
      <c r="B22" s="71" t="str">
        <f>"        "&amp;"就业补助"</f>
        <v>就业补助</v>
      </c>
      <c r="C22" s="26">
        <v>142800</v>
      </c>
      <c r="D22" s="68"/>
      <c r="E22" s="26"/>
      <c r="F22" s="26"/>
      <c r="G22" s="26">
        <v>142800</v>
      </c>
    </row>
    <row r="23" spans="1:7" ht="20.25" customHeight="1">
      <c r="A23" s="72" t="s">
        <v>94</v>
      </c>
      <c r="B23" s="72" t="str">
        <f>"        "&amp;"其他就业补助支出"</f>
        <v>其他就业补助支出</v>
      </c>
      <c r="C23" s="26">
        <v>142800</v>
      </c>
      <c r="D23" s="68"/>
      <c r="E23" s="26"/>
      <c r="F23" s="26"/>
      <c r="G23" s="26">
        <v>142800</v>
      </c>
    </row>
    <row r="24" spans="1:7" ht="20.25" customHeight="1">
      <c r="A24" s="71" t="s">
        <v>95</v>
      </c>
      <c r="B24" s="71" t="str">
        <f>"        "&amp;"抚恤"</f>
        <v>抚恤</v>
      </c>
      <c r="C24" s="26">
        <v>77148</v>
      </c>
      <c r="D24" s="68"/>
      <c r="E24" s="26"/>
      <c r="F24" s="26"/>
      <c r="G24" s="26">
        <v>77148</v>
      </c>
    </row>
    <row r="25" spans="1:7" ht="20.25" customHeight="1">
      <c r="A25" s="72" t="s">
        <v>96</v>
      </c>
      <c r="B25" s="72" t="str">
        <f>"        "&amp;"死亡抚恤"</f>
        <v>死亡抚恤</v>
      </c>
      <c r="C25" s="26">
        <v>77148</v>
      </c>
      <c r="D25" s="68"/>
      <c r="E25" s="26"/>
      <c r="F25" s="26"/>
      <c r="G25" s="26">
        <v>77148</v>
      </c>
    </row>
    <row r="26" spans="1:7" ht="20.25" customHeight="1">
      <c r="A26" s="65" t="s">
        <v>97</v>
      </c>
      <c r="B26" s="65" t="str">
        <f>"        "&amp;"卫生健康支出"</f>
        <v>卫生健康支出</v>
      </c>
      <c r="C26" s="26">
        <v>4375295.68</v>
      </c>
      <c r="D26" s="68">
        <v>4375295.68</v>
      </c>
      <c r="E26" s="26">
        <v>4375295.68</v>
      </c>
      <c r="F26" s="26"/>
      <c r="G26" s="26"/>
    </row>
    <row r="27" spans="1:7" ht="20.25" customHeight="1">
      <c r="A27" s="71" t="s">
        <v>98</v>
      </c>
      <c r="B27" s="71" t="str">
        <f>"        "&amp;"行政事业单位医疗"</f>
        <v>行政事业单位医疗</v>
      </c>
      <c r="C27" s="26">
        <v>4375295.68</v>
      </c>
      <c r="D27" s="68">
        <v>4375295.68</v>
      </c>
      <c r="E27" s="26">
        <v>4375295.68</v>
      </c>
      <c r="F27" s="26"/>
      <c r="G27" s="26"/>
    </row>
    <row r="28" spans="1:7" ht="20.25" customHeight="1">
      <c r="A28" s="72" t="s">
        <v>100</v>
      </c>
      <c r="B28" s="72" t="str">
        <f>"        "&amp;"事业单位医疗"</f>
        <v>事业单位医疗</v>
      </c>
      <c r="C28" s="26">
        <v>2440126.69</v>
      </c>
      <c r="D28" s="68">
        <v>2440126.69</v>
      </c>
      <c r="E28" s="26">
        <v>2440126.69</v>
      </c>
      <c r="F28" s="26"/>
      <c r="G28" s="26"/>
    </row>
    <row r="29" spans="1:7" ht="20.25" customHeight="1">
      <c r="A29" s="72" t="s">
        <v>101</v>
      </c>
      <c r="B29" s="72" t="str">
        <f>"        "&amp;"公务员医疗补助"</f>
        <v>公务员医疗补助</v>
      </c>
      <c r="C29" s="26">
        <v>1694746.2</v>
      </c>
      <c r="D29" s="68">
        <v>1694746.2</v>
      </c>
      <c r="E29" s="26">
        <v>1694746.2</v>
      </c>
      <c r="F29" s="26"/>
      <c r="G29" s="26"/>
    </row>
    <row r="30" spans="1:7" ht="20.25" customHeight="1">
      <c r="A30" s="72" t="s">
        <v>102</v>
      </c>
      <c r="B30" s="72" t="str">
        <f>"        "&amp;"其他行政事业单位医疗支出"</f>
        <v>其他行政事业单位医疗支出</v>
      </c>
      <c r="C30" s="26">
        <v>240422.79</v>
      </c>
      <c r="D30" s="68">
        <v>240422.79</v>
      </c>
      <c r="E30" s="26">
        <v>240422.79</v>
      </c>
      <c r="F30" s="26"/>
      <c r="G30" s="26"/>
    </row>
    <row r="31" spans="1:7" ht="20.25" customHeight="1">
      <c r="A31" s="65" t="s">
        <v>103</v>
      </c>
      <c r="B31" s="65" t="str">
        <f>"        "&amp;"住房保障支出"</f>
        <v>住房保障支出</v>
      </c>
      <c r="C31" s="26">
        <v>5230080</v>
      </c>
      <c r="D31" s="68">
        <v>5230080</v>
      </c>
      <c r="E31" s="26">
        <v>5230080</v>
      </c>
      <c r="F31" s="26"/>
      <c r="G31" s="26"/>
    </row>
    <row r="32" spans="1:7" ht="20.25" customHeight="1">
      <c r="A32" s="71" t="s">
        <v>104</v>
      </c>
      <c r="B32" s="71" t="str">
        <f>"        "&amp;"住房改革支出"</f>
        <v>住房改革支出</v>
      </c>
      <c r="C32" s="26">
        <v>5230080</v>
      </c>
      <c r="D32" s="68">
        <v>5230080</v>
      </c>
      <c r="E32" s="26">
        <v>5230080</v>
      </c>
      <c r="F32" s="26"/>
      <c r="G32" s="26"/>
    </row>
    <row r="33" spans="1:7" ht="20.25" customHeight="1">
      <c r="A33" s="72" t="s">
        <v>105</v>
      </c>
      <c r="B33" s="72" t="str">
        <f>"        "&amp;"住房公积金"</f>
        <v>住房公积金</v>
      </c>
      <c r="C33" s="26">
        <v>4992720</v>
      </c>
      <c r="D33" s="68">
        <v>4992720</v>
      </c>
      <c r="E33" s="26">
        <v>4992720</v>
      </c>
      <c r="F33" s="26"/>
      <c r="G33" s="26"/>
    </row>
    <row r="34" spans="1:7" ht="20.25" customHeight="1">
      <c r="A34" s="72" t="s">
        <v>106</v>
      </c>
      <c r="B34" s="72" t="str">
        <f>"        "&amp;"购房补贴"</f>
        <v>购房补贴</v>
      </c>
      <c r="C34" s="26">
        <v>237360</v>
      </c>
      <c r="D34" s="68">
        <v>237360</v>
      </c>
      <c r="E34" s="26">
        <v>237360</v>
      </c>
      <c r="F34" s="26"/>
      <c r="G34" s="26"/>
    </row>
    <row r="35" spans="1:7" ht="20.25" customHeight="1">
      <c r="A35" s="84" t="s">
        <v>30</v>
      </c>
      <c r="B35" s="82"/>
      <c r="C35" s="68">
        <v>96959395.689999998</v>
      </c>
      <c r="D35" s="68">
        <v>74016199.359999999</v>
      </c>
      <c r="E35" s="68">
        <v>59216199.359999999</v>
      </c>
      <c r="F35" s="68">
        <v>14800000</v>
      </c>
      <c r="G35" s="68">
        <v>22943196.329999998</v>
      </c>
    </row>
  </sheetData>
  <mergeCells count="8">
    <mergeCell ref="A35:B35"/>
    <mergeCell ref="C4:C5"/>
    <mergeCell ref="G4:G5"/>
    <mergeCell ref="A1:G1"/>
    <mergeCell ref="A2:G2"/>
    <mergeCell ref="A3:F3"/>
    <mergeCell ref="A4:B4"/>
    <mergeCell ref="D4:F4"/>
  </mergeCells>
  <phoneticPr fontId="23" type="noConversion"/>
  <pageMargins left="0.75" right="0.75" top="1" bottom="1" header="0.5" footer="0.5"/>
  <pageSetup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F7"/>
  <sheetViews>
    <sheetView showZeros="0" workbookViewId="0">
      <selection sqref="A1:F1"/>
    </sheetView>
  </sheetViews>
  <sheetFormatPr defaultColWidth="8.875" defaultRowHeight="15" customHeight="1"/>
  <cols>
    <col min="1" max="6" width="25.125" customWidth="1"/>
  </cols>
  <sheetData>
    <row r="1" spans="1:6" ht="15" customHeight="1">
      <c r="A1" s="79" t="s">
        <v>122</v>
      </c>
      <c r="B1" s="79"/>
      <c r="C1" s="79"/>
      <c r="D1" s="79"/>
      <c r="E1" s="79"/>
      <c r="F1" s="79"/>
    </row>
    <row r="2" spans="1:6" ht="28.5" customHeight="1">
      <c r="A2" s="86" t="s">
        <v>123</v>
      </c>
      <c r="B2" s="86"/>
      <c r="C2" s="86"/>
      <c r="D2" s="86"/>
      <c r="E2" s="86"/>
      <c r="F2" s="86"/>
    </row>
    <row r="3" spans="1:6" ht="20.25" customHeight="1">
      <c r="A3" s="82" t="str">
        <f>"单位名称："&amp;"玉溪农业职业技术学院"</f>
        <v>单位名称：玉溪农业职业技术学院</v>
      </c>
      <c r="B3" s="82"/>
      <c r="C3" s="82"/>
      <c r="D3" s="82"/>
      <c r="E3" s="82"/>
      <c r="F3" s="64" t="s">
        <v>2</v>
      </c>
    </row>
    <row r="4" spans="1:6" ht="20.25" customHeight="1">
      <c r="A4" s="83" t="s">
        <v>124</v>
      </c>
      <c r="B4" s="83" t="s">
        <v>125</v>
      </c>
      <c r="C4" s="83" t="s">
        <v>126</v>
      </c>
      <c r="D4" s="83"/>
      <c r="E4" s="83"/>
      <c r="F4" s="66"/>
    </row>
    <row r="5" spans="1:6" ht="35.25" customHeight="1">
      <c r="A5" s="83"/>
      <c r="B5" s="83"/>
      <c r="C5" s="66" t="s">
        <v>32</v>
      </c>
      <c r="D5" s="66" t="s">
        <v>127</v>
      </c>
      <c r="E5" s="66" t="s">
        <v>128</v>
      </c>
      <c r="F5" s="66" t="s">
        <v>129</v>
      </c>
    </row>
    <row r="6" spans="1:6" ht="20.25" customHeight="1">
      <c r="A6" s="69" t="s">
        <v>44</v>
      </c>
      <c r="B6" s="69">
        <v>2</v>
      </c>
      <c r="C6" s="69">
        <v>3</v>
      </c>
      <c r="D6" s="69">
        <v>4</v>
      </c>
      <c r="E6" s="69">
        <v>5</v>
      </c>
      <c r="F6" s="69">
        <v>6</v>
      </c>
    </row>
    <row r="7" spans="1:6" ht="20.25" customHeight="1">
      <c r="A7" s="26">
        <v>400000</v>
      </c>
      <c r="B7" s="26"/>
      <c r="C7" s="26">
        <v>350000</v>
      </c>
      <c r="D7" s="26"/>
      <c r="E7" s="68">
        <v>350000</v>
      </c>
      <c r="F7" s="26">
        <v>50000</v>
      </c>
    </row>
  </sheetData>
  <mergeCells count="6">
    <mergeCell ref="A1:F1"/>
    <mergeCell ref="A2:F2"/>
    <mergeCell ref="A3:E3"/>
    <mergeCell ref="C4:E4"/>
    <mergeCell ref="A4:A5"/>
    <mergeCell ref="B4:B5"/>
  </mergeCells>
  <phoneticPr fontId="23" type="noConversion"/>
  <pageMargins left="0.75" right="0.75" top="1" bottom="1" header="0.5" footer="0.5"/>
  <pageSetup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W51"/>
  <sheetViews>
    <sheetView showZeros="0" topLeftCell="J1" workbookViewId="0">
      <selection activeCell="N9" sqref="N9"/>
    </sheetView>
  </sheetViews>
  <sheetFormatPr defaultColWidth="8.875" defaultRowHeight="15" customHeight="1"/>
  <cols>
    <col min="1" max="1" width="27.25" customWidth="1"/>
    <col min="2" max="2" width="20.875" customWidth="1"/>
    <col min="3" max="3" width="22.75" customWidth="1"/>
    <col min="4" max="4" width="11.125" customWidth="1"/>
    <col min="5" max="5" width="22.75" customWidth="1"/>
    <col min="6" max="6" width="11.125" customWidth="1"/>
    <col min="7" max="7" width="22.75" customWidth="1"/>
    <col min="8" max="8" width="16.25" customWidth="1"/>
    <col min="9" max="9" width="16.375" customWidth="1"/>
    <col min="10" max="13" width="16.25" customWidth="1"/>
    <col min="14" max="16" width="16.375" customWidth="1"/>
    <col min="17" max="22" width="16.25" customWidth="1"/>
    <col min="23" max="23" width="16.375" customWidth="1"/>
  </cols>
  <sheetData>
    <row r="1" spans="1:23" ht="15" customHeight="1">
      <c r="A1" s="79" t="s">
        <v>130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ht="28.5" customHeight="1">
      <c r="A2" s="86" t="s">
        <v>131</v>
      </c>
      <c r="B2" s="86"/>
      <c r="C2" s="86" t="s">
        <v>132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</row>
    <row r="3" spans="1:23" ht="19.5" customHeight="1">
      <c r="A3" s="82" t="str">
        <f>"单位名称："&amp;"玉溪农业职业技术学院"</f>
        <v>单位名称：玉溪农业职业技术学院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79"/>
      <c r="S3" s="79"/>
      <c r="T3" s="79"/>
      <c r="U3" s="79"/>
      <c r="V3" s="79"/>
      <c r="W3" s="64" t="s">
        <v>2</v>
      </c>
    </row>
    <row r="4" spans="1:23" ht="19.5" customHeight="1">
      <c r="A4" s="83" t="s">
        <v>133</v>
      </c>
      <c r="B4" s="83" t="s">
        <v>134</v>
      </c>
      <c r="C4" s="83" t="s">
        <v>135</v>
      </c>
      <c r="D4" s="83" t="s">
        <v>136</v>
      </c>
      <c r="E4" s="83" t="s">
        <v>137</v>
      </c>
      <c r="F4" s="83" t="s">
        <v>138</v>
      </c>
      <c r="G4" s="83" t="s">
        <v>139</v>
      </c>
      <c r="H4" s="83" t="s">
        <v>140</v>
      </c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</row>
    <row r="5" spans="1:23" ht="19.5" customHeight="1">
      <c r="A5" s="83"/>
      <c r="B5" s="83"/>
      <c r="C5" s="83"/>
      <c r="D5" s="83"/>
      <c r="E5" s="83"/>
      <c r="F5" s="83"/>
      <c r="G5" s="83"/>
      <c r="H5" s="83" t="s">
        <v>30</v>
      </c>
      <c r="I5" s="83" t="s">
        <v>33</v>
      </c>
      <c r="J5" s="83"/>
      <c r="K5" s="83"/>
      <c r="L5" s="83"/>
      <c r="M5" s="83"/>
      <c r="N5" s="83" t="s">
        <v>141</v>
      </c>
      <c r="O5" s="83"/>
      <c r="P5" s="83"/>
      <c r="Q5" s="83" t="s">
        <v>36</v>
      </c>
      <c r="R5" s="83" t="s">
        <v>70</v>
      </c>
      <c r="S5" s="83"/>
      <c r="T5" s="83"/>
      <c r="U5" s="83"/>
      <c r="V5" s="83"/>
      <c r="W5" s="83"/>
    </row>
    <row r="6" spans="1:23" ht="41.25" customHeight="1">
      <c r="A6" s="83"/>
      <c r="B6" s="83"/>
      <c r="C6" s="83"/>
      <c r="D6" s="83"/>
      <c r="E6" s="83"/>
      <c r="F6" s="83"/>
      <c r="G6" s="83"/>
      <c r="H6" s="83"/>
      <c r="I6" s="66" t="s">
        <v>142</v>
      </c>
      <c r="J6" s="66" t="s">
        <v>143</v>
      </c>
      <c r="K6" s="66" t="s">
        <v>144</v>
      </c>
      <c r="L6" s="66" t="s">
        <v>145</v>
      </c>
      <c r="M6" s="66" t="s">
        <v>146</v>
      </c>
      <c r="N6" s="66" t="s">
        <v>33</v>
      </c>
      <c r="O6" s="66" t="s">
        <v>34</v>
      </c>
      <c r="P6" s="66" t="s">
        <v>35</v>
      </c>
      <c r="Q6" s="83"/>
      <c r="R6" s="66" t="s">
        <v>32</v>
      </c>
      <c r="S6" s="66" t="s">
        <v>39</v>
      </c>
      <c r="T6" s="66" t="s">
        <v>147</v>
      </c>
      <c r="U6" s="66" t="s">
        <v>41</v>
      </c>
      <c r="V6" s="66" t="s">
        <v>42</v>
      </c>
      <c r="W6" s="66" t="s">
        <v>43</v>
      </c>
    </row>
    <row r="7" spans="1:23" ht="20.25" customHeight="1">
      <c r="A7" s="67" t="s">
        <v>44</v>
      </c>
      <c r="B7" s="67" t="s">
        <v>45</v>
      </c>
      <c r="C7" s="67" t="s">
        <v>46</v>
      </c>
      <c r="D7" s="67" t="s">
        <v>47</v>
      </c>
      <c r="E7" s="67" t="s">
        <v>48</v>
      </c>
      <c r="F7" s="67" t="s">
        <v>49</v>
      </c>
      <c r="G7" s="67" t="s">
        <v>50</v>
      </c>
      <c r="H7" s="67" t="s">
        <v>51</v>
      </c>
      <c r="I7" s="67" t="s">
        <v>52</v>
      </c>
      <c r="J7" s="67" t="s">
        <v>53</v>
      </c>
      <c r="K7" s="67" t="s">
        <v>54</v>
      </c>
      <c r="L7" s="67" t="s">
        <v>55</v>
      </c>
      <c r="M7" s="67" t="s">
        <v>56</v>
      </c>
      <c r="N7" s="67" t="s">
        <v>57</v>
      </c>
      <c r="O7" s="67" t="s">
        <v>58</v>
      </c>
      <c r="P7" s="67" t="s">
        <v>59</v>
      </c>
      <c r="Q7" s="67" t="s">
        <v>60</v>
      </c>
      <c r="R7" s="67" t="s">
        <v>61</v>
      </c>
      <c r="S7" s="67" t="s">
        <v>62</v>
      </c>
      <c r="T7" s="67" t="s">
        <v>148</v>
      </c>
      <c r="U7" s="67" t="s">
        <v>149</v>
      </c>
      <c r="V7" s="67" t="s">
        <v>150</v>
      </c>
      <c r="W7" s="67" t="s">
        <v>151</v>
      </c>
    </row>
    <row r="8" spans="1:23" ht="20.25" customHeight="1">
      <c r="A8" t="s">
        <v>64</v>
      </c>
      <c r="C8" s="65"/>
      <c r="D8" s="65"/>
      <c r="E8" s="65"/>
      <c r="G8" s="65"/>
      <c r="H8" s="68">
        <v>105898399.36</v>
      </c>
      <c r="I8" s="26">
        <v>74016199.359999999</v>
      </c>
      <c r="J8" s="26">
        <v>31431191.09</v>
      </c>
      <c r="K8" s="26"/>
      <c r="L8" s="26">
        <v>42585008.270000003</v>
      </c>
      <c r="M8" s="26"/>
      <c r="N8" s="26"/>
      <c r="O8" s="26"/>
      <c r="P8" s="26"/>
      <c r="Q8" s="26">
        <v>31882200</v>
      </c>
      <c r="R8" s="26"/>
      <c r="S8" s="26"/>
      <c r="T8" s="26"/>
      <c r="U8" s="26"/>
      <c r="V8" s="26"/>
      <c r="W8" s="26"/>
    </row>
    <row r="9" spans="1:23" ht="20.25" customHeight="1">
      <c r="A9" t="str">
        <f t="shared" ref="A9:A50" si="0">"       "&amp;"玉溪农业职业技术学院"</f>
        <v>玉溪农业职业技术学院</v>
      </c>
      <c r="B9" s="65" t="s">
        <v>152</v>
      </c>
      <c r="C9" s="65" t="s">
        <v>153</v>
      </c>
      <c r="D9" s="65" t="s">
        <v>80</v>
      </c>
      <c r="E9" s="65" t="s">
        <v>154</v>
      </c>
      <c r="F9" s="65" t="s">
        <v>155</v>
      </c>
      <c r="G9" s="65" t="s">
        <v>156</v>
      </c>
      <c r="H9" s="68">
        <v>14241216</v>
      </c>
      <c r="I9" s="26">
        <v>14241216</v>
      </c>
      <c r="J9" s="26">
        <v>6230532</v>
      </c>
      <c r="K9" s="26"/>
      <c r="L9" s="26">
        <v>8010684</v>
      </c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</row>
    <row r="10" spans="1:23" ht="20.25" customHeight="1">
      <c r="A10" s="65" t="str">
        <f t="shared" si="0"/>
        <v>玉溪农业职业技术学院</v>
      </c>
      <c r="B10" s="65" t="s">
        <v>152</v>
      </c>
      <c r="C10" s="65" t="s">
        <v>153</v>
      </c>
      <c r="D10" s="65" t="s">
        <v>80</v>
      </c>
      <c r="E10" s="65" t="s">
        <v>154</v>
      </c>
      <c r="F10" s="65" t="s">
        <v>157</v>
      </c>
      <c r="G10" s="65" t="s">
        <v>158</v>
      </c>
      <c r="H10" s="68">
        <v>156576</v>
      </c>
      <c r="I10" s="26">
        <v>156576</v>
      </c>
      <c r="J10" s="26">
        <v>156576</v>
      </c>
      <c r="K10" s="65"/>
      <c r="L10" s="26"/>
      <c r="M10" s="65"/>
      <c r="N10" s="26"/>
      <c r="O10" s="26"/>
      <c r="P10" s="65"/>
      <c r="Q10" s="26"/>
      <c r="R10" s="26"/>
      <c r="S10" s="26"/>
      <c r="T10" s="26"/>
      <c r="U10" s="26"/>
      <c r="V10" s="26"/>
      <c r="W10" s="26"/>
    </row>
    <row r="11" spans="1:23" ht="20.25" customHeight="1">
      <c r="A11" s="65" t="str">
        <f t="shared" si="0"/>
        <v>玉溪农业职业技术学院</v>
      </c>
      <c r="B11" s="65" t="s">
        <v>152</v>
      </c>
      <c r="C11" s="65" t="s">
        <v>153</v>
      </c>
      <c r="D11" s="65" t="s">
        <v>80</v>
      </c>
      <c r="E11" s="65" t="s">
        <v>154</v>
      </c>
      <c r="F11" s="65" t="s">
        <v>159</v>
      </c>
      <c r="G11" s="65" t="s">
        <v>160</v>
      </c>
      <c r="H11" s="68">
        <v>5036520</v>
      </c>
      <c r="I11" s="26">
        <v>5036520</v>
      </c>
      <c r="J11" s="26">
        <v>2203477.5</v>
      </c>
      <c r="K11" s="65"/>
      <c r="L11" s="26">
        <v>2833042.5</v>
      </c>
      <c r="M11" s="65"/>
      <c r="N11" s="26"/>
      <c r="O11" s="26"/>
      <c r="P11" s="65"/>
      <c r="Q11" s="26"/>
      <c r="R11" s="26"/>
      <c r="S11" s="26"/>
      <c r="T11" s="26"/>
      <c r="U11" s="26"/>
      <c r="V11" s="26"/>
      <c r="W11" s="26"/>
    </row>
    <row r="12" spans="1:23" ht="20.25" customHeight="1">
      <c r="A12" s="65" t="str">
        <f t="shared" si="0"/>
        <v>玉溪农业职业技术学院</v>
      </c>
      <c r="B12" s="65" t="s">
        <v>152</v>
      </c>
      <c r="C12" s="65" t="s">
        <v>153</v>
      </c>
      <c r="D12" s="65" t="s">
        <v>106</v>
      </c>
      <c r="E12" s="65" t="s">
        <v>161</v>
      </c>
      <c r="F12" s="65" t="s">
        <v>157</v>
      </c>
      <c r="G12" s="65" t="s">
        <v>158</v>
      </c>
      <c r="H12" s="68">
        <v>237360</v>
      </c>
      <c r="I12" s="26">
        <v>237360</v>
      </c>
      <c r="J12" s="26"/>
      <c r="K12" s="65"/>
      <c r="L12" s="26">
        <v>237360</v>
      </c>
      <c r="M12" s="65"/>
      <c r="N12" s="26"/>
      <c r="O12" s="26"/>
      <c r="P12" s="65"/>
      <c r="Q12" s="26"/>
      <c r="R12" s="26"/>
      <c r="S12" s="26"/>
      <c r="T12" s="26"/>
      <c r="U12" s="26"/>
      <c r="V12" s="26"/>
      <c r="W12" s="26"/>
    </row>
    <row r="13" spans="1:23" ht="20.25" customHeight="1">
      <c r="A13" s="65" t="str">
        <f t="shared" si="0"/>
        <v>玉溪农业职业技术学院</v>
      </c>
      <c r="B13" s="65" t="s">
        <v>162</v>
      </c>
      <c r="C13" s="65" t="s">
        <v>163</v>
      </c>
      <c r="D13" s="65" t="s">
        <v>80</v>
      </c>
      <c r="E13" s="65" t="s">
        <v>154</v>
      </c>
      <c r="F13" s="65" t="s">
        <v>164</v>
      </c>
      <c r="G13" s="65" t="s">
        <v>165</v>
      </c>
      <c r="H13" s="68">
        <v>206763.84</v>
      </c>
      <c r="I13" s="26">
        <v>206763.84</v>
      </c>
      <c r="J13" s="26">
        <v>51690.96</v>
      </c>
      <c r="K13" s="65"/>
      <c r="L13" s="26">
        <v>155072.88</v>
      </c>
      <c r="M13" s="65"/>
      <c r="N13" s="26"/>
      <c r="O13" s="26"/>
      <c r="P13" s="65"/>
      <c r="Q13" s="26"/>
      <c r="R13" s="26"/>
      <c r="S13" s="26"/>
      <c r="T13" s="26"/>
      <c r="U13" s="26"/>
      <c r="V13" s="26"/>
      <c r="W13" s="26"/>
    </row>
    <row r="14" spans="1:23" ht="20.25" customHeight="1">
      <c r="A14" s="65" t="str">
        <f t="shared" si="0"/>
        <v>玉溪农业职业技术学院</v>
      </c>
      <c r="B14" s="65" t="s">
        <v>162</v>
      </c>
      <c r="C14" s="65" t="s">
        <v>163</v>
      </c>
      <c r="D14" s="65" t="s">
        <v>91</v>
      </c>
      <c r="E14" s="65" t="s">
        <v>166</v>
      </c>
      <c r="F14" s="65" t="s">
        <v>167</v>
      </c>
      <c r="G14" s="65" t="s">
        <v>168</v>
      </c>
      <c r="H14" s="68">
        <v>4536147.84</v>
      </c>
      <c r="I14" s="26">
        <v>4536147.84</v>
      </c>
      <c r="J14" s="26">
        <v>1134036.96</v>
      </c>
      <c r="K14" s="65"/>
      <c r="L14" s="26">
        <v>3402110.88</v>
      </c>
      <c r="M14" s="65"/>
      <c r="N14" s="26"/>
      <c r="O14" s="26"/>
      <c r="P14" s="65"/>
      <c r="Q14" s="26"/>
      <c r="R14" s="26"/>
      <c r="S14" s="26"/>
      <c r="T14" s="26"/>
      <c r="U14" s="26"/>
      <c r="V14" s="26"/>
      <c r="W14" s="26"/>
    </row>
    <row r="15" spans="1:23" ht="20.25" customHeight="1">
      <c r="A15" s="65" t="str">
        <f t="shared" si="0"/>
        <v>玉溪农业职业技术学院</v>
      </c>
      <c r="B15" s="65" t="s">
        <v>162</v>
      </c>
      <c r="C15" s="65" t="s">
        <v>163</v>
      </c>
      <c r="D15" s="65" t="s">
        <v>100</v>
      </c>
      <c r="E15" s="65" t="s">
        <v>169</v>
      </c>
      <c r="F15" s="65" t="s">
        <v>170</v>
      </c>
      <c r="G15" s="65" t="s">
        <v>171</v>
      </c>
      <c r="H15" s="68">
        <v>2353126.69</v>
      </c>
      <c r="I15" s="26">
        <v>2353126.69</v>
      </c>
      <c r="J15" s="26">
        <v>588281.67000000004</v>
      </c>
      <c r="K15" s="65"/>
      <c r="L15" s="26">
        <v>1764845.02</v>
      </c>
      <c r="M15" s="65"/>
      <c r="N15" s="26"/>
      <c r="O15" s="26"/>
      <c r="P15" s="65"/>
      <c r="Q15" s="26"/>
      <c r="R15" s="26"/>
      <c r="S15" s="26"/>
      <c r="T15" s="26"/>
      <c r="U15" s="26"/>
      <c r="V15" s="26"/>
      <c r="W15" s="26"/>
    </row>
    <row r="16" spans="1:23" ht="20.25" customHeight="1">
      <c r="A16" s="65" t="str">
        <f t="shared" si="0"/>
        <v>玉溪农业职业技术学院</v>
      </c>
      <c r="B16" s="65" t="s">
        <v>162</v>
      </c>
      <c r="C16" s="65" t="s">
        <v>163</v>
      </c>
      <c r="D16" s="65" t="s">
        <v>100</v>
      </c>
      <c r="E16" s="65" t="s">
        <v>169</v>
      </c>
      <c r="F16" s="65" t="s">
        <v>172</v>
      </c>
      <c r="G16" s="65" t="s">
        <v>173</v>
      </c>
      <c r="H16" s="68">
        <v>55000</v>
      </c>
      <c r="I16" s="26">
        <v>55000</v>
      </c>
      <c r="J16" s="26">
        <v>13750</v>
      </c>
      <c r="K16" s="65"/>
      <c r="L16" s="26">
        <v>41250</v>
      </c>
      <c r="M16" s="65"/>
      <c r="N16" s="26"/>
      <c r="O16" s="26"/>
      <c r="P16" s="65"/>
      <c r="Q16" s="26"/>
      <c r="R16" s="26"/>
      <c r="S16" s="26"/>
      <c r="T16" s="26"/>
      <c r="U16" s="26"/>
      <c r="V16" s="26"/>
      <c r="W16" s="26"/>
    </row>
    <row r="17" spans="1:23" ht="20.25" customHeight="1">
      <c r="A17" s="65" t="str">
        <f t="shared" si="0"/>
        <v>玉溪农业职业技术学院</v>
      </c>
      <c r="B17" s="65" t="s">
        <v>162</v>
      </c>
      <c r="C17" s="65" t="s">
        <v>163</v>
      </c>
      <c r="D17" s="65" t="s">
        <v>101</v>
      </c>
      <c r="E17" s="65" t="s">
        <v>174</v>
      </c>
      <c r="F17" s="65" t="s">
        <v>175</v>
      </c>
      <c r="G17" s="65" t="s">
        <v>176</v>
      </c>
      <c r="H17" s="68">
        <v>1694746.2</v>
      </c>
      <c r="I17" s="26">
        <v>1694746.2</v>
      </c>
      <c r="J17" s="26">
        <v>423686.55</v>
      </c>
      <c r="K17" s="65"/>
      <c r="L17" s="26">
        <v>1271059.6499999999</v>
      </c>
      <c r="M17" s="65"/>
      <c r="N17" s="26"/>
      <c r="O17" s="26"/>
      <c r="P17" s="65"/>
      <c r="Q17" s="26"/>
      <c r="R17" s="26"/>
      <c r="S17" s="26"/>
      <c r="T17" s="26"/>
      <c r="U17" s="26"/>
      <c r="V17" s="26"/>
      <c r="W17" s="26"/>
    </row>
    <row r="18" spans="1:23" ht="20.25" customHeight="1">
      <c r="A18" s="65" t="str">
        <f t="shared" si="0"/>
        <v>玉溪农业职业技术学院</v>
      </c>
      <c r="B18" s="65" t="s">
        <v>162</v>
      </c>
      <c r="C18" s="65" t="s">
        <v>163</v>
      </c>
      <c r="D18" s="65" t="s">
        <v>102</v>
      </c>
      <c r="E18" s="65" t="s">
        <v>177</v>
      </c>
      <c r="F18" s="65" t="s">
        <v>164</v>
      </c>
      <c r="G18" s="65" t="s">
        <v>165</v>
      </c>
      <c r="H18" s="68">
        <v>240422.79</v>
      </c>
      <c r="I18" s="26">
        <v>240422.79</v>
      </c>
      <c r="J18" s="26">
        <v>153243.70000000001</v>
      </c>
      <c r="K18" s="65"/>
      <c r="L18" s="26">
        <v>87179.09</v>
      </c>
      <c r="M18" s="65"/>
      <c r="N18" s="26"/>
      <c r="O18" s="26"/>
      <c r="P18" s="65"/>
      <c r="Q18" s="26"/>
      <c r="R18" s="26"/>
      <c r="S18" s="26"/>
      <c r="T18" s="26"/>
      <c r="U18" s="26"/>
      <c r="V18" s="26"/>
      <c r="W18" s="26"/>
    </row>
    <row r="19" spans="1:23" ht="20.25" customHeight="1">
      <c r="A19" s="65" t="str">
        <f t="shared" si="0"/>
        <v>玉溪农业职业技术学院</v>
      </c>
      <c r="B19" s="65" t="s">
        <v>178</v>
      </c>
      <c r="C19" s="65" t="s">
        <v>179</v>
      </c>
      <c r="D19" s="65" t="s">
        <v>105</v>
      </c>
      <c r="E19" s="65" t="s">
        <v>179</v>
      </c>
      <c r="F19" s="65" t="s">
        <v>180</v>
      </c>
      <c r="G19" s="65" t="s">
        <v>179</v>
      </c>
      <c r="H19" s="68">
        <v>4992720</v>
      </c>
      <c r="I19" s="26">
        <v>4992720</v>
      </c>
      <c r="J19" s="26">
        <v>1248180</v>
      </c>
      <c r="K19" s="65"/>
      <c r="L19" s="26">
        <v>3744540</v>
      </c>
      <c r="M19" s="65"/>
      <c r="N19" s="26"/>
      <c r="O19" s="26"/>
      <c r="P19" s="65"/>
      <c r="Q19" s="26"/>
      <c r="R19" s="26"/>
      <c r="S19" s="26"/>
      <c r="T19" s="26"/>
      <c r="U19" s="26"/>
      <c r="V19" s="26"/>
      <c r="W19" s="26"/>
    </row>
    <row r="20" spans="1:23" ht="20.25" customHeight="1">
      <c r="A20" s="65" t="str">
        <f t="shared" si="0"/>
        <v>玉溪农业职业技术学院</v>
      </c>
      <c r="B20" s="65" t="s">
        <v>181</v>
      </c>
      <c r="C20" s="65" t="s">
        <v>182</v>
      </c>
      <c r="D20" s="65" t="s">
        <v>90</v>
      </c>
      <c r="E20" s="65" t="s">
        <v>183</v>
      </c>
      <c r="F20" s="65" t="s">
        <v>184</v>
      </c>
      <c r="G20" s="65" t="s">
        <v>185</v>
      </c>
      <c r="H20" s="68">
        <v>2032800</v>
      </c>
      <c r="I20" s="26">
        <v>2032800</v>
      </c>
      <c r="J20" s="26">
        <v>2032800</v>
      </c>
      <c r="K20" s="65"/>
      <c r="L20" s="26"/>
      <c r="M20" s="65"/>
      <c r="N20" s="26"/>
      <c r="O20" s="26"/>
      <c r="P20" s="65"/>
      <c r="Q20" s="26"/>
      <c r="R20" s="26"/>
      <c r="S20" s="26"/>
      <c r="T20" s="26"/>
      <c r="U20" s="26"/>
      <c r="V20" s="26"/>
      <c r="W20" s="26"/>
    </row>
    <row r="21" spans="1:23" ht="20.25" customHeight="1">
      <c r="A21" s="65" t="str">
        <f t="shared" si="0"/>
        <v>玉溪农业职业技术学院</v>
      </c>
      <c r="B21" s="65" t="s">
        <v>186</v>
      </c>
      <c r="C21" s="65" t="s">
        <v>187</v>
      </c>
      <c r="D21" s="65" t="s">
        <v>80</v>
      </c>
      <c r="E21" s="65" t="s">
        <v>154</v>
      </c>
      <c r="F21" s="65" t="s">
        <v>188</v>
      </c>
      <c r="G21" s="65" t="s">
        <v>189</v>
      </c>
      <c r="H21" s="68">
        <v>1700000</v>
      </c>
      <c r="I21" s="26">
        <v>1700000</v>
      </c>
      <c r="J21" s="26">
        <v>319135.75</v>
      </c>
      <c r="K21" s="65"/>
      <c r="L21" s="26">
        <v>1380864.25</v>
      </c>
      <c r="M21" s="65"/>
      <c r="N21" s="26"/>
      <c r="O21" s="26"/>
      <c r="P21" s="65"/>
      <c r="Q21" s="26"/>
      <c r="R21" s="26"/>
      <c r="S21" s="26"/>
      <c r="T21" s="26"/>
      <c r="U21" s="26"/>
      <c r="V21" s="26"/>
      <c r="W21" s="26"/>
    </row>
    <row r="22" spans="1:23" ht="20.25" customHeight="1">
      <c r="A22" s="65" t="str">
        <f t="shared" si="0"/>
        <v>玉溪农业职业技术学院</v>
      </c>
      <c r="B22" s="65" t="s">
        <v>186</v>
      </c>
      <c r="C22" s="65" t="s">
        <v>187</v>
      </c>
      <c r="D22" s="65" t="s">
        <v>80</v>
      </c>
      <c r="E22" s="65" t="s">
        <v>154</v>
      </c>
      <c r="F22" s="65" t="s">
        <v>190</v>
      </c>
      <c r="G22" s="65" t="s">
        <v>191</v>
      </c>
      <c r="H22" s="68">
        <v>50000</v>
      </c>
      <c r="I22" s="26">
        <v>50000</v>
      </c>
      <c r="J22" s="26">
        <v>12500</v>
      </c>
      <c r="K22" s="65"/>
      <c r="L22" s="26">
        <v>37500</v>
      </c>
      <c r="M22" s="65"/>
      <c r="N22" s="26"/>
      <c r="O22" s="26"/>
      <c r="P22" s="65"/>
      <c r="Q22" s="26"/>
      <c r="R22" s="26"/>
      <c r="S22" s="26"/>
      <c r="T22" s="26"/>
      <c r="U22" s="26"/>
      <c r="V22" s="26"/>
      <c r="W22" s="26"/>
    </row>
    <row r="23" spans="1:23" ht="20.25" customHeight="1">
      <c r="A23" s="65" t="str">
        <f t="shared" si="0"/>
        <v>玉溪农业职业技术学院</v>
      </c>
      <c r="B23" s="65" t="s">
        <v>186</v>
      </c>
      <c r="C23" s="65" t="s">
        <v>187</v>
      </c>
      <c r="D23" s="65" t="s">
        <v>80</v>
      </c>
      <c r="E23" s="65" t="s">
        <v>154</v>
      </c>
      <c r="F23" s="65" t="s">
        <v>192</v>
      </c>
      <c r="G23" s="65" t="s">
        <v>193</v>
      </c>
      <c r="H23" s="68">
        <v>2000</v>
      </c>
      <c r="I23" s="26">
        <v>2000</v>
      </c>
      <c r="J23" s="26">
        <v>500</v>
      </c>
      <c r="K23" s="65"/>
      <c r="L23" s="26">
        <v>1500</v>
      </c>
      <c r="M23" s="65"/>
      <c r="N23" s="26"/>
      <c r="O23" s="26"/>
      <c r="P23" s="65"/>
      <c r="Q23" s="26"/>
      <c r="R23" s="26"/>
      <c r="S23" s="26"/>
      <c r="T23" s="26"/>
      <c r="U23" s="26"/>
      <c r="V23" s="26"/>
      <c r="W23" s="26"/>
    </row>
    <row r="24" spans="1:23" ht="20.25" customHeight="1">
      <c r="A24" s="65" t="str">
        <f t="shared" si="0"/>
        <v>玉溪农业职业技术学院</v>
      </c>
      <c r="B24" s="65" t="s">
        <v>186</v>
      </c>
      <c r="C24" s="65" t="s">
        <v>187</v>
      </c>
      <c r="D24" s="65" t="s">
        <v>80</v>
      </c>
      <c r="E24" s="65" t="s">
        <v>154</v>
      </c>
      <c r="F24" s="65" t="s">
        <v>194</v>
      </c>
      <c r="G24" s="65" t="s">
        <v>195</v>
      </c>
      <c r="H24" s="68">
        <v>300000</v>
      </c>
      <c r="I24" s="26">
        <v>300000</v>
      </c>
      <c r="J24" s="26">
        <v>75000</v>
      </c>
      <c r="K24" s="65"/>
      <c r="L24" s="26">
        <v>225000</v>
      </c>
      <c r="M24" s="65"/>
      <c r="N24" s="26"/>
      <c r="O24" s="26"/>
      <c r="P24" s="65"/>
      <c r="Q24" s="26"/>
      <c r="R24" s="26"/>
      <c r="S24" s="26"/>
      <c r="T24" s="26"/>
      <c r="U24" s="26"/>
      <c r="V24" s="26"/>
      <c r="W24" s="26"/>
    </row>
    <row r="25" spans="1:23" ht="20.25" customHeight="1">
      <c r="A25" s="65" t="str">
        <f t="shared" si="0"/>
        <v>玉溪农业职业技术学院</v>
      </c>
      <c r="B25" s="65" t="s">
        <v>186</v>
      </c>
      <c r="C25" s="65" t="s">
        <v>187</v>
      </c>
      <c r="D25" s="65" t="s">
        <v>80</v>
      </c>
      <c r="E25" s="65" t="s">
        <v>154</v>
      </c>
      <c r="F25" s="65" t="s">
        <v>196</v>
      </c>
      <c r="G25" s="65" t="s">
        <v>197</v>
      </c>
      <c r="H25" s="68">
        <v>2500000</v>
      </c>
      <c r="I25" s="26">
        <v>2500000</v>
      </c>
      <c r="J25" s="26">
        <v>625000</v>
      </c>
      <c r="K25" s="65"/>
      <c r="L25" s="26">
        <v>1875000</v>
      </c>
      <c r="M25" s="65"/>
      <c r="N25" s="26"/>
      <c r="O25" s="26"/>
      <c r="P25" s="65"/>
      <c r="Q25" s="26"/>
      <c r="R25" s="26"/>
      <c r="S25" s="26"/>
      <c r="T25" s="26"/>
      <c r="U25" s="26"/>
      <c r="V25" s="26"/>
      <c r="W25" s="26"/>
    </row>
    <row r="26" spans="1:23" ht="20.25" customHeight="1">
      <c r="A26" s="65" t="str">
        <f t="shared" si="0"/>
        <v>玉溪农业职业技术学院</v>
      </c>
      <c r="B26" s="65" t="s">
        <v>186</v>
      </c>
      <c r="C26" s="65" t="s">
        <v>187</v>
      </c>
      <c r="D26" s="65" t="s">
        <v>80</v>
      </c>
      <c r="E26" s="65" t="s">
        <v>154</v>
      </c>
      <c r="F26" s="65" t="s">
        <v>198</v>
      </c>
      <c r="G26" s="65" t="s">
        <v>199</v>
      </c>
      <c r="H26" s="68">
        <v>450000</v>
      </c>
      <c r="I26" s="26">
        <v>450000</v>
      </c>
      <c r="J26" s="26">
        <v>112500</v>
      </c>
      <c r="K26" s="65"/>
      <c r="L26" s="26">
        <v>337500</v>
      </c>
      <c r="M26" s="65"/>
      <c r="N26" s="26"/>
      <c r="O26" s="26"/>
      <c r="P26" s="65"/>
      <c r="Q26" s="26"/>
      <c r="R26" s="26"/>
      <c r="S26" s="26"/>
      <c r="T26" s="26"/>
      <c r="U26" s="26"/>
      <c r="V26" s="26"/>
      <c r="W26" s="26"/>
    </row>
    <row r="27" spans="1:23" ht="20.25" customHeight="1">
      <c r="A27" s="65" t="str">
        <f t="shared" si="0"/>
        <v>玉溪农业职业技术学院</v>
      </c>
      <c r="B27" s="65" t="s">
        <v>186</v>
      </c>
      <c r="C27" s="65" t="s">
        <v>187</v>
      </c>
      <c r="D27" s="65" t="s">
        <v>80</v>
      </c>
      <c r="E27" s="65" t="s">
        <v>154</v>
      </c>
      <c r="F27" s="65" t="s">
        <v>200</v>
      </c>
      <c r="G27" s="65" t="s">
        <v>201</v>
      </c>
      <c r="H27" s="68">
        <v>3000000</v>
      </c>
      <c r="I27" s="26">
        <v>3000000</v>
      </c>
      <c r="J27" s="26">
        <v>112500</v>
      </c>
      <c r="K27" s="65"/>
      <c r="L27" s="26">
        <v>2887500</v>
      </c>
      <c r="M27" s="65"/>
      <c r="N27" s="26"/>
      <c r="O27" s="26"/>
      <c r="P27" s="65"/>
      <c r="Q27" s="26"/>
      <c r="R27" s="26"/>
      <c r="S27" s="26"/>
      <c r="T27" s="26"/>
      <c r="U27" s="26"/>
      <c r="V27" s="26"/>
      <c r="W27" s="26"/>
    </row>
    <row r="28" spans="1:23" ht="20.25" customHeight="1">
      <c r="A28" s="65" t="str">
        <f t="shared" si="0"/>
        <v>玉溪农业职业技术学院</v>
      </c>
      <c r="B28" s="65" t="s">
        <v>186</v>
      </c>
      <c r="C28" s="65" t="s">
        <v>187</v>
      </c>
      <c r="D28" s="65" t="s">
        <v>80</v>
      </c>
      <c r="E28" s="65" t="s">
        <v>154</v>
      </c>
      <c r="F28" s="65" t="s">
        <v>202</v>
      </c>
      <c r="G28" s="65" t="s">
        <v>203</v>
      </c>
      <c r="H28" s="68">
        <v>500000</v>
      </c>
      <c r="I28" s="26">
        <v>500000</v>
      </c>
      <c r="J28" s="26">
        <v>125000</v>
      </c>
      <c r="K28" s="65"/>
      <c r="L28" s="26">
        <v>375000</v>
      </c>
      <c r="M28" s="65"/>
      <c r="N28" s="26"/>
      <c r="O28" s="26"/>
      <c r="P28" s="65"/>
      <c r="Q28" s="26"/>
      <c r="R28" s="26"/>
      <c r="S28" s="26"/>
      <c r="T28" s="26"/>
      <c r="U28" s="26"/>
      <c r="V28" s="26"/>
      <c r="W28" s="26"/>
    </row>
    <row r="29" spans="1:23" ht="20.25" customHeight="1">
      <c r="A29" s="65" t="str">
        <f t="shared" si="0"/>
        <v>玉溪农业职业技术学院</v>
      </c>
      <c r="B29" s="65" t="s">
        <v>186</v>
      </c>
      <c r="C29" s="65" t="s">
        <v>187</v>
      </c>
      <c r="D29" s="65" t="s">
        <v>80</v>
      </c>
      <c r="E29" s="65" t="s">
        <v>154</v>
      </c>
      <c r="F29" s="65" t="s">
        <v>204</v>
      </c>
      <c r="G29" s="65" t="s">
        <v>205</v>
      </c>
      <c r="H29" s="68">
        <v>1480000</v>
      </c>
      <c r="I29" s="26">
        <v>1480000</v>
      </c>
      <c r="J29" s="26">
        <v>245000</v>
      </c>
      <c r="K29" s="65"/>
      <c r="L29" s="26">
        <v>1235000</v>
      </c>
      <c r="M29" s="65"/>
      <c r="N29" s="26"/>
      <c r="O29" s="26"/>
      <c r="P29" s="65"/>
      <c r="Q29" s="26"/>
      <c r="R29" s="26"/>
      <c r="S29" s="26"/>
      <c r="T29" s="26"/>
      <c r="U29" s="26"/>
      <c r="V29" s="26"/>
      <c r="W29" s="26"/>
    </row>
    <row r="30" spans="1:23" ht="20.25" customHeight="1">
      <c r="A30" s="65" t="str">
        <f t="shared" si="0"/>
        <v>玉溪农业职业技术学院</v>
      </c>
      <c r="B30" s="65" t="s">
        <v>186</v>
      </c>
      <c r="C30" s="65" t="s">
        <v>187</v>
      </c>
      <c r="D30" s="65" t="s">
        <v>80</v>
      </c>
      <c r="E30" s="65" t="s">
        <v>154</v>
      </c>
      <c r="F30" s="65" t="s">
        <v>206</v>
      </c>
      <c r="G30" s="65" t="s">
        <v>207</v>
      </c>
      <c r="H30" s="68">
        <v>6000</v>
      </c>
      <c r="I30" s="26">
        <v>6000</v>
      </c>
      <c r="J30" s="26">
        <v>1500</v>
      </c>
      <c r="K30" s="65"/>
      <c r="L30" s="26">
        <v>4500</v>
      </c>
      <c r="M30" s="65"/>
      <c r="N30" s="26"/>
      <c r="O30" s="26"/>
      <c r="P30" s="65"/>
      <c r="Q30" s="26"/>
      <c r="R30" s="26"/>
      <c r="S30" s="26"/>
      <c r="T30" s="26"/>
      <c r="U30" s="26"/>
      <c r="V30" s="26"/>
      <c r="W30" s="26"/>
    </row>
    <row r="31" spans="1:23" ht="20.25" customHeight="1">
      <c r="A31" s="65" t="str">
        <f t="shared" si="0"/>
        <v>玉溪农业职业技术学院</v>
      </c>
      <c r="B31" s="65" t="s">
        <v>186</v>
      </c>
      <c r="C31" s="65" t="s">
        <v>187</v>
      </c>
      <c r="D31" s="65" t="s">
        <v>80</v>
      </c>
      <c r="E31" s="65" t="s">
        <v>154</v>
      </c>
      <c r="F31" s="65" t="s">
        <v>208</v>
      </c>
      <c r="G31" s="65" t="s">
        <v>209</v>
      </c>
      <c r="H31" s="68">
        <v>50000</v>
      </c>
      <c r="I31" s="26">
        <v>50000</v>
      </c>
      <c r="J31" s="26">
        <v>12500</v>
      </c>
      <c r="K31" s="65"/>
      <c r="L31" s="26">
        <v>37500</v>
      </c>
      <c r="M31" s="65"/>
      <c r="N31" s="26"/>
      <c r="O31" s="26"/>
      <c r="P31" s="65"/>
      <c r="Q31" s="26"/>
      <c r="R31" s="26"/>
      <c r="S31" s="26"/>
      <c r="T31" s="26"/>
      <c r="U31" s="26"/>
      <c r="V31" s="26"/>
      <c r="W31" s="26"/>
    </row>
    <row r="32" spans="1:23" ht="20.25" customHeight="1">
      <c r="A32" s="65" t="str">
        <f t="shared" si="0"/>
        <v>玉溪农业职业技术学院</v>
      </c>
      <c r="B32" s="65" t="s">
        <v>186</v>
      </c>
      <c r="C32" s="65" t="s">
        <v>187</v>
      </c>
      <c r="D32" s="65" t="s">
        <v>80</v>
      </c>
      <c r="E32" s="65" t="s">
        <v>154</v>
      </c>
      <c r="F32" s="65" t="s">
        <v>210</v>
      </c>
      <c r="G32" s="65" t="s">
        <v>211</v>
      </c>
      <c r="H32" s="68">
        <v>100000</v>
      </c>
      <c r="I32" s="26">
        <v>100000</v>
      </c>
      <c r="J32" s="26">
        <v>25000</v>
      </c>
      <c r="K32" s="65"/>
      <c r="L32" s="26">
        <v>75000</v>
      </c>
      <c r="M32" s="65"/>
      <c r="N32" s="26"/>
      <c r="O32" s="26"/>
      <c r="P32" s="65"/>
      <c r="Q32" s="26"/>
      <c r="R32" s="26"/>
      <c r="S32" s="26"/>
      <c r="T32" s="26"/>
      <c r="U32" s="26"/>
      <c r="V32" s="26"/>
      <c r="W32" s="26"/>
    </row>
    <row r="33" spans="1:23" ht="20.25" customHeight="1">
      <c r="A33" s="65" t="str">
        <f t="shared" si="0"/>
        <v>玉溪农业职业技术学院</v>
      </c>
      <c r="B33" s="65" t="s">
        <v>186</v>
      </c>
      <c r="C33" s="65" t="s">
        <v>187</v>
      </c>
      <c r="D33" s="65" t="s">
        <v>80</v>
      </c>
      <c r="E33" s="65" t="s">
        <v>154</v>
      </c>
      <c r="F33" s="65" t="s">
        <v>212</v>
      </c>
      <c r="G33" s="65" t="s">
        <v>213</v>
      </c>
      <c r="H33" s="68">
        <v>600000</v>
      </c>
      <c r="I33" s="26">
        <v>600000</v>
      </c>
      <c r="J33" s="26">
        <v>150000</v>
      </c>
      <c r="K33" s="65"/>
      <c r="L33" s="26">
        <v>450000</v>
      </c>
      <c r="M33" s="65"/>
      <c r="N33" s="26"/>
      <c r="O33" s="26"/>
      <c r="P33" s="65"/>
      <c r="Q33" s="26"/>
      <c r="R33" s="26"/>
      <c r="S33" s="26"/>
      <c r="T33" s="26"/>
      <c r="U33" s="26"/>
      <c r="V33" s="26"/>
      <c r="W33" s="26"/>
    </row>
    <row r="34" spans="1:23" ht="20.25" customHeight="1">
      <c r="A34" s="65" t="str">
        <f t="shared" si="0"/>
        <v>玉溪农业职业技术学院</v>
      </c>
      <c r="B34" s="65" t="s">
        <v>186</v>
      </c>
      <c r="C34" s="65" t="s">
        <v>187</v>
      </c>
      <c r="D34" s="65" t="s">
        <v>80</v>
      </c>
      <c r="E34" s="65" t="s">
        <v>154</v>
      </c>
      <c r="F34" s="65" t="s">
        <v>214</v>
      </c>
      <c r="G34" s="65" t="s">
        <v>215</v>
      </c>
      <c r="H34" s="68">
        <v>2200000</v>
      </c>
      <c r="I34" s="26">
        <v>2200000</v>
      </c>
      <c r="J34" s="26">
        <v>550000</v>
      </c>
      <c r="K34" s="65"/>
      <c r="L34" s="26">
        <v>1650000</v>
      </c>
      <c r="M34" s="65"/>
      <c r="N34" s="26"/>
      <c r="O34" s="26"/>
      <c r="P34" s="65"/>
      <c r="Q34" s="26"/>
      <c r="R34" s="26"/>
      <c r="S34" s="26"/>
      <c r="T34" s="26"/>
      <c r="U34" s="26"/>
      <c r="V34" s="26"/>
      <c r="W34" s="26"/>
    </row>
    <row r="35" spans="1:23" ht="20.25" customHeight="1">
      <c r="A35" s="65" t="str">
        <f t="shared" si="0"/>
        <v>玉溪农业职业技术学院</v>
      </c>
      <c r="B35" s="65" t="s">
        <v>186</v>
      </c>
      <c r="C35" s="65" t="s">
        <v>187</v>
      </c>
      <c r="D35" s="65" t="s">
        <v>80</v>
      </c>
      <c r="E35" s="65" t="s">
        <v>154</v>
      </c>
      <c r="F35" s="65" t="s">
        <v>216</v>
      </c>
      <c r="G35" s="65" t="s">
        <v>217</v>
      </c>
      <c r="H35" s="68">
        <v>200000</v>
      </c>
      <c r="I35" s="26">
        <v>200000</v>
      </c>
      <c r="J35" s="26">
        <v>50000</v>
      </c>
      <c r="K35" s="65"/>
      <c r="L35" s="26">
        <v>150000</v>
      </c>
      <c r="M35" s="65"/>
      <c r="N35" s="26"/>
      <c r="O35" s="26"/>
      <c r="P35" s="65"/>
      <c r="Q35" s="26"/>
      <c r="R35" s="26"/>
      <c r="S35" s="26"/>
      <c r="T35" s="26"/>
      <c r="U35" s="26"/>
      <c r="V35" s="26"/>
      <c r="W35" s="26"/>
    </row>
    <row r="36" spans="1:23" ht="20.25" customHeight="1">
      <c r="A36" s="65" t="str">
        <f t="shared" si="0"/>
        <v>玉溪农业职业技术学院</v>
      </c>
      <c r="B36" s="65" t="s">
        <v>186</v>
      </c>
      <c r="C36" s="65" t="s">
        <v>187</v>
      </c>
      <c r="D36" s="65" t="s">
        <v>80</v>
      </c>
      <c r="E36" s="65" t="s">
        <v>154</v>
      </c>
      <c r="F36" s="65" t="s">
        <v>218</v>
      </c>
      <c r="G36" s="65" t="s">
        <v>219</v>
      </c>
      <c r="H36" s="68">
        <v>550000</v>
      </c>
      <c r="I36" s="26">
        <v>550000</v>
      </c>
      <c r="J36" s="26">
        <v>137500</v>
      </c>
      <c r="K36" s="65"/>
      <c r="L36" s="26">
        <v>412500</v>
      </c>
      <c r="M36" s="65"/>
      <c r="N36" s="26"/>
      <c r="O36" s="26"/>
      <c r="P36" s="65"/>
      <c r="Q36" s="26"/>
      <c r="R36" s="26"/>
      <c r="S36" s="26"/>
      <c r="T36" s="26"/>
      <c r="U36" s="26"/>
      <c r="V36" s="26"/>
      <c r="W36" s="26"/>
    </row>
    <row r="37" spans="1:23" ht="20.25" customHeight="1">
      <c r="A37" s="65" t="str">
        <f t="shared" si="0"/>
        <v>玉溪农业职业技术学院</v>
      </c>
      <c r="B37" s="65" t="s">
        <v>186</v>
      </c>
      <c r="C37" s="65" t="s">
        <v>187</v>
      </c>
      <c r="D37" s="65" t="s">
        <v>80</v>
      </c>
      <c r="E37" s="65" t="s">
        <v>154</v>
      </c>
      <c r="F37" s="65" t="s">
        <v>220</v>
      </c>
      <c r="G37" s="65" t="s">
        <v>221</v>
      </c>
      <c r="H37" s="68">
        <v>2000</v>
      </c>
      <c r="I37" s="26">
        <v>2000</v>
      </c>
      <c r="J37" s="26">
        <v>500</v>
      </c>
      <c r="K37" s="65"/>
      <c r="L37" s="26">
        <v>1500</v>
      </c>
      <c r="M37" s="65"/>
      <c r="N37" s="26"/>
      <c r="O37" s="26"/>
      <c r="P37" s="65"/>
      <c r="Q37" s="26"/>
      <c r="R37" s="26"/>
      <c r="S37" s="26"/>
      <c r="T37" s="26"/>
      <c r="U37" s="26"/>
      <c r="V37" s="26"/>
      <c r="W37" s="26"/>
    </row>
    <row r="38" spans="1:23" ht="20.25" customHeight="1">
      <c r="A38" s="65" t="str">
        <f t="shared" si="0"/>
        <v>玉溪农业职业技术学院</v>
      </c>
      <c r="B38" s="65" t="s">
        <v>186</v>
      </c>
      <c r="C38" s="65" t="s">
        <v>187</v>
      </c>
      <c r="D38" s="65" t="s">
        <v>80</v>
      </c>
      <c r="E38" s="65" t="s">
        <v>154</v>
      </c>
      <c r="F38" s="65" t="s">
        <v>222</v>
      </c>
      <c r="G38" s="65" t="s">
        <v>223</v>
      </c>
      <c r="H38" s="68">
        <v>160000</v>
      </c>
      <c r="I38" s="26">
        <v>160000</v>
      </c>
      <c r="J38" s="26">
        <v>40000</v>
      </c>
      <c r="K38" s="65"/>
      <c r="L38" s="26">
        <v>120000</v>
      </c>
      <c r="M38" s="65"/>
      <c r="N38" s="26"/>
      <c r="O38" s="26"/>
      <c r="P38" s="65"/>
      <c r="Q38" s="26"/>
      <c r="R38" s="26"/>
      <c r="S38" s="26"/>
      <c r="T38" s="26"/>
      <c r="U38" s="26"/>
      <c r="V38" s="26"/>
      <c r="W38" s="26"/>
    </row>
    <row r="39" spans="1:23" ht="20.25" customHeight="1">
      <c r="A39" s="65" t="str">
        <f t="shared" si="0"/>
        <v>玉溪农业职业技术学院</v>
      </c>
      <c r="B39" s="65" t="s">
        <v>224</v>
      </c>
      <c r="C39" s="65" t="s">
        <v>225</v>
      </c>
      <c r="D39" s="65" t="s">
        <v>80</v>
      </c>
      <c r="E39" s="65" t="s">
        <v>154</v>
      </c>
      <c r="F39" s="65" t="s">
        <v>159</v>
      </c>
      <c r="G39" s="65" t="s">
        <v>160</v>
      </c>
      <c r="H39" s="68">
        <v>8460000</v>
      </c>
      <c r="I39" s="26"/>
      <c r="J39" s="26"/>
      <c r="K39" s="65"/>
      <c r="L39" s="26"/>
      <c r="M39" s="65"/>
      <c r="N39" s="26"/>
      <c r="O39" s="26"/>
      <c r="P39" s="65"/>
      <c r="Q39" s="26">
        <v>8460000</v>
      </c>
      <c r="R39" s="26"/>
      <c r="S39" s="26"/>
      <c r="T39" s="26"/>
      <c r="U39" s="26"/>
      <c r="V39" s="26"/>
      <c r="W39" s="26"/>
    </row>
    <row r="40" spans="1:23" ht="20.25" customHeight="1">
      <c r="A40" s="65" t="str">
        <f t="shared" si="0"/>
        <v>玉溪农业职业技术学院</v>
      </c>
      <c r="B40" s="65" t="s">
        <v>226</v>
      </c>
      <c r="C40" s="65" t="s">
        <v>227</v>
      </c>
      <c r="D40" s="65" t="s">
        <v>80</v>
      </c>
      <c r="E40" s="65" t="s">
        <v>154</v>
      </c>
      <c r="F40" s="65" t="s">
        <v>228</v>
      </c>
      <c r="G40" s="65" t="s">
        <v>229</v>
      </c>
      <c r="H40" s="68">
        <v>350000</v>
      </c>
      <c r="I40" s="26">
        <v>350000</v>
      </c>
      <c r="J40" s="26"/>
      <c r="K40" s="65"/>
      <c r="L40" s="26">
        <v>350000</v>
      </c>
      <c r="M40" s="65"/>
      <c r="N40" s="26"/>
      <c r="O40" s="26"/>
      <c r="P40" s="65"/>
      <c r="Q40" s="26"/>
      <c r="R40" s="26"/>
      <c r="S40" s="26"/>
      <c r="T40" s="26"/>
      <c r="U40" s="26"/>
      <c r="V40" s="26"/>
      <c r="W40" s="26"/>
    </row>
    <row r="41" spans="1:23" ht="20.25" customHeight="1">
      <c r="A41" s="65" t="str">
        <f t="shared" si="0"/>
        <v>玉溪农业职业技术学院</v>
      </c>
      <c r="B41" s="65" t="s">
        <v>230</v>
      </c>
      <c r="C41" s="65" t="s">
        <v>231</v>
      </c>
      <c r="D41" s="65" t="s">
        <v>80</v>
      </c>
      <c r="E41" s="65" t="s">
        <v>154</v>
      </c>
      <c r="F41" s="65" t="s">
        <v>232</v>
      </c>
      <c r="G41" s="65" t="s">
        <v>231</v>
      </c>
      <c r="H41" s="68">
        <v>550000</v>
      </c>
      <c r="I41" s="26">
        <v>550000</v>
      </c>
      <c r="J41" s="26"/>
      <c r="K41" s="65"/>
      <c r="L41" s="26">
        <v>550000</v>
      </c>
      <c r="M41" s="65"/>
      <c r="N41" s="26"/>
      <c r="O41" s="26"/>
      <c r="P41" s="65"/>
      <c r="Q41" s="26"/>
      <c r="R41" s="26"/>
      <c r="S41" s="26"/>
      <c r="T41" s="26"/>
      <c r="U41" s="26"/>
      <c r="V41" s="26"/>
      <c r="W41" s="26"/>
    </row>
    <row r="42" spans="1:23" ht="20.25" customHeight="1">
      <c r="A42" s="65" t="str">
        <f t="shared" si="0"/>
        <v>玉溪农业职业技术学院</v>
      </c>
      <c r="B42" s="65" t="s">
        <v>233</v>
      </c>
      <c r="C42" s="65" t="s">
        <v>234</v>
      </c>
      <c r="D42" s="65" t="s">
        <v>80</v>
      </c>
      <c r="E42" s="65" t="s">
        <v>154</v>
      </c>
      <c r="F42" s="65" t="s">
        <v>159</v>
      </c>
      <c r="G42" s="65" t="s">
        <v>160</v>
      </c>
      <c r="H42" s="68">
        <v>22164600</v>
      </c>
      <c r="I42" s="26"/>
      <c r="J42" s="26"/>
      <c r="K42" s="65"/>
      <c r="L42" s="26"/>
      <c r="M42" s="65"/>
      <c r="N42" s="26"/>
      <c r="O42" s="26"/>
      <c r="P42" s="65"/>
      <c r="Q42" s="26">
        <v>22164600</v>
      </c>
      <c r="R42" s="26"/>
      <c r="S42" s="26"/>
      <c r="T42" s="26"/>
      <c r="U42" s="26"/>
      <c r="V42" s="26"/>
      <c r="W42" s="26"/>
    </row>
    <row r="43" spans="1:23" ht="20.25" customHeight="1">
      <c r="A43" s="65" t="str">
        <f t="shared" si="0"/>
        <v>玉溪农业职业技术学院</v>
      </c>
      <c r="B43" s="65" t="s">
        <v>235</v>
      </c>
      <c r="C43" s="65" t="s">
        <v>129</v>
      </c>
      <c r="D43" s="65" t="s">
        <v>80</v>
      </c>
      <c r="E43" s="65" t="s">
        <v>154</v>
      </c>
      <c r="F43" s="65" t="s">
        <v>236</v>
      </c>
      <c r="G43" s="65" t="s">
        <v>129</v>
      </c>
      <c r="H43" s="68">
        <v>50000</v>
      </c>
      <c r="I43" s="26">
        <v>50000</v>
      </c>
      <c r="J43" s="26"/>
      <c r="K43" s="65"/>
      <c r="L43" s="26">
        <v>50000</v>
      </c>
      <c r="M43" s="65"/>
      <c r="N43" s="26"/>
      <c r="O43" s="26"/>
      <c r="P43" s="65"/>
      <c r="Q43" s="26"/>
      <c r="R43" s="26"/>
      <c r="S43" s="26"/>
      <c r="T43" s="26"/>
      <c r="U43" s="26"/>
      <c r="V43" s="26"/>
      <c r="W43" s="26"/>
    </row>
    <row r="44" spans="1:23" ht="20.25" customHeight="1">
      <c r="A44" s="65" t="str">
        <f t="shared" si="0"/>
        <v>玉溪农业职业技术学院</v>
      </c>
      <c r="B44" s="65" t="s">
        <v>237</v>
      </c>
      <c r="C44" s="65" t="s">
        <v>238</v>
      </c>
      <c r="D44" s="65" t="s">
        <v>80</v>
      </c>
      <c r="E44" s="65" t="s">
        <v>154</v>
      </c>
      <c r="F44" s="65" t="s">
        <v>164</v>
      </c>
      <c r="G44" s="65" t="s">
        <v>165</v>
      </c>
      <c r="H44" s="68">
        <v>200000</v>
      </c>
      <c r="I44" s="26">
        <v>200000</v>
      </c>
      <c r="J44" s="26"/>
      <c r="K44" s="65"/>
      <c r="L44" s="26">
        <v>200000</v>
      </c>
      <c r="M44" s="65"/>
      <c r="N44" s="26"/>
      <c r="O44" s="26"/>
      <c r="P44" s="65"/>
      <c r="Q44" s="26"/>
      <c r="R44" s="26"/>
      <c r="S44" s="26"/>
      <c r="T44" s="26"/>
      <c r="U44" s="26"/>
      <c r="V44" s="26"/>
      <c r="W44" s="26"/>
    </row>
    <row r="45" spans="1:23" ht="20.25" customHeight="1">
      <c r="A45" s="65" t="str">
        <f t="shared" si="0"/>
        <v>玉溪农业职业技术学院</v>
      </c>
      <c r="B45" s="65" t="s">
        <v>239</v>
      </c>
      <c r="C45" s="65" t="s">
        <v>240</v>
      </c>
      <c r="D45" s="65" t="s">
        <v>80</v>
      </c>
      <c r="E45" s="65" t="s">
        <v>154</v>
      </c>
      <c r="F45" s="65" t="s">
        <v>241</v>
      </c>
      <c r="G45" s="65" t="s">
        <v>242</v>
      </c>
      <c r="H45" s="68">
        <v>1257600</v>
      </c>
      <c r="I45" s="26"/>
      <c r="J45" s="26"/>
      <c r="K45" s="65"/>
      <c r="L45" s="26"/>
      <c r="M45" s="65"/>
      <c r="N45" s="26"/>
      <c r="O45" s="26"/>
      <c r="P45" s="65"/>
      <c r="Q45" s="26">
        <v>1257600</v>
      </c>
      <c r="R45" s="26"/>
      <c r="S45" s="26"/>
      <c r="T45" s="26"/>
      <c r="U45" s="26"/>
      <c r="V45" s="26"/>
      <c r="W45" s="26"/>
    </row>
    <row r="46" spans="1:23" ht="20.25" customHeight="1">
      <c r="A46" s="65" t="str">
        <f t="shared" si="0"/>
        <v>玉溪农业职业技术学院</v>
      </c>
      <c r="B46" s="65" t="s">
        <v>243</v>
      </c>
      <c r="C46" s="65" t="s">
        <v>244</v>
      </c>
      <c r="D46" s="65" t="s">
        <v>92</v>
      </c>
      <c r="E46" s="65" t="s">
        <v>245</v>
      </c>
      <c r="F46" s="65" t="s">
        <v>246</v>
      </c>
      <c r="G46" s="65" t="s">
        <v>247</v>
      </c>
      <c r="H46" s="68">
        <v>900000</v>
      </c>
      <c r="I46" s="26">
        <v>900000</v>
      </c>
      <c r="J46" s="26"/>
      <c r="K46" s="65"/>
      <c r="L46" s="26">
        <v>900000</v>
      </c>
      <c r="M46" s="65"/>
      <c r="N46" s="26"/>
      <c r="O46" s="26"/>
      <c r="P46" s="65"/>
      <c r="Q46" s="26"/>
      <c r="R46" s="26"/>
      <c r="S46" s="26"/>
      <c r="T46" s="26"/>
      <c r="U46" s="26"/>
      <c r="V46" s="26"/>
      <c r="W46" s="26"/>
    </row>
    <row r="47" spans="1:23" ht="20.25" customHeight="1">
      <c r="A47" s="65" t="str">
        <f t="shared" si="0"/>
        <v>玉溪农业职业技术学院</v>
      </c>
      <c r="B47" s="65" t="s">
        <v>248</v>
      </c>
      <c r="C47" s="65" t="s">
        <v>249</v>
      </c>
      <c r="D47" s="65" t="s">
        <v>80</v>
      </c>
      <c r="E47" s="65" t="s">
        <v>154</v>
      </c>
      <c r="F47" s="65" t="s">
        <v>159</v>
      </c>
      <c r="G47" s="65" t="s">
        <v>160</v>
      </c>
      <c r="H47" s="68">
        <v>14600800</v>
      </c>
      <c r="I47" s="26">
        <v>14600800</v>
      </c>
      <c r="J47" s="26">
        <v>14600800</v>
      </c>
      <c r="K47" s="65"/>
      <c r="L47" s="26"/>
      <c r="M47" s="65"/>
      <c r="N47" s="26"/>
      <c r="O47" s="26"/>
      <c r="P47" s="65"/>
      <c r="Q47" s="26"/>
      <c r="R47" s="26"/>
      <c r="S47" s="26"/>
      <c r="T47" s="26"/>
      <c r="U47" s="26"/>
      <c r="V47" s="26"/>
      <c r="W47" s="26"/>
    </row>
    <row r="48" spans="1:23" ht="20.25" customHeight="1">
      <c r="A48" s="65" t="str">
        <f t="shared" si="0"/>
        <v>玉溪农业职业技术学院</v>
      </c>
      <c r="B48" s="65" t="s">
        <v>250</v>
      </c>
      <c r="C48" s="65" t="s">
        <v>251</v>
      </c>
      <c r="D48" s="65" t="s">
        <v>80</v>
      </c>
      <c r="E48" s="65" t="s">
        <v>154</v>
      </c>
      <c r="F48" s="65" t="s">
        <v>159</v>
      </c>
      <c r="G48" s="65" t="s">
        <v>160</v>
      </c>
      <c r="H48" s="68">
        <v>6800000</v>
      </c>
      <c r="I48" s="26">
        <v>6800000</v>
      </c>
      <c r="J48" s="26"/>
      <c r="K48" s="65"/>
      <c r="L48" s="26">
        <v>6800000</v>
      </c>
      <c r="M48" s="65"/>
      <c r="N48" s="26"/>
      <c r="O48" s="26"/>
      <c r="P48" s="65"/>
      <c r="Q48" s="26"/>
      <c r="R48" s="26"/>
      <c r="S48" s="26"/>
      <c r="T48" s="26"/>
      <c r="U48" s="26"/>
      <c r="V48" s="26"/>
      <c r="W48" s="26"/>
    </row>
    <row r="49" spans="1:23" ht="20.25" customHeight="1">
      <c r="A49" s="65" t="str">
        <f t="shared" si="0"/>
        <v>玉溪农业职业技术学院</v>
      </c>
      <c r="B49" s="65" t="s">
        <v>252</v>
      </c>
      <c r="C49" s="65" t="s">
        <v>253</v>
      </c>
      <c r="D49" s="65" t="s">
        <v>100</v>
      </c>
      <c r="E49" s="65" t="s">
        <v>169</v>
      </c>
      <c r="F49" s="65" t="s">
        <v>172</v>
      </c>
      <c r="G49" s="65" t="s">
        <v>173</v>
      </c>
      <c r="H49" s="68">
        <v>32000</v>
      </c>
      <c r="I49" s="26">
        <v>32000</v>
      </c>
      <c r="J49" s="26"/>
      <c r="K49" s="65"/>
      <c r="L49" s="26">
        <v>32000</v>
      </c>
      <c r="M49" s="65"/>
      <c r="N49" s="26"/>
      <c r="O49" s="26"/>
      <c r="P49" s="65"/>
      <c r="Q49" s="26"/>
      <c r="R49" s="26"/>
      <c r="S49" s="26"/>
      <c r="T49" s="26"/>
      <c r="U49" s="26"/>
      <c r="V49" s="26"/>
      <c r="W49" s="26"/>
    </row>
    <row r="50" spans="1:23" ht="20.25" customHeight="1">
      <c r="A50" s="65" t="str">
        <f t="shared" si="0"/>
        <v>玉溪农业职业技术学院</v>
      </c>
      <c r="B50" s="65" t="s">
        <v>254</v>
      </c>
      <c r="C50" s="65" t="s">
        <v>255</v>
      </c>
      <c r="D50" s="65" t="s">
        <v>92</v>
      </c>
      <c r="E50" s="65" t="s">
        <v>245</v>
      </c>
      <c r="F50" s="65" t="s">
        <v>246</v>
      </c>
      <c r="G50" s="65" t="s">
        <v>247</v>
      </c>
      <c r="H50" s="68">
        <v>900000</v>
      </c>
      <c r="I50" s="26">
        <v>900000</v>
      </c>
      <c r="J50" s="26"/>
      <c r="K50" s="65"/>
      <c r="L50" s="26">
        <v>900000</v>
      </c>
      <c r="M50" s="65"/>
      <c r="N50" s="26"/>
      <c r="O50" s="26"/>
      <c r="P50" s="65"/>
      <c r="Q50" s="26"/>
      <c r="R50" s="26"/>
      <c r="S50" s="26"/>
      <c r="T50" s="26"/>
      <c r="U50" s="26"/>
      <c r="V50" s="26"/>
      <c r="W50" s="26"/>
    </row>
    <row r="51" spans="1:23" ht="20.25" customHeight="1">
      <c r="A51" s="84" t="s">
        <v>30</v>
      </c>
      <c r="B51" s="84"/>
      <c r="C51" s="84"/>
      <c r="D51" s="84"/>
      <c r="E51" s="84"/>
      <c r="F51" s="84"/>
      <c r="G51" s="84"/>
      <c r="H51" s="26">
        <v>105898399.36</v>
      </c>
      <c r="I51" s="26">
        <v>74016199.359999999</v>
      </c>
      <c r="J51" s="26">
        <v>31431191.09</v>
      </c>
      <c r="K51" s="26"/>
      <c r="L51" s="26">
        <v>42585008.270000003</v>
      </c>
      <c r="M51" s="26"/>
      <c r="N51" s="26"/>
      <c r="O51" s="26"/>
      <c r="P51" s="26"/>
      <c r="Q51" s="26">
        <v>31882200</v>
      </c>
      <c r="R51" s="26"/>
      <c r="S51" s="26"/>
      <c r="T51" s="26"/>
      <c r="U51" s="26"/>
      <c r="V51" s="26"/>
      <c r="W51" s="26"/>
    </row>
  </sheetData>
  <mergeCells count="17">
    <mergeCell ref="A1:W1"/>
    <mergeCell ref="A2:W2"/>
    <mergeCell ref="A3:V3"/>
    <mergeCell ref="H4:W4"/>
    <mergeCell ref="I5:M5"/>
    <mergeCell ref="N5:P5"/>
    <mergeCell ref="R5:W5"/>
    <mergeCell ref="H5:H6"/>
    <mergeCell ref="Q5:Q6"/>
    <mergeCell ref="A51:G51"/>
    <mergeCell ref="A4:A6"/>
    <mergeCell ref="B4:B6"/>
    <mergeCell ref="C4:C6"/>
    <mergeCell ref="D4:D6"/>
    <mergeCell ref="E4:E6"/>
    <mergeCell ref="F4:F6"/>
    <mergeCell ref="G4:G6"/>
  </mergeCells>
  <phoneticPr fontId="23" type="noConversion"/>
  <pageMargins left="0.75" right="0.75" top="1" bottom="1" header="0.5" footer="0.5"/>
  <pageSetup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W59"/>
  <sheetViews>
    <sheetView showZeros="0" topLeftCell="A52" workbookViewId="0">
      <selection sqref="A1:D1"/>
    </sheetView>
  </sheetViews>
  <sheetFormatPr defaultColWidth="9.125" defaultRowHeight="14.25" customHeight="1"/>
  <cols>
    <col min="1" max="1" width="14.625" customWidth="1"/>
    <col min="2" max="2" width="21" customWidth="1"/>
    <col min="3" max="3" width="31.375" customWidth="1"/>
    <col min="4" max="4" width="23.875" customWidth="1"/>
    <col min="5" max="5" width="15.625" customWidth="1"/>
    <col min="6" max="6" width="19.75" customWidth="1"/>
    <col min="7" max="7" width="14.875" customWidth="1"/>
    <col min="8" max="8" width="19.75" customWidth="1"/>
    <col min="9" max="16" width="14.125" customWidth="1"/>
    <col min="17" max="17" width="13.625" customWidth="1"/>
    <col min="18" max="23" width="15.125" customWidth="1"/>
  </cols>
  <sheetData>
    <row r="1" spans="1:23" ht="13.5" customHeight="1">
      <c r="B1" s="54"/>
      <c r="E1" s="59"/>
      <c r="F1" s="59"/>
      <c r="G1" s="59"/>
      <c r="H1" s="59"/>
      <c r="K1" s="54"/>
      <c r="N1" s="54"/>
      <c r="O1" s="54"/>
      <c r="P1" s="54"/>
      <c r="U1" s="63"/>
      <c r="W1" s="55" t="s">
        <v>256</v>
      </c>
    </row>
    <row r="2" spans="1:23" ht="27.75" customHeight="1">
      <c r="A2" s="100" t="s">
        <v>257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</row>
    <row r="3" spans="1:23" ht="13.5" customHeight="1">
      <c r="A3" s="101" t="str">
        <f>"单位名称："&amp;"玉溪农业职业技术学院"</f>
        <v>单位名称：玉溪农业职业技术学院</v>
      </c>
      <c r="B3" s="102" t="str">
        <f>"单位名称："&amp;"玉溪农业职业技术学院"</f>
        <v>单位名称：玉溪农业职业技术学院</v>
      </c>
      <c r="C3" s="102"/>
      <c r="D3" s="102"/>
      <c r="E3" s="102"/>
      <c r="F3" s="102"/>
      <c r="G3" s="102"/>
      <c r="H3" s="102"/>
      <c r="I3" s="102"/>
      <c r="J3" s="1"/>
      <c r="K3" s="1"/>
      <c r="L3" s="1"/>
      <c r="M3" s="1"/>
      <c r="N3" s="1"/>
      <c r="O3" s="1"/>
      <c r="P3" s="1"/>
      <c r="Q3" s="1"/>
      <c r="U3" s="63"/>
      <c r="W3" s="56" t="s">
        <v>2</v>
      </c>
    </row>
    <row r="4" spans="1:23" ht="21.75" customHeight="1">
      <c r="A4" s="95" t="s">
        <v>258</v>
      </c>
      <c r="B4" s="95" t="s">
        <v>134</v>
      </c>
      <c r="C4" s="95" t="s">
        <v>135</v>
      </c>
      <c r="D4" s="95" t="s">
        <v>259</v>
      </c>
      <c r="E4" s="90" t="s">
        <v>136</v>
      </c>
      <c r="F4" s="90" t="s">
        <v>137</v>
      </c>
      <c r="G4" s="90" t="s">
        <v>138</v>
      </c>
      <c r="H4" s="90" t="s">
        <v>139</v>
      </c>
      <c r="I4" s="99" t="s">
        <v>30</v>
      </c>
      <c r="J4" s="99" t="s">
        <v>260</v>
      </c>
      <c r="K4" s="99"/>
      <c r="L4" s="99"/>
      <c r="M4" s="99"/>
      <c r="N4" s="99" t="s">
        <v>141</v>
      </c>
      <c r="O4" s="99"/>
      <c r="P4" s="99"/>
      <c r="Q4" s="90" t="s">
        <v>36</v>
      </c>
      <c r="R4" s="103" t="s">
        <v>261</v>
      </c>
      <c r="S4" s="104"/>
      <c r="T4" s="104"/>
      <c r="U4" s="104"/>
      <c r="V4" s="104"/>
      <c r="W4" s="105"/>
    </row>
    <row r="5" spans="1:23" ht="21.75" customHeight="1">
      <c r="A5" s="96"/>
      <c r="B5" s="96"/>
      <c r="C5" s="96"/>
      <c r="D5" s="96"/>
      <c r="E5" s="98"/>
      <c r="F5" s="98"/>
      <c r="G5" s="98"/>
      <c r="H5" s="98"/>
      <c r="I5" s="99"/>
      <c r="J5" s="89" t="s">
        <v>33</v>
      </c>
      <c r="K5" s="89"/>
      <c r="L5" s="89" t="s">
        <v>34</v>
      </c>
      <c r="M5" s="89" t="s">
        <v>35</v>
      </c>
      <c r="N5" s="90" t="s">
        <v>33</v>
      </c>
      <c r="O5" s="90" t="s">
        <v>34</v>
      </c>
      <c r="P5" s="90" t="s">
        <v>35</v>
      </c>
      <c r="Q5" s="98"/>
      <c r="R5" s="90" t="s">
        <v>32</v>
      </c>
      <c r="S5" s="90" t="s">
        <v>39</v>
      </c>
      <c r="T5" s="90" t="s">
        <v>147</v>
      </c>
      <c r="U5" s="90" t="s">
        <v>41</v>
      </c>
      <c r="V5" s="90" t="s">
        <v>42</v>
      </c>
      <c r="W5" s="90" t="s">
        <v>43</v>
      </c>
    </row>
    <row r="6" spans="1:23" ht="40.5" customHeight="1">
      <c r="A6" s="97"/>
      <c r="B6" s="97"/>
      <c r="C6" s="97"/>
      <c r="D6" s="97"/>
      <c r="E6" s="91"/>
      <c r="F6" s="91"/>
      <c r="G6" s="91"/>
      <c r="H6" s="91"/>
      <c r="I6" s="99"/>
      <c r="J6" s="62" t="s">
        <v>32</v>
      </c>
      <c r="K6" s="62" t="s">
        <v>262</v>
      </c>
      <c r="L6" s="89"/>
      <c r="M6" s="89"/>
      <c r="N6" s="91"/>
      <c r="O6" s="91"/>
      <c r="P6" s="91"/>
      <c r="Q6" s="91"/>
      <c r="R6" s="91"/>
      <c r="S6" s="91"/>
      <c r="T6" s="91"/>
      <c r="U6" s="106"/>
      <c r="V6" s="91"/>
      <c r="W6" s="91"/>
    </row>
    <row r="7" spans="1:23" ht="15" customHeight="1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0">
        <v>7</v>
      </c>
      <c r="H7" s="60">
        <v>8</v>
      </c>
      <c r="I7" s="60">
        <v>9</v>
      </c>
      <c r="J7" s="60">
        <v>10</v>
      </c>
      <c r="K7" s="60">
        <v>11</v>
      </c>
      <c r="L7" s="60">
        <v>12</v>
      </c>
      <c r="M7" s="60">
        <v>13</v>
      </c>
      <c r="N7" s="60">
        <v>14</v>
      </c>
      <c r="O7" s="60">
        <v>15</v>
      </c>
      <c r="P7" s="60">
        <v>16</v>
      </c>
      <c r="Q7" s="60">
        <v>17</v>
      </c>
      <c r="R7" s="60">
        <v>18</v>
      </c>
      <c r="S7" s="60">
        <v>19</v>
      </c>
      <c r="T7" s="60">
        <v>20</v>
      </c>
      <c r="U7" s="60">
        <v>21</v>
      </c>
      <c r="V7" s="60">
        <v>22</v>
      </c>
      <c r="W7" s="60">
        <v>23</v>
      </c>
    </row>
    <row r="8" spans="1:23" ht="32.85" customHeight="1">
      <c r="A8" s="9"/>
      <c r="B8" s="61"/>
      <c r="C8" s="9" t="s">
        <v>263</v>
      </c>
      <c r="D8" s="9"/>
      <c r="E8" s="9"/>
      <c r="F8" s="9"/>
      <c r="G8" s="9"/>
      <c r="H8" s="9"/>
      <c r="I8" s="17">
        <v>21720</v>
      </c>
      <c r="J8" s="17"/>
      <c r="K8" s="17"/>
      <c r="L8" s="17"/>
      <c r="M8" s="17"/>
      <c r="N8" s="17">
        <v>21720</v>
      </c>
      <c r="O8" s="17"/>
      <c r="P8" s="17"/>
      <c r="Q8" s="17"/>
      <c r="R8" s="17"/>
      <c r="S8" s="17"/>
      <c r="T8" s="17"/>
      <c r="U8" s="17"/>
      <c r="V8" s="17"/>
      <c r="W8" s="17"/>
    </row>
    <row r="9" spans="1:23" ht="32.85" customHeight="1">
      <c r="A9" s="9" t="s">
        <v>264</v>
      </c>
      <c r="B9" s="61" t="s">
        <v>265</v>
      </c>
      <c r="C9" s="9" t="s">
        <v>263</v>
      </c>
      <c r="D9" s="9" t="s">
        <v>64</v>
      </c>
      <c r="E9" s="9" t="s">
        <v>83</v>
      </c>
      <c r="F9" s="9" t="s">
        <v>266</v>
      </c>
      <c r="G9" s="9" t="s">
        <v>188</v>
      </c>
      <c r="H9" s="9" t="s">
        <v>189</v>
      </c>
      <c r="I9" s="17">
        <v>21720</v>
      </c>
      <c r="J9" s="17"/>
      <c r="K9" s="17"/>
      <c r="L9" s="17"/>
      <c r="M9" s="17"/>
      <c r="N9" s="17">
        <v>21720</v>
      </c>
      <c r="O9" s="17"/>
      <c r="P9" s="17"/>
      <c r="Q9" s="17"/>
      <c r="R9" s="17"/>
      <c r="S9" s="17"/>
      <c r="T9" s="17"/>
      <c r="U9" s="17"/>
      <c r="V9" s="17"/>
      <c r="W9" s="17"/>
    </row>
    <row r="10" spans="1:23" ht="32.85" customHeight="1">
      <c r="A10" s="9"/>
      <c r="B10" s="9"/>
      <c r="C10" s="9" t="s">
        <v>267</v>
      </c>
      <c r="D10" s="9"/>
      <c r="E10" s="9"/>
      <c r="F10" s="9"/>
      <c r="G10" s="9"/>
      <c r="H10" s="9"/>
      <c r="I10" s="17">
        <v>64896.17</v>
      </c>
      <c r="J10" s="17"/>
      <c r="K10" s="17"/>
      <c r="L10" s="17"/>
      <c r="M10" s="17"/>
      <c r="N10" s="17">
        <v>64896.17</v>
      </c>
      <c r="O10" s="17"/>
      <c r="P10" s="17"/>
      <c r="Q10" s="17"/>
      <c r="R10" s="17"/>
      <c r="S10" s="17"/>
      <c r="T10" s="17"/>
      <c r="U10" s="17"/>
      <c r="V10" s="17"/>
      <c r="W10" s="17"/>
    </row>
    <row r="11" spans="1:23" ht="32.85" customHeight="1">
      <c r="A11" s="9" t="s">
        <v>264</v>
      </c>
      <c r="B11" s="61" t="s">
        <v>268</v>
      </c>
      <c r="C11" s="9" t="s">
        <v>267</v>
      </c>
      <c r="D11" s="9" t="s">
        <v>64</v>
      </c>
      <c r="E11" s="9" t="s">
        <v>80</v>
      </c>
      <c r="F11" s="9" t="s">
        <v>154</v>
      </c>
      <c r="G11" s="9" t="s">
        <v>188</v>
      </c>
      <c r="H11" s="9" t="s">
        <v>189</v>
      </c>
      <c r="I11" s="17">
        <v>27896.17</v>
      </c>
      <c r="J11" s="17"/>
      <c r="K11" s="17"/>
      <c r="L11" s="17"/>
      <c r="M11" s="17"/>
      <c r="N11" s="17">
        <v>27896.17</v>
      </c>
      <c r="O11" s="17"/>
      <c r="P11" s="17"/>
      <c r="Q11" s="17"/>
      <c r="R11" s="17"/>
      <c r="S11" s="17"/>
      <c r="T11" s="17"/>
      <c r="U11" s="17"/>
      <c r="V11" s="17"/>
      <c r="W11" s="17"/>
    </row>
    <row r="12" spans="1:23" ht="32.85" customHeight="1">
      <c r="A12" s="9" t="s">
        <v>264</v>
      </c>
      <c r="B12" s="61" t="s">
        <v>268</v>
      </c>
      <c r="C12" s="9" t="s">
        <v>267</v>
      </c>
      <c r="D12" s="9" t="s">
        <v>64</v>
      </c>
      <c r="E12" s="9" t="s">
        <v>80</v>
      </c>
      <c r="F12" s="9" t="s">
        <v>154</v>
      </c>
      <c r="G12" s="9" t="s">
        <v>204</v>
      </c>
      <c r="H12" s="9" t="s">
        <v>205</v>
      </c>
      <c r="I12" s="17">
        <v>37000</v>
      </c>
      <c r="J12" s="17"/>
      <c r="K12" s="17"/>
      <c r="L12" s="17"/>
      <c r="M12" s="17"/>
      <c r="N12" s="17">
        <v>37000</v>
      </c>
      <c r="O12" s="17"/>
      <c r="P12" s="17"/>
      <c r="Q12" s="17"/>
      <c r="R12" s="17"/>
      <c r="S12" s="17"/>
      <c r="T12" s="17"/>
      <c r="U12" s="17"/>
      <c r="V12" s="17"/>
      <c r="W12" s="17"/>
    </row>
    <row r="13" spans="1:23" ht="32.85" customHeight="1">
      <c r="A13" s="9"/>
      <c r="B13" s="9"/>
      <c r="C13" s="9" t="s">
        <v>269</v>
      </c>
      <c r="D13" s="9"/>
      <c r="E13" s="9"/>
      <c r="F13" s="9"/>
      <c r="G13" s="9"/>
      <c r="H13" s="9"/>
      <c r="I13" s="17">
        <v>43328830.719999999</v>
      </c>
      <c r="J13" s="17"/>
      <c r="K13" s="17"/>
      <c r="L13" s="17"/>
      <c r="M13" s="17"/>
      <c r="N13" s="17"/>
      <c r="O13" s="17"/>
      <c r="P13" s="17"/>
      <c r="Q13" s="17">
        <v>43328830.719999999</v>
      </c>
      <c r="R13" s="17"/>
      <c r="S13" s="17"/>
      <c r="T13" s="17"/>
      <c r="U13" s="17"/>
      <c r="V13" s="17"/>
      <c r="W13" s="17"/>
    </row>
    <row r="14" spans="1:23" ht="32.85" customHeight="1">
      <c r="A14" s="9" t="s">
        <v>264</v>
      </c>
      <c r="B14" s="61" t="s">
        <v>270</v>
      </c>
      <c r="C14" s="9" t="s">
        <v>269</v>
      </c>
      <c r="D14" s="9" t="s">
        <v>64</v>
      </c>
      <c r="E14" s="9" t="s">
        <v>80</v>
      </c>
      <c r="F14" s="9" t="s">
        <v>154</v>
      </c>
      <c r="G14" s="9" t="s">
        <v>188</v>
      </c>
      <c r="H14" s="9" t="s">
        <v>189</v>
      </c>
      <c r="I14" s="17">
        <v>15008130.720000001</v>
      </c>
      <c r="J14" s="17"/>
      <c r="K14" s="17"/>
      <c r="L14" s="17"/>
      <c r="M14" s="17"/>
      <c r="N14" s="17"/>
      <c r="O14" s="17"/>
      <c r="P14" s="17"/>
      <c r="Q14" s="17">
        <v>15008130.720000001</v>
      </c>
      <c r="R14" s="17"/>
      <c r="S14" s="17"/>
      <c r="T14" s="17"/>
      <c r="U14" s="17"/>
      <c r="V14" s="17"/>
      <c r="W14" s="17"/>
    </row>
    <row r="15" spans="1:23" ht="32.85" customHeight="1">
      <c r="A15" s="9" t="s">
        <v>264</v>
      </c>
      <c r="B15" s="61" t="s">
        <v>270</v>
      </c>
      <c r="C15" s="9" t="s">
        <v>269</v>
      </c>
      <c r="D15" s="9" t="s">
        <v>64</v>
      </c>
      <c r="E15" s="9" t="s">
        <v>80</v>
      </c>
      <c r="F15" s="9" t="s">
        <v>154</v>
      </c>
      <c r="G15" s="9" t="s">
        <v>271</v>
      </c>
      <c r="H15" s="9" t="s">
        <v>272</v>
      </c>
      <c r="I15" s="17">
        <v>2502800</v>
      </c>
      <c r="J15" s="17"/>
      <c r="K15" s="17"/>
      <c r="L15" s="17"/>
      <c r="M15" s="17"/>
      <c r="N15" s="17"/>
      <c r="O15" s="17"/>
      <c r="P15" s="17"/>
      <c r="Q15" s="17">
        <v>2502800</v>
      </c>
      <c r="R15" s="17"/>
      <c r="S15" s="17"/>
      <c r="T15" s="17"/>
      <c r="U15" s="17"/>
      <c r="V15" s="17"/>
      <c r="W15" s="17"/>
    </row>
    <row r="16" spans="1:23" ht="32.85" customHeight="1">
      <c r="A16" s="9" t="s">
        <v>264</v>
      </c>
      <c r="B16" s="61" t="s">
        <v>270</v>
      </c>
      <c r="C16" s="9" t="s">
        <v>269</v>
      </c>
      <c r="D16" s="9" t="s">
        <v>64</v>
      </c>
      <c r="E16" s="9" t="s">
        <v>80</v>
      </c>
      <c r="F16" s="9" t="s">
        <v>154</v>
      </c>
      <c r="G16" s="9" t="s">
        <v>273</v>
      </c>
      <c r="H16" s="9" t="s">
        <v>274</v>
      </c>
      <c r="I16" s="17">
        <v>25817900</v>
      </c>
      <c r="J16" s="17"/>
      <c r="K16" s="17"/>
      <c r="L16" s="17"/>
      <c r="M16" s="17"/>
      <c r="N16" s="17"/>
      <c r="O16" s="17"/>
      <c r="P16" s="17"/>
      <c r="Q16" s="17">
        <v>25817900</v>
      </c>
      <c r="R16" s="17"/>
      <c r="S16" s="17"/>
      <c r="T16" s="17"/>
      <c r="U16" s="17"/>
      <c r="V16" s="17"/>
      <c r="W16" s="17"/>
    </row>
    <row r="17" spans="1:23" ht="32.85" customHeight="1">
      <c r="A17" s="9"/>
      <c r="B17" s="9"/>
      <c r="C17" s="9" t="s">
        <v>275</v>
      </c>
      <c r="D17" s="9"/>
      <c r="E17" s="9"/>
      <c r="F17" s="9"/>
      <c r="G17" s="9"/>
      <c r="H17" s="9"/>
      <c r="I17" s="17">
        <v>1422680</v>
      </c>
      <c r="J17" s="17">
        <v>1422680</v>
      </c>
      <c r="K17" s="17">
        <v>1422680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3" ht="32.85" customHeight="1">
      <c r="A18" s="9" t="s">
        <v>264</v>
      </c>
      <c r="B18" s="61" t="s">
        <v>276</v>
      </c>
      <c r="C18" s="9" t="s">
        <v>275</v>
      </c>
      <c r="D18" s="9" t="s">
        <v>64</v>
      </c>
      <c r="E18" s="9" t="s">
        <v>80</v>
      </c>
      <c r="F18" s="9" t="s">
        <v>154</v>
      </c>
      <c r="G18" s="9" t="s">
        <v>188</v>
      </c>
      <c r="H18" s="9" t="s">
        <v>189</v>
      </c>
      <c r="I18" s="17">
        <v>1402680</v>
      </c>
      <c r="J18" s="17">
        <v>1402680</v>
      </c>
      <c r="K18" s="17">
        <v>1402680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23" ht="32.85" customHeight="1">
      <c r="A19" s="9" t="s">
        <v>264</v>
      </c>
      <c r="B19" s="61" t="s">
        <v>276</v>
      </c>
      <c r="C19" s="9" t="s">
        <v>275</v>
      </c>
      <c r="D19" s="9" t="s">
        <v>64</v>
      </c>
      <c r="E19" s="9" t="s">
        <v>80</v>
      </c>
      <c r="F19" s="9" t="s">
        <v>154</v>
      </c>
      <c r="G19" s="9" t="s">
        <v>202</v>
      </c>
      <c r="H19" s="9" t="s">
        <v>203</v>
      </c>
      <c r="I19" s="17">
        <v>20000</v>
      </c>
      <c r="J19" s="17">
        <v>20000</v>
      </c>
      <c r="K19" s="17">
        <v>20000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ht="32.85" customHeight="1">
      <c r="A20" s="9"/>
      <c r="B20" s="9"/>
      <c r="C20" s="9" t="s">
        <v>277</v>
      </c>
      <c r="D20" s="9"/>
      <c r="E20" s="9"/>
      <c r="F20" s="9"/>
      <c r="G20" s="9"/>
      <c r="H20" s="9"/>
      <c r="I20" s="17">
        <v>442853</v>
      </c>
      <c r="J20" s="17"/>
      <c r="K20" s="17"/>
      <c r="L20" s="17"/>
      <c r="M20" s="17"/>
      <c r="N20" s="17">
        <v>442853</v>
      </c>
      <c r="O20" s="17"/>
      <c r="P20" s="17"/>
      <c r="Q20" s="17"/>
      <c r="R20" s="17"/>
      <c r="S20" s="17"/>
      <c r="T20" s="17"/>
      <c r="U20" s="17"/>
      <c r="V20" s="17"/>
      <c r="W20" s="17"/>
    </row>
    <row r="21" spans="1:23" ht="32.85" customHeight="1">
      <c r="A21" s="9" t="s">
        <v>264</v>
      </c>
      <c r="B21" s="61" t="s">
        <v>278</v>
      </c>
      <c r="C21" s="9" t="s">
        <v>277</v>
      </c>
      <c r="D21" s="9" t="s">
        <v>64</v>
      </c>
      <c r="E21" s="9" t="s">
        <v>80</v>
      </c>
      <c r="F21" s="9" t="s">
        <v>154</v>
      </c>
      <c r="G21" s="9" t="s">
        <v>188</v>
      </c>
      <c r="H21" s="9" t="s">
        <v>189</v>
      </c>
      <c r="I21" s="17">
        <v>66000</v>
      </c>
      <c r="J21" s="17"/>
      <c r="K21" s="17"/>
      <c r="L21" s="17"/>
      <c r="M21" s="17"/>
      <c r="N21" s="17">
        <v>66000</v>
      </c>
      <c r="O21" s="17"/>
      <c r="P21" s="17"/>
      <c r="Q21" s="17"/>
      <c r="R21" s="17"/>
      <c r="S21" s="17"/>
      <c r="T21" s="17"/>
      <c r="U21" s="17"/>
      <c r="V21" s="17"/>
      <c r="W21" s="17"/>
    </row>
    <row r="22" spans="1:23" ht="32.85" customHeight="1">
      <c r="A22" s="9" t="s">
        <v>264</v>
      </c>
      <c r="B22" s="61" t="s">
        <v>278</v>
      </c>
      <c r="C22" s="9" t="s">
        <v>277</v>
      </c>
      <c r="D22" s="9" t="s">
        <v>64</v>
      </c>
      <c r="E22" s="9" t="s">
        <v>80</v>
      </c>
      <c r="F22" s="9" t="s">
        <v>154</v>
      </c>
      <c r="G22" s="9" t="s">
        <v>216</v>
      </c>
      <c r="H22" s="9" t="s">
        <v>217</v>
      </c>
      <c r="I22" s="17">
        <v>73053</v>
      </c>
      <c r="J22" s="17"/>
      <c r="K22" s="17"/>
      <c r="L22" s="17"/>
      <c r="M22" s="17"/>
      <c r="N22" s="17">
        <v>73053</v>
      </c>
      <c r="O22" s="17"/>
      <c r="P22" s="17"/>
      <c r="Q22" s="17"/>
      <c r="R22" s="17"/>
      <c r="S22" s="17"/>
      <c r="T22" s="17"/>
      <c r="U22" s="17"/>
      <c r="V22" s="17"/>
      <c r="W22" s="17"/>
    </row>
    <row r="23" spans="1:23" ht="32.85" customHeight="1">
      <c r="A23" s="9" t="s">
        <v>264</v>
      </c>
      <c r="B23" s="61" t="s">
        <v>278</v>
      </c>
      <c r="C23" s="9" t="s">
        <v>277</v>
      </c>
      <c r="D23" s="9" t="s">
        <v>64</v>
      </c>
      <c r="E23" s="9" t="s">
        <v>80</v>
      </c>
      <c r="F23" s="9" t="s">
        <v>154</v>
      </c>
      <c r="G23" s="9" t="s">
        <v>279</v>
      </c>
      <c r="H23" s="9" t="s">
        <v>280</v>
      </c>
      <c r="I23" s="17">
        <v>303800</v>
      </c>
      <c r="J23" s="17"/>
      <c r="K23" s="17"/>
      <c r="L23" s="17"/>
      <c r="M23" s="17"/>
      <c r="N23" s="17">
        <v>303800</v>
      </c>
      <c r="O23" s="17"/>
      <c r="P23" s="17"/>
      <c r="Q23" s="17"/>
      <c r="R23" s="17"/>
      <c r="S23" s="17"/>
      <c r="T23" s="17"/>
      <c r="U23" s="17"/>
      <c r="V23" s="17"/>
      <c r="W23" s="17"/>
    </row>
    <row r="24" spans="1:23" ht="32.85" customHeight="1">
      <c r="A24" s="9"/>
      <c r="B24" s="9"/>
      <c r="C24" s="9" t="s">
        <v>281</v>
      </c>
      <c r="D24" s="9"/>
      <c r="E24" s="9"/>
      <c r="F24" s="9"/>
      <c r="G24" s="9"/>
      <c r="H24" s="9"/>
      <c r="I24" s="17">
        <v>220</v>
      </c>
      <c r="J24" s="17"/>
      <c r="K24" s="17"/>
      <c r="L24" s="17"/>
      <c r="M24" s="17"/>
      <c r="N24" s="17">
        <v>220</v>
      </c>
      <c r="O24" s="17"/>
      <c r="P24" s="17"/>
      <c r="Q24" s="17"/>
      <c r="R24" s="17"/>
      <c r="S24" s="17"/>
      <c r="T24" s="17"/>
      <c r="U24" s="17"/>
      <c r="V24" s="17"/>
      <c r="W24" s="17"/>
    </row>
    <row r="25" spans="1:23" ht="32.85" customHeight="1">
      <c r="A25" s="9" t="s">
        <v>264</v>
      </c>
      <c r="B25" s="61" t="s">
        <v>282</v>
      </c>
      <c r="C25" s="9" t="s">
        <v>281</v>
      </c>
      <c r="D25" s="9" t="s">
        <v>64</v>
      </c>
      <c r="E25" s="9" t="s">
        <v>85</v>
      </c>
      <c r="F25" s="9" t="s">
        <v>283</v>
      </c>
      <c r="G25" s="9" t="s">
        <v>190</v>
      </c>
      <c r="H25" s="9" t="s">
        <v>191</v>
      </c>
      <c r="I25" s="17">
        <v>220</v>
      </c>
      <c r="J25" s="17"/>
      <c r="K25" s="17"/>
      <c r="L25" s="17"/>
      <c r="M25" s="17"/>
      <c r="N25" s="17">
        <v>220</v>
      </c>
      <c r="O25" s="17"/>
      <c r="P25" s="17"/>
      <c r="Q25" s="17"/>
      <c r="R25" s="17"/>
      <c r="S25" s="17"/>
      <c r="T25" s="17"/>
      <c r="U25" s="17"/>
      <c r="V25" s="17"/>
      <c r="W25" s="17"/>
    </row>
    <row r="26" spans="1:23" ht="32.85" customHeight="1">
      <c r="A26" s="9"/>
      <c r="B26" s="9"/>
      <c r="C26" s="9" t="s">
        <v>284</v>
      </c>
      <c r="D26" s="9"/>
      <c r="E26" s="9"/>
      <c r="F26" s="9"/>
      <c r="G26" s="9"/>
      <c r="H26" s="9"/>
      <c r="I26" s="17">
        <v>91000</v>
      </c>
      <c r="J26" s="17"/>
      <c r="K26" s="17"/>
      <c r="L26" s="17"/>
      <c r="M26" s="17"/>
      <c r="N26" s="17">
        <v>91000</v>
      </c>
      <c r="O26" s="17"/>
      <c r="P26" s="17"/>
      <c r="Q26" s="17"/>
      <c r="R26" s="17"/>
      <c r="S26" s="17"/>
      <c r="T26" s="17"/>
      <c r="U26" s="17"/>
      <c r="V26" s="17"/>
      <c r="W26" s="17"/>
    </row>
    <row r="27" spans="1:23" ht="32.85" customHeight="1">
      <c r="A27" s="9" t="s">
        <v>264</v>
      </c>
      <c r="B27" s="61" t="s">
        <v>285</v>
      </c>
      <c r="C27" s="9" t="s">
        <v>284</v>
      </c>
      <c r="D27" s="9" t="s">
        <v>64</v>
      </c>
      <c r="E27" s="9" t="s">
        <v>80</v>
      </c>
      <c r="F27" s="9" t="s">
        <v>154</v>
      </c>
      <c r="G27" s="9" t="s">
        <v>204</v>
      </c>
      <c r="H27" s="9" t="s">
        <v>205</v>
      </c>
      <c r="I27" s="17">
        <v>20000</v>
      </c>
      <c r="J27" s="17"/>
      <c r="K27" s="17"/>
      <c r="L27" s="17"/>
      <c r="M27" s="17"/>
      <c r="N27" s="17">
        <v>20000</v>
      </c>
      <c r="O27" s="17"/>
      <c r="P27" s="17"/>
      <c r="Q27" s="17"/>
      <c r="R27" s="17"/>
      <c r="S27" s="17"/>
      <c r="T27" s="17"/>
      <c r="U27" s="17"/>
      <c r="V27" s="17"/>
      <c r="W27" s="17"/>
    </row>
    <row r="28" spans="1:23" ht="32.85" customHeight="1">
      <c r="A28" s="9" t="s">
        <v>264</v>
      </c>
      <c r="B28" s="61" t="s">
        <v>285</v>
      </c>
      <c r="C28" s="9" t="s">
        <v>284</v>
      </c>
      <c r="D28" s="9" t="s">
        <v>64</v>
      </c>
      <c r="E28" s="9" t="s">
        <v>80</v>
      </c>
      <c r="F28" s="9" t="s">
        <v>154</v>
      </c>
      <c r="G28" s="9" t="s">
        <v>286</v>
      </c>
      <c r="H28" s="9" t="s">
        <v>287</v>
      </c>
      <c r="I28" s="17">
        <v>71000</v>
      </c>
      <c r="J28" s="17"/>
      <c r="K28" s="17"/>
      <c r="L28" s="17"/>
      <c r="M28" s="17"/>
      <c r="N28" s="17">
        <v>71000</v>
      </c>
      <c r="O28" s="17"/>
      <c r="P28" s="17"/>
      <c r="Q28" s="17"/>
      <c r="R28" s="17"/>
      <c r="S28" s="17"/>
      <c r="T28" s="17"/>
      <c r="U28" s="17"/>
      <c r="V28" s="17"/>
      <c r="W28" s="17"/>
    </row>
    <row r="29" spans="1:23" ht="32.85" customHeight="1">
      <c r="A29" s="9"/>
      <c r="B29" s="9"/>
      <c r="C29" s="9" t="s">
        <v>288</v>
      </c>
      <c r="D29" s="9"/>
      <c r="E29" s="9"/>
      <c r="F29" s="9"/>
      <c r="G29" s="9"/>
      <c r="H29" s="9"/>
      <c r="I29" s="17">
        <v>77148</v>
      </c>
      <c r="J29" s="17">
        <v>77148</v>
      </c>
      <c r="K29" s="17">
        <v>77148</v>
      </c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1:23" ht="32.85" customHeight="1">
      <c r="A30" s="9" t="s">
        <v>289</v>
      </c>
      <c r="B30" s="61" t="s">
        <v>290</v>
      </c>
      <c r="C30" s="9" t="s">
        <v>288</v>
      </c>
      <c r="D30" s="9" t="s">
        <v>64</v>
      </c>
      <c r="E30" s="9" t="s">
        <v>96</v>
      </c>
      <c r="F30" s="9" t="s">
        <v>291</v>
      </c>
      <c r="G30" s="9" t="s">
        <v>184</v>
      </c>
      <c r="H30" s="9" t="s">
        <v>185</v>
      </c>
      <c r="I30" s="17">
        <v>77148</v>
      </c>
      <c r="J30" s="17">
        <v>77148</v>
      </c>
      <c r="K30" s="17">
        <v>77148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3" ht="32.85" customHeight="1">
      <c r="A31" s="9"/>
      <c r="B31" s="9"/>
      <c r="C31" s="9" t="s">
        <v>292</v>
      </c>
      <c r="D31" s="9"/>
      <c r="E31" s="9"/>
      <c r="F31" s="9"/>
      <c r="G31" s="9"/>
      <c r="H31" s="9"/>
      <c r="I31" s="17">
        <v>26382000</v>
      </c>
      <c r="J31" s="17"/>
      <c r="K31" s="17"/>
      <c r="L31" s="17"/>
      <c r="M31" s="17"/>
      <c r="N31" s="17"/>
      <c r="O31" s="17"/>
      <c r="P31" s="17"/>
      <c r="Q31" s="17"/>
      <c r="R31" s="17">
        <v>26382000</v>
      </c>
      <c r="S31" s="17"/>
      <c r="T31" s="17"/>
      <c r="U31" s="17"/>
      <c r="V31" s="17"/>
      <c r="W31" s="17">
        <v>26382000</v>
      </c>
    </row>
    <row r="32" spans="1:23" ht="32.85" customHeight="1">
      <c r="A32" s="9" t="s">
        <v>264</v>
      </c>
      <c r="B32" s="61" t="s">
        <v>293</v>
      </c>
      <c r="C32" s="9" t="s">
        <v>292</v>
      </c>
      <c r="D32" s="9" t="s">
        <v>64</v>
      </c>
      <c r="E32" s="9" t="s">
        <v>80</v>
      </c>
      <c r="F32" s="9" t="s">
        <v>154</v>
      </c>
      <c r="G32" s="9" t="s">
        <v>188</v>
      </c>
      <c r="H32" s="9" t="s">
        <v>189</v>
      </c>
      <c r="I32" s="17">
        <v>1500000</v>
      </c>
      <c r="J32" s="17"/>
      <c r="K32" s="17"/>
      <c r="L32" s="17"/>
      <c r="M32" s="17"/>
      <c r="N32" s="17"/>
      <c r="O32" s="17"/>
      <c r="P32" s="17"/>
      <c r="Q32" s="17"/>
      <c r="R32" s="17">
        <v>1500000</v>
      </c>
      <c r="S32" s="17"/>
      <c r="T32" s="17"/>
      <c r="U32" s="17"/>
      <c r="V32" s="17"/>
      <c r="W32" s="17">
        <v>1500000</v>
      </c>
    </row>
    <row r="33" spans="1:23" ht="32.85" customHeight="1">
      <c r="A33" s="9" t="s">
        <v>264</v>
      </c>
      <c r="B33" s="61" t="s">
        <v>293</v>
      </c>
      <c r="C33" s="9" t="s">
        <v>292</v>
      </c>
      <c r="D33" s="9" t="s">
        <v>64</v>
      </c>
      <c r="E33" s="9" t="s">
        <v>80</v>
      </c>
      <c r="F33" s="9" t="s">
        <v>154</v>
      </c>
      <c r="G33" s="9" t="s">
        <v>271</v>
      </c>
      <c r="H33" s="9" t="s">
        <v>272</v>
      </c>
      <c r="I33" s="17">
        <v>24882000</v>
      </c>
      <c r="J33" s="17"/>
      <c r="K33" s="17"/>
      <c r="L33" s="17"/>
      <c r="M33" s="17"/>
      <c r="N33" s="17"/>
      <c r="O33" s="17"/>
      <c r="P33" s="17"/>
      <c r="Q33" s="17"/>
      <c r="R33" s="17">
        <v>24882000</v>
      </c>
      <c r="S33" s="17"/>
      <c r="T33" s="17"/>
      <c r="U33" s="17"/>
      <c r="V33" s="17"/>
      <c r="W33" s="17">
        <v>24882000</v>
      </c>
    </row>
    <row r="34" spans="1:23" ht="32.85" customHeight="1">
      <c r="A34" s="9"/>
      <c r="B34" s="9"/>
      <c r="C34" s="9" t="s">
        <v>294</v>
      </c>
      <c r="D34" s="9"/>
      <c r="E34" s="9"/>
      <c r="F34" s="9"/>
      <c r="G34" s="9"/>
      <c r="H34" s="9"/>
      <c r="I34" s="17">
        <v>20000000</v>
      </c>
      <c r="J34" s="17"/>
      <c r="K34" s="17"/>
      <c r="L34" s="17"/>
      <c r="M34" s="17"/>
      <c r="N34" s="17"/>
      <c r="O34" s="17"/>
      <c r="P34" s="17"/>
      <c r="Q34" s="17"/>
      <c r="R34" s="17">
        <v>20000000</v>
      </c>
      <c r="S34" s="17"/>
      <c r="T34" s="17">
        <v>20000000</v>
      </c>
      <c r="U34" s="17"/>
      <c r="V34" s="17"/>
      <c r="W34" s="17"/>
    </row>
    <row r="35" spans="1:23" ht="32.85" customHeight="1">
      <c r="A35" s="9" t="s">
        <v>295</v>
      </c>
      <c r="B35" s="61" t="s">
        <v>296</v>
      </c>
      <c r="C35" s="9" t="s">
        <v>294</v>
      </c>
      <c r="D35" s="9" t="s">
        <v>64</v>
      </c>
      <c r="E35" s="9" t="s">
        <v>80</v>
      </c>
      <c r="F35" s="9" t="s">
        <v>154</v>
      </c>
      <c r="G35" s="9" t="s">
        <v>216</v>
      </c>
      <c r="H35" s="9" t="s">
        <v>217</v>
      </c>
      <c r="I35" s="17">
        <v>20000000</v>
      </c>
      <c r="J35" s="17"/>
      <c r="K35" s="17"/>
      <c r="L35" s="17"/>
      <c r="M35" s="17"/>
      <c r="N35" s="17"/>
      <c r="O35" s="17"/>
      <c r="P35" s="17"/>
      <c r="Q35" s="17"/>
      <c r="R35" s="17">
        <v>20000000</v>
      </c>
      <c r="S35" s="17"/>
      <c r="T35" s="17">
        <v>20000000</v>
      </c>
      <c r="U35" s="17"/>
      <c r="V35" s="17"/>
      <c r="W35" s="17"/>
    </row>
    <row r="36" spans="1:23" ht="32.85" customHeight="1">
      <c r="A36" s="9"/>
      <c r="B36" s="9"/>
      <c r="C36" s="9" t="s">
        <v>297</v>
      </c>
      <c r="D36" s="9"/>
      <c r="E36" s="9"/>
      <c r="F36" s="9"/>
      <c r="G36" s="9"/>
      <c r="H36" s="9"/>
      <c r="I36" s="17">
        <v>20489363.16</v>
      </c>
      <c r="J36" s="17"/>
      <c r="K36" s="17"/>
      <c r="L36" s="17"/>
      <c r="M36" s="17"/>
      <c r="N36" s="17">
        <v>20489363.16</v>
      </c>
      <c r="O36" s="17"/>
      <c r="P36" s="17"/>
      <c r="Q36" s="17"/>
      <c r="R36" s="17"/>
      <c r="S36" s="17"/>
      <c r="T36" s="17"/>
      <c r="U36" s="17"/>
      <c r="V36" s="17"/>
      <c r="W36" s="17"/>
    </row>
    <row r="37" spans="1:23" ht="32.85" customHeight="1">
      <c r="A37" s="9" t="s">
        <v>264</v>
      </c>
      <c r="B37" s="61" t="s">
        <v>298</v>
      </c>
      <c r="C37" s="9" t="s">
        <v>297</v>
      </c>
      <c r="D37" s="9" t="s">
        <v>64</v>
      </c>
      <c r="E37" s="9" t="s">
        <v>80</v>
      </c>
      <c r="F37" s="9" t="s">
        <v>154</v>
      </c>
      <c r="G37" s="9" t="s">
        <v>188</v>
      </c>
      <c r="H37" s="9" t="s">
        <v>189</v>
      </c>
      <c r="I37" s="17">
        <v>1516380</v>
      </c>
      <c r="J37" s="17"/>
      <c r="K37" s="17"/>
      <c r="L37" s="17"/>
      <c r="M37" s="17"/>
      <c r="N37" s="17">
        <v>1516380</v>
      </c>
      <c r="O37" s="17"/>
      <c r="P37" s="17"/>
      <c r="Q37" s="17"/>
      <c r="R37" s="17"/>
      <c r="S37" s="17"/>
      <c r="T37" s="17"/>
      <c r="U37" s="17"/>
      <c r="V37" s="17"/>
      <c r="W37" s="17"/>
    </row>
    <row r="38" spans="1:23" ht="32.85" customHeight="1">
      <c r="A38" s="9" t="s">
        <v>264</v>
      </c>
      <c r="B38" s="61" t="s">
        <v>298</v>
      </c>
      <c r="C38" s="9" t="s">
        <v>297</v>
      </c>
      <c r="D38" s="9" t="s">
        <v>64</v>
      </c>
      <c r="E38" s="9" t="s">
        <v>80</v>
      </c>
      <c r="F38" s="9" t="s">
        <v>154</v>
      </c>
      <c r="G38" s="9" t="s">
        <v>200</v>
      </c>
      <c r="H38" s="9" t="s">
        <v>201</v>
      </c>
      <c r="I38" s="17">
        <v>277986.44</v>
      </c>
      <c r="J38" s="17"/>
      <c r="K38" s="17"/>
      <c r="L38" s="17"/>
      <c r="M38" s="17"/>
      <c r="N38" s="17">
        <v>277986.44</v>
      </c>
      <c r="O38" s="17"/>
      <c r="P38" s="17"/>
      <c r="Q38" s="17"/>
      <c r="R38" s="17"/>
      <c r="S38" s="17"/>
      <c r="T38" s="17"/>
      <c r="U38" s="17"/>
      <c r="V38" s="17"/>
      <c r="W38" s="17"/>
    </row>
    <row r="39" spans="1:23" ht="32.85" customHeight="1">
      <c r="A39" s="9" t="s">
        <v>264</v>
      </c>
      <c r="B39" s="61" t="s">
        <v>298</v>
      </c>
      <c r="C39" s="9" t="s">
        <v>297</v>
      </c>
      <c r="D39" s="9" t="s">
        <v>64</v>
      </c>
      <c r="E39" s="9" t="s">
        <v>80</v>
      </c>
      <c r="F39" s="9" t="s">
        <v>154</v>
      </c>
      <c r="G39" s="9" t="s">
        <v>204</v>
      </c>
      <c r="H39" s="9" t="s">
        <v>205</v>
      </c>
      <c r="I39" s="17">
        <v>1806316.79</v>
      </c>
      <c r="J39" s="17"/>
      <c r="K39" s="17"/>
      <c r="L39" s="17"/>
      <c r="M39" s="17"/>
      <c r="N39" s="17">
        <v>1806316.79</v>
      </c>
      <c r="O39" s="17"/>
      <c r="P39" s="17"/>
      <c r="Q39" s="17"/>
      <c r="R39" s="17"/>
      <c r="S39" s="17"/>
      <c r="T39" s="17"/>
      <c r="U39" s="17"/>
      <c r="V39" s="17"/>
      <c r="W39" s="17"/>
    </row>
    <row r="40" spans="1:23" ht="32.85" customHeight="1">
      <c r="A40" s="9" t="s">
        <v>264</v>
      </c>
      <c r="B40" s="61" t="s">
        <v>298</v>
      </c>
      <c r="C40" s="9" t="s">
        <v>297</v>
      </c>
      <c r="D40" s="9" t="s">
        <v>64</v>
      </c>
      <c r="E40" s="9" t="s">
        <v>80</v>
      </c>
      <c r="F40" s="9" t="s">
        <v>154</v>
      </c>
      <c r="G40" s="9" t="s">
        <v>216</v>
      </c>
      <c r="H40" s="9" t="s">
        <v>217</v>
      </c>
      <c r="I40" s="17">
        <v>1577453</v>
      </c>
      <c r="J40" s="17"/>
      <c r="K40" s="17"/>
      <c r="L40" s="17"/>
      <c r="M40" s="17"/>
      <c r="N40" s="17">
        <v>1577453</v>
      </c>
      <c r="O40" s="17"/>
      <c r="P40" s="17"/>
      <c r="Q40" s="17"/>
      <c r="R40" s="17"/>
      <c r="S40" s="17"/>
      <c r="T40" s="17"/>
      <c r="U40" s="17"/>
      <c r="V40" s="17"/>
      <c r="W40" s="17"/>
    </row>
    <row r="41" spans="1:23" ht="32.85" customHeight="1">
      <c r="A41" s="9" t="s">
        <v>264</v>
      </c>
      <c r="B41" s="61" t="s">
        <v>298</v>
      </c>
      <c r="C41" s="9" t="s">
        <v>297</v>
      </c>
      <c r="D41" s="9" t="s">
        <v>64</v>
      </c>
      <c r="E41" s="9" t="s">
        <v>80</v>
      </c>
      <c r="F41" s="9" t="s">
        <v>154</v>
      </c>
      <c r="G41" s="9" t="s">
        <v>299</v>
      </c>
      <c r="H41" s="9" t="s">
        <v>300</v>
      </c>
      <c r="I41" s="17">
        <v>1474696</v>
      </c>
      <c r="J41" s="17"/>
      <c r="K41" s="17"/>
      <c r="L41" s="17"/>
      <c r="M41" s="17"/>
      <c r="N41" s="17">
        <v>1474696</v>
      </c>
      <c r="O41" s="17"/>
      <c r="P41" s="17"/>
      <c r="Q41" s="17"/>
      <c r="R41" s="17"/>
      <c r="S41" s="17"/>
      <c r="T41" s="17"/>
      <c r="U41" s="17"/>
      <c r="V41" s="17"/>
      <c r="W41" s="17"/>
    </row>
    <row r="42" spans="1:23" ht="32.85" customHeight="1">
      <c r="A42" s="9" t="s">
        <v>264</v>
      </c>
      <c r="B42" s="61" t="s">
        <v>298</v>
      </c>
      <c r="C42" s="9" t="s">
        <v>297</v>
      </c>
      <c r="D42" s="9" t="s">
        <v>64</v>
      </c>
      <c r="E42" s="9" t="s">
        <v>80</v>
      </c>
      <c r="F42" s="9" t="s">
        <v>154</v>
      </c>
      <c r="G42" s="9" t="s">
        <v>301</v>
      </c>
      <c r="H42" s="9" t="s">
        <v>280</v>
      </c>
      <c r="I42" s="17">
        <v>13836530.93</v>
      </c>
      <c r="J42" s="17"/>
      <c r="K42" s="17"/>
      <c r="L42" s="17"/>
      <c r="M42" s="17"/>
      <c r="N42" s="17">
        <v>13836530.93</v>
      </c>
      <c r="O42" s="17"/>
      <c r="P42" s="17"/>
      <c r="Q42" s="17"/>
      <c r="R42" s="17"/>
      <c r="S42" s="17"/>
      <c r="T42" s="17"/>
      <c r="U42" s="17"/>
      <c r="V42" s="17"/>
      <c r="W42" s="17"/>
    </row>
    <row r="43" spans="1:23" ht="32.85" customHeight="1">
      <c r="A43" s="9"/>
      <c r="B43" s="9"/>
      <c r="C43" s="9" t="s">
        <v>302</v>
      </c>
      <c r="D43" s="9"/>
      <c r="E43" s="9"/>
      <c r="F43" s="9"/>
      <c r="G43" s="9"/>
      <c r="H43" s="9"/>
      <c r="I43" s="17">
        <v>140516</v>
      </c>
      <c r="J43" s="17"/>
      <c r="K43" s="17"/>
      <c r="L43" s="17"/>
      <c r="M43" s="17"/>
      <c r="N43" s="17">
        <v>140516</v>
      </c>
      <c r="O43" s="17"/>
      <c r="P43" s="17"/>
      <c r="Q43" s="17"/>
      <c r="R43" s="17"/>
      <c r="S43" s="17"/>
      <c r="T43" s="17"/>
      <c r="U43" s="17"/>
      <c r="V43" s="17"/>
      <c r="W43" s="17"/>
    </row>
    <row r="44" spans="1:23" ht="32.85" customHeight="1">
      <c r="A44" s="9" t="s">
        <v>295</v>
      </c>
      <c r="B44" s="61" t="s">
        <v>303</v>
      </c>
      <c r="C44" s="9" t="s">
        <v>302</v>
      </c>
      <c r="D44" s="9" t="s">
        <v>64</v>
      </c>
      <c r="E44" s="9" t="s">
        <v>87</v>
      </c>
      <c r="F44" s="9" t="s">
        <v>304</v>
      </c>
      <c r="G44" s="9" t="s">
        <v>190</v>
      </c>
      <c r="H44" s="9" t="s">
        <v>191</v>
      </c>
      <c r="I44" s="17">
        <v>10000</v>
      </c>
      <c r="J44" s="17"/>
      <c r="K44" s="17"/>
      <c r="L44" s="17"/>
      <c r="M44" s="17"/>
      <c r="N44" s="17">
        <v>10000</v>
      </c>
      <c r="O44" s="17"/>
      <c r="P44" s="17"/>
      <c r="Q44" s="17"/>
      <c r="R44" s="17"/>
      <c r="S44" s="17"/>
      <c r="T44" s="17"/>
      <c r="U44" s="17"/>
      <c r="V44" s="17"/>
      <c r="W44" s="17"/>
    </row>
    <row r="45" spans="1:23" ht="32.85" customHeight="1">
      <c r="A45" s="9" t="s">
        <v>295</v>
      </c>
      <c r="B45" s="61" t="s">
        <v>303</v>
      </c>
      <c r="C45" s="9" t="s">
        <v>302</v>
      </c>
      <c r="D45" s="9" t="s">
        <v>64</v>
      </c>
      <c r="E45" s="9" t="s">
        <v>87</v>
      </c>
      <c r="F45" s="9" t="s">
        <v>304</v>
      </c>
      <c r="G45" s="9" t="s">
        <v>202</v>
      </c>
      <c r="H45" s="9" t="s">
        <v>203</v>
      </c>
      <c r="I45" s="17">
        <v>70296</v>
      </c>
      <c r="J45" s="17"/>
      <c r="K45" s="17"/>
      <c r="L45" s="17"/>
      <c r="M45" s="17"/>
      <c r="N45" s="17">
        <v>70296</v>
      </c>
      <c r="O45" s="17"/>
      <c r="P45" s="17"/>
      <c r="Q45" s="17"/>
      <c r="R45" s="17"/>
      <c r="S45" s="17"/>
      <c r="T45" s="17"/>
      <c r="U45" s="17"/>
      <c r="V45" s="17"/>
      <c r="W45" s="17"/>
    </row>
    <row r="46" spans="1:23" ht="32.85" customHeight="1">
      <c r="A46" s="9" t="s">
        <v>295</v>
      </c>
      <c r="B46" s="61" t="s">
        <v>303</v>
      </c>
      <c r="C46" s="9" t="s">
        <v>302</v>
      </c>
      <c r="D46" s="9" t="s">
        <v>64</v>
      </c>
      <c r="E46" s="9" t="s">
        <v>87</v>
      </c>
      <c r="F46" s="9" t="s">
        <v>304</v>
      </c>
      <c r="G46" s="9" t="s">
        <v>212</v>
      </c>
      <c r="H46" s="9" t="s">
        <v>213</v>
      </c>
      <c r="I46" s="17">
        <v>50220</v>
      </c>
      <c r="J46" s="17"/>
      <c r="K46" s="17"/>
      <c r="L46" s="17"/>
      <c r="M46" s="17"/>
      <c r="N46" s="17">
        <v>50220</v>
      </c>
      <c r="O46" s="17"/>
      <c r="P46" s="17"/>
      <c r="Q46" s="17"/>
      <c r="R46" s="17"/>
      <c r="S46" s="17"/>
      <c r="T46" s="17"/>
      <c r="U46" s="17"/>
      <c r="V46" s="17"/>
      <c r="W46" s="17"/>
    </row>
    <row r="47" spans="1:23" ht="32.85" customHeight="1">
      <c r="A47" s="9" t="s">
        <v>295</v>
      </c>
      <c r="B47" s="61" t="s">
        <v>303</v>
      </c>
      <c r="C47" s="9" t="s">
        <v>302</v>
      </c>
      <c r="D47" s="9" t="s">
        <v>64</v>
      </c>
      <c r="E47" s="9" t="s">
        <v>87</v>
      </c>
      <c r="F47" s="9" t="s">
        <v>304</v>
      </c>
      <c r="G47" s="9" t="s">
        <v>222</v>
      </c>
      <c r="H47" s="9" t="s">
        <v>223</v>
      </c>
      <c r="I47" s="17">
        <v>10000</v>
      </c>
      <c r="J47" s="17"/>
      <c r="K47" s="17"/>
      <c r="L47" s="17"/>
      <c r="M47" s="17"/>
      <c r="N47" s="17">
        <v>10000</v>
      </c>
      <c r="O47" s="17"/>
      <c r="P47" s="17"/>
      <c r="Q47" s="17"/>
      <c r="R47" s="17"/>
      <c r="S47" s="17"/>
      <c r="T47" s="17"/>
      <c r="U47" s="17"/>
      <c r="V47" s="17"/>
      <c r="W47" s="17"/>
    </row>
    <row r="48" spans="1:23" ht="32.85" customHeight="1">
      <c r="A48" s="9"/>
      <c r="B48" s="9"/>
      <c r="C48" s="9" t="s">
        <v>305</v>
      </c>
      <c r="D48" s="9"/>
      <c r="E48" s="9"/>
      <c r="F48" s="9"/>
      <c r="G48" s="9"/>
      <c r="H48" s="9"/>
      <c r="I48" s="17">
        <v>40000</v>
      </c>
      <c r="J48" s="17"/>
      <c r="K48" s="17"/>
      <c r="L48" s="17"/>
      <c r="M48" s="17"/>
      <c r="N48" s="17">
        <v>40000</v>
      </c>
      <c r="O48" s="17"/>
      <c r="P48" s="17"/>
      <c r="Q48" s="17"/>
      <c r="R48" s="17"/>
      <c r="S48" s="17"/>
      <c r="T48" s="17"/>
      <c r="U48" s="17"/>
      <c r="V48" s="17"/>
      <c r="W48" s="17"/>
    </row>
    <row r="49" spans="1:23" ht="32.85" customHeight="1">
      <c r="A49" s="9" t="s">
        <v>264</v>
      </c>
      <c r="B49" s="61" t="s">
        <v>306</v>
      </c>
      <c r="C49" s="9" t="s">
        <v>305</v>
      </c>
      <c r="D49" s="9" t="s">
        <v>64</v>
      </c>
      <c r="E49" s="9" t="s">
        <v>94</v>
      </c>
      <c r="F49" s="9" t="s">
        <v>307</v>
      </c>
      <c r="G49" s="9" t="s">
        <v>188</v>
      </c>
      <c r="H49" s="9" t="s">
        <v>189</v>
      </c>
      <c r="I49" s="17">
        <v>40000</v>
      </c>
      <c r="J49" s="17"/>
      <c r="K49" s="17"/>
      <c r="L49" s="17"/>
      <c r="M49" s="17"/>
      <c r="N49" s="17">
        <v>40000</v>
      </c>
      <c r="O49" s="17"/>
      <c r="P49" s="17"/>
      <c r="Q49" s="17"/>
      <c r="R49" s="17"/>
      <c r="S49" s="17"/>
      <c r="T49" s="17"/>
      <c r="U49" s="17"/>
      <c r="V49" s="17"/>
      <c r="W49" s="17"/>
    </row>
    <row r="50" spans="1:23" ht="32.85" customHeight="1">
      <c r="A50" s="9"/>
      <c r="B50" s="9"/>
      <c r="C50" s="9" t="s">
        <v>308</v>
      </c>
      <c r="D50" s="9"/>
      <c r="E50" s="9"/>
      <c r="F50" s="9"/>
      <c r="G50" s="9"/>
      <c r="H50" s="9"/>
      <c r="I50" s="17">
        <v>2800</v>
      </c>
      <c r="J50" s="17"/>
      <c r="K50" s="17"/>
      <c r="L50" s="17"/>
      <c r="M50" s="17"/>
      <c r="N50" s="17">
        <v>2800</v>
      </c>
      <c r="O50" s="17"/>
      <c r="P50" s="17"/>
      <c r="Q50" s="17"/>
      <c r="R50" s="17"/>
      <c r="S50" s="17"/>
      <c r="T50" s="17"/>
      <c r="U50" s="17"/>
      <c r="V50" s="17"/>
      <c r="W50" s="17"/>
    </row>
    <row r="51" spans="1:23" ht="32.85" customHeight="1">
      <c r="A51" s="9" t="s">
        <v>264</v>
      </c>
      <c r="B51" s="61" t="s">
        <v>309</v>
      </c>
      <c r="C51" s="9" t="s">
        <v>308</v>
      </c>
      <c r="D51" s="9" t="s">
        <v>64</v>
      </c>
      <c r="E51" s="9" t="s">
        <v>94</v>
      </c>
      <c r="F51" s="9" t="s">
        <v>307</v>
      </c>
      <c r="G51" s="9" t="s">
        <v>216</v>
      </c>
      <c r="H51" s="9" t="s">
        <v>217</v>
      </c>
      <c r="I51" s="17">
        <v>2800</v>
      </c>
      <c r="J51" s="17"/>
      <c r="K51" s="17"/>
      <c r="L51" s="17"/>
      <c r="M51" s="17"/>
      <c r="N51" s="17">
        <v>2800</v>
      </c>
      <c r="O51" s="17"/>
      <c r="P51" s="17"/>
      <c r="Q51" s="17"/>
      <c r="R51" s="17"/>
      <c r="S51" s="17"/>
      <c r="T51" s="17"/>
      <c r="U51" s="17"/>
      <c r="V51" s="17"/>
      <c r="W51" s="17"/>
    </row>
    <row r="52" spans="1:23" ht="32.85" customHeight="1">
      <c r="A52" s="9"/>
      <c r="B52" s="9"/>
      <c r="C52" s="9" t="s">
        <v>310</v>
      </c>
      <c r="D52" s="9"/>
      <c r="E52" s="9"/>
      <c r="F52" s="9"/>
      <c r="G52" s="9"/>
      <c r="H52" s="9"/>
      <c r="I52" s="17">
        <v>100000</v>
      </c>
      <c r="J52" s="17"/>
      <c r="K52" s="17"/>
      <c r="L52" s="17"/>
      <c r="M52" s="17"/>
      <c r="N52" s="17">
        <v>100000</v>
      </c>
      <c r="O52" s="17"/>
      <c r="P52" s="17"/>
      <c r="Q52" s="17"/>
      <c r="R52" s="17"/>
      <c r="S52" s="17"/>
      <c r="T52" s="17"/>
      <c r="U52" s="17"/>
      <c r="V52" s="17"/>
      <c r="W52" s="17"/>
    </row>
    <row r="53" spans="1:23" ht="32.85" customHeight="1">
      <c r="A53" s="9" t="s">
        <v>264</v>
      </c>
      <c r="B53" s="61" t="s">
        <v>311</v>
      </c>
      <c r="C53" s="9" t="s">
        <v>310</v>
      </c>
      <c r="D53" s="9" t="s">
        <v>64</v>
      </c>
      <c r="E53" s="9" t="s">
        <v>94</v>
      </c>
      <c r="F53" s="9" t="s">
        <v>307</v>
      </c>
      <c r="G53" s="9" t="s">
        <v>190</v>
      </c>
      <c r="H53" s="9" t="s">
        <v>191</v>
      </c>
      <c r="I53" s="17">
        <v>8000</v>
      </c>
      <c r="J53" s="17"/>
      <c r="K53" s="17"/>
      <c r="L53" s="17"/>
      <c r="M53" s="17"/>
      <c r="N53" s="17">
        <v>8000</v>
      </c>
      <c r="O53" s="17"/>
      <c r="P53" s="17"/>
      <c r="Q53" s="17"/>
      <c r="R53" s="17"/>
      <c r="S53" s="17"/>
      <c r="T53" s="17"/>
      <c r="U53" s="17"/>
      <c r="V53" s="17"/>
      <c r="W53" s="17"/>
    </row>
    <row r="54" spans="1:23" ht="32.85" customHeight="1">
      <c r="A54" s="9" t="s">
        <v>264</v>
      </c>
      <c r="B54" s="61" t="s">
        <v>311</v>
      </c>
      <c r="C54" s="9" t="s">
        <v>310</v>
      </c>
      <c r="D54" s="9" t="s">
        <v>64</v>
      </c>
      <c r="E54" s="9" t="s">
        <v>94</v>
      </c>
      <c r="F54" s="9" t="s">
        <v>307</v>
      </c>
      <c r="G54" s="9" t="s">
        <v>204</v>
      </c>
      <c r="H54" s="9" t="s">
        <v>205</v>
      </c>
      <c r="I54" s="17">
        <v>56000</v>
      </c>
      <c r="J54" s="17"/>
      <c r="K54" s="17"/>
      <c r="L54" s="17"/>
      <c r="M54" s="17"/>
      <c r="N54" s="17">
        <v>56000</v>
      </c>
      <c r="O54" s="17"/>
      <c r="P54" s="17"/>
      <c r="Q54" s="17"/>
      <c r="R54" s="17"/>
      <c r="S54" s="17"/>
      <c r="T54" s="17"/>
      <c r="U54" s="17"/>
      <c r="V54" s="17"/>
      <c r="W54" s="17"/>
    </row>
    <row r="55" spans="1:23" ht="32.85" customHeight="1">
      <c r="A55" s="9" t="s">
        <v>264</v>
      </c>
      <c r="B55" s="61" t="s">
        <v>311</v>
      </c>
      <c r="C55" s="9" t="s">
        <v>310</v>
      </c>
      <c r="D55" s="9" t="s">
        <v>64</v>
      </c>
      <c r="E55" s="9" t="s">
        <v>94</v>
      </c>
      <c r="F55" s="9" t="s">
        <v>307</v>
      </c>
      <c r="G55" s="9" t="s">
        <v>214</v>
      </c>
      <c r="H55" s="9" t="s">
        <v>215</v>
      </c>
      <c r="I55" s="17">
        <v>30000</v>
      </c>
      <c r="J55" s="17"/>
      <c r="K55" s="17"/>
      <c r="L55" s="17"/>
      <c r="M55" s="17"/>
      <c r="N55" s="17">
        <v>30000</v>
      </c>
      <c r="O55" s="17"/>
      <c r="P55" s="17"/>
      <c r="Q55" s="17"/>
      <c r="R55" s="17"/>
      <c r="S55" s="17"/>
      <c r="T55" s="17"/>
      <c r="U55" s="17"/>
      <c r="V55" s="17"/>
      <c r="W55" s="17"/>
    </row>
    <row r="56" spans="1:23" ht="32.85" customHeight="1">
      <c r="A56" s="9" t="s">
        <v>264</v>
      </c>
      <c r="B56" s="61" t="s">
        <v>311</v>
      </c>
      <c r="C56" s="9" t="s">
        <v>310</v>
      </c>
      <c r="D56" s="9" t="s">
        <v>64</v>
      </c>
      <c r="E56" s="9" t="s">
        <v>94</v>
      </c>
      <c r="F56" s="9" t="s">
        <v>307</v>
      </c>
      <c r="G56" s="9" t="s">
        <v>216</v>
      </c>
      <c r="H56" s="9" t="s">
        <v>217</v>
      </c>
      <c r="I56" s="17">
        <v>6000</v>
      </c>
      <c r="J56" s="17"/>
      <c r="K56" s="17"/>
      <c r="L56" s="17"/>
      <c r="M56" s="17"/>
      <c r="N56" s="17">
        <v>6000</v>
      </c>
      <c r="O56" s="17"/>
      <c r="P56" s="17"/>
      <c r="Q56" s="17"/>
      <c r="R56" s="17"/>
      <c r="S56" s="17"/>
      <c r="T56" s="17"/>
      <c r="U56" s="17"/>
      <c r="V56" s="17"/>
      <c r="W56" s="17"/>
    </row>
    <row r="57" spans="1:23" ht="32.85" customHeight="1">
      <c r="A57" s="9"/>
      <c r="B57" s="9"/>
      <c r="C57" s="9" t="s">
        <v>312</v>
      </c>
      <c r="D57" s="9"/>
      <c r="E57" s="9"/>
      <c r="F57" s="9"/>
      <c r="G57" s="9"/>
      <c r="H57" s="9"/>
      <c r="I57" s="17">
        <v>50000</v>
      </c>
      <c r="J57" s="17"/>
      <c r="K57" s="17"/>
      <c r="L57" s="17"/>
      <c r="M57" s="17"/>
      <c r="N57" s="17">
        <v>50000</v>
      </c>
      <c r="O57" s="17"/>
      <c r="P57" s="17"/>
      <c r="Q57" s="17"/>
      <c r="R57" s="17"/>
      <c r="S57" s="17"/>
      <c r="T57" s="17"/>
      <c r="U57" s="17"/>
      <c r="V57" s="17"/>
      <c r="W57" s="17"/>
    </row>
    <row r="58" spans="1:23" ht="32.85" customHeight="1">
      <c r="A58" s="9" t="s">
        <v>264</v>
      </c>
      <c r="B58" s="61" t="s">
        <v>313</v>
      </c>
      <c r="C58" s="9" t="s">
        <v>312</v>
      </c>
      <c r="D58" s="9" t="s">
        <v>64</v>
      </c>
      <c r="E58" s="9" t="s">
        <v>85</v>
      </c>
      <c r="F58" s="9" t="s">
        <v>283</v>
      </c>
      <c r="G58" s="9" t="s">
        <v>212</v>
      </c>
      <c r="H58" s="9" t="s">
        <v>213</v>
      </c>
      <c r="I58" s="17">
        <v>50000</v>
      </c>
      <c r="J58" s="17"/>
      <c r="K58" s="17"/>
      <c r="L58" s="17"/>
      <c r="M58" s="17"/>
      <c r="N58" s="17">
        <v>50000</v>
      </c>
      <c r="O58" s="17"/>
      <c r="P58" s="17"/>
      <c r="Q58" s="17"/>
      <c r="R58" s="17"/>
      <c r="S58" s="17"/>
      <c r="T58" s="17"/>
      <c r="U58" s="17"/>
      <c r="V58" s="17"/>
      <c r="W58" s="17"/>
    </row>
    <row r="59" spans="1:23" ht="18.75" customHeight="1">
      <c r="A59" s="92" t="s">
        <v>314</v>
      </c>
      <c r="B59" s="93"/>
      <c r="C59" s="93"/>
      <c r="D59" s="93"/>
      <c r="E59" s="93"/>
      <c r="F59" s="93"/>
      <c r="G59" s="93"/>
      <c r="H59" s="94"/>
      <c r="I59" s="17">
        <v>112654027.05</v>
      </c>
      <c r="J59" s="17">
        <v>1499828</v>
      </c>
      <c r="K59" s="17">
        <v>1499828</v>
      </c>
      <c r="L59" s="17"/>
      <c r="M59" s="17"/>
      <c r="N59" s="17">
        <v>21443368.329999998</v>
      </c>
      <c r="O59" s="17"/>
      <c r="P59" s="17"/>
      <c r="Q59" s="17">
        <v>43328830.719999999</v>
      </c>
      <c r="R59" s="17">
        <v>46382000</v>
      </c>
      <c r="S59" s="17"/>
      <c r="T59" s="17">
        <v>20000000</v>
      </c>
      <c r="U59" s="17"/>
      <c r="V59" s="17"/>
      <c r="W59" s="17">
        <v>26382000</v>
      </c>
    </row>
  </sheetData>
  <mergeCells count="28">
    <mergeCell ref="A2:W2"/>
    <mergeCell ref="A3:I3"/>
    <mergeCell ref="J4:M4"/>
    <mergeCell ref="N4:P4"/>
    <mergeCell ref="R4:W4"/>
    <mergeCell ref="Q4:Q6"/>
    <mergeCell ref="R5:R6"/>
    <mergeCell ref="S5:S6"/>
    <mergeCell ref="T5:T6"/>
    <mergeCell ref="U5:U6"/>
    <mergeCell ref="V5:V6"/>
    <mergeCell ref="W5:W6"/>
    <mergeCell ref="J5:K5"/>
    <mergeCell ref="A59:H5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</mergeCells>
  <phoneticPr fontId="23" type="noConversion"/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J34"/>
  <sheetViews>
    <sheetView showZeros="0" workbookViewId="0">
      <selection activeCell="B12" sqref="B12:B17"/>
    </sheetView>
  </sheetViews>
  <sheetFormatPr defaultColWidth="9.125" defaultRowHeight="12" customHeight="1"/>
  <cols>
    <col min="1" max="1" width="34.25" customWidth="1"/>
    <col min="2" max="2" width="56.25" customWidth="1"/>
    <col min="3" max="3" width="17.125" customWidth="1"/>
    <col min="4" max="4" width="21" customWidth="1"/>
    <col min="5" max="5" width="23.625" customWidth="1"/>
    <col min="6" max="6" width="11.25" customWidth="1"/>
    <col min="7" max="7" width="10.375" customWidth="1"/>
    <col min="8" max="8" width="9.375" customWidth="1"/>
    <col min="9" max="9" width="13.375" customWidth="1"/>
    <col min="10" max="10" width="27.5" customWidth="1"/>
  </cols>
  <sheetData>
    <row r="1" spans="1:10" ht="12" customHeight="1">
      <c r="J1" s="58" t="s">
        <v>315</v>
      </c>
    </row>
    <row r="2" spans="1:10" ht="28.5" customHeight="1">
      <c r="A2" s="108" t="s">
        <v>316</v>
      </c>
      <c r="B2" s="100"/>
      <c r="C2" s="100"/>
      <c r="D2" s="100"/>
      <c r="E2" s="100"/>
      <c r="F2" s="109"/>
      <c r="G2" s="100"/>
      <c r="H2" s="109"/>
      <c r="I2" s="109"/>
      <c r="J2" s="100"/>
    </row>
    <row r="3" spans="1:10" ht="15" customHeight="1">
      <c r="A3" s="101" t="str">
        <f>"单位名称："&amp;"玉溪农业职业技术学院"</f>
        <v>单位名称：玉溪农业职业技术学院</v>
      </c>
      <c r="B3" s="110"/>
      <c r="C3" s="110"/>
      <c r="D3" s="110"/>
      <c r="E3" s="110"/>
      <c r="F3" s="110"/>
      <c r="G3" s="110"/>
      <c r="H3" s="110"/>
    </row>
    <row r="4" spans="1:10" ht="14.25" customHeight="1">
      <c r="A4" s="27" t="s">
        <v>317</v>
      </c>
      <c r="B4" s="27" t="s">
        <v>318</v>
      </c>
      <c r="C4" s="27" t="s">
        <v>319</v>
      </c>
      <c r="D4" s="27" t="s">
        <v>320</v>
      </c>
      <c r="E4" s="27" t="s">
        <v>321</v>
      </c>
      <c r="F4" s="20" t="s">
        <v>322</v>
      </c>
      <c r="G4" s="27" t="s">
        <v>323</v>
      </c>
      <c r="H4" s="20" t="s">
        <v>324</v>
      </c>
      <c r="I4" s="20" t="s">
        <v>325</v>
      </c>
      <c r="J4" s="27" t="s">
        <v>326</v>
      </c>
    </row>
    <row r="5" spans="1:10" ht="14.25" customHeight="1">
      <c r="A5" s="27">
        <v>1</v>
      </c>
      <c r="B5" s="27">
        <v>2</v>
      </c>
      <c r="C5" s="27">
        <v>3</v>
      </c>
      <c r="D5" s="27">
        <v>4</v>
      </c>
      <c r="E5" s="27">
        <v>5</v>
      </c>
      <c r="F5" s="20">
        <v>6</v>
      </c>
      <c r="G5" s="27">
        <v>7</v>
      </c>
      <c r="H5" s="20">
        <v>8</v>
      </c>
      <c r="I5" s="20">
        <v>9</v>
      </c>
      <c r="J5" s="27">
        <v>10</v>
      </c>
    </row>
    <row r="6" spans="1:10" ht="15" customHeight="1">
      <c r="A6" s="9" t="s">
        <v>64</v>
      </c>
      <c r="B6" s="28"/>
      <c r="C6" s="28"/>
      <c r="D6" s="28"/>
      <c r="E6" s="29"/>
      <c r="F6" s="30"/>
      <c r="G6" s="29"/>
      <c r="H6" s="30"/>
      <c r="I6" s="30"/>
      <c r="J6" s="29"/>
    </row>
    <row r="7" spans="1:10" ht="33.75" customHeight="1">
      <c r="A7" s="107" t="s">
        <v>269</v>
      </c>
      <c r="B7" s="107" t="s">
        <v>327</v>
      </c>
      <c r="C7" s="9" t="s">
        <v>328</v>
      </c>
      <c r="D7" s="9" t="s">
        <v>329</v>
      </c>
      <c r="E7" s="9" t="s">
        <v>330</v>
      </c>
      <c r="F7" s="9" t="s">
        <v>331</v>
      </c>
      <c r="G7" s="15" t="s">
        <v>332</v>
      </c>
      <c r="H7" s="9" t="s">
        <v>333</v>
      </c>
      <c r="I7" s="9" t="s">
        <v>334</v>
      </c>
      <c r="J7" s="9" t="s">
        <v>335</v>
      </c>
    </row>
    <row r="8" spans="1:10" ht="33.75" customHeight="1">
      <c r="A8" s="107" t="s">
        <v>269</v>
      </c>
      <c r="B8" s="107" t="s">
        <v>327</v>
      </c>
      <c r="C8" s="9" t="s">
        <v>328</v>
      </c>
      <c r="D8" s="9" t="s">
        <v>336</v>
      </c>
      <c r="E8" s="9" t="s">
        <v>337</v>
      </c>
      <c r="F8" s="9" t="s">
        <v>331</v>
      </c>
      <c r="G8" s="15" t="s">
        <v>338</v>
      </c>
      <c r="H8" s="9" t="s">
        <v>339</v>
      </c>
      <c r="I8" s="9" t="s">
        <v>334</v>
      </c>
      <c r="J8" s="9" t="s">
        <v>340</v>
      </c>
    </row>
    <row r="9" spans="1:10" ht="33.75" customHeight="1">
      <c r="A9" s="107" t="s">
        <v>269</v>
      </c>
      <c r="B9" s="107" t="s">
        <v>327</v>
      </c>
      <c r="C9" s="9" t="s">
        <v>328</v>
      </c>
      <c r="D9" s="9" t="s">
        <v>341</v>
      </c>
      <c r="E9" s="9" t="s">
        <v>342</v>
      </c>
      <c r="F9" s="9" t="s">
        <v>343</v>
      </c>
      <c r="G9" s="15" t="s">
        <v>344</v>
      </c>
      <c r="H9" s="9" t="s">
        <v>345</v>
      </c>
      <c r="I9" s="9" t="s">
        <v>334</v>
      </c>
      <c r="J9" s="9" t="s">
        <v>342</v>
      </c>
    </row>
    <row r="10" spans="1:10" ht="33.75" customHeight="1">
      <c r="A10" s="107" t="s">
        <v>269</v>
      </c>
      <c r="B10" s="107" t="s">
        <v>327</v>
      </c>
      <c r="C10" s="9" t="s">
        <v>346</v>
      </c>
      <c r="D10" s="9" t="s">
        <v>347</v>
      </c>
      <c r="E10" s="9" t="s">
        <v>348</v>
      </c>
      <c r="F10" s="9" t="s">
        <v>331</v>
      </c>
      <c r="G10" s="15" t="s">
        <v>332</v>
      </c>
      <c r="H10" s="9" t="s">
        <v>333</v>
      </c>
      <c r="I10" s="9" t="s">
        <v>334</v>
      </c>
      <c r="J10" s="9" t="s">
        <v>348</v>
      </c>
    </row>
    <row r="11" spans="1:10" ht="33.75" customHeight="1">
      <c r="A11" s="107" t="s">
        <v>269</v>
      </c>
      <c r="B11" s="107" t="s">
        <v>327</v>
      </c>
      <c r="C11" s="9" t="s">
        <v>349</v>
      </c>
      <c r="D11" s="9" t="s">
        <v>350</v>
      </c>
      <c r="E11" s="9" t="s">
        <v>351</v>
      </c>
      <c r="F11" s="9" t="s">
        <v>331</v>
      </c>
      <c r="G11" s="15" t="s">
        <v>338</v>
      </c>
      <c r="H11" s="9" t="s">
        <v>339</v>
      </c>
      <c r="I11" s="9" t="s">
        <v>352</v>
      </c>
      <c r="J11" s="9" t="s">
        <v>353</v>
      </c>
    </row>
    <row r="12" spans="1:10" ht="33.75" customHeight="1">
      <c r="A12" s="107" t="s">
        <v>288</v>
      </c>
      <c r="B12" s="107" t="s">
        <v>354</v>
      </c>
      <c r="C12" s="9" t="s">
        <v>328</v>
      </c>
      <c r="D12" s="9" t="s">
        <v>329</v>
      </c>
      <c r="E12" s="9" t="s">
        <v>355</v>
      </c>
      <c r="F12" s="9" t="s">
        <v>343</v>
      </c>
      <c r="G12" s="15" t="s">
        <v>49</v>
      </c>
      <c r="H12" s="9" t="s">
        <v>333</v>
      </c>
      <c r="I12" s="9" t="s">
        <v>334</v>
      </c>
      <c r="J12" s="9" t="s">
        <v>355</v>
      </c>
    </row>
    <row r="13" spans="1:10" ht="33.75" customHeight="1">
      <c r="A13" s="107" t="s">
        <v>288</v>
      </c>
      <c r="B13" s="107" t="s">
        <v>354</v>
      </c>
      <c r="C13" s="9" t="s">
        <v>328</v>
      </c>
      <c r="D13" s="9" t="s">
        <v>336</v>
      </c>
      <c r="E13" s="9" t="s">
        <v>356</v>
      </c>
      <c r="F13" s="9" t="s">
        <v>343</v>
      </c>
      <c r="G13" s="15" t="s">
        <v>357</v>
      </c>
      <c r="H13" s="9" t="s">
        <v>358</v>
      </c>
      <c r="I13" s="9" t="s">
        <v>334</v>
      </c>
      <c r="J13" s="9" t="s">
        <v>356</v>
      </c>
    </row>
    <row r="14" spans="1:10" ht="33.75" customHeight="1">
      <c r="A14" s="107" t="s">
        <v>288</v>
      </c>
      <c r="B14" s="107" t="s">
        <v>354</v>
      </c>
      <c r="C14" s="9" t="s">
        <v>328</v>
      </c>
      <c r="D14" s="9" t="s">
        <v>341</v>
      </c>
      <c r="E14" s="9" t="s">
        <v>359</v>
      </c>
      <c r="F14" s="9" t="s">
        <v>343</v>
      </c>
      <c r="G14" s="15" t="s">
        <v>44</v>
      </c>
      <c r="H14" s="9" t="s">
        <v>360</v>
      </c>
      <c r="I14" s="9" t="s">
        <v>334</v>
      </c>
      <c r="J14" s="9" t="s">
        <v>359</v>
      </c>
    </row>
    <row r="15" spans="1:10" ht="33.75" customHeight="1">
      <c r="A15" s="107" t="s">
        <v>288</v>
      </c>
      <c r="B15" s="107" t="s">
        <v>354</v>
      </c>
      <c r="C15" s="9" t="s">
        <v>346</v>
      </c>
      <c r="D15" s="9" t="s">
        <v>347</v>
      </c>
      <c r="E15" s="9" t="s">
        <v>361</v>
      </c>
      <c r="F15" s="9" t="s">
        <v>343</v>
      </c>
      <c r="G15" s="15" t="s">
        <v>357</v>
      </c>
      <c r="H15" s="9" t="s">
        <v>358</v>
      </c>
      <c r="I15" s="9" t="s">
        <v>334</v>
      </c>
      <c r="J15" s="9" t="s">
        <v>361</v>
      </c>
    </row>
    <row r="16" spans="1:10" ht="33.75" customHeight="1">
      <c r="A16" s="107" t="s">
        <v>288</v>
      </c>
      <c r="B16" s="107" t="s">
        <v>354</v>
      </c>
      <c r="C16" s="9" t="s">
        <v>346</v>
      </c>
      <c r="D16" s="9" t="s">
        <v>362</v>
      </c>
      <c r="E16" s="9" t="s">
        <v>363</v>
      </c>
      <c r="F16" s="9" t="s">
        <v>343</v>
      </c>
      <c r="G16" s="15" t="s">
        <v>44</v>
      </c>
      <c r="H16" s="9" t="s">
        <v>360</v>
      </c>
      <c r="I16" s="9" t="s">
        <v>352</v>
      </c>
      <c r="J16" s="9" t="s">
        <v>363</v>
      </c>
    </row>
    <row r="17" spans="1:10" ht="33.75" customHeight="1">
      <c r="A17" s="107" t="s">
        <v>288</v>
      </c>
      <c r="B17" s="107" t="s">
        <v>354</v>
      </c>
      <c r="C17" s="9" t="s">
        <v>349</v>
      </c>
      <c r="D17" s="9" t="s">
        <v>350</v>
      </c>
      <c r="E17" s="9" t="s">
        <v>364</v>
      </c>
      <c r="F17" s="9" t="s">
        <v>343</v>
      </c>
      <c r="G17" s="15" t="s">
        <v>338</v>
      </c>
      <c r="H17" s="9" t="s">
        <v>339</v>
      </c>
      <c r="I17" s="9" t="s">
        <v>352</v>
      </c>
      <c r="J17" s="9" t="s">
        <v>364</v>
      </c>
    </row>
    <row r="18" spans="1:10" ht="33.75" customHeight="1">
      <c r="A18" s="107" t="s">
        <v>294</v>
      </c>
      <c r="B18" s="192" t="s">
        <v>526</v>
      </c>
      <c r="C18" s="9" t="s">
        <v>328</v>
      </c>
      <c r="D18" s="9" t="s">
        <v>329</v>
      </c>
      <c r="E18" s="9" t="s">
        <v>366</v>
      </c>
      <c r="F18" s="9" t="s">
        <v>331</v>
      </c>
      <c r="G18" s="15" t="s">
        <v>48</v>
      </c>
      <c r="H18" s="9" t="s">
        <v>367</v>
      </c>
      <c r="I18" s="9" t="s">
        <v>334</v>
      </c>
      <c r="J18" s="9" t="s">
        <v>368</v>
      </c>
    </row>
    <row r="19" spans="1:10" ht="33.75" customHeight="1">
      <c r="A19" s="107" t="s">
        <v>294</v>
      </c>
      <c r="B19" s="192" t="s">
        <v>365</v>
      </c>
      <c r="C19" s="9" t="s">
        <v>328</v>
      </c>
      <c r="D19" s="9" t="s">
        <v>329</v>
      </c>
      <c r="E19" s="9" t="s">
        <v>369</v>
      </c>
      <c r="F19" s="9" t="s">
        <v>331</v>
      </c>
      <c r="G19" s="15" t="s">
        <v>44</v>
      </c>
      <c r="H19" s="9" t="s">
        <v>370</v>
      </c>
      <c r="I19" s="9" t="s">
        <v>334</v>
      </c>
      <c r="J19" s="9" t="s">
        <v>371</v>
      </c>
    </row>
    <row r="20" spans="1:10" ht="33.75" customHeight="1">
      <c r="A20" s="107" t="s">
        <v>294</v>
      </c>
      <c r="B20" s="192" t="s">
        <v>365</v>
      </c>
      <c r="C20" s="9" t="s">
        <v>328</v>
      </c>
      <c r="D20" s="9" t="s">
        <v>336</v>
      </c>
      <c r="E20" s="9" t="s">
        <v>372</v>
      </c>
      <c r="F20" s="9" t="s">
        <v>331</v>
      </c>
      <c r="G20" s="15" t="s">
        <v>338</v>
      </c>
      <c r="H20" s="9" t="s">
        <v>339</v>
      </c>
      <c r="I20" s="9" t="s">
        <v>334</v>
      </c>
      <c r="J20" s="9" t="s">
        <v>373</v>
      </c>
    </row>
    <row r="21" spans="1:10" ht="33.75" customHeight="1">
      <c r="A21" s="107" t="s">
        <v>294</v>
      </c>
      <c r="B21" s="192" t="s">
        <v>365</v>
      </c>
      <c r="C21" s="9" t="s">
        <v>346</v>
      </c>
      <c r="D21" s="9" t="s">
        <v>347</v>
      </c>
      <c r="E21" s="9" t="s">
        <v>374</v>
      </c>
      <c r="F21" s="9" t="s">
        <v>375</v>
      </c>
      <c r="G21" s="15" t="s">
        <v>44</v>
      </c>
      <c r="H21" s="9" t="s">
        <v>367</v>
      </c>
      <c r="I21" s="9" t="s">
        <v>334</v>
      </c>
      <c r="J21" s="9" t="s">
        <v>376</v>
      </c>
    </row>
    <row r="22" spans="1:10" ht="33.75" customHeight="1">
      <c r="A22" s="107" t="s">
        <v>294</v>
      </c>
      <c r="B22" s="192" t="s">
        <v>365</v>
      </c>
      <c r="C22" s="9" t="s">
        <v>349</v>
      </c>
      <c r="D22" s="9" t="s">
        <v>350</v>
      </c>
      <c r="E22" s="9" t="s">
        <v>377</v>
      </c>
      <c r="F22" s="9" t="s">
        <v>331</v>
      </c>
      <c r="G22" s="15" t="s">
        <v>378</v>
      </c>
      <c r="H22" s="9" t="s">
        <v>339</v>
      </c>
      <c r="I22" s="9" t="s">
        <v>334</v>
      </c>
      <c r="J22" s="9" t="s">
        <v>379</v>
      </c>
    </row>
    <row r="23" spans="1:10" ht="33.75" customHeight="1">
      <c r="A23" s="107" t="s">
        <v>292</v>
      </c>
      <c r="B23" s="107" t="s">
        <v>380</v>
      </c>
      <c r="C23" s="9" t="s">
        <v>328</v>
      </c>
      <c r="D23" s="9" t="s">
        <v>329</v>
      </c>
      <c r="E23" s="9" t="s">
        <v>381</v>
      </c>
      <c r="F23" s="9" t="s">
        <v>331</v>
      </c>
      <c r="G23" s="15" t="s">
        <v>382</v>
      </c>
      <c r="H23" s="9" t="s">
        <v>333</v>
      </c>
      <c r="I23" s="9" t="s">
        <v>334</v>
      </c>
      <c r="J23" s="9" t="s">
        <v>381</v>
      </c>
    </row>
    <row r="24" spans="1:10" ht="33.75" customHeight="1">
      <c r="A24" s="107" t="s">
        <v>292</v>
      </c>
      <c r="B24" s="107" t="s">
        <v>380</v>
      </c>
      <c r="C24" s="9" t="s">
        <v>328</v>
      </c>
      <c r="D24" s="9" t="s">
        <v>341</v>
      </c>
      <c r="E24" s="9" t="s">
        <v>383</v>
      </c>
      <c r="F24" s="9" t="s">
        <v>375</v>
      </c>
      <c r="G24" s="15" t="s">
        <v>44</v>
      </c>
      <c r="H24" s="9" t="s">
        <v>360</v>
      </c>
      <c r="I24" s="9" t="s">
        <v>334</v>
      </c>
      <c r="J24" s="9" t="s">
        <v>383</v>
      </c>
    </row>
    <row r="25" spans="1:10" ht="33.75" customHeight="1">
      <c r="A25" s="107" t="s">
        <v>292</v>
      </c>
      <c r="B25" s="107" t="s">
        <v>380</v>
      </c>
      <c r="C25" s="9" t="s">
        <v>328</v>
      </c>
      <c r="D25" s="9" t="s">
        <v>384</v>
      </c>
      <c r="E25" s="9" t="s">
        <v>385</v>
      </c>
      <c r="F25" s="9" t="s">
        <v>375</v>
      </c>
      <c r="G25" s="15" t="s">
        <v>382</v>
      </c>
      <c r="H25" s="9" t="s">
        <v>386</v>
      </c>
      <c r="I25" s="9" t="s">
        <v>334</v>
      </c>
      <c r="J25" s="9" t="s">
        <v>387</v>
      </c>
    </row>
    <row r="26" spans="1:10" ht="33.75" customHeight="1">
      <c r="A26" s="107" t="s">
        <v>292</v>
      </c>
      <c r="B26" s="107" t="s">
        <v>380</v>
      </c>
      <c r="C26" s="9" t="s">
        <v>346</v>
      </c>
      <c r="D26" s="9" t="s">
        <v>388</v>
      </c>
      <c r="E26" s="9" t="s">
        <v>389</v>
      </c>
      <c r="F26" s="9" t="s">
        <v>331</v>
      </c>
      <c r="G26" s="15" t="s">
        <v>390</v>
      </c>
      <c r="H26" s="9" t="s">
        <v>386</v>
      </c>
      <c r="I26" s="9" t="s">
        <v>334</v>
      </c>
      <c r="J26" s="9" t="s">
        <v>389</v>
      </c>
    </row>
    <row r="27" spans="1:10" ht="33.75" customHeight="1">
      <c r="A27" s="107" t="s">
        <v>292</v>
      </c>
      <c r="B27" s="107" t="s">
        <v>380</v>
      </c>
      <c r="C27" s="9" t="s">
        <v>349</v>
      </c>
      <c r="D27" s="9" t="s">
        <v>350</v>
      </c>
      <c r="E27" s="9" t="s">
        <v>391</v>
      </c>
      <c r="F27" s="9" t="s">
        <v>331</v>
      </c>
      <c r="G27" s="15" t="s">
        <v>338</v>
      </c>
      <c r="H27" s="9" t="s">
        <v>339</v>
      </c>
      <c r="I27" s="9" t="s">
        <v>334</v>
      </c>
      <c r="J27" s="9" t="s">
        <v>391</v>
      </c>
    </row>
    <row r="28" spans="1:10" ht="33.75" customHeight="1">
      <c r="A28" s="107" t="s">
        <v>275</v>
      </c>
      <c r="B28" s="107" t="s">
        <v>392</v>
      </c>
      <c r="C28" s="9" t="s">
        <v>328</v>
      </c>
      <c r="D28" s="9" t="s">
        <v>329</v>
      </c>
      <c r="E28" s="9" t="s">
        <v>393</v>
      </c>
      <c r="F28" s="9" t="s">
        <v>331</v>
      </c>
      <c r="G28" s="15" t="s">
        <v>53</v>
      </c>
      <c r="H28" s="9" t="s">
        <v>339</v>
      </c>
      <c r="I28" s="9" t="s">
        <v>334</v>
      </c>
      <c r="J28" s="9" t="s">
        <v>394</v>
      </c>
    </row>
    <row r="29" spans="1:10" ht="33.75" customHeight="1">
      <c r="A29" s="107" t="s">
        <v>275</v>
      </c>
      <c r="B29" s="107" t="s">
        <v>392</v>
      </c>
      <c r="C29" s="9" t="s">
        <v>328</v>
      </c>
      <c r="D29" s="9" t="s">
        <v>329</v>
      </c>
      <c r="E29" s="9" t="s">
        <v>395</v>
      </c>
      <c r="F29" s="9" t="s">
        <v>331</v>
      </c>
      <c r="G29" s="15" t="s">
        <v>396</v>
      </c>
      <c r="H29" s="9" t="s">
        <v>333</v>
      </c>
      <c r="I29" s="9" t="s">
        <v>334</v>
      </c>
      <c r="J29" s="9" t="s">
        <v>397</v>
      </c>
    </row>
    <row r="30" spans="1:10" ht="33.75" customHeight="1">
      <c r="A30" s="107" t="s">
        <v>275</v>
      </c>
      <c r="B30" s="107" t="s">
        <v>392</v>
      </c>
      <c r="C30" s="9" t="s">
        <v>328</v>
      </c>
      <c r="D30" s="9" t="s">
        <v>336</v>
      </c>
      <c r="E30" s="9" t="s">
        <v>398</v>
      </c>
      <c r="F30" s="9" t="s">
        <v>331</v>
      </c>
      <c r="G30" s="15" t="s">
        <v>399</v>
      </c>
      <c r="H30" s="9" t="s">
        <v>339</v>
      </c>
      <c r="I30" s="9" t="s">
        <v>334</v>
      </c>
      <c r="J30" s="9" t="s">
        <v>400</v>
      </c>
    </row>
    <row r="31" spans="1:10" ht="33.75" customHeight="1">
      <c r="A31" s="107" t="s">
        <v>275</v>
      </c>
      <c r="B31" s="107" t="s">
        <v>392</v>
      </c>
      <c r="C31" s="9" t="s">
        <v>328</v>
      </c>
      <c r="D31" s="9" t="s">
        <v>341</v>
      </c>
      <c r="E31" s="9" t="s">
        <v>401</v>
      </c>
      <c r="F31" s="9" t="s">
        <v>375</v>
      </c>
      <c r="G31" s="15" t="s">
        <v>402</v>
      </c>
      <c r="H31" s="9" t="s">
        <v>360</v>
      </c>
      <c r="I31" s="9" t="s">
        <v>334</v>
      </c>
      <c r="J31" s="9" t="s">
        <v>403</v>
      </c>
    </row>
    <row r="32" spans="1:10" ht="33.75" customHeight="1">
      <c r="A32" s="107" t="s">
        <v>275</v>
      </c>
      <c r="B32" s="107" t="s">
        <v>392</v>
      </c>
      <c r="C32" s="9" t="s">
        <v>346</v>
      </c>
      <c r="D32" s="9" t="s">
        <v>347</v>
      </c>
      <c r="E32" s="9" t="s">
        <v>404</v>
      </c>
      <c r="F32" s="9" t="s">
        <v>331</v>
      </c>
      <c r="G32" s="15" t="s">
        <v>48</v>
      </c>
      <c r="H32" s="9" t="s">
        <v>339</v>
      </c>
      <c r="I32" s="9" t="s">
        <v>334</v>
      </c>
      <c r="J32" s="9" t="s">
        <v>405</v>
      </c>
    </row>
    <row r="33" spans="1:10" ht="33.75" customHeight="1">
      <c r="A33" s="107" t="s">
        <v>275</v>
      </c>
      <c r="B33" s="107" t="s">
        <v>392</v>
      </c>
      <c r="C33" s="9" t="s">
        <v>346</v>
      </c>
      <c r="D33" s="9" t="s">
        <v>362</v>
      </c>
      <c r="E33" s="9" t="s">
        <v>406</v>
      </c>
      <c r="F33" s="9" t="s">
        <v>331</v>
      </c>
      <c r="G33" s="15" t="s">
        <v>46</v>
      </c>
      <c r="H33" s="9" t="s">
        <v>360</v>
      </c>
      <c r="I33" s="9" t="s">
        <v>334</v>
      </c>
      <c r="J33" s="9" t="s">
        <v>407</v>
      </c>
    </row>
    <row r="34" spans="1:10" ht="33.75" customHeight="1">
      <c r="A34" s="107" t="s">
        <v>275</v>
      </c>
      <c r="B34" s="107" t="s">
        <v>392</v>
      </c>
      <c r="C34" s="9" t="s">
        <v>349</v>
      </c>
      <c r="D34" s="9" t="s">
        <v>350</v>
      </c>
      <c r="E34" s="9" t="s">
        <v>408</v>
      </c>
      <c r="F34" s="9" t="s">
        <v>343</v>
      </c>
      <c r="G34" s="15" t="s">
        <v>338</v>
      </c>
      <c r="H34" s="9" t="s">
        <v>339</v>
      </c>
      <c r="I34" s="9" t="s">
        <v>334</v>
      </c>
      <c r="J34" s="9" t="s">
        <v>409</v>
      </c>
    </row>
  </sheetData>
  <mergeCells count="12">
    <mergeCell ref="A2:J2"/>
    <mergeCell ref="A3:H3"/>
    <mergeCell ref="A7:A11"/>
    <mergeCell ref="A12:A17"/>
    <mergeCell ref="A18:A22"/>
    <mergeCell ref="A23:A27"/>
    <mergeCell ref="A28:A34"/>
    <mergeCell ref="B7:B11"/>
    <mergeCell ref="B12:B17"/>
    <mergeCell ref="B18:B22"/>
    <mergeCell ref="B23:B27"/>
    <mergeCell ref="B28:B34"/>
  </mergeCells>
  <phoneticPr fontId="2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2025-02-21T01:30:33Z</dcterms:created>
  <dcterms:modified xsi:type="dcterms:W3CDTF">2025-02-21T09:06:18Z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C8E0E5093A514D63B3D053506F3D7F50_13</vt:lpwstr>
  </property>
  <property fmtid="{D5CDD505-2E9C-101B-9397-08002B2CF9AE}" pid="3" name="KSOProductBuildVer">
    <vt:lpwstr>2052-12.1.0.20305</vt:lpwstr>
  </property>
</Properties>
</file>