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<sst xmlns="http://schemas.openxmlformats.org/spreadsheetml/2006/main" count="1245" uniqueCount="462">
  <si>
    <t>预算01-1表</t>
  </si>
  <si>
    <t>2025年部门财务收支预算总表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</si>
  <si>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</si>
  <si>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</si>
  <si>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</si>
  <si>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</si>
  <si>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</si>
  <si>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</si>
  <si>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</si>
  <si>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</si>
  <si>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</si>
  <si>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</si>
  <si>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</si>
  <si>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</si>
  <si>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</si>
  <si>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</si>
  <si>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</si>
  <si>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</si>
  <si>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</si>
  <si>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</si>
  <si>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</si>
  <si>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</si>
  <si>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</si>
  <si>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</si>
  <si>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</si>
  <si>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</si>
  <si>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</si>
  <si>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</si>
  <si>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</si>
  <si>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</si>
  <si>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</si>
  <si>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</si>
  <si>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</si>
  <si>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</si>
  <si>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</si>
  <si>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</si>
  <si>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</si>
  <si>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</si>
  <si>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</si>
  <si>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</si>
  <si>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</si>
  <si>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</si>
  <si>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</si>
  <si>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</si>
  <si>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</si>
  <si>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</si>
  <si>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</si>
  <si>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</si>
  <si>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</si>
  <si>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</si>
  <si>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</si>
  <si>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</si>
  <si>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</si>
  <si>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</si>
  <si>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</si>
  <si>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</si>
  <si>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</si>
  <si>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</si>
  <si>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</si>
  <si>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</si>
  <si>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</si>
  <si>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</si>
  <si>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</si>
  <si>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377</t>
  </si>
  <si>
    <t>玉溪市医疗保障局</t>
  </si>
  <si>
    <t>377001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</si>
  <si>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</si>
  <si>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</si>
  <si>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</si>
  <si>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</si>
  <si>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</si>
  <si>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</si>
  <si>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</si>
  <si>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</si>
  <si>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</si>
  <si>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</si>
  <si>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</si>
  <si>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</si>
  <si>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</si>
  <si>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</si>
  <si>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</si>
  <si>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2080501</t>
  </si>
  <si>
    <t>2080505</t>
  </si>
  <si>
    <t>2080506</t>
  </si>
  <si>
    <t>20808</t>
  </si>
  <si>
    <t>2080801</t>
  </si>
  <si>
    <t>210</t>
  </si>
  <si>
    <t>21011</t>
  </si>
  <si>
    <t>2101101</t>
  </si>
  <si>
    <t>2101102</t>
  </si>
  <si>
    <t>2101103</t>
  </si>
  <si>
    <t>2101199</t>
  </si>
  <si>
    <t>21015</t>
  </si>
  <si>
    <t>2101501</t>
  </si>
  <si>
    <t>2101505</t>
  </si>
  <si>
    <t>2101550</t>
  </si>
  <si>
    <t>2101599</t>
  </si>
  <si>
    <t>221</t>
  </si>
  <si>
    <t>22102</t>
  </si>
  <si>
    <t>2210201</t>
  </si>
  <si>
    <t>2210203</t>
  </si>
  <si>
    <t>230</t>
  </si>
  <si>
    <t>23002</t>
  </si>
  <si>
    <t>2300249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</si>
  <si>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</si>
  <si>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</si>
  <si>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</si>
  <si>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</si>
  <si>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</si>
  <si>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</si>
  <si>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</si>
  <si>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</si>
  <si>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</si>
  <si>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</si>
  <si>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</si>
  <si>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</si>
  <si>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</si>
  <si>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</si>
  <si>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</si>
  <si>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</si>
  <si>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</si>
  <si>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</si>
  <si>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</si>
  <si>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</si>
  <si>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</si>
  <si>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</si>
  <si>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</si>
  <si>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</si>
  <si>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</si>
  <si>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</si>
  <si>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</si>
  <si>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</si>
  <si>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</si>
  <si>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</si>
  <si>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</si>
  <si>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</si>
  <si>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</si>
  <si>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</si>
  <si>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</si>
  <si>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</si>
  <si>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</si>
  <si>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</si>
  <si>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</si>
  <si>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</si>
  <si>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</si>
  <si>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</si>
  <si>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</si>
  <si>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</si>
  <si>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</si>
  <si>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530400210000000627496</t>
  </si>
  <si>
    <t>行政人员工资支出</t>
  </si>
  <si>
    <t>行政运行</t>
  </si>
  <si>
    <t>30101</t>
  </si>
  <si>
    <t>基本工资</t>
  </si>
  <si>
    <t>30102</t>
  </si>
  <si>
    <t>津贴补贴</t>
  </si>
  <si>
    <t>购房补贴</t>
  </si>
  <si>
    <t>530400210000000627498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</si>
  <si>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</si>
  <si>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</si>
  <si>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</si>
  <si>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</si>
  <si>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</si>
  <si>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</si>
  <si>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</si>
  <si>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</si>
  <si>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</si>
  <si>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</si>
  <si>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</si>
  <si>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</si>
  <si>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</si>
  <si>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</si>
  <si>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事业运行</t>
  </si>
  <si>
    <t>530400210000000627499</t>
  </si>
  <si>
    <t>住房公积金</t>
  </si>
  <si>
    <t>30113</t>
  </si>
  <si>
    <t>530400210000000627500</t>
  </si>
  <si>
    <t>其他工资福利支出</t>
  </si>
  <si>
    <t>30103</t>
  </si>
  <si>
    <t>奖金</t>
  </si>
  <si>
    <t>530400210000000627501</t>
  </si>
  <si>
    <t>公车购置及运维费</t>
  </si>
  <si>
    <t>30231</t>
  </si>
  <si>
    <t>公务用车运行维护费</t>
  </si>
  <si>
    <t>530400210000000627502</t>
  </si>
  <si>
    <t>行政人员公务交通补贴</t>
  </si>
  <si>
    <t>30239</t>
  </si>
  <si>
    <t>其他交通费用</t>
  </si>
  <si>
    <t>530400210000000627503</t>
  </si>
  <si>
    <t>工会经费</t>
  </si>
  <si>
    <t>30228</t>
  </si>
  <si>
    <t>530400210000000627505</t>
  </si>
  <si>
    <t>一般公用经费</t>
  </si>
  <si>
    <t>行政单位离退休</t>
  </si>
  <si>
    <t>30299</t>
  </si>
  <si>
    <t>其他商品和服务支出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</si>
  <si>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</si>
  <si>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</si>
  <si>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</si>
  <si>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</si>
  <si>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</si>
  <si>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</si>
  <si>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</si>
  <si>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</si>
  <si>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</si>
  <si>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</si>
  <si>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</si>
  <si>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</si>
  <si>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30226</t>
  </si>
  <si>
    <t>劳务费</t>
  </si>
  <si>
    <t>30227</t>
  </si>
  <si>
    <t>委托业务费</t>
  </si>
  <si>
    <t>30229</t>
  </si>
  <si>
    <t>福利费</t>
  </si>
  <si>
    <t>30240</t>
  </si>
  <si>
    <t>税金及附加费用</t>
  </si>
  <si>
    <t>530400221100000379216</t>
  </si>
  <si>
    <t>30217</t>
  </si>
  <si>
    <t>530400241100002092049</t>
  </si>
  <si>
    <t>奖励性绩效工资（工资部分）经费</t>
  </si>
  <si>
    <t>30107</t>
  </si>
  <si>
    <t>绩效工资</t>
  </si>
  <si>
    <t>530400241100002092141</t>
  </si>
  <si>
    <t>奖励性绩效工资（高于部分）经费</t>
  </si>
  <si>
    <t>530400241100002092528</t>
  </si>
  <si>
    <t>职业年金经费</t>
  </si>
  <si>
    <t>机关事业单位职业年金缴费支出</t>
  </si>
  <si>
    <t>30109</t>
  </si>
  <si>
    <t>职业年金缴费</t>
  </si>
  <si>
    <t>530400241100002093072</t>
  </si>
  <si>
    <t>机关后勤购买服务经费</t>
  </si>
  <si>
    <t>530400241100002093895</t>
  </si>
  <si>
    <t>工作业务经费</t>
  </si>
  <si>
    <t>530400241100002094549</t>
  </si>
  <si>
    <t>年终一次性奖金</t>
  </si>
  <si>
    <t>530400241100002094569</t>
  </si>
  <si>
    <t>事业人员工资支出</t>
  </si>
  <si>
    <t>530400241100002094570</t>
  </si>
  <si>
    <t>对个人和家庭的补助</t>
  </si>
  <si>
    <t>30305</t>
  </si>
  <si>
    <t>生活补助</t>
  </si>
  <si>
    <t>530400241100002829044</t>
  </si>
  <si>
    <t>退休医疗照顾人员门诊医疗费用补助经费</t>
  </si>
  <si>
    <t>30307</t>
  </si>
  <si>
    <t>医疗费补助</t>
  </si>
  <si>
    <t>530400241100002893080</t>
  </si>
  <si>
    <t>530400251100003763416</t>
  </si>
  <si>
    <t>工作业务（接待费）经费</t>
  </si>
  <si>
    <t>530400251100003841556</t>
  </si>
  <si>
    <t>物业管理费</t>
  </si>
  <si>
    <t>30209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</si>
  <si>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</si>
  <si>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</si>
  <si>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</si>
  <si>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</si>
  <si>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</si>
  <si>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</si>
  <si>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</si>
  <si>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医疗服务与保障能力提升补助资金</t>
  </si>
  <si>
    <t>事业发展类</t>
  </si>
  <si>
    <t>530400200000000001399</t>
  </si>
  <si>
    <t>医疗保障政策管理</t>
  </si>
  <si>
    <t>举报奖励资金专项资金</t>
  </si>
  <si>
    <t>专项业务类</t>
  </si>
  <si>
    <t>530400210000000626103</t>
  </si>
  <si>
    <t>其他医疗保障管理事务支出</t>
  </si>
  <si>
    <t>30309</t>
  </si>
  <si>
    <t>奖励金</t>
  </si>
  <si>
    <t>医疗服务与保障能力提升（对下）补助资金</t>
  </si>
  <si>
    <t>530400221100000681308</t>
  </si>
  <si>
    <t>医疗卫生共同财政事权转移支付支出</t>
  </si>
  <si>
    <t>39999</t>
  </si>
  <si>
    <t>离休干部医疗节约奖励专项经费</t>
  </si>
  <si>
    <t>530400241100002090104</t>
  </si>
  <si>
    <t>机关事业单位职工遗属生活补助经费</t>
  </si>
  <si>
    <t>民生类</t>
  </si>
  <si>
    <t>530400251100003425646</t>
  </si>
  <si>
    <t>死亡抚恤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</si>
  <si>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</si>
  <si>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</si>
  <si>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</si>
  <si>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</si>
  <si>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</si>
  <si>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</si>
  <si>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</si>
  <si>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</si>
  <si>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</si>
  <si>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</si>
  <si>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</si>
  <si>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</si>
  <si>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</si>
  <si>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：提升信息化水平，加强网络、信息安全、基础设施等方面建设，进一步夯实技术基础，切实保障医疗信息系统高效、安全运行，提高数据采集质量和速度完成医保验收合格率≥90%，正常运行率≥90%，医保信息系统重大安全事件响应时间≤60分钟；2：加强打击欺诈骗保工作力度，切实保障医保基金合理有效使用，完成定点医药机构监督检查覆盖率＝100%；3：有效提升综合监管、宣传引导、经办服务、人才队伍建设等医疗保障服务能力，完成业务培训2次，培训合格率＝100%。</t>
  </si>
  <si>
    <t>产出指标</t>
  </si>
  <si>
    <t>数量指标</t>
  </si>
  <si>
    <t>召开医保工作推进会</t>
  </si>
  <si>
    <t>&gt;=</t>
  </si>
  <si>
    <t>次</t>
  </si>
  <si>
    <t>定量指标</t>
  </si>
  <si>
    <t>反映医保工作推进情况</t>
  </si>
  <si>
    <t>召开医保业务相关培训</t>
  </si>
  <si>
    <t>次/年</t>
  </si>
  <si>
    <t>评价医保工作开展情况，对县区及医保业务人员培训情况。</t>
  </si>
  <si>
    <t>质量指标</t>
  </si>
  <si>
    <t>定点医药机构监督检查覆盖率</t>
  </si>
  <si>
    <t>=</t>
  </si>
  <si>
    <t>100</t>
  </si>
  <si>
    <t>%</t>
  </si>
  <si>
    <t>反映对定点医药机构的检查情况</t>
  </si>
  <si>
    <t>医保人才培训合格率</t>
  </si>
  <si>
    <t>反映开展的培训是否取得成效</t>
  </si>
  <si>
    <t>医保信息系统验收合格率</t>
  </si>
  <si>
    <t>90</t>
  </si>
  <si>
    <t>反映医保信息系统验收合格情况</t>
  </si>
  <si>
    <t>医保信息系统正常运行率</t>
  </si>
  <si>
    <t>反映医保信息系统正常运行情况</t>
  </si>
  <si>
    <t>医保信息系统重大安全事件响应时间</t>
  </si>
  <si>
    <t>&lt;=</t>
  </si>
  <si>
    <t>60</t>
  </si>
  <si>
    <t>分钟</t>
  </si>
  <si>
    <t>反映医保信息系统重大安全事件响应及时情况</t>
  </si>
  <si>
    <t>效益指标</t>
  </si>
  <si>
    <t>社会效益</t>
  </si>
  <si>
    <t>开展政策、业务宣传次数</t>
  </si>
  <si>
    <t>反映医保重要政策及工作开展的宣传情况</t>
  </si>
  <si>
    <t>满意度指标</t>
  </si>
  <si>
    <t>服务对象满意度</t>
  </si>
  <si>
    <t>参保人员对医保服务的满意度</t>
  </si>
  <si>
    <t>95</t>
  </si>
  <si>
    <t>反映服务对象的对服务质量的满意情况</t>
  </si>
  <si>
    <t>1：提升信息化水平，加强网络、信息安全、基础设施等方面建设，进一步夯实技术基础，切实保障医疗信息系统高效、安全运行，提高数据采集质量和速度完成医保验收合格率≥90%，正常运行率≥90%，医保信息系统重大安全事件响应时间≤60分钟；2：加强打击欺诈骗保工作力度，切实保障医保基金合理有效使用，完成定点医药机构监督检查覆盖率＝100%；3：有效提升综合监管、宣传引导、经办服务、人才队伍建设等医疗保障服务能力，完成业务培训2次以上，培训合格率＝100%。</t>
  </si>
  <si>
    <t>开展医保相关业务工作培训</t>
  </si>
  <si>
    <t>反映用于开展医保工作培训的次数</t>
  </si>
  <si>
    <t>开展政策宣传</t>
  </si>
  <si>
    <t>反映医保重要政策的宣传情况</t>
  </si>
  <si>
    <t>完成对全市定点药店进行全覆盖100%检查，对全市定点医院进行全覆盖100%检查，完成对市级定点医院开展不少于14家的检查，通过对定点医院、药店的监督检查追回违规医保基金金额不少于500万元，通过对定点医院、药店的监督检查使办事群众满意度大于85%。通过上述工作的开展，确保我市医疗保障基金安全运行，遏制欺诈医疗保险基金行为，杜绝欺诈骗取医疗保险基金事件发生，促进医疗保险协议医药机构规范服务行为，逐步形成协议医药机构自我约束的机制。</t>
  </si>
  <si>
    <t>市级定点医院开展检查次数</t>
  </si>
  <si>
    <t>家</t>
  </si>
  <si>
    <t>反映检查市级定点医院的工作情况</t>
  </si>
  <si>
    <t>全市定点医疗机构检查覆盖率</t>
  </si>
  <si>
    <t>反映全市协议医疗机构检查情况</t>
  </si>
  <si>
    <t>全市定点药店检查覆盖率</t>
  </si>
  <si>
    <t>反映全市协议零售药店检查情况</t>
  </si>
  <si>
    <t>经济效益</t>
  </si>
  <si>
    <t>追回违规医保基金金额</t>
  </si>
  <si>
    <t>500</t>
  </si>
  <si>
    <t>万元</t>
  </si>
  <si>
    <t>反映追回违规医保基金金额，防止医保基金流失</t>
  </si>
  <si>
    <t>办事群众满意度</t>
  </si>
  <si>
    <t>85</t>
  </si>
  <si>
    <t>反映办事情况对医保服务的满意度</t>
  </si>
  <si>
    <t>根据云人社发（2010）127号文件和玉民发（2021）14号文件精神，对机关事业单位人员死亡遗属每人每月发放858元生活困难补助。按照每年发放一次且人均标准=10296元的原则，于当年12月底前发放到位。</t>
  </si>
  <si>
    <t>获补对象数</t>
  </si>
  <si>
    <t>人</t>
  </si>
  <si>
    <t>反映对机关事业单位人员遗属生活补助人数。</t>
  </si>
  <si>
    <t>获补对象准确率</t>
  </si>
  <si>
    <t>反映获补助对象认定的准确性情况。
按照审批金额发放。</t>
  </si>
  <si>
    <t>时效指标</t>
  </si>
  <si>
    <t>发放及时率</t>
  </si>
  <si>
    <t>反映发放单位及时发放补助资金的情况。
发放及时率=在时限内发放资金/应发放资金*100%</t>
  </si>
  <si>
    <t>生活状况改善</t>
  </si>
  <si>
    <t>生活得到改善</t>
  </si>
  <si>
    <t>定性指标</t>
  </si>
  <si>
    <t>反映补助促进受助对象生活状况改善的情况。</t>
  </si>
  <si>
    <t>受益对象满意度</t>
  </si>
  <si>
    <t>反映获补助受益对象的满意程度。</t>
  </si>
  <si>
    <t>按照每年奖励一次且人均标准≤5000元的原则，于财政预算资金下达后当年7月前兑现到位，市级离休干部全部纳入离休医疗统筹，人员100%参保，政策范围内保险比率100%。离休医疗保险基金累计可支付月数≥3个月。鼓励离休干部在保证合理就医的情况下节约医疗费用，减少卫生资源浪费和“一人看病、全家吃药”等不良现象的发生。</t>
  </si>
  <si>
    <t>每年结算离休奖励次数</t>
  </si>
  <si>
    <t>反映每年离休奖励次数，避免离休干部因领取奖励金往返带来的不便。</t>
  </si>
  <si>
    <t>离休干部参保率</t>
  </si>
  <si>
    <t>反映离休干部享受医疗保险待遇情况</t>
  </si>
  <si>
    <t>离休奖励拨付及时率</t>
  </si>
  <si>
    <t>每年离休干部医疗节约专项经费于7月前支出，反映奖励及时拨付的情况</t>
  </si>
  <si>
    <t>政策范围内报销比率</t>
  </si>
  <si>
    <t>反映符合政策规定的医疗费用报销比例</t>
  </si>
  <si>
    <t>可持续影响</t>
  </si>
  <si>
    <t>累计结余可支配月数</t>
  </si>
  <si>
    <t>个月</t>
  </si>
  <si>
    <t>反映基金是否安全持续运行</t>
  </si>
  <si>
    <t>反映到医保经办机构办理业务人员满意程度</t>
  </si>
  <si>
    <t>预算06表</t>
  </si>
  <si>
    <t>2025年部门政府性基金预算支出预算表</t>
  </si>
  <si>
    <t>单位:元</t>
  </si>
  <si>
    <t>政府性基金预算支出</t>
  </si>
  <si>
    <t>注：我部门2025年预算不涉及此表，此表为空。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</si>
  <si>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</si>
  <si>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</si>
  <si>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</si>
  <si>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</si>
  <si>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</si>
  <si>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</si>
  <si>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</si>
  <si>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</si>
  <si>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</si>
  <si>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</si>
  <si>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</si>
  <si>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</si>
  <si>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年</t>
  </si>
  <si>
    <t>公车保险费</t>
  </si>
  <si>
    <t>公车维修及加油</t>
  </si>
  <si>
    <t>公车维修保养及加油</t>
  </si>
  <si>
    <t>预算08表</t>
  </si>
  <si>
    <t>2025年部门政府购买服务预算表</t>
  </si>
  <si>
    <t>政府购买服务项目</t>
  </si>
  <si>
    <t>政府购买服务目录</t>
  </si>
  <si>
    <t>档案整理服务</t>
  </si>
  <si>
    <t>B1202 档案管理服务</t>
  </si>
  <si>
    <t>保洁物业</t>
  </si>
  <si>
    <t>B1102 物业管理服务</t>
  </si>
  <si>
    <t>购买食堂餐饮</t>
  </si>
  <si>
    <t>B1105 餐饮服务</t>
  </si>
  <si>
    <t>购买稽核监管服务</t>
  </si>
  <si>
    <t>B0501 监督检查辅助服务</t>
  </si>
  <si>
    <t>购买第三方医疗保障基金监管服务</t>
  </si>
  <si>
    <t>开展2025年度医保政策宣传服务（玉溪日报社）</t>
  </si>
  <si>
    <t>A1502 公共公益宣传服务</t>
  </si>
  <si>
    <t>2025年度法律顾问</t>
  </si>
  <si>
    <t>B0101 法律顾问服务</t>
  </si>
  <si>
    <t>微信公众号运营商开展2025年度医保政策宣传服务</t>
  </si>
  <si>
    <t>A1501 公共信息服务</t>
  </si>
  <si>
    <t>购买医保基金集中宣传月宣传服务</t>
  </si>
  <si>
    <t>购买集中参保和医保政策业务宣传</t>
  </si>
  <si>
    <t>档案整理</t>
  </si>
  <si>
    <t>B1101 维修保养服务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</si>
  <si>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</si>
  <si>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</si>
  <si>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</si>
  <si>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</si>
  <si>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</si>
  <si>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</si>
  <si>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</si>
  <si>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</si>
  <si>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</si>
  <si>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</si>
  <si>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</si>
  <si>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</si>
  <si>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</si>
  <si>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</si>
  <si>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</si>
  <si>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</si>
  <si>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</si>
  <si>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</si>
  <si>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</si>
  <si>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</si>
  <si>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</si>
  <si>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</si>
  <si>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</si>
  <si>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</si>
  <si>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</si>
  <si>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</si>
  <si>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</si>
  <si>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2025年中央转移支付补助项目支出预算表</t>
  </si>
  <si>
    <t>上级补助</t>
  </si>
  <si>
    <t>预算12表</t>
  </si>
  <si>
    <t>2025年部门项目中期规划预算表</t>
  </si>
  <si>
    <t>项目级次</t>
  </si>
  <si>
    <t>2025年</t>
  </si>
  <si>
    <t>2026年</t>
  </si>
  <si>
    <t>2027年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</si>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</sst>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;\-#,##0;;@"/>
    <numFmt numFmtId="179" formatCode="#,##0.00;\-#,##0.00;;@"/>
    <numFmt numFmtId="180" formatCode="hh:mm:ss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2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176" fontId="11" fillId="0" borderId="7">
      <alignment horizontal="right"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7" fontId="11" fillId="0" borderId="7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19" fillId="7" borderId="2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24" applyNumberFormat="0" applyAlignment="0" applyProtection="0">
      <alignment vertical="center"/>
    </xf>
    <xf numFmtId="0" fontId="35" fillId="11" borderId="20" applyNumberFormat="0" applyAlignment="0" applyProtection="0">
      <alignment vertical="center"/>
    </xf>
    <xf numFmtId="0" fontId="36" fillId="12" borderId="25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0" fontId="11" fillId="0" borderId="7">
      <alignment horizontal="right"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9" fontId="11" fillId="0" borderId="7">
      <alignment horizontal="right" vertical="center"/>
    </xf>
    <xf numFmtId="49" fontId="11" fillId="0" borderId="7">
      <alignment horizontal="left" vertical="center" wrapText="1"/>
    </xf>
    <xf numFmtId="179" fontId="11" fillId="0" borderId="7">
      <alignment horizontal="right" vertical="center"/>
    </xf>
    <xf numFmtId="180" fontId="11" fillId="0" borderId="7">
      <alignment horizontal="right" vertical="center"/>
    </xf>
    <xf numFmtId="178" fontId="11" fillId="0" borderId="7">
      <alignment horizontal="right" vertical="center"/>
    </xf>
  </cellStyleXfs>
  <cellXfs count="205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>
      <alignment horizontal="left" vertical="center" wrapText="1"/>
    </xf>
    <xf numFmtId="179" fontId="7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 applyProtection="1">
      <alignment horizontal="left" vertical="center" wrapText="1" indent="2"/>
      <protection locked="0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7" xfId="53" applyNumberFormat="1" applyFont="1" applyBorder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9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3" applyNumberFormat="1" applyFont="1" applyBorder="1" applyAlignment="1">
      <alignment horizontal="right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78" fontId="11" fillId="0" borderId="7" xfId="0" applyNumberFormat="1" applyFont="1" applyBorder="1" applyAlignment="1">
      <alignment horizontal="right" vertical="center" wrapText="1"/>
    </xf>
    <xf numFmtId="179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 applyProtection="1">
      <alignment vertical="center" wrapText="1"/>
      <protection locked="0"/>
    </xf>
    <xf numFmtId="0" fontId="0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center" vertical="center" wrapText="1"/>
    </xf>
    <xf numFmtId="178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9" fontId="7" fillId="0" borderId="7" xfId="54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  <protection locked="0"/>
    </xf>
    <xf numFmtId="49" fontId="7" fillId="0" borderId="7" xfId="53" applyNumberFormat="1" applyFont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0" fontId="0" fillId="0" borderId="0" xfId="0" applyFont="1" applyBorder="1">
      <alignment vertical="top"/>
    </xf>
    <xf numFmtId="49" fontId="13" fillId="0" borderId="14" xfId="53" applyNumberFormat="1" applyFont="1" applyBorder="1" applyAlignment="1">
      <alignment horizontal="center" vertical="center" wrapText="1"/>
    </xf>
    <xf numFmtId="49" fontId="13" fillId="0" borderId="15" xfId="53" applyNumberFormat="1" applyFont="1" applyBorder="1" applyAlignment="1">
      <alignment horizontal="center" vertical="center" wrapText="1"/>
    </xf>
    <xf numFmtId="49" fontId="13" fillId="0" borderId="16" xfId="53" applyNumberFormat="1" applyFont="1" applyBorder="1" applyAlignment="1">
      <alignment horizontal="center" vertical="center" wrapText="1"/>
    </xf>
    <xf numFmtId="49" fontId="13" fillId="0" borderId="17" xfId="53" applyNumberFormat="1" applyFont="1" applyBorder="1" applyAlignment="1">
      <alignment horizontal="center" vertical="center" wrapText="1"/>
    </xf>
    <xf numFmtId="49" fontId="11" fillId="0" borderId="16" xfId="53" applyNumberFormat="1" applyFont="1" applyBorder="1" applyAlignment="1">
      <alignment horizontal="center" vertical="center" wrapText="1"/>
    </xf>
    <xf numFmtId="49" fontId="11" fillId="0" borderId="17" xfId="53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6" xfId="0" applyFont="1" applyBorder="1">
      <alignment vertical="top"/>
    </xf>
    <xf numFmtId="49" fontId="11" fillId="0" borderId="16" xfId="53" applyNumberFormat="1" applyFont="1" applyBorder="1">
      <alignment horizontal="left" vertical="center" wrapText="1"/>
    </xf>
    <xf numFmtId="179" fontId="11" fillId="0" borderId="11" xfId="53" applyNumberFormat="1" applyFont="1" applyBorder="1" applyAlignment="1">
      <alignment horizontal="right" vertical="center" wrapText="1"/>
    </xf>
    <xf numFmtId="179" fontId="11" fillId="0" borderId="4" xfId="53" applyNumberFormat="1" applyFont="1" applyBorder="1" applyAlignment="1">
      <alignment horizontal="right" vertical="center" wrapText="1"/>
    </xf>
    <xf numFmtId="49" fontId="11" fillId="0" borderId="18" xfId="53" applyNumberFormat="1" applyFont="1" applyBorder="1">
      <alignment horizontal="left" vertical="center" wrapText="1"/>
    </xf>
    <xf numFmtId="49" fontId="11" fillId="0" borderId="7" xfId="53" applyNumberFormat="1" applyFont="1" applyBorder="1">
      <alignment horizontal="left" vertical="center" wrapText="1"/>
    </xf>
    <xf numFmtId="179" fontId="11" fillId="0" borderId="7" xfId="53" applyNumberFormat="1" applyFont="1" applyBorder="1" applyAlignment="1">
      <alignment horizontal="right" vertical="center" wrapText="1"/>
    </xf>
    <xf numFmtId="49" fontId="11" fillId="0" borderId="7" xfId="53" applyNumberFormat="1" applyFont="1" applyBorder="1" applyAlignment="1">
      <alignment horizontal="center" vertical="center" wrapText="1"/>
    </xf>
    <xf numFmtId="179" fontId="11" fillId="0" borderId="6" xfId="0" applyNumberFormat="1" applyFont="1" applyBorder="1" applyAlignment="1">
      <alignment horizontal="right" vertical="center" wrapText="1"/>
    </xf>
    <xf numFmtId="178" fontId="11" fillId="0" borderId="16" xfId="56" applyNumberFormat="1" applyFont="1" applyBorder="1" applyAlignment="1">
      <alignment horizontal="center" vertical="center" wrapText="1"/>
    </xf>
    <xf numFmtId="179" fontId="11" fillId="0" borderId="16" xfId="0" applyNumberFormat="1" applyFont="1" applyBorder="1" applyAlignment="1">
      <alignment horizontal="right" vertical="center" wrapText="1"/>
    </xf>
    <xf numFmtId="179" fontId="11" fillId="0" borderId="16" xfId="53" applyNumberFormat="1" applyFont="1" applyBorder="1" applyAlignment="1">
      <alignment horizontal="right" vertical="center" wrapText="1"/>
    </xf>
    <xf numFmtId="49" fontId="20" fillId="0" borderId="0" xfId="53" applyNumberFormat="1" applyFont="1" applyBorder="1" applyAlignment="1">
      <alignment horizontal="right" vertical="center" wrapText="1"/>
    </xf>
    <xf numFmtId="49" fontId="11" fillId="0" borderId="18" xfId="53" applyNumberFormat="1" applyFont="1" applyBorder="1" applyAlignment="1">
      <alignment horizontal="left" vertical="center" wrapText="1" indent="2"/>
    </xf>
    <xf numFmtId="179" fontId="11" fillId="0" borderId="18" xfId="0" applyNumberFormat="1" applyFont="1" applyBorder="1" applyAlignment="1">
      <alignment horizontal="right" vertical="center" wrapText="1"/>
    </xf>
    <xf numFmtId="49" fontId="11" fillId="0" borderId="7" xfId="53" applyNumberFormat="1" applyFont="1" applyBorder="1" applyAlignment="1">
      <alignment horizontal="left" vertical="center" wrapText="1" indent="4"/>
    </xf>
    <xf numFmtId="49" fontId="11" fillId="0" borderId="7" xfId="53" applyNumberFormat="1" applyFont="1" applyBorder="1" applyAlignment="1">
      <alignment horizontal="left" vertical="center" wrapText="1" indent="2"/>
    </xf>
    <xf numFmtId="49" fontId="21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1" fillId="0" borderId="19" xfId="53" applyNumberFormat="1" applyFont="1" applyBorder="1">
      <alignment horizontal="left" vertical="center" wrapText="1"/>
    </xf>
    <xf numFmtId="49" fontId="11" fillId="0" borderId="19" xfId="53" applyNumberFormat="1" applyFont="1" applyBorder="1" applyAlignment="1">
      <alignment horizontal="right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21" fillId="0" borderId="7" xfId="53" applyNumberFormat="1" applyFont="1" applyBorder="1">
      <alignment horizontal="left" vertical="center" wrapText="1"/>
    </xf>
    <xf numFmtId="179" fontId="11" fillId="0" borderId="7" xfId="0" applyNumberFormat="1" applyFont="1" applyBorder="1" applyAlignment="1">
      <alignment horizontal="right" vertical="center"/>
    </xf>
    <xf numFmtId="179" fontId="21" fillId="0" borderId="7" xfId="0" applyNumberFormat="1" applyFont="1" applyBorder="1" applyAlignment="1">
      <alignment horizontal="left" vertical="center"/>
    </xf>
    <xf numFmtId="179" fontId="11" fillId="0" borderId="7" xfId="54" applyNumberFormat="1" applyFont="1" applyBorder="1">
      <alignment horizontal="right" vertical="center"/>
    </xf>
    <xf numFmtId="179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  <xf numFmtId="49" fontId="11" fillId="0" borderId="16" xfId="53" applyNumberFormat="1" applyFont="1" applyBorder="1" applyAlignment="1">
      <alignment horizontal="left" vertical="center" wrapText="1" indent="2"/>
    </xf>
    <xf numFmtId="49" fontId="11" fillId="0" borderId="16" xfId="53" applyNumberFormat="1" applyFont="1" applyBorder="1" applyAlignment="1">
      <alignment horizontal="left" vertical="center" wrapText="1" indent="4"/>
    </xf>
    <xf numFmtId="49" fontId="11" fillId="0" borderId="18" xfId="53" applyNumberFormat="1" applyFont="1" applyBorder="1" applyAlignment="1">
      <alignment horizontal="left" vertical="center" wrapText="1" indent="4"/>
    </xf>
    <xf numFmtId="179" fontId="11" fillId="0" borderId="16" xfId="54" applyNumberFormat="1" applyFont="1" applyBorder="1">
      <alignment horizontal="right" vertical="center"/>
    </xf>
    <xf numFmtId="179" fontId="11" fillId="0" borderId="16" xfId="0" applyNumberFormat="1" applyFont="1" applyBorder="1" applyAlignment="1">
      <alignment horizontal="left" vertical="center"/>
    </xf>
    <xf numFmtId="179" fontId="11" fillId="0" borderId="18" xfId="54" applyNumberFormat="1" applyFont="1" applyBorder="1">
      <alignment horizontal="righ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selection activeCell="A2" sqref="A2:D2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s="163" customFormat="1" ht="18.75" customHeight="1" spans="1:4">
      <c r="A1" s="56" t="s">
        <v>0</v>
      </c>
      <c r="B1" s="188"/>
      <c r="C1" s="188"/>
      <c r="D1" s="188"/>
    </row>
    <row r="2" s="163" customFormat="1" ht="28.5" customHeight="1" spans="1:4">
      <c r="A2" s="189" t="s">
        <v>1</v>
      </c>
      <c r="B2" s="189"/>
      <c r="C2" s="189"/>
      <c r="D2" s="189"/>
    </row>
    <row r="3" s="163" customFormat="1" ht="18.75" customHeight="1" spans="1:4">
      <c r="A3" s="58" t="str">
        <f>"单位名称："&amp;"玉溪市医疗保障局"</f>
        <v>单位名称：玉溪市医疗保障局</v>
      </c>
      <c r="B3" s="58"/>
      <c r="C3" s="58"/>
      <c r="D3" s="56" t="s">
        <v>2</v>
      </c>
    </row>
    <row r="4" ht="18.75" customHeight="1" spans="1:4">
      <c r="A4" s="166" t="s">
        <v>3</v>
      </c>
      <c r="B4" s="166"/>
      <c r="C4" s="166" t="s">
        <v>4</v>
      </c>
      <c r="D4" s="166"/>
    </row>
    <row r="5" ht="18.75" customHeight="1" spans="1:4">
      <c r="A5" s="166" t="s">
        <v>5</v>
      </c>
      <c r="B5" s="166" t="s">
        <v>6</v>
      </c>
      <c r="C5" s="166" t="s">
        <v>7</v>
      </c>
      <c r="D5" s="166" t="s">
        <v>6</v>
      </c>
    </row>
    <row r="6" ht="18.75" customHeight="1" spans="1:4">
      <c r="A6" s="172" t="s">
        <v>8</v>
      </c>
      <c r="B6" s="202">
        <v>16218762.89</v>
      </c>
      <c r="C6" s="203" t="str">
        <f>"一"&amp;"、"&amp;"社会保障和就业支出"</f>
        <v>一、社会保障和就业支出</v>
      </c>
      <c r="D6" s="202">
        <v>1983557.44</v>
      </c>
    </row>
    <row r="7" ht="18.75" customHeight="1" spans="1:4">
      <c r="A7" s="172" t="s">
        <v>9</v>
      </c>
      <c r="B7" s="202"/>
      <c r="C7" s="203" t="str">
        <f>"二"&amp;"、"&amp;"卫生健康支出"</f>
        <v>二、卫生健康支出</v>
      </c>
      <c r="D7" s="202">
        <v>13059860.27</v>
      </c>
    </row>
    <row r="8" ht="18.75" customHeight="1" spans="1:4">
      <c r="A8" s="172" t="s">
        <v>10</v>
      </c>
      <c r="B8" s="202"/>
      <c r="C8" s="203" t="str">
        <f>"三"&amp;"、"&amp;"住房保障支出"</f>
        <v>三、住房保障支出</v>
      </c>
      <c r="D8" s="202">
        <v>985008</v>
      </c>
    </row>
    <row r="9" ht="18.75" customHeight="1" spans="1:4">
      <c r="A9" s="172" t="s">
        <v>11</v>
      </c>
      <c r="B9" s="202"/>
      <c r="C9" s="203" t="str">
        <f>"四"&amp;"、"&amp;"转移性支出"</f>
        <v>四、转移性支出</v>
      </c>
      <c r="D9" s="202">
        <v>1090000</v>
      </c>
    </row>
    <row r="10" ht="18.75" customHeight="1" spans="1:4">
      <c r="A10" s="172" t="s">
        <v>12</v>
      </c>
      <c r="B10" s="202">
        <v>300</v>
      </c>
      <c r="C10" s="172"/>
      <c r="D10" s="172"/>
    </row>
    <row r="11" ht="18.75" customHeight="1" spans="1:4">
      <c r="A11" s="172" t="s">
        <v>13</v>
      </c>
      <c r="B11" s="202"/>
      <c r="C11" s="172"/>
      <c r="D11" s="172"/>
    </row>
    <row r="12" ht="18.75" customHeight="1" spans="1:4">
      <c r="A12" s="172" t="s">
        <v>14</v>
      </c>
      <c r="B12" s="202"/>
      <c r="C12" s="172"/>
      <c r="D12" s="172"/>
    </row>
    <row r="13" ht="18.75" customHeight="1" spans="1:4">
      <c r="A13" s="172" t="s">
        <v>15</v>
      </c>
      <c r="B13" s="202"/>
      <c r="C13" s="172"/>
      <c r="D13" s="172"/>
    </row>
    <row r="14" ht="18.75" customHeight="1" spans="1:4">
      <c r="A14" s="175" t="s">
        <v>16</v>
      </c>
      <c r="B14" s="204"/>
      <c r="C14" s="175"/>
      <c r="D14" s="175"/>
    </row>
    <row r="15" ht="18.75" customHeight="1" spans="1:4">
      <c r="A15" s="176" t="s">
        <v>17</v>
      </c>
      <c r="B15" s="196">
        <v>300</v>
      </c>
      <c r="C15" s="176"/>
      <c r="D15" s="176"/>
    </row>
    <row r="16" ht="18.75" customHeight="1" spans="1:4">
      <c r="A16" s="198" t="s">
        <v>18</v>
      </c>
      <c r="B16" s="196">
        <v>16219062.89</v>
      </c>
      <c r="C16" s="198" t="s">
        <v>19</v>
      </c>
      <c r="D16" s="196">
        <v>17118425.71</v>
      </c>
    </row>
    <row r="17" ht="18.75" customHeight="1" spans="1:4">
      <c r="A17" s="193" t="s">
        <v>20</v>
      </c>
      <c r="B17" s="176"/>
      <c r="C17" s="193" t="s">
        <v>21</v>
      </c>
      <c r="D17" s="176"/>
    </row>
    <row r="18" ht="18.75" customHeight="1" spans="1:4">
      <c r="A18" s="61" t="s">
        <v>22</v>
      </c>
      <c r="B18" s="196">
        <v>899362.82</v>
      </c>
      <c r="C18" s="61" t="s">
        <v>22</v>
      </c>
      <c r="D18" s="196"/>
    </row>
    <row r="19" ht="18.75" customHeight="1" spans="1:4">
      <c r="A19" s="61" t="s">
        <v>23</v>
      </c>
      <c r="B19" s="196"/>
      <c r="C19" s="61" t="s">
        <v>23</v>
      </c>
      <c r="D19" s="196"/>
    </row>
    <row r="20" ht="18.75" customHeight="1" spans="1:4">
      <c r="A20" s="198" t="s">
        <v>24</v>
      </c>
      <c r="B20" s="196">
        <v>17118425.71</v>
      </c>
      <c r="C20" s="198" t="s">
        <v>25</v>
      </c>
      <c r="D20" s="196">
        <v>17118425.71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C32" sqref="C32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6"/>
      <c r="F1" s="137" t="s">
        <v>379</v>
      </c>
    </row>
    <row r="2" ht="28.5" customHeight="1" spans="1:6">
      <c r="A2" s="33" t="s">
        <v>380</v>
      </c>
      <c r="B2" s="33"/>
      <c r="C2" s="33"/>
      <c r="D2" s="33"/>
      <c r="E2" s="33"/>
      <c r="F2" s="33"/>
    </row>
    <row r="3" ht="15" customHeight="1" spans="1:6">
      <c r="A3" s="138" t="str">
        <f>"单位名称："&amp;"玉溪市医疗保障局"</f>
        <v>单位名称：玉溪市医疗保障局</v>
      </c>
      <c r="B3" s="139"/>
      <c r="C3" s="139"/>
      <c r="D3" s="77"/>
      <c r="E3" s="77"/>
      <c r="F3" s="140" t="s">
        <v>381</v>
      </c>
    </row>
    <row r="4" ht="18.75" customHeight="1" spans="1:6">
      <c r="A4" s="35" t="s">
        <v>130</v>
      </c>
      <c r="B4" s="35" t="s">
        <v>68</v>
      </c>
      <c r="C4" s="35" t="s">
        <v>69</v>
      </c>
      <c r="D4" s="36" t="s">
        <v>382</v>
      </c>
      <c r="E4" s="43"/>
      <c r="F4" s="43"/>
    </row>
    <row r="5" ht="30" customHeight="1" spans="1:6">
      <c r="A5" s="42"/>
      <c r="B5" s="42"/>
      <c r="C5" s="42"/>
      <c r="D5" s="36" t="s">
        <v>30</v>
      </c>
      <c r="E5" s="43" t="s">
        <v>72</v>
      </c>
      <c r="F5" s="43" t="s">
        <v>73</v>
      </c>
    </row>
    <row r="6" ht="16.5" customHeight="1" spans="1:6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ht="20.25" customHeight="1" spans="1:6">
      <c r="A7" s="44"/>
      <c r="B7" s="44"/>
      <c r="C7" s="44"/>
      <c r="D7" s="24"/>
      <c r="E7" s="141"/>
      <c r="F7" s="141"/>
    </row>
    <row r="8" ht="17.25" customHeight="1" spans="1:6">
      <c r="A8" s="142" t="s">
        <v>278</v>
      </c>
      <c r="B8" s="143"/>
      <c r="C8" s="143" t="s">
        <v>278</v>
      </c>
      <c r="D8" s="141"/>
      <c r="E8" s="141"/>
      <c r="F8" s="141"/>
    </row>
    <row r="9" customHeight="1" spans="1:1">
      <c r="A9" t="s">
        <v>383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4"/>
  <sheetViews>
    <sheetView showZeros="0" topLeftCell="B1" workbookViewId="0">
      <selection activeCell="A1" sqref="A1:Q1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1" t="s">
        <v>384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50"/>
      <c r="P1" s="50"/>
      <c r="Q1" s="31"/>
    </row>
    <row r="2" ht="27.75" customHeight="1" spans="1:17">
      <c r="A2" s="75" t="s">
        <v>385</v>
      </c>
      <c r="B2" s="33"/>
      <c r="C2" s="33"/>
      <c r="D2" s="33"/>
      <c r="E2" s="33"/>
      <c r="F2" s="33"/>
      <c r="G2" s="33"/>
      <c r="H2" s="33"/>
      <c r="I2" s="33"/>
      <c r="J2" s="33"/>
      <c r="K2" s="105"/>
      <c r="L2" s="33"/>
      <c r="M2" s="33"/>
      <c r="N2" s="33"/>
      <c r="O2" s="105"/>
      <c r="P2" s="105"/>
      <c r="Q2" s="33"/>
    </row>
    <row r="3" ht="18.75" customHeight="1" spans="1:17">
      <c r="A3" s="114" t="str">
        <f>"单位名称："&amp;"玉溪市医疗保障局"</f>
        <v>单位名称：玉溪市医疗保障局</v>
      </c>
      <c r="B3" s="7"/>
      <c r="C3" s="7"/>
      <c r="D3" s="7"/>
      <c r="E3" s="7"/>
      <c r="F3" s="7"/>
      <c r="G3" s="7"/>
      <c r="H3" s="7"/>
      <c r="I3" s="7"/>
      <c r="J3" s="7"/>
      <c r="O3" s="81"/>
      <c r="P3" s="81"/>
      <c r="Q3" s="134" t="s">
        <v>2</v>
      </c>
    </row>
    <row r="4" ht="15.75" customHeight="1" spans="1:17">
      <c r="A4" s="35" t="s">
        <v>386</v>
      </c>
      <c r="B4" s="115" t="s">
        <v>387</v>
      </c>
      <c r="C4" s="115" t="s">
        <v>388</v>
      </c>
      <c r="D4" s="115" t="s">
        <v>389</v>
      </c>
      <c r="E4" s="115" t="s">
        <v>390</v>
      </c>
      <c r="F4" s="115" t="s">
        <v>391</v>
      </c>
      <c r="G4" s="116" t="s">
        <v>137</v>
      </c>
      <c r="H4" s="116"/>
      <c r="I4" s="116"/>
      <c r="J4" s="116"/>
      <c r="K4" s="126"/>
      <c r="L4" s="116"/>
      <c r="M4" s="116"/>
      <c r="N4" s="116"/>
      <c r="O4" s="127"/>
      <c r="P4" s="126"/>
      <c r="Q4" s="135"/>
    </row>
    <row r="5" ht="17.25" customHeight="1" spans="1:17">
      <c r="A5" s="38"/>
      <c r="B5" s="117"/>
      <c r="C5" s="117"/>
      <c r="D5" s="117"/>
      <c r="E5" s="117"/>
      <c r="F5" s="117"/>
      <c r="G5" s="117" t="s">
        <v>30</v>
      </c>
      <c r="H5" s="117" t="s">
        <v>33</v>
      </c>
      <c r="I5" s="117" t="s">
        <v>392</v>
      </c>
      <c r="J5" s="117" t="s">
        <v>393</v>
      </c>
      <c r="K5" s="128" t="s">
        <v>394</v>
      </c>
      <c r="L5" s="129" t="s">
        <v>395</v>
      </c>
      <c r="M5" s="129"/>
      <c r="N5" s="129"/>
      <c r="O5" s="130"/>
      <c r="P5" s="131"/>
      <c r="Q5" s="118"/>
    </row>
    <row r="6" ht="54" customHeight="1" spans="1:17">
      <c r="A6" s="41"/>
      <c r="B6" s="118"/>
      <c r="C6" s="118"/>
      <c r="D6" s="118"/>
      <c r="E6" s="118"/>
      <c r="F6" s="118"/>
      <c r="G6" s="118"/>
      <c r="H6" s="118" t="s">
        <v>32</v>
      </c>
      <c r="I6" s="118"/>
      <c r="J6" s="118"/>
      <c r="K6" s="132"/>
      <c r="L6" s="118" t="s">
        <v>32</v>
      </c>
      <c r="M6" s="118" t="s">
        <v>39</v>
      </c>
      <c r="N6" s="118" t="s">
        <v>144</v>
      </c>
      <c r="O6" s="133" t="s">
        <v>41</v>
      </c>
      <c r="P6" s="132" t="s">
        <v>42</v>
      </c>
      <c r="Q6" s="118" t="s">
        <v>43</v>
      </c>
    </row>
    <row r="7" ht="15" customHeight="1" spans="1:17">
      <c r="A7" s="42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</row>
    <row r="8" ht="21" customHeight="1" spans="1:17">
      <c r="A8" s="97" t="s">
        <v>64</v>
      </c>
      <c r="B8" s="98"/>
      <c r="C8" s="98"/>
      <c r="D8" s="98"/>
      <c r="E8" s="121"/>
      <c r="F8" s="122">
        <v>45410</v>
      </c>
      <c r="G8" s="46">
        <v>76410</v>
      </c>
      <c r="H8" s="46">
        <v>76410</v>
      </c>
      <c r="I8" s="46"/>
      <c r="J8" s="46"/>
      <c r="K8" s="46"/>
      <c r="L8" s="46"/>
      <c r="M8" s="46"/>
      <c r="N8" s="46"/>
      <c r="O8" s="46"/>
      <c r="P8" s="46"/>
      <c r="Q8" s="46"/>
    </row>
    <row r="9" ht="21" customHeight="1" spans="1:17">
      <c r="A9" s="123" t="s">
        <v>64</v>
      </c>
      <c r="B9" s="98"/>
      <c r="C9" s="98"/>
      <c r="D9" s="124"/>
      <c r="E9" s="125"/>
      <c r="F9" s="122">
        <v>45410</v>
      </c>
      <c r="G9" s="46">
        <v>76410</v>
      </c>
      <c r="H9" s="46">
        <v>76410</v>
      </c>
      <c r="I9" s="46"/>
      <c r="J9" s="46"/>
      <c r="K9" s="46"/>
      <c r="L9" s="46"/>
      <c r="M9" s="46"/>
      <c r="N9" s="46"/>
      <c r="O9" s="46"/>
      <c r="P9" s="46"/>
      <c r="Q9" s="46"/>
    </row>
    <row r="10" ht="21" customHeight="1" spans="1:17">
      <c r="A10" s="97" t="str">
        <f>"      "&amp;"物业管理费"</f>
        <v>      物业管理费</v>
      </c>
      <c r="B10" s="98" t="s">
        <v>249</v>
      </c>
      <c r="C10" s="98" t="str">
        <f>"C21040000"&amp;"  "&amp;"物业管理服务"</f>
        <v>C21040000  物业管理服务</v>
      </c>
      <c r="D10" s="124" t="s">
        <v>396</v>
      </c>
      <c r="E10" s="125">
        <v>1</v>
      </c>
      <c r="F10" s="24">
        <v>45410</v>
      </c>
      <c r="G10" s="46">
        <v>45410</v>
      </c>
      <c r="H10" s="46">
        <v>45410</v>
      </c>
      <c r="I10" s="46"/>
      <c r="J10" s="46"/>
      <c r="K10" s="46"/>
      <c r="L10" s="46"/>
      <c r="M10" s="46"/>
      <c r="N10" s="46"/>
      <c r="O10" s="46"/>
      <c r="P10" s="46"/>
      <c r="Q10" s="46"/>
    </row>
    <row r="11" ht="21" customHeight="1" spans="1:17">
      <c r="A11" s="97" t="str">
        <f>"      "&amp;"公车购置及运维费"</f>
        <v>      公车购置及运维费</v>
      </c>
      <c r="B11" s="98" t="s">
        <v>397</v>
      </c>
      <c r="C11" s="98" t="str">
        <f>"C18040102"&amp;"  "&amp;"财产保险服务"</f>
        <v>C18040102  财产保险服务</v>
      </c>
      <c r="D11" s="124" t="s">
        <v>296</v>
      </c>
      <c r="E11" s="125">
        <v>1</v>
      </c>
      <c r="F11" s="24"/>
      <c r="G11" s="46">
        <v>5000</v>
      </c>
      <c r="H11" s="46">
        <v>5000</v>
      </c>
      <c r="I11" s="46"/>
      <c r="J11" s="46"/>
      <c r="K11" s="46"/>
      <c r="L11" s="46"/>
      <c r="M11" s="46"/>
      <c r="N11" s="46"/>
      <c r="O11" s="46"/>
      <c r="P11" s="46"/>
      <c r="Q11" s="46"/>
    </row>
    <row r="12" ht="21" customHeight="1" spans="1:17">
      <c r="A12" s="97" t="str">
        <f>"      "&amp;"公车购置及运维费"</f>
        <v>      公车购置及运维费</v>
      </c>
      <c r="B12" s="98" t="s">
        <v>398</v>
      </c>
      <c r="C12" s="98" t="str">
        <f>"C23120300"&amp;"  "&amp;"车辆维修和保养服务"</f>
        <v>C23120300  车辆维修和保养服务</v>
      </c>
      <c r="D12" s="124" t="s">
        <v>296</v>
      </c>
      <c r="E12" s="125">
        <v>10</v>
      </c>
      <c r="F12" s="24"/>
      <c r="G12" s="46">
        <v>25700</v>
      </c>
      <c r="H12" s="46">
        <v>25700</v>
      </c>
      <c r="I12" s="46"/>
      <c r="J12" s="46"/>
      <c r="K12" s="46"/>
      <c r="L12" s="46"/>
      <c r="M12" s="46"/>
      <c r="N12" s="46"/>
      <c r="O12" s="46"/>
      <c r="P12" s="46"/>
      <c r="Q12" s="46"/>
    </row>
    <row r="13" ht="21" customHeight="1" spans="1:17">
      <c r="A13" s="97" t="str">
        <f>"      "&amp;"公车购置及运维费"</f>
        <v>      公车购置及运维费</v>
      </c>
      <c r="B13" s="98" t="s">
        <v>399</v>
      </c>
      <c r="C13" s="98" t="str">
        <f>"C23120300"&amp;"  "&amp;"车辆维修和保养服务"</f>
        <v>C23120300  车辆维修和保养服务</v>
      </c>
      <c r="D13" s="124" t="s">
        <v>296</v>
      </c>
      <c r="E13" s="125">
        <v>1</v>
      </c>
      <c r="F13" s="24"/>
      <c r="G13" s="46">
        <v>300</v>
      </c>
      <c r="H13" s="46">
        <v>300</v>
      </c>
      <c r="I13" s="46"/>
      <c r="J13" s="46"/>
      <c r="K13" s="46"/>
      <c r="L13" s="46"/>
      <c r="M13" s="46"/>
      <c r="N13" s="46"/>
      <c r="O13" s="46"/>
      <c r="P13" s="46"/>
      <c r="Q13" s="46"/>
    </row>
    <row r="14" ht="21" customHeight="1" spans="1:17">
      <c r="A14" s="100" t="s">
        <v>278</v>
      </c>
      <c r="B14" s="101"/>
      <c r="C14" s="101"/>
      <c r="D14" s="101"/>
      <c r="E14" s="121"/>
      <c r="F14" s="122">
        <v>45410</v>
      </c>
      <c r="G14" s="46">
        <v>76410</v>
      </c>
      <c r="H14" s="46">
        <v>76410</v>
      </c>
      <c r="I14" s="46"/>
      <c r="J14" s="46"/>
      <c r="K14" s="46"/>
      <c r="L14" s="46"/>
      <c r="M14" s="46"/>
      <c r="N14" s="46"/>
      <c r="O14" s="46"/>
      <c r="P14" s="46"/>
      <c r="Q14" s="46"/>
    </row>
  </sheetData>
  <mergeCells count="17">
    <mergeCell ref="A1:Q1"/>
    <mergeCell ref="A2:Q2"/>
    <mergeCell ref="A3:E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22"/>
  <sheetViews>
    <sheetView showZeros="0" workbookViewId="0">
      <selection activeCell="R15" sqref="R15"/>
    </sheetView>
  </sheetViews>
  <sheetFormatPr defaultColWidth="9.14166666666667" defaultRowHeight="14.25" customHeight="1"/>
  <cols>
    <col min="1" max="1" width="31.425" customWidth="1"/>
    <col min="2" max="2" width="31.375" customWidth="1"/>
    <col min="3" max="3" width="20.375" customWidth="1"/>
    <col min="4" max="5" width="16.6" customWidth="1"/>
    <col min="6" max="14" width="10.75" customWidth="1"/>
  </cols>
  <sheetData>
    <row r="1" ht="13.5" customHeight="1" spans="1:14">
      <c r="A1" s="82" t="s">
        <v>400</v>
      </c>
      <c r="B1" s="82"/>
      <c r="C1" s="82"/>
      <c r="D1" s="82"/>
      <c r="E1" s="82"/>
      <c r="F1" s="82"/>
      <c r="G1" s="82"/>
      <c r="H1" s="83"/>
      <c r="I1" s="82"/>
      <c r="J1" s="82"/>
      <c r="K1" s="82"/>
      <c r="L1" s="103"/>
      <c r="M1" s="83"/>
      <c r="N1" s="104"/>
    </row>
    <row r="2" ht="27.75" customHeight="1" spans="1:14">
      <c r="A2" s="75" t="s">
        <v>401</v>
      </c>
      <c r="B2" s="84"/>
      <c r="C2" s="84"/>
      <c r="D2" s="84"/>
      <c r="E2" s="84"/>
      <c r="F2" s="84"/>
      <c r="G2" s="84"/>
      <c r="H2" s="85"/>
      <c r="I2" s="84"/>
      <c r="J2" s="84"/>
      <c r="K2" s="84"/>
      <c r="L2" s="105"/>
      <c r="M2" s="85"/>
      <c r="N2" s="84"/>
    </row>
    <row r="3" ht="18.75" customHeight="1" spans="1:14">
      <c r="A3" s="76" t="str">
        <f>"单位名称："&amp;"玉溪市医疗保障局"</f>
        <v>单位名称：玉溪市医疗保障局</v>
      </c>
      <c r="B3" s="77"/>
      <c r="C3" s="77"/>
      <c r="D3" s="77"/>
      <c r="E3" s="77"/>
      <c r="F3" s="77"/>
      <c r="G3" s="77"/>
      <c r="H3" s="86"/>
      <c r="I3" s="79"/>
      <c r="J3" s="79"/>
      <c r="K3" s="79"/>
      <c r="L3" s="81"/>
      <c r="M3" s="106"/>
      <c r="N3" s="107" t="s">
        <v>2</v>
      </c>
    </row>
    <row r="4" ht="15.75" customHeight="1" spans="1:14">
      <c r="A4" s="87" t="s">
        <v>386</v>
      </c>
      <c r="B4" s="88" t="s">
        <v>402</v>
      </c>
      <c r="C4" s="88" t="s">
        <v>403</v>
      </c>
      <c r="D4" s="89" t="s">
        <v>137</v>
      </c>
      <c r="E4" s="89"/>
      <c r="F4" s="89"/>
      <c r="G4" s="89"/>
      <c r="H4" s="90"/>
      <c r="I4" s="89"/>
      <c r="J4" s="89"/>
      <c r="K4" s="89"/>
      <c r="L4" s="108"/>
      <c r="M4" s="90"/>
      <c r="N4" s="109"/>
    </row>
    <row r="5" ht="17.25" customHeight="1" spans="1:14">
      <c r="A5" s="91"/>
      <c r="B5" s="92"/>
      <c r="C5" s="92"/>
      <c r="D5" s="92" t="s">
        <v>30</v>
      </c>
      <c r="E5" s="92" t="s">
        <v>33</v>
      </c>
      <c r="F5" s="92" t="s">
        <v>392</v>
      </c>
      <c r="G5" s="92" t="s">
        <v>393</v>
      </c>
      <c r="H5" s="93" t="s">
        <v>394</v>
      </c>
      <c r="I5" s="110" t="s">
        <v>395</v>
      </c>
      <c r="J5" s="110"/>
      <c r="K5" s="110"/>
      <c r="L5" s="111"/>
      <c r="M5" s="112"/>
      <c r="N5" s="95"/>
    </row>
    <row r="6" ht="54" customHeight="1" spans="1:14">
      <c r="A6" s="94"/>
      <c r="B6" s="95"/>
      <c r="C6" s="95"/>
      <c r="D6" s="95"/>
      <c r="E6" s="95"/>
      <c r="F6" s="95"/>
      <c r="G6" s="95"/>
      <c r="H6" s="96"/>
      <c r="I6" s="95" t="s">
        <v>32</v>
      </c>
      <c r="J6" s="95" t="s">
        <v>39</v>
      </c>
      <c r="K6" s="95" t="s">
        <v>144</v>
      </c>
      <c r="L6" s="113" t="s">
        <v>41</v>
      </c>
      <c r="M6" s="96" t="s">
        <v>42</v>
      </c>
      <c r="N6" s="95" t="s">
        <v>43</v>
      </c>
    </row>
    <row r="7" ht="15" customHeight="1" spans="1:14">
      <c r="A7" s="94">
        <v>1</v>
      </c>
      <c r="B7" s="95">
        <v>2</v>
      </c>
      <c r="C7" s="95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</row>
    <row r="8" ht="21" customHeight="1" spans="1:14">
      <c r="A8" s="97" t="s">
        <v>64</v>
      </c>
      <c r="B8" s="98"/>
      <c r="C8" s="98"/>
      <c r="D8" s="46">
        <v>1689410</v>
      </c>
      <c r="E8" s="46">
        <v>1689410</v>
      </c>
      <c r="F8" s="46"/>
      <c r="G8" s="46"/>
      <c r="H8" s="46"/>
      <c r="I8" s="46"/>
      <c r="J8" s="46"/>
      <c r="K8" s="46"/>
      <c r="L8" s="46"/>
      <c r="M8" s="46"/>
      <c r="N8" s="46"/>
    </row>
    <row r="9" ht="21" customHeight="1" spans="1:14">
      <c r="A9" s="99" t="s">
        <v>64</v>
      </c>
      <c r="B9" s="98"/>
      <c r="C9" s="98"/>
      <c r="D9" s="46">
        <v>1689410</v>
      </c>
      <c r="E9" s="46">
        <v>1689410</v>
      </c>
      <c r="F9" s="46"/>
      <c r="G9" s="46"/>
      <c r="H9" s="46"/>
      <c r="I9" s="46"/>
      <c r="J9" s="46"/>
      <c r="K9" s="46"/>
      <c r="L9" s="46"/>
      <c r="M9" s="46"/>
      <c r="N9" s="46"/>
    </row>
    <row r="10" ht="21" customHeight="1" spans="1:14">
      <c r="A10" s="97" t="str">
        <f>"    "&amp;"工作业务经费"</f>
        <v>    工作业务经费</v>
      </c>
      <c r="B10" s="98" t="s">
        <v>404</v>
      </c>
      <c r="C10" s="98" t="s">
        <v>405</v>
      </c>
      <c r="D10" s="46">
        <v>50000</v>
      </c>
      <c r="E10" s="46">
        <v>50000</v>
      </c>
      <c r="F10" s="46"/>
      <c r="G10" s="46"/>
      <c r="H10" s="46"/>
      <c r="I10" s="46"/>
      <c r="J10" s="46"/>
      <c r="K10" s="46"/>
      <c r="L10" s="46"/>
      <c r="M10" s="46"/>
      <c r="N10" s="46"/>
    </row>
    <row r="11" ht="21" customHeight="1" spans="1:14">
      <c r="A11" s="97" t="str">
        <f>"    "&amp;"物业管理费"</f>
        <v>    物业管理费</v>
      </c>
      <c r="B11" s="98" t="s">
        <v>406</v>
      </c>
      <c r="C11" s="98" t="s">
        <v>407</v>
      </c>
      <c r="D11" s="46">
        <v>45410</v>
      </c>
      <c r="E11" s="46">
        <v>45410</v>
      </c>
      <c r="F11" s="46"/>
      <c r="G11" s="46"/>
      <c r="H11" s="46"/>
      <c r="I11" s="46"/>
      <c r="J11" s="46"/>
      <c r="K11" s="46"/>
      <c r="L11" s="46"/>
      <c r="M11" s="46"/>
      <c r="N11" s="46"/>
    </row>
    <row r="12" ht="21" customHeight="1" spans="1:14">
      <c r="A12" s="97" t="str">
        <f>"    "&amp;"机关后勤购买服务经费"</f>
        <v>    机关后勤购买服务经费</v>
      </c>
      <c r="B12" s="98" t="s">
        <v>408</v>
      </c>
      <c r="C12" s="98" t="s">
        <v>409</v>
      </c>
      <c r="D12" s="46">
        <v>318000</v>
      </c>
      <c r="E12" s="46">
        <v>318000</v>
      </c>
      <c r="F12" s="46"/>
      <c r="G12" s="46"/>
      <c r="H12" s="46"/>
      <c r="I12" s="46"/>
      <c r="J12" s="46"/>
      <c r="K12" s="46"/>
      <c r="L12" s="46"/>
      <c r="M12" s="46"/>
      <c r="N12" s="46"/>
    </row>
    <row r="13" ht="21" customHeight="1" spans="1:14">
      <c r="A13" s="97" t="str">
        <f t="shared" ref="A13:A19" si="0">"    "&amp;"医疗服务与保障能力提升补助资金"</f>
        <v>    医疗服务与保障能力提升补助资金</v>
      </c>
      <c r="B13" s="98" t="s">
        <v>410</v>
      </c>
      <c r="C13" s="98" t="s">
        <v>411</v>
      </c>
      <c r="D13" s="46">
        <v>120000</v>
      </c>
      <c r="E13" s="46">
        <v>120000</v>
      </c>
      <c r="F13" s="46"/>
      <c r="G13" s="46"/>
      <c r="H13" s="46"/>
      <c r="I13" s="46"/>
      <c r="J13" s="46"/>
      <c r="K13" s="46"/>
      <c r="L13" s="46"/>
      <c r="M13" s="46"/>
      <c r="N13" s="46"/>
    </row>
    <row r="14" ht="21" customHeight="1" spans="1:14">
      <c r="A14" s="97" t="str">
        <f t="shared" si="0"/>
        <v>    医疗服务与保障能力提升补助资金</v>
      </c>
      <c r="B14" s="98" t="s">
        <v>412</v>
      </c>
      <c r="C14" s="98" t="s">
        <v>411</v>
      </c>
      <c r="D14" s="46">
        <v>400000</v>
      </c>
      <c r="E14" s="46">
        <v>400000</v>
      </c>
      <c r="F14" s="46"/>
      <c r="G14" s="46"/>
      <c r="H14" s="46"/>
      <c r="I14" s="46"/>
      <c r="J14" s="46"/>
      <c r="K14" s="46"/>
      <c r="L14" s="46"/>
      <c r="M14" s="46"/>
      <c r="N14" s="46"/>
    </row>
    <row r="15" ht="35" customHeight="1" spans="1:14">
      <c r="A15" s="97" t="str">
        <f t="shared" si="0"/>
        <v>    医疗服务与保障能力提升补助资金</v>
      </c>
      <c r="B15" s="98" t="s">
        <v>413</v>
      </c>
      <c r="C15" s="98" t="s">
        <v>414</v>
      </c>
      <c r="D15" s="46">
        <v>30000</v>
      </c>
      <c r="E15" s="46">
        <v>30000</v>
      </c>
      <c r="F15" s="46"/>
      <c r="G15" s="46"/>
      <c r="H15" s="46"/>
      <c r="I15" s="46"/>
      <c r="J15" s="46"/>
      <c r="K15" s="46"/>
      <c r="L15" s="46"/>
      <c r="M15" s="46"/>
      <c r="N15" s="46"/>
    </row>
    <row r="16" ht="21" customHeight="1" spans="1:14">
      <c r="A16" s="97" t="str">
        <f t="shared" si="0"/>
        <v>    医疗服务与保障能力提升补助资金</v>
      </c>
      <c r="B16" s="98" t="s">
        <v>415</v>
      </c>
      <c r="C16" s="98" t="s">
        <v>416</v>
      </c>
      <c r="D16" s="46">
        <v>20000</v>
      </c>
      <c r="E16" s="46">
        <v>20000</v>
      </c>
      <c r="F16" s="46"/>
      <c r="G16" s="46"/>
      <c r="H16" s="46"/>
      <c r="I16" s="46"/>
      <c r="J16" s="46"/>
      <c r="K16" s="46"/>
      <c r="L16" s="46"/>
      <c r="M16" s="46"/>
      <c r="N16" s="46"/>
    </row>
    <row r="17" ht="36" customHeight="1" spans="1:14">
      <c r="A17" s="97" t="str">
        <f t="shared" si="0"/>
        <v>    医疗服务与保障能力提升补助资金</v>
      </c>
      <c r="B17" s="98" t="s">
        <v>417</v>
      </c>
      <c r="C17" s="98" t="s">
        <v>418</v>
      </c>
      <c r="D17" s="46">
        <v>30000</v>
      </c>
      <c r="E17" s="46">
        <v>30000</v>
      </c>
      <c r="F17" s="46"/>
      <c r="G17" s="46"/>
      <c r="H17" s="46"/>
      <c r="I17" s="46"/>
      <c r="J17" s="46"/>
      <c r="K17" s="46"/>
      <c r="L17" s="46"/>
      <c r="M17" s="46"/>
      <c r="N17" s="46"/>
    </row>
    <row r="18" ht="32" customHeight="1" spans="1:14">
      <c r="A18" s="97" t="str">
        <f t="shared" si="0"/>
        <v>    医疗服务与保障能力提升补助资金</v>
      </c>
      <c r="B18" s="98" t="s">
        <v>419</v>
      </c>
      <c r="C18" s="98" t="s">
        <v>414</v>
      </c>
      <c r="D18" s="46">
        <v>100000</v>
      </c>
      <c r="E18" s="46">
        <v>100000</v>
      </c>
      <c r="F18" s="46"/>
      <c r="G18" s="46"/>
      <c r="H18" s="46"/>
      <c r="I18" s="46"/>
      <c r="J18" s="46"/>
      <c r="K18" s="46"/>
      <c r="L18" s="46"/>
      <c r="M18" s="46"/>
      <c r="N18" s="46"/>
    </row>
    <row r="19" ht="31" customHeight="1" spans="1:14">
      <c r="A19" s="97" t="str">
        <f t="shared" si="0"/>
        <v>    医疗服务与保障能力提升补助资金</v>
      </c>
      <c r="B19" s="98" t="s">
        <v>420</v>
      </c>
      <c r="C19" s="98" t="s">
        <v>418</v>
      </c>
      <c r="D19" s="46">
        <v>500000</v>
      </c>
      <c r="E19" s="46">
        <v>500000</v>
      </c>
      <c r="F19" s="46"/>
      <c r="G19" s="46"/>
      <c r="H19" s="46"/>
      <c r="I19" s="46"/>
      <c r="J19" s="46"/>
      <c r="K19" s="46"/>
      <c r="L19" s="46"/>
      <c r="M19" s="46"/>
      <c r="N19" s="46"/>
    </row>
    <row r="20" ht="21" customHeight="1" spans="1:14">
      <c r="A20" s="97" t="str">
        <f>"    "&amp;"一般公用经费"</f>
        <v>    一般公用经费</v>
      </c>
      <c r="B20" s="98" t="s">
        <v>421</v>
      </c>
      <c r="C20" s="98" t="s">
        <v>405</v>
      </c>
      <c r="D20" s="46">
        <v>50000</v>
      </c>
      <c r="E20" s="46">
        <v>50000</v>
      </c>
      <c r="F20" s="46"/>
      <c r="G20" s="46"/>
      <c r="H20" s="46"/>
      <c r="I20" s="46"/>
      <c r="J20" s="46"/>
      <c r="K20" s="46"/>
      <c r="L20" s="46"/>
      <c r="M20" s="46"/>
      <c r="N20" s="46"/>
    </row>
    <row r="21" ht="21" customHeight="1" spans="1:14">
      <c r="A21" s="97" t="str">
        <f>"    "&amp;"公车购置及运维费"</f>
        <v>    公车购置及运维费</v>
      </c>
      <c r="B21" s="98" t="s">
        <v>398</v>
      </c>
      <c r="C21" s="98" t="s">
        <v>422</v>
      </c>
      <c r="D21" s="46">
        <v>26000</v>
      </c>
      <c r="E21" s="46">
        <v>26000</v>
      </c>
      <c r="F21" s="46"/>
      <c r="G21" s="46"/>
      <c r="H21" s="46"/>
      <c r="I21" s="46"/>
      <c r="J21" s="46"/>
      <c r="K21" s="46"/>
      <c r="L21" s="46"/>
      <c r="M21" s="46"/>
      <c r="N21" s="46"/>
    </row>
    <row r="22" ht="21" customHeight="1" spans="1:14">
      <c r="A22" s="100" t="s">
        <v>278</v>
      </c>
      <c r="B22" s="101"/>
      <c r="C22" s="102"/>
      <c r="D22" s="46">
        <v>1689410</v>
      </c>
      <c r="E22" s="46">
        <v>1689410</v>
      </c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14">
    <mergeCell ref="A1:N1"/>
    <mergeCell ref="A2:N2"/>
    <mergeCell ref="A3:C3"/>
    <mergeCell ref="D4:N4"/>
    <mergeCell ref="I5:N5"/>
    <mergeCell ref="A22:C22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62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A1" sqref="$A1:$XFD1048576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31" t="s">
        <v>423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50"/>
    </row>
    <row r="2" ht="27.75" customHeight="1" spans="1:14">
      <c r="A2" s="75" t="s">
        <v>424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8" customHeight="1" spans="1:14">
      <c r="A3" s="76" t="str">
        <f>"单位名称："&amp;"玉溪市医疗保障局"</f>
        <v>单位名称：玉溪市医疗保障局</v>
      </c>
      <c r="B3" s="77"/>
      <c r="C3" s="77"/>
      <c r="D3" s="78"/>
      <c r="E3" s="79"/>
      <c r="F3" s="79"/>
      <c r="G3" s="79"/>
      <c r="H3" s="79"/>
      <c r="I3" s="79"/>
      <c r="N3" s="81" t="s">
        <v>2</v>
      </c>
    </row>
    <row r="4" ht="19.5" customHeight="1" spans="1:14">
      <c r="A4" s="36" t="s">
        <v>425</v>
      </c>
      <c r="B4" s="52" t="s">
        <v>137</v>
      </c>
      <c r="C4" s="53"/>
      <c r="D4" s="53"/>
      <c r="E4" s="52" t="s">
        <v>426</v>
      </c>
      <c r="F4" s="53"/>
      <c r="G4" s="53"/>
      <c r="H4" s="53"/>
      <c r="I4" s="53"/>
      <c r="J4" s="53"/>
      <c r="K4" s="53"/>
      <c r="L4" s="53"/>
      <c r="M4" s="53"/>
      <c r="N4" s="53"/>
    </row>
    <row r="5" ht="40.5" customHeight="1" spans="1:14">
      <c r="A5" s="42"/>
      <c r="B5" s="39" t="s">
        <v>30</v>
      </c>
      <c r="C5" s="35" t="s">
        <v>33</v>
      </c>
      <c r="D5" s="80" t="s">
        <v>427</v>
      </c>
      <c r="E5" s="43" t="s">
        <v>428</v>
      </c>
      <c r="F5" s="43" t="s">
        <v>429</v>
      </c>
      <c r="G5" s="43" t="s">
        <v>430</v>
      </c>
      <c r="H5" s="43" t="s">
        <v>431</v>
      </c>
      <c r="I5" s="43" t="s">
        <v>432</v>
      </c>
      <c r="J5" s="43" t="s">
        <v>433</v>
      </c>
      <c r="K5" s="43" t="s">
        <v>434</v>
      </c>
      <c r="L5" s="43" t="s">
        <v>435</v>
      </c>
      <c r="M5" s="43" t="s">
        <v>436</v>
      </c>
      <c r="N5" s="43" t="s">
        <v>437</v>
      </c>
    </row>
    <row r="6" ht="19.5" customHeight="1" spans="1:14">
      <c r="A6" s="43">
        <v>1</v>
      </c>
      <c r="B6" s="43">
        <v>2</v>
      </c>
      <c r="C6" s="43">
        <v>3</v>
      </c>
      <c r="D6" s="52">
        <v>4</v>
      </c>
      <c r="E6" s="43">
        <v>5</v>
      </c>
      <c r="F6" s="43">
        <v>6</v>
      </c>
      <c r="G6" s="43">
        <v>7</v>
      </c>
      <c r="H6" s="52">
        <v>8</v>
      </c>
      <c r="I6" s="43">
        <v>9</v>
      </c>
      <c r="J6" s="43">
        <v>10</v>
      </c>
      <c r="K6" s="43">
        <v>11</v>
      </c>
      <c r="L6" s="52">
        <v>12</v>
      </c>
      <c r="M6" s="43">
        <v>13</v>
      </c>
      <c r="N6" s="43">
        <v>14</v>
      </c>
    </row>
    <row r="7" ht="20.25" customHeight="1" spans="1:14">
      <c r="A7" s="44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ht="20.25" customHeight="1" spans="1:14">
      <c r="A8" s="44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ht="20.25" customHeight="1" spans="1:14">
      <c r="A9" s="70" t="s">
        <v>30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customHeight="1" spans="1:1">
      <c r="A10" t="s">
        <v>383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selection activeCell="C32" sqref="C3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1" t="s">
        <v>438</v>
      </c>
      <c r="B1" s="31"/>
      <c r="C1" s="31"/>
      <c r="D1" s="31"/>
      <c r="E1" s="31"/>
      <c r="F1" s="31"/>
      <c r="G1" s="31"/>
      <c r="H1" s="31"/>
      <c r="I1" s="31"/>
      <c r="J1" s="50"/>
    </row>
    <row r="2" ht="28.5" customHeight="1" spans="1:10">
      <c r="A2" s="65" t="s">
        <v>439</v>
      </c>
      <c r="B2" s="66"/>
      <c r="C2" s="66"/>
      <c r="D2" s="66"/>
      <c r="E2" s="66"/>
      <c r="F2" s="67"/>
      <c r="G2" s="66"/>
      <c r="H2" s="67"/>
      <c r="I2" s="67"/>
      <c r="J2" s="66"/>
    </row>
    <row r="3" ht="15" customHeight="1" spans="1:1">
      <c r="A3" s="5" t="str">
        <f>"单位名称："&amp;"玉溪市医疗保障局"</f>
        <v>单位名称：玉溪市医疗保障局</v>
      </c>
    </row>
    <row r="4" ht="14.25" customHeight="1" spans="1:10">
      <c r="A4" s="68" t="s">
        <v>281</v>
      </c>
      <c r="B4" s="68" t="s">
        <v>282</v>
      </c>
      <c r="C4" s="68" t="s">
        <v>283</v>
      </c>
      <c r="D4" s="68" t="s">
        <v>284</v>
      </c>
      <c r="E4" s="68" t="s">
        <v>285</v>
      </c>
      <c r="F4" s="55" t="s">
        <v>286</v>
      </c>
      <c r="G4" s="68" t="s">
        <v>287</v>
      </c>
      <c r="H4" s="55" t="s">
        <v>288</v>
      </c>
      <c r="I4" s="55" t="s">
        <v>289</v>
      </c>
      <c r="J4" s="68" t="s">
        <v>290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55">
        <v>6</v>
      </c>
      <c r="G5" s="68">
        <v>7</v>
      </c>
      <c r="H5" s="55">
        <v>8</v>
      </c>
      <c r="I5" s="55">
        <v>9</v>
      </c>
      <c r="J5" s="68">
        <v>10</v>
      </c>
    </row>
    <row r="6" ht="18" customHeight="1" spans="1:10">
      <c r="A6" s="44"/>
      <c r="B6" s="69"/>
      <c r="C6" s="69"/>
      <c r="D6" s="69"/>
      <c r="E6" s="70"/>
      <c r="F6" s="71"/>
      <c r="G6" s="70"/>
      <c r="H6" s="71"/>
      <c r="I6" s="71"/>
      <c r="J6" s="70"/>
    </row>
    <row r="7" ht="18" customHeight="1" spans="1:10">
      <c r="A7" s="72"/>
      <c r="B7" s="45"/>
      <c r="C7" s="45"/>
      <c r="D7" s="45"/>
      <c r="E7" s="44"/>
      <c r="F7" s="45"/>
      <c r="G7" s="44"/>
      <c r="H7" s="45"/>
      <c r="I7" s="45"/>
      <c r="J7" s="44"/>
    </row>
    <row r="8" ht="18" customHeight="1" spans="1:10">
      <c r="A8" s="69"/>
      <c r="B8" s="73"/>
      <c r="C8" s="45"/>
      <c r="D8" s="45"/>
      <c r="E8" s="44"/>
      <c r="F8" s="45"/>
      <c r="G8" s="44"/>
      <c r="H8" s="45"/>
      <c r="I8" s="45"/>
      <c r="J8" s="44"/>
    </row>
    <row r="9" ht="18" customHeight="1" spans="1:10">
      <c r="A9" s="69"/>
      <c r="B9" s="73"/>
      <c r="C9" s="45"/>
      <c r="D9" s="45"/>
      <c r="E9" s="44"/>
      <c r="F9" s="45"/>
      <c r="G9" s="44"/>
      <c r="H9" s="45"/>
      <c r="I9" s="45"/>
      <c r="J9" s="44"/>
    </row>
    <row r="10" ht="18" customHeight="1" spans="1:10">
      <c r="A10" s="69"/>
      <c r="B10" s="73"/>
      <c r="C10" s="45"/>
      <c r="D10" s="45"/>
      <c r="E10" s="44"/>
      <c r="F10" s="45"/>
      <c r="G10" s="44"/>
      <c r="H10" s="45"/>
      <c r="I10" s="45"/>
      <c r="J10" s="44"/>
    </row>
    <row r="11" ht="24" customHeight="1" spans="1:1">
      <c r="A11" s="74" t="s">
        <v>383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A9" sqref="A9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6" t="s">
        <v>440</v>
      </c>
      <c r="B1" s="56"/>
      <c r="C1" s="56"/>
      <c r="D1" s="56"/>
      <c r="E1" s="56"/>
      <c r="F1" s="56"/>
      <c r="G1" s="56"/>
      <c r="H1" s="56" t="s">
        <v>440</v>
      </c>
    </row>
    <row r="2" ht="28.5" customHeight="1" spans="1:8">
      <c r="A2" s="57" t="s">
        <v>441</v>
      </c>
      <c r="B2" s="57"/>
      <c r="C2" s="57"/>
      <c r="D2" s="57"/>
      <c r="E2" s="57"/>
      <c r="F2" s="57"/>
      <c r="G2" s="57"/>
      <c r="H2" s="57"/>
    </row>
    <row r="3" ht="18.75" customHeight="1" spans="1:8">
      <c r="A3" s="58" t="str">
        <f>"单位名称："&amp;"玉溪市医疗保障局"</f>
        <v>单位名称：玉溪市医疗保障局</v>
      </c>
      <c r="B3" s="58"/>
      <c r="C3" s="58"/>
      <c r="D3" s="58"/>
      <c r="E3" s="58"/>
      <c r="F3" s="58"/>
      <c r="G3" s="58"/>
      <c r="H3" s="58"/>
    </row>
    <row r="4" ht="18.75" customHeight="1" spans="1:8">
      <c r="A4" s="59" t="s">
        <v>130</v>
      </c>
      <c r="B4" s="59" t="s">
        <v>442</v>
      </c>
      <c r="C4" s="59" t="s">
        <v>443</v>
      </c>
      <c r="D4" s="59" t="s">
        <v>444</v>
      </c>
      <c r="E4" s="59" t="s">
        <v>445</v>
      </c>
      <c r="F4" s="59" t="s">
        <v>446</v>
      </c>
      <c r="G4" s="59"/>
      <c r="H4" s="59"/>
    </row>
    <row r="5" ht="18.75" customHeight="1" spans="1:8">
      <c r="A5" s="59"/>
      <c r="B5" s="59"/>
      <c r="C5" s="59"/>
      <c r="D5" s="59"/>
      <c r="E5" s="59"/>
      <c r="F5" s="59" t="s">
        <v>390</v>
      </c>
      <c r="G5" s="59" t="s">
        <v>447</v>
      </c>
      <c r="H5" s="59" t="s">
        <v>448</v>
      </c>
    </row>
    <row r="6" ht="18.75" customHeight="1" spans="1:8">
      <c r="A6" s="60" t="s">
        <v>44</v>
      </c>
      <c r="B6" s="60" t="s">
        <v>45</v>
      </c>
      <c r="C6" s="60" t="s">
        <v>46</v>
      </c>
      <c r="D6" s="60" t="s">
        <v>47</v>
      </c>
      <c r="E6" s="60" t="s">
        <v>48</v>
      </c>
      <c r="F6" s="60" t="s">
        <v>49</v>
      </c>
      <c r="G6" s="60" t="s">
        <v>50</v>
      </c>
      <c r="H6" s="60" t="s">
        <v>51</v>
      </c>
    </row>
    <row r="7" ht="18" customHeight="1" spans="1:8">
      <c r="A7" s="61"/>
      <c r="B7" s="61"/>
      <c r="C7" s="61"/>
      <c r="D7" s="61"/>
      <c r="E7" s="62"/>
      <c r="F7" s="63"/>
      <c r="G7" s="64"/>
      <c r="H7" s="64"/>
    </row>
    <row r="8" ht="18" customHeight="1" spans="1:8">
      <c r="A8" s="62" t="s">
        <v>30</v>
      </c>
      <c r="B8" s="62"/>
      <c r="C8" s="62"/>
      <c r="D8" s="62"/>
      <c r="E8" s="62"/>
      <c r="F8" s="63"/>
      <c r="G8" s="64"/>
      <c r="H8" s="64"/>
    </row>
    <row r="9" customHeight="1" spans="1:1">
      <c r="A9" t="s">
        <v>383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7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5"/>
  <sheetViews>
    <sheetView showZeros="0" workbookViewId="0">
      <selection activeCell="F27" sqref="F27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1" t="s">
        <v>449</v>
      </c>
      <c r="B1" s="31"/>
      <c r="C1" s="31"/>
      <c r="D1" s="32"/>
      <c r="E1" s="32"/>
      <c r="F1" s="32"/>
      <c r="G1" s="32"/>
      <c r="H1" s="31"/>
      <c r="I1" s="31"/>
      <c r="J1" s="31"/>
      <c r="K1" s="50"/>
    </row>
    <row r="2" ht="28.5" customHeight="1" spans="1:11">
      <c r="A2" s="33" t="s">
        <v>450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3.5" customHeight="1" spans="1:11">
      <c r="A3" s="5" t="str">
        <f>"单位名称："&amp;"玉溪市医疗保障局"</f>
        <v>单位名称：玉溪市医疗保障局</v>
      </c>
      <c r="B3" s="6"/>
      <c r="C3" s="6"/>
      <c r="D3" s="6"/>
      <c r="E3" s="6"/>
      <c r="F3" s="6"/>
      <c r="G3" s="6"/>
      <c r="H3" s="7"/>
      <c r="I3" s="7"/>
      <c r="J3" s="7"/>
      <c r="K3" s="51" t="s">
        <v>2</v>
      </c>
    </row>
    <row r="4" ht="21.75" customHeight="1" spans="1:11">
      <c r="A4" s="34" t="s">
        <v>253</v>
      </c>
      <c r="B4" s="34" t="s">
        <v>132</v>
      </c>
      <c r="C4" s="34" t="s">
        <v>254</v>
      </c>
      <c r="D4" s="35" t="s">
        <v>133</v>
      </c>
      <c r="E4" s="35" t="s">
        <v>134</v>
      </c>
      <c r="F4" s="35" t="s">
        <v>135</v>
      </c>
      <c r="G4" s="35" t="s">
        <v>136</v>
      </c>
      <c r="H4" s="36" t="s">
        <v>30</v>
      </c>
      <c r="I4" s="52" t="s">
        <v>451</v>
      </c>
      <c r="J4" s="53"/>
      <c r="K4" s="54"/>
    </row>
    <row r="5" ht="21.75" customHeight="1" spans="1:11">
      <c r="A5" s="37"/>
      <c r="B5" s="37"/>
      <c r="C5" s="37"/>
      <c r="D5" s="38"/>
      <c r="E5" s="38"/>
      <c r="F5" s="38"/>
      <c r="G5" s="38"/>
      <c r="H5" s="39"/>
      <c r="I5" s="35" t="s">
        <v>33</v>
      </c>
      <c r="J5" s="35" t="s">
        <v>34</v>
      </c>
      <c r="K5" s="35" t="s">
        <v>35</v>
      </c>
    </row>
    <row r="6" ht="40.5" customHeight="1" spans="1:11">
      <c r="A6" s="40"/>
      <c r="B6" s="40"/>
      <c r="C6" s="40"/>
      <c r="D6" s="41"/>
      <c r="E6" s="41"/>
      <c r="F6" s="41"/>
      <c r="G6" s="41"/>
      <c r="H6" s="42"/>
      <c r="I6" s="41" t="s">
        <v>32</v>
      </c>
      <c r="J6" s="41"/>
      <c r="K6" s="41"/>
    </row>
    <row r="7" ht="15" customHeight="1" spans="1:11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55">
        <v>10</v>
      </c>
      <c r="K7" s="55">
        <v>11</v>
      </c>
    </row>
    <row r="8" ht="30.65" customHeight="1" spans="1:11">
      <c r="A8" s="44"/>
      <c r="B8" s="45" t="s">
        <v>258</v>
      </c>
      <c r="C8" s="44"/>
      <c r="D8" s="44"/>
      <c r="E8" s="44"/>
      <c r="F8" s="44"/>
      <c r="G8" s="44"/>
      <c r="H8" s="46">
        <v>1483300</v>
      </c>
      <c r="I8" s="46">
        <v>1483300</v>
      </c>
      <c r="J8" s="46"/>
      <c r="K8" s="46"/>
    </row>
    <row r="9" ht="30.65" customHeight="1" spans="1:11">
      <c r="A9" s="45" t="s">
        <v>259</v>
      </c>
      <c r="B9" s="45" t="s">
        <v>258</v>
      </c>
      <c r="C9" s="45" t="s">
        <v>64</v>
      </c>
      <c r="D9" s="45" t="s">
        <v>94</v>
      </c>
      <c r="E9" s="45" t="s">
        <v>261</v>
      </c>
      <c r="F9" s="45" t="s">
        <v>196</v>
      </c>
      <c r="G9" s="45" t="s">
        <v>197</v>
      </c>
      <c r="H9" s="46">
        <v>101200</v>
      </c>
      <c r="I9" s="46">
        <v>101200</v>
      </c>
      <c r="J9" s="46"/>
      <c r="K9" s="46"/>
    </row>
    <row r="10" ht="30.65" customHeight="1" spans="1:11">
      <c r="A10" s="45" t="s">
        <v>259</v>
      </c>
      <c r="B10" s="45" t="s">
        <v>258</v>
      </c>
      <c r="C10" s="45" t="s">
        <v>64</v>
      </c>
      <c r="D10" s="45" t="s">
        <v>94</v>
      </c>
      <c r="E10" s="45" t="s">
        <v>261</v>
      </c>
      <c r="F10" s="45" t="s">
        <v>198</v>
      </c>
      <c r="G10" s="45" t="s">
        <v>199</v>
      </c>
      <c r="H10" s="46">
        <v>190000</v>
      </c>
      <c r="I10" s="46">
        <v>190000</v>
      </c>
      <c r="J10" s="46"/>
      <c r="K10" s="46"/>
    </row>
    <row r="11" ht="30.65" customHeight="1" spans="1:11">
      <c r="A11" s="45" t="s">
        <v>259</v>
      </c>
      <c r="B11" s="45" t="s">
        <v>258</v>
      </c>
      <c r="C11" s="45" t="s">
        <v>64</v>
      </c>
      <c r="D11" s="45" t="s">
        <v>94</v>
      </c>
      <c r="E11" s="45" t="s">
        <v>261</v>
      </c>
      <c r="F11" s="45" t="s">
        <v>202</v>
      </c>
      <c r="G11" s="45" t="s">
        <v>203</v>
      </c>
      <c r="H11" s="46">
        <v>100000</v>
      </c>
      <c r="I11" s="46">
        <v>100000</v>
      </c>
      <c r="J11" s="46"/>
      <c r="K11" s="46"/>
    </row>
    <row r="12" ht="30.65" customHeight="1" spans="1:11">
      <c r="A12" s="45" t="s">
        <v>259</v>
      </c>
      <c r="B12" s="45" t="s">
        <v>258</v>
      </c>
      <c r="C12" s="45" t="s">
        <v>64</v>
      </c>
      <c r="D12" s="45" t="s">
        <v>94</v>
      </c>
      <c r="E12" s="45" t="s">
        <v>261</v>
      </c>
      <c r="F12" s="45" t="s">
        <v>206</v>
      </c>
      <c r="G12" s="45" t="s">
        <v>207</v>
      </c>
      <c r="H12" s="46">
        <v>696400</v>
      </c>
      <c r="I12" s="46">
        <v>696400</v>
      </c>
      <c r="J12" s="46"/>
      <c r="K12" s="46"/>
    </row>
    <row r="13" ht="30.65" customHeight="1" spans="1:11">
      <c r="A13" s="45" t="s">
        <v>259</v>
      </c>
      <c r="B13" s="45" t="s">
        <v>258</v>
      </c>
      <c r="C13" s="45" t="s">
        <v>64</v>
      </c>
      <c r="D13" s="45" t="s">
        <v>94</v>
      </c>
      <c r="E13" s="45" t="s">
        <v>261</v>
      </c>
      <c r="F13" s="45" t="s">
        <v>210</v>
      </c>
      <c r="G13" s="45" t="s">
        <v>211</v>
      </c>
      <c r="H13" s="46">
        <v>255700</v>
      </c>
      <c r="I13" s="46">
        <v>255700</v>
      </c>
      <c r="J13" s="46"/>
      <c r="K13" s="46"/>
    </row>
    <row r="14" ht="30.65" customHeight="1" spans="1:11">
      <c r="A14" s="45" t="s">
        <v>259</v>
      </c>
      <c r="B14" s="45" t="s">
        <v>258</v>
      </c>
      <c r="C14" s="45" t="s">
        <v>64</v>
      </c>
      <c r="D14" s="45" t="s">
        <v>94</v>
      </c>
      <c r="E14" s="45" t="s">
        <v>261</v>
      </c>
      <c r="F14" s="45" t="s">
        <v>194</v>
      </c>
      <c r="G14" s="45" t="s">
        <v>195</v>
      </c>
      <c r="H14" s="46">
        <v>140000</v>
      </c>
      <c r="I14" s="46">
        <v>140000</v>
      </c>
      <c r="J14" s="46"/>
      <c r="K14" s="46"/>
    </row>
    <row r="15" ht="18.75" customHeight="1" spans="1:11">
      <c r="A15" s="47" t="s">
        <v>278</v>
      </c>
      <c r="B15" s="48"/>
      <c r="C15" s="48"/>
      <c r="D15" s="48"/>
      <c r="E15" s="48"/>
      <c r="F15" s="48"/>
      <c r="G15" s="49"/>
      <c r="H15" s="46">
        <v>1483300</v>
      </c>
      <c r="I15" s="46">
        <v>1483300</v>
      </c>
      <c r="J15" s="46"/>
      <c r="K15" s="46"/>
    </row>
  </sheetData>
  <mergeCells count="16">
    <mergeCell ref="A1:K1"/>
    <mergeCell ref="A2:K2"/>
    <mergeCell ref="A3:G3"/>
    <mergeCell ref="I4:K4"/>
    <mergeCell ref="A15:G1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selection activeCell="A2" sqref="A2:G2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452</v>
      </c>
      <c r="B1" s="1"/>
      <c r="C1" s="1"/>
      <c r="D1" s="2"/>
      <c r="E1" s="1"/>
      <c r="F1" s="1"/>
      <c r="G1" s="3"/>
    </row>
    <row r="2" ht="27.75" customHeight="1" spans="1:7">
      <c r="A2" s="4" t="s">
        <v>453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"单位名称："&amp;"玉溪市医疗保障局"</f>
        <v>单位名称：玉溪市医疗保障局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254</v>
      </c>
      <c r="B4" s="9" t="s">
        <v>253</v>
      </c>
      <c r="C4" s="9" t="s">
        <v>132</v>
      </c>
      <c r="D4" s="10" t="s">
        <v>454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455</v>
      </c>
      <c r="F5" s="10" t="s">
        <v>456</v>
      </c>
      <c r="G5" s="10" t="s">
        <v>457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49592</v>
      </c>
      <c r="F8" s="24">
        <v>49592</v>
      </c>
      <c r="G8" s="24">
        <v>49592</v>
      </c>
    </row>
    <row r="9" ht="21" customHeight="1" spans="1:7">
      <c r="A9" s="25" t="s">
        <v>64</v>
      </c>
      <c r="B9" s="21"/>
      <c r="C9" s="21"/>
      <c r="D9" s="26"/>
      <c r="E9" s="24">
        <v>49592</v>
      </c>
      <c r="F9" s="24">
        <v>49592</v>
      </c>
      <c r="G9" s="24">
        <v>49592</v>
      </c>
    </row>
    <row r="10" ht="21" customHeight="1" spans="1:7">
      <c r="A10" s="27"/>
      <c r="B10" s="21" t="s">
        <v>458</v>
      </c>
      <c r="C10" s="21" t="s">
        <v>262</v>
      </c>
      <c r="D10" s="26" t="s">
        <v>459</v>
      </c>
      <c r="E10" s="24">
        <v>9000</v>
      </c>
      <c r="F10" s="24">
        <v>9000</v>
      </c>
      <c r="G10" s="24">
        <v>9000</v>
      </c>
    </row>
    <row r="11" ht="21" customHeight="1" spans="1:7">
      <c r="A11" s="27"/>
      <c r="B11" s="21" t="s">
        <v>460</v>
      </c>
      <c r="C11" s="21" t="s">
        <v>274</v>
      </c>
      <c r="D11" s="26" t="s">
        <v>459</v>
      </c>
      <c r="E11" s="24">
        <v>20592</v>
      </c>
      <c r="F11" s="24">
        <v>20592</v>
      </c>
      <c r="G11" s="24">
        <v>20592</v>
      </c>
    </row>
    <row r="12" ht="21" customHeight="1" spans="1:7">
      <c r="A12" s="27"/>
      <c r="B12" s="21" t="s">
        <v>458</v>
      </c>
      <c r="C12" s="21" t="s">
        <v>272</v>
      </c>
      <c r="D12" s="26" t="s">
        <v>459</v>
      </c>
      <c r="E12" s="24">
        <v>20000</v>
      </c>
      <c r="F12" s="24">
        <v>20000</v>
      </c>
      <c r="G12" s="24">
        <v>20000</v>
      </c>
    </row>
    <row r="13" ht="21" customHeight="1" spans="1:7">
      <c r="A13" s="28" t="s">
        <v>30</v>
      </c>
      <c r="B13" s="29" t="s">
        <v>461</v>
      </c>
      <c r="C13" s="29"/>
      <c r="D13" s="30"/>
      <c r="E13" s="24">
        <v>49592</v>
      </c>
      <c r="F13" s="24">
        <v>49592</v>
      </c>
      <c r="G13" s="24">
        <v>49592</v>
      </c>
    </row>
  </sheetData>
  <mergeCells count="12">
    <mergeCell ref="A1:G1"/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" sqref="$A1:$XFD1"/>
    </sheetView>
  </sheetViews>
  <sheetFormatPr defaultColWidth="8.85" defaultRowHeight="15" customHeight="1"/>
  <cols>
    <col min="1" max="1" width="17.8416666666667" customWidth="1"/>
    <col min="2" max="2" width="26.625" customWidth="1"/>
    <col min="3" max="3" width="16.2833333333333" customWidth="1"/>
    <col min="4" max="4" width="16.4166666666667" customWidth="1"/>
    <col min="5" max="5" width="16.2833333333333" customWidth="1"/>
    <col min="6" max="8" width="9" customWidth="1"/>
    <col min="9" max="14" width="10.625" customWidth="1"/>
    <col min="15" max="16" width="16.2833333333333" customWidth="1"/>
    <col min="17" max="19" width="7.75" customWidth="1"/>
  </cols>
  <sheetData>
    <row r="1" s="163" customFormat="1" customHeight="1" spans="1:19">
      <c r="A1" s="183" t="s">
        <v>26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="163" customFormat="1" ht="28.5" customHeight="1" spans="1:19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="163" customFormat="1" ht="20.25" customHeight="1" spans="1:19">
      <c r="A3" s="58" t="str">
        <f>"单位名称："&amp;"玉溪市医疗保障局"</f>
        <v>单位名称：玉溪市医疗保障局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6"/>
      <c r="M3" s="56"/>
      <c r="N3" s="56"/>
      <c r="O3" s="56"/>
      <c r="P3" s="56"/>
      <c r="Q3" s="56"/>
      <c r="R3" s="56"/>
      <c r="S3" s="56" t="s">
        <v>2</v>
      </c>
    </row>
    <row r="4" ht="27" customHeight="1" spans="1:19">
      <c r="A4" s="166" t="s">
        <v>28</v>
      </c>
      <c r="B4" s="166" t="s">
        <v>29</v>
      </c>
      <c r="C4" s="166" t="s">
        <v>30</v>
      </c>
      <c r="D4" s="166" t="s">
        <v>31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 t="s">
        <v>20</v>
      </c>
      <c r="P4" s="166"/>
      <c r="Q4" s="166"/>
      <c r="R4" s="166"/>
      <c r="S4" s="166"/>
    </row>
    <row r="5" ht="27" customHeight="1" spans="1:19">
      <c r="A5" s="166"/>
      <c r="B5" s="166"/>
      <c r="C5" s="166"/>
      <c r="D5" s="166" t="s">
        <v>32</v>
      </c>
      <c r="E5" s="166" t="s">
        <v>33</v>
      </c>
      <c r="F5" s="166" t="s">
        <v>34</v>
      </c>
      <c r="G5" s="166" t="s">
        <v>35</v>
      </c>
      <c r="H5" s="166" t="s">
        <v>36</v>
      </c>
      <c r="I5" s="166" t="s">
        <v>37</v>
      </c>
      <c r="J5" s="166"/>
      <c r="K5" s="166"/>
      <c r="L5" s="166"/>
      <c r="M5" s="166"/>
      <c r="N5" s="166"/>
      <c r="O5" s="166" t="s">
        <v>32</v>
      </c>
      <c r="P5" s="166" t="s">
        <v>33</v>
      </c>
      <c r="Q5" s="166" t="s">
        <v>34</v>
      </c>
      <c r="R5" s="166" t="s">
        <v>35</v>
      </c>
      <c r="S5" s="166" t="s">
        <v>38</v>
      </c>
    </row>
    <row r="6" ht="27" customHeight="1" spans="1:19">
      <c r="A6" s="166"/>
      <c r="B6" s="166"/>
      <c r="C6" s="166"/>
      <c r="D6" s="166"/>
      <c r="E6" s="166"/>
      <c r="F6" s="166"/>
      <c r="G6" s="166"/>
      <c r="H6" s="166"/>
      <c r="I6" s="166" t="s">
        <v>32</v>
      </c>
      <c r="J6" s="166" t="s">
        <v>39</v>
      </c>
      <c r="K6" s="166" t="s">
        <v>40</v>
      </c>
      <c r="L6" s="166" t="s">
        <v>41</v>
      </c>
      <c r="M6" s="166" t="s">
        <v>42</v>
      </c>
      <c r="N6" s="166" t="s">
        <v>43</v>
      </c>
      <c r="O6" s="166"/>
      <c r="P6" s="166"/>
      <c r="Q6" s="166"/>
      <c r="R6" s="166"/>
      <c r="S6" s="166"/>
    </row>
    <row r="7" ht="20.25" customHeight="1" spans="1:19">
      <c r="A7" s="180" t="s">
        <v>44</v>
      </c>
      <c r="B7" s="180" t="s">
        <v>45</v>
      </c>
      <c r="C7" s="180" t="s">
        <v>46</v>
      </c>
      <c r="D7" s="180" t="s">
        <v>47</v>
      </c>
      <c r="E7" s="180" t="s">
        <v>48</v>
      </c>
      <c r="F7" s="180" t="s">
        <v>49</v>
      </c>
      <c r="G7" s="180" t="s">
        <v>50</v>
      </c>
      <c r="H7" s="180" t="s">
        <v>51</v>
      </c>
      <c r="I7" s="180" t="s">
        <v>52</v>
      </c>
      <c r="J7" s="180" t="s">
        <v>53</v>
      </c>
      <c r="K7" s="180" t="s">
        <v>54</v>
      </c>
      <c r="L7" s="180" t="s">
        <v>55</v>
      </c>
      <c r="M7" s="180" t="s">
        <v>56</v>
      </c>
      <c r="N7" s="180" t="s">
        <v>57</v>
      </c>
      <c r="O7" s="180" t="s">
        <v>58</v>
      </c>
      <c r="P7" s="180" t="s">
        <v>59</v>
      </c>
      <c r="Q7" s="180" t="s">
        <v>60</v>
      </c>
      <c r="R7" s="180" t="s">
        <v>61</v>
      </c>
      <c r="S7" s="180" t="s">
        <v>62</v>
      </c>
    </row>
    <row r="8" ht="20.25" customHeight="1" spans="1:19">
      <c r="A8" s="172" t="s">
        <v>63</v>
      </c>
      <c r="B8" s="172" t="s">
        <v>64</v>
      </c>
      <c r="C8" s="182">
        <v>17118425.71</v>
      </c>
      <c r="D8" s="182">
        <v>16219062.89</v>
      </c>
      <c r="E8" s="181">
        <v>16218762.89</v>
      </c>
      <c r="F8" s="181"/>
      <c r="G8" s="181"/>
      <c r="H8" s="181"/>
      <c r="I8" s="181">
        <v>300</v>
      </c>
      <c r="J8" s="181"/>
      <c r="K8" s="181"/>
      <c r="L8" s="181"/>
      <c r="M8" s="181"/>
      <c r="N8" s="181">
        <v>300</v>
      </c>
      <c r="O8" s="182">
        <v>899362.82</v>
      </c>
      <c r="P8" s="182">
        <v>899362.82</v>
      </c>
      <c r="Q8" s="182"/>
      <c r="R8" s="182"/>
      <c r="S8" s="182"/>
    </row>
    <row r="9" ht="20.25" customHeight="1" spans="1:19">
      <c r="A9" s="199" t="s">
        <v>65</v>
      </c>
      <c r="B9" s="199" t="s">
        <v>64</v>
      </c>
      <c r="C9" s="182">
        <v>17118425.71</v>
      </c>
      <c r="D9" s="182">
        <v>16219062.89</v>
      </c>
      <c r="E9" s="181">
        <v>16218762.89</v>
      </c>
      <c r="F9" s="181"/>
      <c r="G9" s="181"/>
      <c r="H9" s="181"/>
      <c r="I9" s="181">
        <v>300</v>
      </c>
      <c r="J9" s="181"/>
      <c r="K9" s="181"/>
      <c r="L9" s="181"/>
      <c r="M9" s="181"/>
      <c r="N9" s="181">
        <v>300</v>
      </c>
      <c r="O9" s="182">
        <v>899362.82</v>
      </c>
      <c r="P9" s="182">
        <v>899362.82</v>
      </c>
      <c r="Q9" s="182"/>
      <c r="R9" s="172"/>
      <c r="S9" s="182"/>
    </row>
    <row r="10" ht="20.25" customHeight="1" spans="1:19">
      <c r="A10" s="168" t="s">
        <v>30</v>
      </c>
      <c r="B10" s="172"/>
      <c r="C10" s="182">
        <v>17118425.71</v>
      </c>
      <c r="D10" s="182">
        <v>16219062.89</v>
      </c>
      <c r="E10" s="182">
        <v>16218762.89</v>
      </c>
      <c r="F10" s="182"/>
      <c r="G10" s="182"/>
      <c r="H10" s="182"/>
      <c r="I10" s="182">
        <v>300</v>
      </c>
      <c r="J10" s="182"/>
      <c r="K10" s="182"/>
      <c r="L10" s="182"/>
      <c r="M10" s="182"/>
      <c r="N10" s="182">
        <v>300</v>
      </c>
      <c r="O10" s="182">
        <v>899362.82</v>
      </c>
      <c r="P10" s="182">
        <v>899362.82</v>
      </c>
      <c r="Q10" s="182"/>
      <c r="R10" s="182"/>
      <c r="S10" s="182"/>
    </row>
  </sheetData>
  <mergeCells count="20">
    <mergeCell ref="A1:S1"/>
    <mergeCell ref="A2:S2"/>
    <mergeCell ref="A3:R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scale="51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Zeros="0" workbookViewId="0">
      <selection activeCell="U18" sqref="U18:U19"/>
    </sheetView>
  </sheetViews>
  <sheetFormatPr defaultColWidth="8.85" defaultRowHeight="15" customHeight="1"/>
  <cols>
    <col min="1" max="1" width="17.8416666666667" customWidth="1"/>
    <col min="2" max="2" width="43.75" customWidth="1"/>
    <col min="3" max="6" width="15.1333333333333" customWidth="1"/>
    <col min="7" max="15" width="10.25" customWidth="1"/>
  </cols>
  <sheetData>
    <row r="1" s="163" customFormat="1" customHeight="1" spans="1:15">
      <c r="A1" s="183" t="s">
        <v>66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="163" customFormat="1" ht="28.5" customHeight="1" spans="1:15">
      <c r="A2" s="57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="163" customFormat="1" ht="20.25" customHeight="1" spans="1:15">
      <c r="A3" s="58" t="str">
        <f>"单位名称："&amp;"玉溪市医疗保障局"</f>
        <v>单位名称：玉溪市医疗保障局</v>
      </c>
      <c r="B3" s="58"/>
      <c r="C3" s="58"/>
      <c r="D3" s="58"/>
      <c r="E3" s="58"/>
      <c r="F3" s="58"/>
      <c r="G3" s="58"/>
      <c r="H3" s="58"/>
      <c r="I3" s="58"/>
      <c r="J3" s="56"/>
      <c r="K3" s="56"/>
      <c r="L3" s="56"/>
      <c r="M3" s="56"/>
      <c r="N3" s="56"/>
      <c r="O3" s="56" t="s">
        <v>2</v>
      </c>
    </row>
    <row r="4" ht="27" customHeight="1" spans="1:15">
      <c r="A4" s="166" t="s">
        <v>68</v>
      </c>
      <c r="B4" s="166" t="s">
        <v>69</v>
      </c>
      <c r="C4" s="166" t="s">
        <v>30</v>
      </c>
      <c r="D4" s="166" t="s">
        <v>33</v>
      </c>
      <c r="E4" s="166"/>
      <c r="F4" s="166"/>
      <c r="G4" s="166" t="s">
        <v>34</v>
      </c>
      <c r="H4" s="166" t="s">
        <v>35</v>
      </c>
      <c r="I4" s="166" t="s">
        <v>70</v>
      </c>
      <c r="J4" s="166" t="s">
        <v>71</v>
      </c>
      <c r="K4" s="166"/>
      <c r="L4" s="166"/>
      <c r="M4" s="166"/>
      <c r="N4" s="166"/>
      <c r="O4" s="166"/>
    </row>
    <row r="5" ht="27" customHeight="1" spans="1:15">
      <c r="A5" s="166"/>
      <c r="B5" s="166"/>
      <c r="C5" s="166"/>
      <c r="D5" s="166" t="s">
        <v>32</v>
      </c>
      <c r="E5" s="166" t="s">
        <v>72</v>
      </c>
      <c r="F5" s="166" t="s">
        <v>73</v>
      </c>
      <c r="G5" s="166"/>
      <c r="H5" s="166"/>
      <c r="I5" s="166"/>
      <c r="J5" s="166" t="s">
        <v>32</v>
      </c>
      <c r="K5" s="166" t="s">
        <v>74</v>
      </c>
      <c r="L5" s="166" t="s">
        <v>75</v>
      </c>
      <c r="M5" s="166" t="s">
        <v>76</v>
      </c>
      <c r="N5" s="166" t="s">
        <v>77</v>
      </c>
      <c r="O5" s="166" t="s">
        <v>78</v>
      </c>
    </row>
    <row r="6" ht="20.25" customHeight="1" spans="1:15">
      <c r="A6" s="180" t="s">
        <v>44</v>
      </c>
      <c r="B6" s="180" t="s">
        <v>45</v>
      </c>
      <c r="C6" s="180" t="s">
        <v>46</v>
      </c>
      <c r="D6" s="180" t="s">
        <v>47</v>
      </c>
      <c r="E6" s="180" t="s">
        <v>48</v>
      </c>
      <c r="F6" s="180" t="s">
        <v>49</v>
      </c>
      <c r="G6" s="180" t="s">
        <v>50</v>
      </c>
      <c r="H6" s="180" t="s">
        <v>51</v>
      </c>
      <c r="I6" s="180" t="s">
        <v>52</v>
      </c>
      <c r="J6" s="180" t="s">
        <v>53</v>
      </c>
      <c r="K6" s="180" t="s">
        <v>54</v>
      </c>
      <c r="L6" s="180" t="s">
        <v>55</v>
      </c>
      <c r="M6" s="180" t="s">
        <v>56</v>
      </c>
      <c r="N6" s="180" t="s">
        <v>57</v>
      </c>
      <c r="O6" s="180" t="s">
        <v>58</v>
      </c>
    </row>
    <row r="7" ht="20.25" customHeight="1" spans="1:15">
      <c r="A7" s="172" t="s">
        <v>79</v>
      </c>
      <c r="B7" s="172" t="str">
        <f>"        "&amp;"社会保障和就业支出"</f>
        <v>        社会保障和就业支出</v>
      </c>
      <c r="C7" s="181">
        <v>1983557.44</v>
      </c>
      <c r="D7" s="181">
        <v>1983557.44</v>
      </c>
      <c r="E7" s="181">
        <v>1962965.44</v>
      </c>
      <c r="F7" s="181">
        <v>20592</v>
      </c>
      <c r="G7" s="181"/>
      <c r="H7" s="181"/>
      <c r="I7" s="181"/>
      <c r="J7" s="181"/>
      <c r="K7" s="181"/>
      <c r="L7" s="181"/>
      <c r="M7" s="181"/>
      <c r="N7" s="181"/>
      <c r="O7" s="181"/>
    </row>
    <row r="8" ht="20.25" customHeight="1" spans="1:15">
      <c r="A8" s="199" t="s">
        <v>80</v>
      </c>
      <c r="B8" s="199" t="str">
        <f>"        "&amp;"行政事业单位养老支出"</f>
        <v>        行政事业单位养老支出</v>
      </c>
      <c r="C8" s="181">
        <v>1962965.44</v>
      </c>
      <c r="D8" s="181">
        <v>1962965.44</v>
      </c>
      <c r="E8" s="181">
        <v>1962965.44</v>
      </c>
      <c r="F8" s="181"/>
      <c r="G8" s="181"/>
      <c r="H8" s="181"/>
      <c r="I8" s="181"/>
      <c r="J8" s="181"/>
      <c r="K8" s="181"/>
      <c r="L8" s="181"/>
      <c r="M8" s="181"/>
      <c r="N8" s="181"/>
      <c r="O8" s="181"/>
    </row>
    <row r="9" ht="20.25" customHeight="1" spans="1:15">
      <c r="A9" s="200" t="s">
        <v>81</v>
      </c>
      <c r="B9" s="200" t="str">
        <f>"        "&amp;"行政单位离退休"</f>
        <v>        行政单位离退休</v>
      </c>
      <c r="C9" s="181">
        <v>477000</v>
      </c>
      <c r="D9" s="181">
        <v>477000</v>
      </c>
      <c r="E9" s="181">
        <v>477000</v>
      </c>
      <c r="F9" s="181"/>
      <c r="G9" s="181"/>
      <c r="H9" s="181"/>
      <c r="I9" s="181"/>
      <c r="J9" s="181"/>
      <c r="K9" s="181"/>
      <c r="L9" s="181"/>
      <c r="M9" s="181"/>
      <c r="N9" s="181"/>
      <c r="O9" s="181"/>
    </row>
    <row r="10" ht="20.25" customHeight="1" spans="1:15">
      <c r="A10" s="200" t="s">
        <v>82</v>
      </c>
      <c r="B10" s="200" t="str">
        <f>"        "&amp;"机关事业单位基本养老保险缴费支出"</f>
        <v>        机关事业单位基本养老保险缴费支出</v>
      </c>
      <c r="C10" s="181">
        <v>1085965.44</v>
      </c>
      <c r="D10" s="181">
        <v>1085965.44</v>
      </c>
      <c r="E10" s="181">
        <v>1085965.44</v>
      </c>
      <c r="F10" s="181"/>
      <c r="G10" s="181"/>
      <c r="H10" s="181"/>
      <c r="I10" s="181"/>
      <c r="J10" s="181"/>
      <c r="K10" s="181"/>
      <c r="L10" s="181"/>
      <c r="M10" s="181"/>
      <c r="N10" s="181"/>
      <c r="O10" s="181"/>
    </row>
    <row r="11" ht="20.25" customHeight="1" spans="1:15">
      <c r="A11" s="200" t="s">
        <v>83</v>
      </c>
      <c r="B11" s="200" t="str">
        <f>"        "&amp;"机关事业单位职业年金缴费支出"</f>
        <v>        机关事业单位职业年金缴费支出</v>
      </c>
      <c r="C11" s="181">
        <v>400000</v>
      </c>
      <c r="D11" s="181">
        <v>400000</v>
      </c>
      <c r="E11" s="181">
        <v>400000</v>
      </c>
      <c r="F11" s="181"/>
      <c r="G11" s="181"/>
      <c r="H11" s="181"/>
      <c r="I11" s="181"/>
      <c r="J11" s="181"/>
      <c r="K11" s="181"/>
      <c r="L11" s="181"/>
      <c r="M11" s="181"/>
      <c r="N11" s="181"/>
      <c r="O11" s="181"/>
    </row>
    <row r="12" ht="20.25" customHeight="1" spans="1:15">
      <c r="A12" s="199" t="s">
        <v>84</v>
      </c>
      <c r="B12" s="199" t="str">
        <f>"        "&amp;"抚恤"</f>
        <v>        抚恤</v>
      </c>
      <c r="C12" s="181">
        <v>20592</v>
      </c>
      <c r="D12" s="181">
        <v>20592</v>
      </c>
      <c r="E12" s="181"/>
      <c r="F12" s="181">
        <v>20592</v>
      </c>
      <c r="G12" s="181"/>
      <c r="H12" s="181"/>
      <c r="I12" s="181"/>
      <c r="J12" s="181"/>
      <c r="K12" s="181"/>
      <c r="L12" s="181"/>
      <c r="M12" s="181"/>
      <c r="N12" s="181"/>
      <c r="O12" s="181"/>
    </row>
    <row r="13" ht="20.25" customHeight="1" spans="1:15">
      <c r="A13" s="200" t="s">
        <v>85</v>
      </c>
      <c r="B13" s="200" t="str">
        <f>"        "&amp;"死亡抚恤"</f>
        <v>        死亡抚恤</v>
      </c>
      <c r="C13" s="181">
        <v>20592</v>
      </c>
      <c r="D13" s="181">
        <v>20592</v>
      </c>
      <c r="E13" s="181"/>
      <c r="F13" s="181">
        <v>20592</v>
      </c>
      <c r="G13" s="181"/>
      <c r="H13" s="181"/>
      <c r="I13" s="181"/>
      <c r="J13" s="181"/>
      <c r="K13" s="181"/>
      <c r="L13" s="181"/>
      <c r="M13" s="181"/>
      <c r="N13" s="181"/>
      <c r="O13" s="181"/>
    </row>
    <row r="14" ht="20.25" customHeight="1" spans="1:15">
      <c r="A14" s="172" t="s">
        <v>86</v>
      </c>
      <c r="B14" s="172" t="str">
        <f>"        "&amp;"卫生健康支出"</f>
        <v>        卫生健康支出</v>
      </c>
      <c r="C14" s="181">
        <v>13059860.27</v>
      </c>
      <c r="D14" s="181">
        <v>13059560.27</v>
      </c>
      <c r="E14" s="181">
        <v>10647897.45</v>
      </c>
      <c r="F14" s="181">
        <v>2411662.82</v>
      </c>
      <c r="G14" s="181"/>
      <c r="H14" s="181"/>
      <c r="I14" s="181"/>
      <c r="J14" s="181">
        <v>300</v>
      </c>
      <c r="K14" s="181"/>
      <c r="L14" s="181"/>
      <c r="M14" s="181"/>
      <c r="N14" s="181"/>
      <c r="O14" s="181">
        <v>300</v>
      </c>
    </row>
    <row r="15" ht="20.25" customHeight="1" spans="1:15">
      <c r="A15" s="199" t="s">
        <v>87</v>
      </c>
      <c r="B15" s="199" t="str">
        <f>"        "&amp;"行政事业单位医疗"</f>
        <v>        行政事业单位医疗</v>
      </c>
      <c r="C15" s="181">
        <v>963109.63</v>
      </c>
      <c r="D15" s="181">
        <v>963109.63</v>
      </c>
      <c r="E15" s="181">
        <v>963109.63</v>
      </c>
      <c r="F15" s="181"/>
      <c r="G15" s="181"/>
      <c r="H15" s="181"/>
      <c r="I15" s="181"/>
      <c r="J15" s="181"/>
      <c r="K15" s="181"/>
      <c r="L15" s="181"/>
      <c r="M15" s="181"/>
      <c r="N15" s="181"/>
      <c r="O15" s="181"/>
    </row>
    <row r="16" ht="20.25" customHeight="1" spans="1:15">
      <c r="A16" s="200" t="s">
        <v>88</v>
      </c>
      <c r="B16" s="200" t="str">
        <f>"        "&amp;"行政单位医疗"</f>
        <v>        行政单位医疗</v>
      </c>
      <c r="C16" s="181">
        <v>538227.57</v>
      </c>
      <c r="D16" s="181">
        <v>538227.57</v>
      </c>
      <c r="E16" s="181">
        <v>538227.57</v>
      </c>
      <c r="F16" s="181"/>
      <c r="G16" s="181"/>
      <c r="H16" s="181"/>
      <c r="I16" s="181"/>
      <c r="J16" s="181"/>
      <c r="K16" s="181"/>
      <c r="L16" s="181"/>
      <c r="M16" s="181"/>
      <c r="N16" s="181"/>
      <c r="O16" s="181"/>
    </row>
    <row r="17" ht="20.25" customHeight="1" spans="1:15">
      <c r="A17" s="201" t="s">
        <v>89</v>
      </c>
      <c r="B17" s="201" t="str">
        <f>"        "&amp;"事业单位医疗"</f>
        <v>        事业单位医疗</v>
      </c>
      <c r="C17" s="185">
        <v>33117</v>
      </c>
      <c r="D17" s="185">
        <v>33117</v>
      </c>
      <c r="E17" s="185">
        <v>33117</v>
      </c>
      <c r="F17" s="185"/>
      <c r="G17" s="185"/>
      <c r="H17" s="185"/>
      <c r="I17" s="185"/>
      <c r="J17" s="185"/>
      <c r="K17" s="185"/>
      <c r="L17" s="185"/>
      <c r="M17" s="185"/>
      <c r="N17" s="185"/>
      <c r="O17" s="185"/>
    </row>
    <row r="18" ht="20.25" customHeight="1" spans="1:15">
      <c r="A18" s="186" t="s">
        <v>90</v>
      </c>
      <c r="B18" s="186" t="str">
        <f>"        "&amp;"公务员医疗补助"</f>
        <v>        公务员医疗补助</v>
      </c>
      <c r="C18" s="64">
        <v>340201.2</v>
      </c>
      <c r="D18" s="64">
        <v>340201.2</v>
      </c>
      <c r="E18" s="64">
        <v>340201.2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ht="20.25" customHeight="1" spans="1:15">
      <c r="A19" s="186" t="s">
        <v>91</v>
      </c>
      <c r="B19" s="186" t="str">
        <f>"        "&amp;"其他行政事业单位医疗支出"</f>
        <v>        其他行政事业单位医疗支出</v>
      </c>
      <c r="C19" s="64">
        <v>51563.86</v>
      </c>
      <c r="D19" s="64">
        <v>51563.86</v>
      </c>
      <c r="E19" s="64">
        <v>51563.86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ht="20.25" customHeight="1" spans="1:15">
      <c r="A20" s="187" t="s">
        <v>92</v>
      </c>
      <c r="B20" s="187" t="str">
        <f>"        "&amp;"医疗保障管理事务"</f>
        <v>        医疗保障管理事务</v>
      </c>
      <c r="C20" s="64">
        <v>12096750.64</v>
      </c>
      <c r="D20" s="64">
        <v>12096450.64</v>
      </c>
      <c r="E20" s="64">
        <v>9684787.82</v>
      </c>
      <c r="F20" s="64">
        <v>2411662.82</v>
      </c>
      <c r="G20" s="64"/>
      <c r="H20" s="64"/>
      <c r="I20" s="64"/>
      <c r="J20" s="64">
        <v>300</v>
      </c>
      <c r="K20" s="64"/>
      <c r="L20" s="64"/>
      <c r="M20" s="64"/>
      <c r="N20" s="64"/>
      <c r="O20" s="64">
        <v>300</v>
      </c>
    </row>
    <row r="21" ht="20.25" customHeight="1" spans="1:15">
      <c r="A21" s="186" t="s">
        <v>93</v>
      </c>
      <c r="B21" s="186" t="str">
        <f>"        "&amp;"行政运行"</f>
        <v>        行政运行</v>
      </c>
      <c r="C21" s="64">
        <v>9002403.84</v>
      </c>
      <c r="D21" s="64">
        <v>9002103.84</v>
      </c>
      <c r="E21" s="64">
        <v>9002103.84</v>
      </c>
      <c r="F21" s="64"/>
      <c r="G21" s="64"/>
      <c r="H21" s="64"/>
      <c r="I21" s="64"/>
      <c r="J21" s="64">
        <v>300</v>
      </c>
      <c r="K21" s="64"/>
      <c r="L21" s="64"/>
      <c r="M21" s="64"/>
      <c r="N21" s="64"/>
      <c r="O21" s="64">
        <v>300</v>
      </c>
    </row>
    <row r="22" ht="20.25" customHeight="1" spans="1:15">
      <c r="A22" s="186" t="s">
        <v>94</v>
      </c>
      <c r="B22" s="186" t="str">
        <f>"        "&amp;"医疗保障政策管理"</f>
        <v>        医疗保障政策管理</v>
      </c>
      <c r="C22" s="64">
        <v>2382662.82</v>
      </c>
      <c r="D22" s="64">
        <v>2382662.82</v>
      </c>
      <c r="E22" s="64"/>
      <c r="F22" s="64">
        <v>2382662.82</v>
      </c>
      <c r="G22" s="64"/>
      <c r="H22" s="64"/>
      <c r="I22" s="64"/>
      <c r="J22" s="64"/>
      <c r="K22" s="64"/>
      <c r="L22" s="64"/>
      <c r="M22" s="64"/>
      <c r="N22" s="64"/>
      <c r="O22" s="64"/>
    </row>
    <row r="23" ht="20.25" customHeight="1" spans="1:15">
      <c r="A23" s="186" t="s">
        <v>95</v>
      </c>
      <c r="B23" s="186" t="str">
        <f>"        "&amp;"事业运行"</f>
        <v>        事业运行</v>
      </c>
      <c r="C23" s="64">
        <v>682683.98</v>
      </c>
      <c r="D23" s="64">
        <v>682683.98</v>
      </c>
      <c r="E23" s="64">
        <v>682683.98</v>
      </c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ht="20.25" customHeight="1" spans="1:15">
      <c r="A24" s="186" t="s">
        <v>96</v>
      </c>
      <c r="B24" s="186" t="str">
        <f>"        "&amp;"其他医疗保障管理事务支出"</f>
        <v>        其他医疗保障管理事务支出</v>
      </c>
      <c r="C24" s="64">
        <v>29000</v>
      </c>
      <c r="D24" s="64">
        <v>29000</v>
      </c>
      <c r="E24" s="64"/>
      <c r="F24" s="64">
        <v>29000</v>
      </c>
      <c r="G24" s="64"/>
      <c r="H24" s="64"/>
      <c r="I24" s="64"/>
      <c r="J24" s="64"/>
      <c r="K24" s="64"/>
      <c r="L24" s="64"/>
      <c r="M24" s="64"/>
      <c r="N24" s="64"/>
      <c r="O24" s="64"/>
    </row>
    <row r="25" ht="20.25" customHeight="1" spans="1:15">
      <c r="A25" s="176" t="s">
        <v>97</v>
      </c>
      <c r="B25" s="176" t="str">
        <f>"        "&amp;"住房保障支出"</f>
        <v>        住房保障支出</v>
      </c>
      <c r="C25" s="64">
        <v>985008</v>
      </c>
      <c r="D25" s="64">
        <v>985008</v>
      </c>
      <c r="E25" s="64">
        <v>985008</v>
      </c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ht="20.25" customHeight="1" spans="1:15">
      <c r="A26" s="187" t="s">
        <v>98</v>
      </c>
      <c r="B26" s="187" t="str">
        <f>"        "&amp;"住房改革支出"</f>
        <v>        住房改革支出</v>
      </c>
      <c r="C26" s="64">
        <v>985008</v>
      </c>
      <c r="D26" s="64">
        <v>985008</v>
      </c>
      <c r="E26" s="64">
        <v>985008</v>
      </c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ht="20.25" customHeight="1" spans="1:15">
      <c r="A27" s="186" t="s">
        <v>99</v>
      </c>
      <c r="B27" s="186" t="str">
        <f>"        "&amp;"住房公积金"</f>
        <v>        住房公积金</v>
      </c>
      <c r="C27" s="64">
        <v>941556</v>
      </c>
      <c r="D27" s="64">
        <v>941556</v>
      </c>
      <c r="E27" s="64">
        <v>941556</v>
      </c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8" ht="20.25" customHeight="1" spans="1:15">
      <c r="A28" s="186" t="s">
        <v>100</v>
      </c>
      <c r="B28" s="186" t="str">
        <f>"        "&amp;"购房补贴"</f>
        <v>        购房补贴</v>
      </c>
      <c r="C28" s="64">
        <v>43452</v>
      </c>
      <c r="D28" s="64">
        <v>43452</v>
      </c>
      <c r="E28" s="64">
        <v>43452</v>
      </c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ht="20.25" customHeight="1" spans="1:15">
      <c r="A29" s="176" t="s">
        <v>101</v>
      </c>
      <c r="B29" s="176" t="str">
        <f>"        "&amp;"转移性支出"</f>
        <v>        转移性支出</v>
      </c>
      <c r="C29" s="64">
        <v>1090000</v>
      </c>
      <c r="D29" s="64">
        <v>1090000</v>
      </c>
      <c r="E29" s="64"/>
      <c r="F29" s="64">
        <v>1090000</v>
      </c>
      <c r="G29" s="64"/>
      <c r="H29" s="64"/>
      <c r="I29" s="64"/>
      <c r="J29" s="64"/>
      <c r="K29" s="64"/>
      <c r="L29" s="64"/>
      <c r="M29" s="64"/>
      <c r="N29" s="64"/>
      <c r="O29" s="64"/>
    </row>
    <row r="30" ht="20.25" customHeight="1" spans="1:15">
      <c r="A30" s="187" t="s">
        <v>102</v>
      </c>
      <c r="B30" s="187" t="str">
        <f>"        "&amp;"一般性转移支付"</f>
        <v>        一般性转移支付</v>
      </c>
      <c r="C30" s="64">
        <v>1090000</v>
      </c>
      <c r="D30" s="64">
        <v>1090000</v>
      </c>
      <c r="E30" s="64"/>
      <c r="F30" s="64">
        <v>1090000</v>
      </c>
      <c r="G30" s="64"/>
      <c r="H30" s="64"/>
      <c r="I30" s="64"/>
      <c r="J30" s="64"/>
      <c r="K30" s="64"/>
      <c r="L30" s="64"/>
      <c r="M30" s="64"/>
      <c r="N30" s="64"/>
      <c r="O30" s="64"/>
    </row>
    <row r="31" ht="20.25" customHeight="1" spans="1:15">
      <c r="A31" s="186" t="s">
        <v>103</v>
      </c>
      <c r="B31" s="186" t="str">
        <f>"        "&amp;"医疗卫生共同财政事权转移支付支出"</f>
        <v>        医疗卫生共同财政事权转移支付支出</v>
      </c>
      <c r="C31" s="64">
        <v>1090000</v>
      </c>
      <c r="D31" s="64">
        <v>1090000</v>
      </c>
      <c r="E31" s="64"/>
      <c r="F31" s="64">
        <v>1090000</v>
      </c>
      <c r="G31" s="64"/>
      <c r="H31" s="64"/>
      <c r="I31" s="64"/>
      <c r="J31" s="64"/>
      <c r="K31" s="64"/>
      <c r="L31" s="64"/>
      <c r="M31" s="64"/>
      <c r="N31" s="64"/>
      <c r="O31" s="64"/>
    </row>
    <row r="32" ht="20.25" customHeight="1" spans="1:15">
      <c r="A32" s="178" t="s">
        <v>30</v>
      </c>
      <c r="B32" s="176"/>
      <c r="C32" s="177">
        <v>17118425.71</v>
      </c>
      <c r="D32" s="177">
        <v>17118125.71</v>
      </c>
      <c r="E32" s="177">
        <v>13595870.89</v>
      </c>
      <c r="F32" s="177">
        <v>3522254.82</v>
      </c>
      <c r="G32" s="177"/>
      <c r="H32" s="177"/>
      <c r="I32" s="177"/>
      <c r="J32" s="177">
        <v>300</v>
      </c>
      <c r="K32" s="177"/>
      <c r="L32" s="177"/>
      <c r="M32" s="177"/>
      <c r="N32" s="177"/>
      <c r="O32" s="177">
        <v>300</v>
      </c>
    </row>
  </sheetData>
  <mergeCells count="12">
    <mergeCell ref="A1:O1"/>
    <mergeCell ref="A2:O2"/>
    <mergeCell ref="A3:N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57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selection activeCell="C30" sqref="C30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s="163" customFormat="1" ht="18.75" customHeight="1" spans="1:4">
      <c r="A1" s="56" t="s">
        <v>104</v>
      </c>
      <c r="B1" s="188"/>
      <c r="C1" s="188"/>
      <c r="D1" s="188"/>
    </row>
    <row r="2" s="163" customFormat="1" ht="28.5" customHeight="1" spans="1:4">
      <c r="A2" s="189" t="s">
        <v>105</v>
      </c>
      <c r="B2" s="189"/>
      <c r="C2" s="189"/>
      <c r="D2" s="189"/>
    </row>
    <row r="3" ht="18.75" customHeight="1" spans="1:4">
      <c r="A3" s="190" t="str">
        <f>"单位名称："&amp;"玉溪市医疗保障局"</f>
        <v>单位名称：玉溪市医疗保障局</v>
      </c>
      <c r="B3" s="190"/>
      <c r="C3" s="190"/>
      <c r="D3" s="191" t="s">
        <v>2</v>
      </c>
    </row>
    <row r="4" ht="18.75" customHeight="1" spans="1:4">
      <c r="A4" s="192" t="s">
        <v>3</v>
      </c>
      <c r="B4" s="192"/>
      <c r="C4" s="192" t="s">
        <v>4</v>
      </c>
      <c r="D4" s="192"/>
    </row>
    <row r="5" ht="18.75" customHeight="1" spans="1:4">
      <c r="A5" s="59" t="s">
        <v>5</v>
      </c>
      <c r="B5" s="59" t="s">
        <v>6</v>
      </c>
      <c r="C5" s="59" t="s">
        <v>106</v>
      </c>
      <c r="D5" s="59" t="s">
        <v>6</v>
      </c>
    </row>
    <row r="6" ht="18.75" customHeight="1" spans="1:4">
      <c r="A6" s="193" t="s">
        <v>107</v>
      </c>
      <c r="B6" s="194"/>
      <c r="C6" s="195" t="s">
        <v>108</v>
      </c>
      <c r="D6" s="194"/>
    </row>
    <row r="7" ht="18.75" customHeight="1" spans="1:4">
      <c r="A7" s="176" t="s">
        <v>109</v>
      </c>
      <c r="B7" s="196">
        <v>16218762.89</v>
      </c>
      <c r="C7" s="197" t="str">
        <f>"（一）"&amp;"社会保障和就业支出"</f>
        <v>（一）社会保障和就业支出</v>
      </c>
      <c r="D7" s="196">
        <v>1983557.44</v>
      </c>
    </row>
    <row r="8" ht="18.75" customHeight="1" spans="1:4">
      <c r="A8" s="176" t="s">
        <v>110</v>
      </c>
      <c r="B8" s="196"/>
      <c r="C8" s="197" t="str">
        <f>"（二）"&amp;"卫生健康支出"</f>
        <v>（二）卫生健康支出</v>
      </c>
      <c r="D8" s="196">
        <v>13059560.27</v>
      </c>
    </row>
    <row r="9" ht="18.75" customHeight="1" spans="1:4">
      <c r="A9" s="176" t="s">
        <v>111</v>
      </c>
      <c r="B9" s="196"/>
      <c r="C9" s="197" t="str">
        <f>"（三）"&amp;"住房保障支出"</f>
        <v>（三）住房保障支出</v>
      </c>
      <c r="D9" s="196">
        <v>985008</v>
      </c>
    </row>
    <row r="10" ht="18.75" customHeight="1" spans="1:4">
      <c r="A10" s="176" t="s">
        <v>112</v>
      </c>
      <c r="B10" s="196"/>
      <c r="C10" s="197" t="str">
        <f>"（四）"&amp;"转移性支出"</f>
        <v>（四）转移性支出</v>
      </c>
      <c r="D10" s="196">
        <v>1090000</v>
      </c>
    </row>
    <row r="11" ht="18.75" customHeight="1" spans="1:4">
      <c r="A11" s="61" t="s">
        <v>109</v>
      </c>
      <c r="B11" s="196">
        <v>899362.82</v>
      </c>
      <c r="C11" s="176"/>
      <c r="D11" s="176"/>
    </row>
    <row r="12" ht="18.75" customHeight="1" spans="1:4">
      <c r="A12" s="61" t="s">
        <v>110</v>
      </c>
      <c r="B12" s="196"/>
      <c r="C12" s="176"/>
      <c r="D12" s="176"/>
    </row>
    <row r="13" ht="18.75" customHeight="1" spans="1:4">
      <c r="A13" s="61" t="s">
        <v>111</v>
      </c>
      <c r="B13" s="196"/>
      <c r="C13" s="176"/>
      <c r="D13" s="176"/>
    </row>
    <row r="14" ht="18.75" customHeight="1" spans="1:4">
      <c r="A14" s="176"/>
      <c r="B14" s="176"/>
      <c r="C14" s="176" t="s">
        <v>113</v>
      </c>
      <c r="D14" s="176"/>
    </row>
    <row r="15" ht="18.75" customHeight="1" spans="1:4">
      <c r="A15" s="198" t="s">
        <v>24</v>
      </c>
      <c r="B15" s="196">
        <v>17118125.71</v>
      </c>
      <c r="C15" s="198" t="s">
        <v>25</v>
      </c>
      <c r="D15" s="196">
        <v>17118125.71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showZeros="0" workbookViewId="0">
      <selection activeCell="I16" sqref="I16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s="163" customFormat="1" customHeight="1" spans="1:7">
      <c r="A1" s="183" t="s">
        <v>114</v>
      </c>
      <c r="B1" s="183"/>
      <c r="C1" s="183"/>
      <c r="D1" s="183"/>
      <c r="E1" s="183"/>
      <c r="F1" s="183"/>
      <c r="G1" s="183"/>
    </row>
    <row r="2" s="163" customFormat="1" ht="28.5" customHeight="1" spans="1:7">
      <c r="A2" s="57" t="s">
        <v>115</v>
      </c>
      <c r="B2" s="57"/>
      <c r="C2" s="57"/>
      <c r="D2" s="57"/>
      <c r="E2" s="57"/>
      <c r="F2" s="57"/>
      <c r="G2" s="57"/>
    </row>
    <row r="3" s="163" customFormat="1" ht="20.25" customHeight="1" spans="1:7">
      <c r="A3" s="58" t="str">
        <f>"单位名称："&amp;"玉溪市医疗保障局"</f>
        <v>单位名称：玉溪市医疗保障局</v>
      </c>
      <c r="B3" s="58"/>
      <c r="C3" s="58"/>
      <c r="D3" s="58"/>
      <c r="E3" s="58"/>
      <c r="F3" s="58"/>
      <c r="G3" s="56" t="s">
        <v>2</v>
      </c>
    </row>
    <row r="4" ht="27" customHeight="1" spans="1:7">
      <c r="A4" s="166" t="s">
        <v>116</v>
      </c>
      <c r="B4" s="166"/>
      <c r="C4" s="166" t="s">
        <v>30</v>
      </c>
      <c r="D4" s="166" t="s">
        <v>33</v>
      </c>
      <c r="E4" s="166"/>
      <c r="F4" s="166"/>
      <c r="G4" s="166" t="s">
        <v>73</v>
      </c>
    </row>
    <row r="5" ht="27" customHeight="1" spans="1:7">
      <c r="A5" s="166" t="s">
        <v>68</v>
      </c>
      <c r="B5" s="166" t="s">
        <v>69</v>
      </c>
      <c r="C5" s="166"/>
      <c r="D5" s="166" t="s">
        <v>32</v>
      </c>
      <c r="E5" s="166" t="s">
        <v>117</v>
      </c>
      <c r="F5" s="166" t="s">
        <v>118</v>
      </c>
      <c r="G5" s="166"/>
    </row>
    <row r="6" ht="20.25" customHeight="1" spans="1:7">
      <c r="A6" s="180" t="s">
        <v>44</v>
      </c>
      <c r="B6" s="180" t="s">
        <v>45</v>
      </c>
      <c r="C6" s="180" t="s">
        <v>46</v>
      </c>
      <c r="D6" s="180" t="s">
        <v>47</v>
      </c>
      <c r="E6" s="180" t="s">
        <v>48</v>
      </c>
      <c r="F6" s="180" t="s">
        <v>49</v>
      </c>
      <c r="G6" s="180">
        <v>7</v>
      </c>
    </row>
    <row r="7" ht="20.25" customHeight="1" spans="1:7">
      <c r="A7" s="172" t="s">
        <v>79</v>
      </c>
      <c r="B7" s="172" t="str">
        <f>"        "&amp;"社会保障和就业支出"</f>
        <v>        社会保障和就业支出</v>
      </c>
      <c r="C7" s="181">
        <v>1983557.44</v>
      </c>
      <c r="D7" s="181">
        <v>1962965.44</v>
      </c>
      <c r="E7" s="181">
        <v>1953965.44</v>
      </c>
      <c r="F7" s="181">
        <v>9000</v>
      </c>
      <c r="G7" s="181">
        <v>20592</v>
      </c>
    </row>
    <row r="8" ht="20.25" customHeight="1" spans="1:7">
      <c r="A8" s="184" t="s">
        <v>80</v>
      </c>
      <c r="B8" s="184" t="str">
        <f>"        "&amp;"行政事业单位养老支出"</f>
        <v>        行政事业单位养老支出</v>
      </c>
      <c r="C8" s="185">
        <v>1962965.44</v>
      </c>
      <c r="D8" s="181">
        <v>1962965.44</v>
      </c>
      <c r="E8" s="185">
        <v>1953965.44</v>
      </c>
      <c r="F8" s="185">
        <v>9000</v>
      </c>
      <c r="G8" s="185"/>
    </row>
    <row r="9" ht="20.25" customHeight="1" spans="1:7">
      <c r="A9" s="186" t="s">
        <v>81</v>
      </c>
      <c r="B9" s="186" t="str">
        <f>"        "&amp;"行政单位离退休"</f>
        <v>        行政单位离退休</v>
      </c>
      <c r="C9" s="64">
        <v>477000</v>
      </c>
      <c r="D9" s="181">
        <v>477000</v>
      </c>
      <c r="E9" s="64">
        <v>468000</v>
      </c>
      <c r="F9" s="64">
        <v>9000</v>
      </c>
      <c r="G9" s="64"/>
    </row>
    <row r="10" ht="20.25" customHeight="1" spans="1:7">
      <c r="A10" s="186" t="s">
        <v>82</v>
      </c>
      <c r="B10" s="186" t="str">
        <f>"        "&amp;"机关事业单位基本养老保险缴费支出"</f>
        <v>        机关事业单位基本养老保险缴费支出</v>
      </c>
      <c r="C10" s="64">
        <v>1085965.44</v>
      </c>
      <c r="D10" s="181">
        <v>1085965.44</v>
      </c>
      <c r="E10" s="64">
        <v>1085965.44</v>
      </c>
      <c r="F10" s="64"/>
      <c r="G10" s="64"/>
    </row>
    <row r="11" ht="20.25" customHeight="1" spans="1:7">
      <c r="A11" s="186" t="s">
        <v>83</v>
      </c>
      <c r="B11" s="186" t="str">
        <f>"        "&amp;"机关事业单位职业年金缴费支出"</f>
        <v>        机关事业单位职业年金缴费支出</v>
      </c>
      <c r="C11" s="64">
        <v>400000</v>
      </c>
      <c r="D11" s="181">
        <v>400000</v>
      </c>
      <c r="E11" s="64">
        <v>400000</v>
      </c>
      <c r="F11" s="64"/>
      <c r="G11" s="64"/>
    </row>
    <row r="12" ht="20.25" customHeight="1" spans="1:7">
      <c r="A12" s="187" t="s">
        <v>84</v>
      </c>
      <c r="B12" s="187" t="str">
        <f>"        "&amp;"抚恤"</f>
        <v>        抚恤</v>
      </c>
      <c r="C12" s="64">
        <v>20592</v>
      </c>
      <c r="D12" s="181">
        <v>0</v>
      </c>
      <c r="E12" s="64"/>
      <c r="F12" s="64"/>
      <c r="G12" s="64">
        <v>20592</v>
      </c>
    </row>
    <row r="13" ht="20.25" customHeight="1" spans="1:7">
      <c r="A13" s="186" t="s">
        <v>85</v>
      </c>
      <c r="B13" s="186" t="str">
        <f>"        "&amp;"死亡抚恤"</f>
        <v>        死亡抚恤</v>
      </c>
      <c r="C13" s="64">
        <v>20592</v>
      </c>
      <c r="D13" s="181">
        <v>0</v>
      </c>
      <c r="E13" s="64"/>
      <c r="F13" s="64"/>
      <c r="G13" s="64">
        <v>20592</v>
      </c>
    </row>
    <row r="14" ht="20.25" customHeight="1" spans="1:7">
      <c r="A14" s="176" t="s">
        <v>86</v>
      </c>
      <c r="B14" s="176" t="str">
        <f>"        "&amp;"卫生健康支出"</f>
        <v>        卫生健康支出</v>
      </c>
      <c r="C14" s="64">
        <v>13059560.27</v>
      </c>
      <c r="D14" s="181">
        <v>10647897.45</v>
      </c>
      <c r="E14" s="64">
        <v>8545950.81</v>
      </c>
      <c r="F14" s="64">
        <v>2101946.64</v>
      </c>
      <c r="G14" s="64">
        <v>2411662.82</v>
      </c>
    </row>
    <row r="15" ht="20.25" customHeight="1" spans="1:7">
      <c r="A15" s="187" t="s">
        <v>87</v>
      </c>
      <c r="B15" s="187" t="str">
        <f>"        "&amp;"行政事业单位医疗"</f>
        <v>        行政事业单位医疗</v>
      </c>
      <c r="C15" s="64">
        <v>963109.63</v>
      </c>
      <c r="D15" s="181">
        <v>963109.63</v>
      </c>
      <c r="E15" s="64">
        <v>963109.63</v>
      </c>
      <c r="F15" s="64"/>
      <c r="G15" s="64"/>
    </row>
    <row r="16" ht="20.25" customHeight="1" spans="1:7">
      <c r="A16" s="186" t="s">
        <v>88</v>
      </c>
      <c r="B16" s="186" t="str">
        <f>"        "&amp;"行政单位医疗"</f>
        <v>        行政单位医疗</v>
      </c>
      <c r="C16" s="64">
        <v>538227.57</v>
      </c>
      <c r="D16" s="181">
        <v>538227.57</v>
      </c>
      <c r="E16" s="64">
        <v>538227.57</v>
      </c>
      <c r="F16" s="64"/>
      <c r="G16" s="64"/>
    </row>
    <row r="17" ht="20.25" customHeight="1" spans="1:7">
      <c r="A17" s="186" t="s">
        <v>89</v>
      </c>
      <c r="B17" s="186" t="str">
        <f>"        "&amp;"事业单位医疗"</f>
        <v>        事业单位医疗</v>
      </c>
      <c r="C17" s="64">
        <v>33117</v>
      </c>
      <c r="D17" s="181">
        <v>33117</v>
      </c>
      <c r="E17" s="64">
        <v>33117</v>
      </c>
      <c r="F17" s="64"/>
      <c r="G17" s="64"/>
    </row>
    <row r="18" ht="20.25" customHeight="1" spans="1:7">
      <c r="A18" s="186" t="s">
        <v>90</v>
      </c>
      <c r="B18" s="186" t="str">
        <f>"        "&amp;"公务员医疗补助"</f>
        <v>        公务员医疗补助</v>
      </c>
      <c r="C18" s="64">
        <v>340201.2</v>
      </c>
      <c r="D18" s="181">
        <v>340201.2</v>
      </c>
      <c r="E18" s="64">
        <v>340201.2</v>
      </c>
      <c r="F18" s="64"/>
      <c r="G18" s="64"/>
    </row>
    <row r="19" ht="20.25" customHeight="1" spans="1:7">
      <c r="A19" s="186" t="s">
        <v>91</v>
      </c>
      <c r="B19" s="186" t="str">
        <f>"        "&amp;"其他行政事业单位医疗支出"</f>
        <v>        其他行政事业单位医疗支出</v>
      </c>
      <c r="C19" s="64">
        <v>51563.86</v>
      </c>
      <c r="D19" s="181">
        <v>51563.86</v>
      </c>
      <c r="E19" s="64">
        <v>51563.86</v>
      </c>
      <c r="F19" s="64"/>
      <c r="G19" s="64"/>
    </row>
    <row r="20" ht="20.25" customHeight="1" spans="1:7">
      <c r="A20" s="187" t="s">
        <v>92</v>
      </c>
      <c r="B20" s="187" t="str">
        <f>"        "&amp;"医疗保障管理事务"</f>
        <v>        医疗保障管理事务</v>
      </c>
      <c r="C20" s="64">
        <v>12096450.64</v>
      </c>
      <c r="D20" s="181">
        <v>9684787.82</v>
      </c>
      <c r="E20" s="64">
        <v>7582841.18</v>
      </c>
      <c r="F20" s="64">
        <v>2101946.64</v>
      </c>
      <c r="G20" s="64">
        <v>2411662.82</v>
      </c>
    </row>
    <row r="21" ht="20.25" customHeight="1" spans="1:7">
      <c r="A21" s="186" t="s">
        <v>93</v>
      </c>
      <c r="B21" s="186" t="str">
        <f>"        "&amp;"行政运行"</f>
        <v>        行政运行</v>
      </c>
      <c r="C21" s="64">
        <v>9002103.84</v>
      </c>
      <c r="D21" s="181">
        <v>9002103.84</v>
      </c>
      <c r="E21" s="64">
        <v>6965876</v>
      </c>
      <c r="F21" s="64">
        <v>2036227.84</v>
      </c>
      <c r="G21" s="64"/>
    </row>
    <row r="22" ht="20.25" customHeight="1" spans="1:7">
      <c r="A22" s="186" t="s">
        <v>94</v>
      </c>
      <c r="B22" s="186" t="str">
        <f>"        "&amp;"医疗保障政策管理"</f>
        <v>        医疗保障政策管理</v>
      </c>
      <c r="C22" s="64">
        <v>2382662.82</v>
      </c>
      <c r="D22" s="181">
        <v>0</v>
      </c>
      <c r="E22" s="64"/>
      <c r="F22" s="64"/>
      <c r="G22" s="64">
        <v>2382662.82</v>
      </c>
    </row>
    <row r="23" ht="20.25" customHeight="1" spans="1:7">
      <c r="A23" s="186" t="s">
        <v>95</v>
      </c>
      <c r="B23" s="186" t="str">
        <f>"        "&amp;"事业运行"</f>
        <v>        事业运行</v>
      </c>
      <c r="C23" s="64">
        <v>682683.98</v>
      </c>
      <c r="D23" s="181">
        <v>682683.98</v>
      </c>
      <c r="E23" s="64">
        <v>616965.18</v>
      </c>
      <c r="F23" s="64">
        <v>65718.8</v>
      </c>
      <c r="G23" s="64"/>
    </row>
    <row r="24" ht="20.25" customHeight="1" spans="1:7">
      <c r="A24" s="186" t="s">
        <v>96</v>
      </c>
      <c r="B24" s="186" t="str">
        <f>"        "&amp;"其他医疗保障管理事务支出"</f>
        <v>        其他医疗保障管理事务支出</v>
      </c>
      <c r="C24" s="64">
        <v>29000</v>
      </c>
      <c r="D24" s="181">
        <v>0</v>
      </c>
      <c r="E24" s="64"/>
      <c r="F24" s="64"/>
      <c r="G24" s="64">
        <v>29000</v>
      </c>
    </row>
    <row r="25" ht="20.25" customHeight="1" spans="1:7">
      <c r="A25" s="176" t="s">
        <v>97</v>
      </c>
      <c r="B25" s="176" t="str">
        <f>"        "&amp;"住房保障支出"</f>
        <v>        住房保障支出</v>
      </c>
      <c r="C25" s="64">
        <v>985008</v>
      </c>
      <c r="D25" s="181">
        <v>985008</v>
      </c>
      <c r="E25" s="64">
        <v>985008</v>
      </c>
      <c r="F25" s="64"/>
      <c r="G25" s="64"/>
    </row>
    <row r="26" ht="20.25" customHeight="1" spans="1:7">
      <c r="A26" s="187" t="s">
        <v>98</v>
      </c>
      <c r="B26" s="187" t="str">
        <f>"        "&amp;"住房改革支出"</f>
        <v>        住房改革支出</v>
      </c>
      <c r="C26" s="64">
        <v>985008</v>
      </c>
      <c r="D26" s="181">
        <v>985008</v>
      </c>
      <c r="E26" s="64">
        <v>985008</v>
      </c>
      <c r="F26" s="64"/>
      <c r="G26" s="64"/>
    </row>
    <row r="27" ht="20.25" customHeight="1" spans="1:7">
      <c r="A27" s="186" t="s">
        <v>99</v>
      </c>
      <c r="B27" s="186" t="str">
        <f>"        "&amp;"住房公积金"</f>
        <v>        住房公积金</v>
      </c>
      <c r="C27" s="64">
        <v>941556</v>
      </c>
      <c r="D27" s="181">
        <v>941556</v>
      </c>
      <c r="E27" s="64">
        <v>941556</v>
      </c>
      <c r="F27" s="64"/>
      <c r="G27" s="64"/>
    </row>
    <row r="28" ht="20.25" customHeight="1" spans="1:7">
      <c r="A28" s="186" t="s">
        <v>100</v>
      </c>
      <c r="B28" s="186" t="str">
        <f>"        "&amp;"购房补贴"</f>
        <v>        购房补贴</v>
      </c>
      <c r="C28" s="64">
        <v>43452</v>
      </c>
      <c r="D28" s="181">
        <v>43452</v>
      </c>
      <c r="E28" s="64">
        <v>43452</v>
      </c>
      <c r="F28" s="64"/>
      <c r="G28" s="64"/>
    </row>
    <row r="29" ht="20.25" customHeight="1" spans="1:7">
      <c r="A29" s="176" t="s">
        <v>101</v>
      </c>
      <c r="B29" s="176" t="str">
        <f>"        "&amp;"转移性支出"</f>
        <v>        转移性支出</v>
      </c>
      <c r="C29" s="64">
        <v>1090000</v>
      </c>
      <c r="D29" s="181">
        <v>0</v>
      </c>
      <c r="E29" s="64"/>
      <c r="F29" s="64"/>
      <c r="G29" s="64">
        <v>1090000</v>
      </c>
    </row>
    <row r="30" ht="20.25" customHeight="1" spans="1:7">
      <c r="A30" s="187" t="s">
        <v>102</v>
      </c>
      <c r="B30" s="187" t="str">
        <f>"        "&amp;"一般性转移支付"</f>
        <v>        一般性转移支付</v>
      </c>
      <c r="C30" s="64">
        <v>1090000</v>
      </c>
      <c r="D30" s="181">
        <v>0</v>
      </c>
      <c r="E30" s="64"/>
      <c r="F30" s="64"/>
      <c r="G30" s="64">
        <v>1090000</v>
      </c>
    </row>
    <row r="31" ht="20.25" customHeight="1" spans="1:7">
      <c r="A31" s="186" t="s">
        <v>103</v>
      </c>
      <c r="B31" s="186" t="str">
        <f>"        "&amp;"医疗卫生共同财政事权转移支付支出"</f>
        <v>        医疗卫生共同财政事权转移支付支出</v>
      </c>
      <c r="C31" s="64">
        <v>1090000</v>
      </c>
      <c r="D31" s="181">
        <v>0</v>
      </c>
      <c r="E31" s="64"/>
      <c r="F31" s="64"/>
      <c r="G31" s="64">
        <v>1090000</v>
      </c>
    </row>
    <row r="32" ht="20.25" customHeight="1" spans="1:7">
      <c r="A32" s="178" t="s">
        <v>30</v>
      </c>
      <c r="B32" s="176"/>
      <c r="C32" s="177">
        <v>17118125.71</v>
      </c>
      <c r="D32" s="181">
        <v>13595870.89</v>
      </c>
      <c r="E32" s="177">
        <v>11484924.25</v>
      </c>
      <c r="F32" s="177">
        <v>2110946.64</v>
      </c>
      <c r="G32" s="177">
        <v>3522254.82</v>
      </c>
    </row>
  </sheetData>
  <mergeCells count="8">
    <mergeCell ref="A1:G1"/>
    <mergeCell ref="A2:G2"/>
    <mergeCell ref="A3:F3"/>
    <mergeCell ref="A4:B4"/>
    <mergeCell ref="D4:F4"/>
    <mergeCell ref="A32:B32"/>
    <mergeCell ref="C4:C5"/>
    <mergeCell ref="G4:G5"/>
  </mergeCells>
  <printOptions horizontalCentered="1"/>
  <pageMargins left="0.751388888888889" right="0.751388888888889" top="1" bottom="1" header="0.5" footer="0.5"/>
  <pageSetup paperSize="1" scale="70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F7" sqref="A4:F7"/>
    </sheetView>
  </sheetViews>
  <sheetFormatPr defaultColWidth="8.85" defaultRowHeight="15" customHeight="1" outlineLevelRow="6" outlineLevelCol="5"/>
  <cols>
    <col min="1" max="6" width="25.1333333333333" customWidth="1"/>
  </cols>
  <sheetData>
    <row r="1" s="163" customFormat="1" customHeight="1" spans="1:6">
      <c r="A1" s="56" t="s">
        <v>119</v>
      </c>
      <c r="B1" s="56"/>
      <c r="C1" s="56"/>
      <c r="D1" s="56"/>
      <c r="E1" s="56"/>
      <c r="F1" s="56"/>
    </row>
    <row r="2" s="163" customFormat="1" ht="28.5" customHeight="1" spans="1:6">
      <c r="A2" s="57" t="s">
        <v>120</v>
      </c>
      <c r="B2" s="57"/>
      <c r="C2" s="57"/>
      <c r="D2" s="57"/>
      <c r="E2" s="57"/>
      <c r="F2" s="57"/>
    </row>
    <row r="3" s="163" customFormat="1" ht="20.25" customHeight="1" spans="1:6">
      <c r="A3" s="58" t="str">
        <f>"单位名称："&amp;"玉溪市医疗保障局"</f>
        <v>单位名称：玉溪市医疗保障局</v>
      </c>
      <c r="B3" s="58"/>
      <c r="C3" s="58"/>
      <c r="D3" s="58"/>
      <c r="E3" s="58"/>
      <c r="F3" s="56" t="s">
        <v>2</v>
      </c>
    </row>
    <row r="4" ht="20.25" customHeight="1" spans="1:6">
      <c r="A4" s="164" t="s">
        <v>121</v>
      </c>
      <c r="B4" s="164" t="s">
        <v>122</v>
      </c>
      <c r="C4" s="164" t="s">
        <v>123</v>
      </c>
      <c r="D4" s="164"/>
      <c r="E4" s="164"/>
      <c r="F4" s="164"/>
    </row>
    <row r="5" ht="35.25" customHeight="1" spans="1:6">
      <c r="A5" s="166"/>
      <c r="B5" s="166"/>
      <c r="C5" s="166" t="s">
        <v>32</v>
      </c>
      <c r="D5" s="166" t="s">
        <v>124</v>
      </c>
      <c r="E5" s="166" t="s">
        <v>125</v>
      </c>
      <c r="F5" s="166" t="s">
        <v>126</v>
      </c>
    </row>
    <row r="6" ht="20.25" customHeight="1" spans="1:6">
      <c r="A6" s="180" t="s">
        <v>44</v>
      </c>
      <c r="B6" s="180">
        <v>2</v>
      </c>
      <c r="C6" s="180">
        <v>3</v>
      </c>
      <c r="D6" s="180">
        <v>4</v>
      </c>
      <c r="E6" s="180">
        <v>5</v>
      </c>
      <c r="F6" s="180">
        <v>6</v>
      </c>
    </row>
    <row r="7" ht="20.25" customHeight="1" spans="1:6">
      <c r="A7" s="181">
        <v>102750</v>
      </c>
      <c r="B7" s="181"/>
      <c r="C7" s="181">
        <v>38800</v>
      </c>
      <c r="D7" s="181"/>
      <c r="E7" s="182">
        <v>38800</v>
      </c>
      <c r="F7" s="181">
        <v>63950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scale="8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62"/>
  <sheetViews>
    <sheetView showZeros="0" workbookViewId="0">
      <selection activeCell="C16" sqref="C16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31.5" customWidth="1"/>
    <col min="4" max="4" width="11.1333333333333" customWidth="1"/>
    <col min="5" max="5" width="28.625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2" width="16.2833333333333" customWidth="1"/>
    <col min="13" max="23" width="8.25" customWidth="1"/>
  </cols>
  <sheetData>
    <row r="1" s="163" customFormat="1" customHeight="1" spans="1:23">
      <c r="A1" s="56" t="s">
        <v>127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="163" customFormat="1" ht="28.5" customHeight="1" spans="1:23">
      <c r="A2" s="57" t="s">
        <v>128</v>
      </c>
      <c r="B2" s="57"/>
      <c r="C2" s="57" t="s">
        <v>129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="163" customFormat="1" ht="19.5" customHeight="1" spans="1:23">
      <c r="A3" s="58" t="str">
        <f>"单位名称："&amp;"玉溪市医疗保障局"</f>
        <v>单位名称：玉溪市医疗保障局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6"/>
      <c r="S3" s="56"/>
      <c r="T3" s="56"/>
      <c r="U3" s="56"/>
      <c r="V3" s="56"/>
      <c r="W3" s="56" t="s">
        <v>2</v>
      </c>
    </row>
    <row r="4" ht="19.5" customHeight="1" spans="1:23">
      <c r="A4" s="164" t="s">
        <v>130</v>
      </c>
      <c r="B4" s="164" t="s">
        <v>131</v>
      </c>
      <c r="C4" s="164" t="s">
        <v>132</v>
      </c>
      <c r="D4" s="164" t="s">
        <v>133</v>
      </c>
      <c r="E4" s="164" t="s">
        <v>134</v>
      </c>
      <c r="F4" s="164" t="s">
        <v>135</v>
      </c>
      <c r="G4" s="164" t="s">
        <v>136</v>
      </c>
      <c r="H4" s="165" t="s">
        <v>137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</row>
    <row r="5" ht="19.5" customHeight="1" spans="1:23">
      <c r="A5" s="166"/>
      <c r="B5" s="166"/>
      <c r="C5" s="166"/>
      <c r="D5" s="166"/>
      <c r="E5" s="166"/>
      <c r="F5" s="166"/>
      <c r="G5" s="166"/>
      <c r="H5" s="167" t="s">
        <v>30</v>
      </c>
      <c r="I5" s="166" t="s">
        <v>33</v>
      </c>
      <c r="J5" s="166"/>
      <c r="K5" s="166"/>
      <c r="L5" s="166"/>
      <c r="M5" s="166"/>
      <c r="N5" s="166" t="s">
        <v>138</v>
      </c>
      <c r="O5" s="166"/>
      <c r="P5" s="166"/>
      <c r="Q5" s="166" t="s">
        <v>36</v>
      </c>
      <c r="R5" s="166" t="s">
        <v>71</v>
      </c>
      <c r="S5" s="166"/>
      <c r="T5" s="166"/>
      <c r="U5" s="166"/>
      <c r="V5" s="166"/>
      <c r="W5" s="166"/>
    </row>
    <row r="6" ht="41.25" customHeight="1" spans="1:23">
      <c r="A6" s="166"/>
      <c r="B6" s="166"/>
      <c r="C6" s="166"/>
      <c r="D6" s="166"/>
      <c r="E6" s="166"/>
      <c r="F6" s="166"/>
      <c r="G6" s="166"/>
      <c r="H6" s="167"/>
      <c r="I6" s="166" t="s">
        <v>139</v>
      </c>
      <c r="J6" s="166" t="s">
        <v>140</v>
      </c>
      <c r="K6" s="166" t="s">
        <v>141</v>
      </c>
      <c r="L6" s="166" t="s">
        <v>142</v>
      </c>
      <c r="M6" s="166" t="s">
        <v>143</v>
      </c>
      <c r="N6" s="166" t="s">
        <v>33</v>
      </c>
      <c r="O6" s="166" t="s">
        <v>34</v>
      </c>
      <c r="P6" s="166" t="s">
        <v>35</v>
      </c>
      <c r="Q6" s="166"/>
      <c r="R6" s="166" t="s">
        <v>32</v>
      </c>
      <c r="S6" s="166" t="s">
        <v>39</v>
      </c>
      <c r="T6" s="166" t="s">
        <v>144</v>
      </c>
      <c r="U6" s="166" t="s">
        <v>41</v>
      </c>
      <c r="V6" s="166" t="s">
        <v>42</v>
      </c>
      <c r="W6" s="166" t="s">
        <v>43</v>
      </c>
    </row>
    <row r="7" ht="20.25" customHeight="1" spans="1:23">
      <c r="A7" s="168" t="s">
        <v>44</v>
      </c>
      <c r="B7" s="168" t="s">
        <v>45</v>
      </c>
      <c r="C7" s="168" t="s">
        <v>46</v>
      </c>
      <c r="D7" s="168" t="s">
        <v>47</v>
      </c>
      <c r="E7" s="168" t="s">
        <v>48</v>
      </c>
      <c r="F7" s="168" t="s">
        <v>49</v>
      </c>
      <c r="G7" s="168" t="s">
        <v>50</v>
      </c>
      <c r="H7" s="169" t="s">
        <v>51</v>
      </c>
      <c r="I7" s="168" t="s">
        <v>52</v>
      </c>
      <c r="J7" s="168" t="s">
        <v>53</v>
      </c>
      <c r="K7" s="168" t="s">
        <v>54</v>
      </c>
      <c r="L7" s="168" t="s">
        <v>55</v>
      </c>
      <c r="M7" s="168" t="s">
        <v>56</v>
      </c>
      <c r="N7" s="168" t="s">
        <v>57</v>
      </c>
      <c r="O7" s="168" t="s">
        <v>58</v>
      </c>
      <c r="P7" s="168" t="s">
        <v>59</v>
      </c>
      <c r="Q7" s="168" t="s">
        <v>60</v>
      </c>
      <c r="R7" s="168" t="s">
        <v>61</v>
      </c>
      <c r="S7" s="168" t="s">
        <v>62</v>
      </c>
      <c r="T7" s="168" t="s">
        <v>145</v>
      </c>
      <c r="U7" s="168" t="s">
        <v>146</v>
      </c>
      <c r="V7" s="168" t="s">
        <v>147</v>
      </c>
      <c r="W7" s="168" t="s">
        <v>148</v>
      </c>
    </row>
    <row r="8" ht="20.25" customHeight="1" spans="1:23">
      <c r="A8" s="170" t="s">
        <v>64</v>
      </c>
      <c r="B8" s="171"/>
      <c r="C8" s="172"/>
      <c r="D8" s="172"/>
      <c r="E8" s="172"/>
      <c r="F8" s="171"/>
      <c r="G8" s="172"/>
      <c r="H8" s="173">
        <v>13596170.89</v>
      </c>
      <c r="I8" s="179">
        <v>13595870.89</v>
      </c>
      <c r="J8" s="179">
        <v>4696051.57</v>
      </c>
      <c r="K8" s="179"/>
      <c r="L8" s="179">
        <v>8899819.32</v>
      </c>
      <c r="M8" s="179"/>
      <c r="N8" s="179"/>
      <c r="O8" s="179"/>
      <c r="P8" s="179"/>
      <c r="Q8" s="179"/>
      <c r="R8" s="179">
        <v>300</v>
      </c>
      <c r="S8" s="179"/>
      <c r="T8" s="179"/>
      <c r="U8" s="179"/>
      <c r="V8" s="179"/>
      <c r="W8" s="179">
        <v>300</v>
      </c>
    </row>
    <row r="9" ht="20.25" customHeight="1" spans="1:23">
      <c r="A9" s="170" t="s">
        <v>64</v>
      </c>
      <c r="B9" s="172"/>
      <c r="C9" s="172"/>
      <c r="D9" s="172"/>
      <c r="E9" s="172"/>
      <c r="F9" s="172"/>
      <c r="G9" s="172"/>
      <c r="H9" s="174">
        <v>13596170.89</v>
      </c>
      <c r="I9" s="64">
        <v>13595870.89</v>
      </c>
      <c r="J9" s="64">
        <v>4696051.57</v>
      </c>
      <c r="K9" s="64"/>
      <c r="L9" s="64">
        <v>8899819.32</v>
      </c>
      <c r="M9" s="64"/>
      <c r="N9" s="64"/>
      <c r="O9" s="64"/>
      <c r="P9" s="64"/>
      <c r="Q9" s="64"/>
      <c r="R9" s="64">
        <v>300</v>
      </c>
      <c r="S9" s="64"/>
      <c r="T9" s="64"/>
      <c r="U9" s="64"/>
      <c r="V9" s="64"/>
      <c r="W9" s="64">
        <v>300</v>
      </c>
    </row>
    <row r="10" ht="20.25" customHeight="1" spans="1:23">
      <c r="A10" s="172" t="str">
        <f t="shared" ref="A10:A61" si="0">"       "&amp;"玉溪市医疗保障局"</f>
        <v>       玉溪市医疗保障局</v>
      </c>
      <c r="B10" s="172" t="s">
        <v>149</v>
      </c>
      <c r="C10" s="172" t="s">
        <v>150</v>
      </c>
      <c r="D10" s="172" t="s">
        <v>93</v>
      </c>
      <c r="E10" s="172" t="s">
        <v>151</v>
      </c>
      <c r="F10" s="172" t="s">
        <v>152</v>
      </c>
      <c r="G10" s="172" t="s">
        <v>153</v>
      </c>
      <c r="H10" s="174">
        <v>2221344</v>
      </c>
      <c r="I10" s="64">
        <v>2221344</v>
      </c>
      <c r="J10" s="64">
        <v>971838</v>
      </c>
      <c r="K10" s="176"/>
      <c r="L10" s="64">
        <v>1249506</v>
      </c>
      <c r="M10" s="176"/>
      <c r="N10" s="64"/>
      <c r="O10" s="64"/>
      <c r="P10" s="176"/>
      <c r="Q10" s="64"/>
      <c r="R10" s="64"/>
      <c r="S10" s="64"/>
      <c r="T10" s="64"/>
      <c r="U10" s="64"/>
      <c r="V10" s="64"/>
      <c r="W10" s="64"/>
    </row>
    <row r="11" ht="20.25" customHeight="1" spans="1:23">
      <c r="A11" s="172" t="str">
        <f t="shared" si="0"/>
        <v>       玉溪市医疗保障局</v>
      </c>
      <c r="B11" s="172" t="s">
        <v>149</v>
      </c>
      <c r="C11" s="172" t="s">
        <v>150</v>
      </c>
      <c r="D11" s="172" t="s">
        <v>93</v>
      </c>
      <c r="E11" s="172" t="s">
        <v>151</v>
      </c>
      <c r="F11" s="172" t="s">
        <v>154</v>
      </c>
      <c r="G11" s="172" t="s">
        <v>155</v>
      </c>
      <c r="H11" s="174">
        <v>2918940</v>
      </c>
      <c r="I11" s="64">
        <v>2918940</v>
      </c>
      <c r="J11" s="64">
        <v>1277036.25</v>
      </c>
      <c r="K11" s="176"/>
      <c r="L11" s="64">
        <v>1641903.75</v>
      </c>
      <c r="M11" s="176"/>
      <c r="N11" s="64"/>
      <c r="O11" s="64"/>
      <c r="P11" s="176"/>
      <c r="Q11" s="64"/>
      <c r="R11" s="64"/>
      <c r="S11" s="64"/>
      <c r="T11" s="64"/>
      <c r="U11" s="64"/>
      <c r="V11" s="64"/>
      <c r="W11" s="64"/>
    </row>
    <row r="12" ht="20.25" customHeight="1" spans="1:23">
      <c r="A12" s="172" t="str">
        <f t="shared" si="0"/>
        <v>       玉溪市医疗保障局</v>
      </c>
      <c r="B12" s="172" t="s">
        <v>149</v>
      </c>
      <c r="C12" s="172" t="s">
        <v>150</v>
      </c>
      <c r="D12" s="172" t="s">
        <v>100</v>
      </c>
      <c r="E12" s="172" t="s">
        <v>156</v>
      </c>
      <c r="F12" s="172" t="s">
        <v>154</v>
      </c>
      <c r="G12" s="172" t="s">
        <v>155</v>
      </c>
      <c r="H12" s="174">
        <v>31608</v>
      </c>
      <c r="I12" s="64">
        <v>31608</v>
      </c>
      <c r="J12" s="64"/>
      <c r="K12" s="176"/>
      <c r="L12" s="64">
        <v>31608</v>
      </c>
      <c r="M12" s="176"/>
      <c r="N12" s="64"/>
      <c r="O12" s="64"/>
      <c r="P12" s="176"/>
      <c r="Q12" s="64"/>
      <c r="R12" s="64"/>
      <c r="S12" s="64"/>
      <c r="T12" s="64"/>
      <c r="U12" s="64"/>
      <c r="V12" s="64"/>
      <c r="W12" s="64"/>
    </row>
    <row r="13" ht="20.25" customHeight="1" spans="1:23">
      <c r="A13" s="172" t="str">
        <f t="shared" si="0"/>
        <v>       玉溪市医疗保障局</v>
      </c>
      <c r="B13" s="172" t="s">
        <v>157</v>
      </c>
      <c r="C13" s="172" t="s">
        <v>158</v>
      </c>
      <c r="D13" s="172" t="s">
        <v>82</v>
      </c>
      <c r="E13" s="172" t="s">
        <v>159</v>
      </c>
      <c r="F13" s="172" t="s">
        <v>160</v>
      </c>
      <c r="G13" s="172" t="s">
        <v>161</v>
      </c>
      <c r="H13" s="174">
        <v>1085965.44</v>
      </c>
      <c r="I13" s="64">
        <v>1085965.44</v>
      </c>
      <c r="J13" s="64">
        <v>271491.36</v>
      </c>
      <c r="K13" s="176"/>
      <c r="L13" s="64">
        <v>814474.08</v>
      </c>
      <c r="M13" s="176"/>
      <c r="N13" s="64"/>
      <c r="O13" s="64"/>
      <c r="P13" s="176"/>
      <c r="Q13" s="64"/>
      <c r="R13" s="64"/>
      <c r="S13" s="64"/>
      <c r="T13" s="64"/>
      <c r="U13" s="64"/>
      <c r="V13" s="64"/>
      <c r="W13" s="64"/>
    </row>
    <row r="14" ht="20.25" customHeight="1" spans="1:23">
      <c r="A14" s="172" t="str">
        <f t="shared" si="0"/>
        <v>       玉溪市医疗保障局</v>
      </c>
      <c r="B14" s="172" t="s">
        <v>157</v>
      </c>
      <c r="C14" s="172" t="s">
        <v>158</v>
      </c>
      <c r="D14" s="172" t="s">
        <v>88</v>
      </c>
      <c r="E14" s="172" t="s">
        <v>162</v>
      </c>
      <c r="F14" s="172" t="s">
        <v>163</v>
      </c>
      <c r="G14" s="172" t="s">
        <v>164</v>
      </c>
      <c r="H14" s="174">
        <v>530227.57</v>
      </c>
      <c r="I14" s="64">
        <v>530227.57</v>
      </c>
      <c r="J14" s="64">
        <v>132556.89</v>
      </c>
      <c r="K14" s="176"/>
      <c r="L14" s="64">
        <v>397670.68</v>
      </c>
      <c r="M14" s="176"/>
      <c r="N14" s="64"/>
      <c r="O14" s="64"/>
      <c r="P14" s="176"/>
      <c r="Q14" s="64"/>
      <c r="R14" s="64"/>
      <c r="S14" s="64"/>
      <c r="T14" s="64"/>
      <c r="U14" s="64"/>
      <c r="V14" s="64"/>
      <c r="W14" s="64"/>
    </row>
    <row r="15" ht="20.25" customHeight="1" spans="1:23">
      <c r="A15" s="172" t="str">
        <f t="shared" si="0"/>
        <v>       玉溪市医疗保障局</v>
      </c>
      <c r="B15" s="172" t="s">
        <v>157</v>
      </c>
      <c r="C15" s="172" t="s">
        <v>158</v>
      </c>
      <c r="D15" s="172" t="s">
        <v>89</v>
      </c>
      <c r="E15" s="172" t="s">
        <v>165</v>
      </c>
      <c r="F15" s="172" t="s">
        <v>163</v>
      </c>
      <c r="G15" s="172" t="s">
        <v>164</v>
      </c>
      <c r="H15" s="174">
        <v>33117</v>
      </c>
      <c r="I15" s="64">
        <v>33117</v>
      </c>
      <c r="J15" s="64">
        <v>8279.25</v>
      </c>
      <c r="K15" s="176"/>
      <c r="L15" s="64">
        <v>24837.75</v>
      </c>
      <c r="M15" s="176"/>
      <c r="N15" s="64"/>
      <c r="O15" s="64"/>
      <c r="P15" s="176"/>
      <c r="Q15" s="64"/>
      <c r="R15" s="64"/>
      <c r="S15" s="64"/>
      <c r="T15" s="64"/>
      <c r="U15" s="64"/>
      <c r="V15" s="64"/>
      <c r="W15" s="64"/>
    </row>
    <row r="16" ht="20.25" customHeight="1" spans="1:23">
      <c r="A16" s="172" t="str">
        <f t="shared" si="0"/>
        <v>       玉溪市医疗保障局</v>
      </c>
      <c r="B16" s="172" t="s">
        <v>157</v>
      </c>
      <c r="C16" s="172" t="s">
        <v>158</v>
      </c>
      <c r="D16" s="172" t="s">
        <v>90</v>
      </c>
      <c r="E16" s="172" t="s">
        <v>166</v>
      </c>
      <c r="F16" s="172" t="s">
        <v>167</v>
      </c>
      <c r="G16" s="172" t="s">
        <v>168</v>
      </c>
      <c r="H16" s="174">
        <v>340201.2</v>
      </c>
      <c r="I16" s="64">
        <v>340201.2</v>
      </c>
      <c r="J16" s="64">
        <v>85050.3</v>
      </c>
      <c r="K16" s="176"/>
      <c r="L16" s="64">
        <v>255150.9</v>
      </c>
      <c r="M16" s="176"/>
      <c r="N16" s="64"/>
      <c r="O16" s="64"/>
      <c r="P16" s="176"/>
      <c r="Q16" s="64"/>
      <c r="R16" s="64"/>
      <c r="S16" s="64"/>
      <c r="T16" s="64"/>
      <c r="U16" s="64"/>
      <c r="V16" s="64"/>
      <c r="W16" s="64"/>
    </row>
    <row r="17" ht="20.25" customHeight="1" spans="1:23">
      <c r="A17" s="172" t="str">
        <f t="shared" si="0"/>
        <v>       玉溪市医疗保障局</v>
      </c>
      <c r="B17" s="172" t="s">
        <v>157</v>
      </c>
      <c r="C17" s="172" t="s">
        <v>158</v>
      </c>
      <c r="D17" s="172" t="s">
        <v>91</v>
      </c>
      <c r="E17" s="172" t="s">
        <v>169</v>
      </c>
      <c r="F17" s="172" t="s">
        <v>170</v>
      </c>
      <c r="G17" s="172" t="s">
        <v>171</v>
      </c>
      <c r="H17" s="174">
        <v>51563.86</v>
      </c>
      <c r="I17" s="64">
        <v>51563.86</v>
      </c>
      <c r="J17" s="64">
        <v>30692.97</v>
      </c>
      <c r="K17" s="176"/>
      <c r="L17" s="64">
        <v>20870.89</v>
      </c>
      <c r="M17" s="176"/>
      <c r="N17" s="64"/>
      <c r="O17" s="64"/>
      <c r="P17" s="176"/>
      <c r="Q17" s="64"/>
      <c r="R17" s="64"/>
      <c r="S17" s="64"/>
      <c r="T17" s="64"/>
      <c r="U17" s="64"/>
      <c r="V17" s="64"/>
      <c r="W17" s="64"/>
    </row>
    <row r="18" ht="20.25" customHeight="1" spans="1:23">
      <c r="A18" s="172" t="str">
        <f t="shared" si="0"/>
        <v>       玉溪市医疗保障局</v>
      </c>
      <c r="B18" s="172" t="s">
        <v>157</v>
      </c>
      <c r="C18" s="172" t="s">
        <v>158</v>
      </c>
      <c r="D18" s="172" t="s">
        <v>95</v>
      </c>
      <c r="E18" s="172" t="s">
        <v>172</v>
      </c>
      <c r="F18" s="172" t="s">
        <v>170</v>
      </c>
      <c r="G18" s="172" t="s">
        <v>171</v>
      </c>
      <c r="H18" s="174">
        <v>2889.18</v>
      </c>
      <c r="I18" s="64">
        <v>2889.18</v>
      </c>
      <c r="J18" s="64">
        <v>722.3</v>
      </c>
      <c r="K18" s="176"/>
      <c r="L18" s="64">
        <v>2166.88</v>
      </c>
      <c r="M18" s="176"/>
      <c r="N18" s="64"/>
      <c r="O18" s="64"/>
      <c r="P18" s="176"/>
      <c r="Q18" s="64"/>
      <c r="R18" s="64"/>
      <c r="S18" s="64"/>
      <c r="T18" s="64"/>
      <c r="U18" s="64"/>
      <c r="V18" s="64"/>
      <c r="W18" s="64"/>
    </row>
    <row r="19" ht="20.25" customHeight="1" spans="1:23">
      <c r="A19" s="175" t="str">
        <f t="shared" si="0"/>
        <v>       玉溪市医疗保障局</v>
      </c>
      <c r="B19" s="175" t="s">
        <v>173</v>
      </c>
      <c r="C19" s="175" t="s">
        <v>174</v>
      </c>
      <c r="D19" s="175" t="s">
        <v>99</v>
      </c>
      <c r="E19" s="175" t="s">
        <v>174</v>
      </c>
      <c r="F19" s="175" t="s">
        <v>175</v>
      </c>
      <c r="G19" s="175" t="s">
        <v>174</v>
      </c>
      <c r="H19" s="174">
        <v>941556</v>
      </c>
      <c r="I19" s="64">
        <v>941556</v>
      </c>
      <c r="J19" s="64">
        <v>235389</v>
      </c>
      <c r="K19" s="176"/>
      <c r="L19" s="64">
        <v>706167</v>
      </c>
      <c r="M19" s="176"/>
      <c r="N19" s="64"/>
      <c r="O19" s="64"/>
      <c r="P19" s="176"/>
      <c r="Q19" s="64"/>
      <c r="R19" s="64"/>
      <c r="S19" s="64"/>
      <c r="T19" s="64"/>
      <c r="U19" s="64"/>
      <c r="V19" s="64"/>
      <c r="W19" s="64"/>
    </row>
    <row r="20" ht="20.25" customHeight="1" spans="1:23">
      <c r="A20" s="176" t="str">
        <f t="shared" si="0"/>
        <v>       玉溪市医疗保障局</v>
      </c>
      <c r="B20" s="176" t="s">
        <v>176</v>
      </c>
      <c r="C20" s="176" t="s">
        <v>177</v>
      </c>
      <c r="D20" s="176" t="s">
        <v>93</v>
      </c>
      <c r="E20" s="176" t="s">
        <v>151</v>
      </c>
      <c r="F20" s="176" t="s">
        <v>178</v>
      </c>
      <c r="G20" s="176" t="s">
        <v>179</v>
      </c>
      <c r="H20" s="177">
        <v>1640480</v>
      </c>
      <c r="I20" s="64">
        <v>1640480</v>
      </c>
      <c r="J20" s="64">
        <v>465176.25</v>
      </c>
      <c r="K20" s="176"/>
      <c r="L20" s="64">
        <v>1175303.75</v>
      </c>
      <c r="M20" s="176"/>
      <c r="N20" s="64"/>
      <c r="O20" s="64"/>
      <c r="P20" s="176"/>
      <c r="Q20" s="64"/>
      <c r="R20" s="64"/>
      <c r="S20" s="64"/>
      <c r="T20" s="64"/>
      <c r="U20" s="64"/>
      <c r="V20" s="64"/>
      <c r="W20" s="64"/>
    </row>
    <row r="21" ht="20.25" customHeight="1" spans="1:23">
      <c r="A21" s="176" t="str">
        <f t="shared" si="0"/>
        <v>       玉溪市医疗保障局</v>
      </c>
      <c r="B21" s="176" t="s">
        <v>180</v>
      </c>
      <c r="C21" s="176" t="s">
        <v>181</v>
      </c>
      <c r="D21" s="176" t="s">
        <v>93</v>
      </c>
      <c r="E21" s="176" t="s">
        <v>151</v>
      </c>
      <c r="F21" s="176" t="s">
        <v>182</v>
      </c>
      <c r="G21" s="176" t="s">
        <v>183</v>
      </c>
      <c r="H21" s="177">
        <v>38800</v>
      </c>
      <c r="I21" s="64">
        <v>38800</v>
      </c>
      <c r="J21" s="64"/>
      <c r="K21" s="176"/>
      <c r="L21" s="64">
        <v>38800</v>
      </c>
      <c r="M21" s="176"/>
      <c r="N21" s="64"/>
      <c r="O21" s="64"/>
      <c r="P21" s="176"/>
      <c r="Q21" s="64"/>
      <c r="R21" s="64"/>
      <c r="S21" s="64"/>
      <c r="T21" s="64"/>
      <c r="U21" s="64"/>
      <c r="V21" s="64"/>
      <c r="W21" s="64"/>
    </row>
    <row r="22" ht="20.25" customHeight="1" spans="1:23">
      <c r="A22" s="176" t="str">
        <f t="shared" si="0"/>
        <v>       玉溪市医疗保障局</v>
      </c>
      <c r="B22" s="176" t="s">
        <v>184</v>
      </c>
      <c r="C22" s="176" t="s">
        <v>185</v>
      </c>
      <c r="D22" s="176" t="s">
        <v>93</v>
      </c>
      <c r="E22" s="176" t="s">
        <v>151</v>
      </c>
      <c r="F22" s="176" t="s">
        <v>186</v>
      </c>
      <c r="G22" s="176" t="s">
        <v>187</v>
      </c>
      <c r="H22" s="177">
        <v>478800</v>
      </c>
      <c r="I22" s="64">
        <v>478800</v>
      </c>
      <c r="J22" s="64">
        <v>209475</v>
      </c>
      <c r="K22" s="176"/>
      <c r="L22" s="64">
        <v>269325</v>
      </c>
      <c r="M22" s="176"/>
      <c r="N22" s="64"/>
      <c r="O22" s="64"/>
      <c r="P22" s="176"/>
      <c r="Q22" s="64"/>
      <c r="R22" s="64"/>
      <c r="S22" s="64"/>
      <c r="T22" s="64"/>
      <c r="U22" s="64"/>
      <c r="V22" s="64"/>
      <c r="W22" s="64"/>
    </row>
    <row r="23" ht="20.25" customHeight="1" spans="1:23">
      <c r="A23" s="176" t="str">
        <f t="shared" si="0"/>
        <v>       玉溪市医疗保障局</v>
      </c>
      <c r="B23" s="176" t="s">
        <v>188</v>
      </c>
      <c r="C23" s="176" t="s">
        <v>189</v>
      </c>
      <c r="D23" s="176" t="s">
        <v>93</v>
      </c>
      <c r="E23" s="176" t="s">
        <v>151</v>
      </c>
      <c r="F23" s="176" t="s">
        <v>190</v>
      </c>
      <c r="G23" s="176" t="s">
        <v>189</v>
      </c>
      <c r="H23" s="177">
        <v>103437.84</v>
      </c>
      <c r="I23" s="64">
        <v>103437.84</v>
      </c>
      <c r="J23" s="64"/>
      <c r="K23" s="176"/>
      <c r="L23" s="64">
        <v>103437.84</v>
      </c>
      <c r="M23" s="176"/>
      <c r="N23" s="64"/>
      <c r="O23" s="64"/>
      <c r="P23" s="176"/>
      <c r="Q23" s="64"/>
      <c r="R23" s="64"/>
      <c r="S23" s="64"/>
      <c r="T23" s="64"/>
      <c r="U23" s="64"/>
      <c r="V23" s="64"/>
      <c r="W23" s="64"/>
    </row>
    <row r="24" ht="20.25" customHeight="1" spans="1:23">
      <c r="A24" s="176" t="str">
        <f t="shared" si="0"/>
        <v>       玉溪市医疗保障局</v>
      </c>
      <c r="B24" s="176" t="s">
        <v>188</v>
      </c>
      <c r="C24" s="176" t="s">
        <v>189</v>
      </c>
      <c r="D24" s="176" t="s">
        <v>95</v>
      </c>
      <c r="E24" s="176" t="s">
        <v>172</v>
      </c>
      <c r="F24" s="176" t="s">
        <v>190</v>
      </c>
      <c r="G24" s="176" t="s">
        <v>189</v>
      </c>
      <c r="H24" s="177">
        <v>8218.8</v>
      </c>
      <c r="I24" s="64">
        <v>8218.8</v>
      </c>
      <c r="J24" s="64"/>
      <c r="K24" s="176"/>
      <c r="L24" s="64">
        <v>8218.8</v>
      </c>
      <c r="M24" s="176"/>
      <c r="N24" s="64"/>
      <c r="O24" s="64"/>
      <c r="P24" s="176"/>
      <c r="Q24" s="64"/>
      <c r="R24" s="64"/>
      <c r="S24" s="64"/>
      <c r="T24" s="64"/>
      <c r="U24" s="64"/>
      <c r="V24" s="64"/>
      <c r="W24" s="64"/>
    </row>
    <row r="25" ht="20.25" customHeight="1" spans="1:23">
      <c r="A25" s="176" t="str">
        <f t="shared" si="0"/>
        <v>       玉溪市医疗保障局</v>
      </c>
      <c r="B25" s="176" t="s">
        <v>191</v>
      </c>
      <c r="C25" s="176" t="s">
        <v>192</v>
      </c>
      <c r="D25" s="176" t="s">
        <v>81</v>
      </c>
      <c r="E25" s="176" t="s">
        <v>193</v>
      </c>
      <c r="F25" s="176" t="s">
        <v>194</v>
      </c>
      <c r="G25" s="176" t="s">
        <v>195</v>
      </c>
      <c r="H25" s="177">
        <v>9000</v>
      </c>
      <c r="I25" s="64">
        <v>9000</v>
      </c>
      <c r="J25" s="64">
        <v>9000</v>
      </c>
      <c r="K25" s="176"/>
      <c r="L25" s="64"/>
      <c r="M25" s="176"/>
      <c r="N25" s="64"/>
      <c r="O25" s="64"/>
      <c r="P25" s="176"/>
      <c r="Q25" s="64"/>
      <c r="R25" s="64"/>
      <c r="S25" s="64"/>
      <c r="T25" s="64"/>
      <c r="U25" s="64"/>
      <c r="V25" s="64"/>
      <c r="W25" s="64"/>
    </row>
    <row r="26" ht="20.25" customHeight="1" spans="1:23">
      <c r="A26" s="176" t="str">
        <f t="shared" si="0"/>
        <v>       玉溪市医疗保障局</v>
      </c>
      <c r="B26" s="176" t="s">
        <v>191</v>
      </c>
      <c r="C26" s="176" t="s">
        <v>192</v>
      </c>
      <c r="D26" s="176" t="s">
        <v>93</v>
      </c>
      <c r="E26" s="176" t="s">
        <v>151</v>
      </c>
      <c r="F26" s="176" t="s">
        <v>196</v>
      </c>
      <c r="G26" s="176" t="s">
        <v>197</v>
      </c>
      <c r="H26" s="177">
        <v>147187</v>
      </c>
      <c r="I26" s="64">
        <v>147187</v>
      </c>
      <c r="J26" s="64">
        <v>27400</v>
      </c>
      <c r="K26" s="176"/>
      <c r="L26" s="64">
        <v>119787</v>
      </c>
      <c r="M26" s="176"/>
      <c r="N26" s="64"/>
      <c r="O26" s="64"/>
      <c r="P26" s="176"/>
      <c r="Q26" s="64"/>
      <c r="R26" s="64"/>
      <c r="S26" s="64"/>
      <c r="T26" s="64"/>
      <c r="U26" s="64"/>
      <c r="V26" s="64"/>
      <c r="W26" s="64"/>
    </row>
    <row r="27" ht="20.25" customHeight="1" spans="1:23">
      <c r="A27" s="176" t="str">
        <f t="shared" si="0"/>
        <v>       玉溪市医疗保障局</v>
      </c>
      <c r="B27" s="176" t="s">
        <v>191</v>
      </c>
      <c r="C27" s="176" t="s">
        <v>192</v>
      </c>
      <c r="D27" s="176" t="s">
        <v>93</v>
      </c>
      <c r="E27" s="176" t="s">
        <v>151</v>
      </c>
      <c r="F27" s="176" t="s">
        <v>198</v>
      </c>
      <c r="G27" s="176" t="s">
        <v>199</v>
      </c>
      <c r="H27" s="177">
        <v>20000</v>
      </c>
      <c r="I27" s="64">
        <v>20000</v>
      </c>
      <c r="J27" s="64">
        <v>5000</v>
      </c>
      <c r="K27" s="176"/>
      <c r="L27" s="64">
        <v>15000</v>
      </c>
      <c r="M27" s="176"/>
      <c r="N27" s="64"/>
      <c r="O27" s="64"/>
      <c r="P27" s="176"/>
      <c r="Q27" s="64"/>
      <c r="R27" s="64"/>
      <c r="S27" s="64"/>
      <c r="T27" s="64"/>
      <c r="U27" s="64"/>
      <c r="V27" s="64"/>
      <c r="W27" s="64"/>
    </row>
    <row r="28" ht="20.25" customHeight="1" spans="1:23">
      <c r="A28" s="176" t="str">
        <f t="shared" si="0"/>
        <v>       玉溪市医疗保障局</v>
      </c>
      <c r="B28" s="176" t="s">
        <v>191</v>
      </c>
      <c r="C28" s="176" t="s">
        <v>192</v>
      </c>
      <c r="D28" s="176" t="s">
        <v>93</v>
      </c>
      <c r="E28" s="176" t="s">
        <v>151</v>
      </c>
      <c r="F28" s="176" t="s">
        <v>200</v>
      </c>
      <c r="G28" s="176" t="s">
        <v>201</v>
      </c>
      <c r="H28" s="177">
        <v>50000</v>
      </c>
      <c r="I28" s="64">
        <v>50000</v>
      </c>
      <c r="J28" s="64">
        <v>12500</v>
      </c>
      <c r="K28" s="176"/>
      <c r="L28" s="64">
        <v>37500</v>
      </c>
      <c r="M28" s="176"/>
      <c r="N28" s="64"/>
      <c r="O28" s="64"/>
      <c r="P28" s="176"/>
      <c r="Q28" s="64"/>
      <c r="R28" s="64"/>
      <c r="S28" s="64"/>
      <c r="T28" s="64"/>
      <c r="U28" s="64"/>
      <c r="V28" s="64"/>
      <c r="W28" s="64"/>
    </row>
    <row r="29" ht="20.25" customHeight="1" spans="1:23">
      <c r="A29" s="176" t="str">
        <f t="shared" si="0"/>
        <v>       玉溪市医疗保障局</v>
      </c>
      <c r="B29" s="176" t="s">
        <v>191</v>
      </c>
      <c r="C29" s="176" t="s">
        <v>192</v>
      </c>
      <c r="D29" s="176" t="s">
        <v>93</v>
      </c>
      <c r="E29" s="176" t="s">
        <v>151</v>
      </c>
      <c r="F29" s="176" t="s">
        <v>202</v>
      </c>
      <c r="G29" s="176" t="s">
        <v>203</v>
      </c>
      <c r="H29" s="177">
        <v>50000</v>
      </c>
      <c r="I29" s="64">
        <v>50000</v>
      </c>
      <c r="J29" s="64">
        <v>12500</v>
      </c>
      <c r="K29" s="176"/>
      <c r="L29" s="64">
        <v>37500</v>
      </c>
      <c r="M29" s="176"/>
      <c r="N29" s="64"/>
      <c r="O29" s="64"/>
      <c r="P29" s="176"/>
      <c r="Q29" s="64"/>
      <c r="R29" s="64"/>
      <c r="S29" s="64"/>
      <c r="T29" s="64"/>
      <c r="U29" s="64"/>
      <c r="V29" s="64"/>
      <c r="W29" s="64"/>
    </row>
    <row r="30" ht="20.25" customHeight="1" spans="1:23">
      <c r="A30" s="176" t="str">
        <f t="shared" si="0"/>
        <v>       玉溪市医疗保障局</v>
      </c>
      <c r="B30" s="176" t="s">
        <v>191</v>
      </c>
      <c r="C30" s="176" t="s">
        <v>192</v>
      </c>
      <c r="D30" s="176" t="s">
        <v>93</v>
      </c>
      <c r="E30" s="176" t="s">
        <v>151</v>
      </c>
      <c r="F30" s="176" t="s">
        <v>204</v>
      </c>
      <c r="G30" s="176" t="s">
        <v>205</v>
      </c>
      <c r="H30" s="177">
        <v>40000</v>
      </c>
      <c r="I30" s="64">
        <v>40000</v>
      </c>
      <c r="J30" s="64">
        <v>10000</v>
      </c>
      <c r="K30" s="176"/>
      <c r="L30" s="64">
        <v>30000</v>
      </c>
      <c r="M30" s="176"/>
      <c r="N30" s="64"/>
      <c r="O30" s="64"/>
      <c r="P30" s="176"/>
      <c r="Q30" s="64"/>
      <c r="R30" s="64"/>
      <c r="S30" s="64"/>
      <c r="T30" s="64"/>
      <c r="U30" s="64"/>
      <c r="V30" s="64"/>
      <c r="W30" s="64"/>
    </row>
    <row r="31" ht="20.25" customHeight="1" spans="1:23">
      <c r="A31" s="176" t="str">
        <f t="shared" si="0"/>
        <v>       玉溪市医疗保障局</v>
      </c>
      <c r="B31" s="176" t="s">
        <v>191</v>
      </c>
      <c r="C31" s="176" t="s">
        <v>192</v>
      </c>
      <c r="D31" s="176" t="s">
        <v>93</v>
      </c>
      <c r="E31" s="176" t="s">
        <v>151</v>
      </c>
      <c r="F31" s="176" t="s">
        <v>206</v>
      </c>
      <c r="G31" s="176" t="s">
        <v>207</v>
      </c>
      <c r="H31" s="177">
        <v>35000</v>
      </c>
      <c r="I31" s="64">
        <v>35000</v>
      </c>
      <c r="J31" s="64">
        <v>8750</v>
      </c>
      <c r="K31" s="176"/>
      <c r="L31" s="64">
        <v>26250</v>
      </c>
      <c r="M31" s="176"/>
      <c r="N31" s="64"/>
      <c r="O31" s="64"/>
      <c r="P31" s="176"/>
      <c r="Q31" s="64"/>
      <c r="R31" s="64"/>
      <c r="S31" s="64"/>
      <c r="T31" s="64"/>
      <c r="U31" s="64"/>
      <c r="V31" s="64"/>
      <c r="W31" s="64"/>
    </row>
    <row r="32" ht="20.25" customHeight="1" spans="1:23">
      <c r="A32" s="176" t="str">
        <f t="shared" si="0"/>
        <v>       玉溪市医疗保障局</v>
      </c>
      <c r="B32" s="176" t="s">
        <v>191</v>
      </c>
      <c r="C32" s="176" t="s">
        <v>192</v>
      </c>
      <c r="D32" s="176" t="s">
        <v>93</v>
      </c>
      <c r="E32" s="176" t="s">
        <v>151</v>
      </c>
      <c r="F32" s="176" t="s">
        <v>208</v>
      </c>
      <c r="G32" s="176" t="s">
        <v>209</v>
      </c>
      <c r="H32" s="177">
        <v>104200</v>
      </c>
      <c r="I32" s="64">
        <v>104200</v>
      </c>
      <c r="J32" s="64">
        <v>26050</v>
      </c>
      <c r="K32" s="176"/>
      <c r="L32" s="64">
        <v>78150</v>
      </c>
      <c r="M32" s="176"/>
      <c r="N32" s="64"/>
      <c r="O32" s="64"/>
      <c r="P32" s="176"/>
      <c r="Q32" s="64"/>
      <c r="R32" s="64"/>
      <c r="S32" s="64"/>
      <c r="T32" s="64"/>
      <c r="U32" s="64"/>
      <c r="V32" s="64"/>
      <c r="W32" s="64"/>
    </row>
    <row r="33" ht="20.25" customHeight="1" spans="1:23">
      <c r="A33" s="176" t="str">
        <f t="shared" si="0"/>
        <v>       玉溪市医疗保障局</v>
      </c>
      <c r="B33" s="176" t="s">
        <v>191</v>
      </c>
      <c r="C33" s="176" t="s">
        <v>192</v>
      </c>
      <c r="D33" s="176" t="s">
        <v>93</v>
      </c>
      <c r="E33" s="176" t="s">
        <v>151</v>
      </c>
      <c r="F33" s="176" t="s">
        <v>210</v>
      </c>
      <c r="G33" s="176" t="s">
        <v>211</v>
      </c>
      <c r="H33" s="177">
        <v>50000</v>
      </c>
      <c r="I33" s="64">
        <v>50000</v>
      </c>
      <c r="J33" s="64">
        <v>12500</v>
      </c>
      <c r="K33" s="176"/>
      <c r="L33" s="64">
        <v>37500</v>
      </c>
      <c r="M33" s="176"/>
      <c r="N33" s="64"/>
      <c r="O33" s="64"/>
      <c r="P33" s="176"/>
      <c r="Q33" s="64"/>
      <c r="R33" s="64"/>
      <c r="S33" s="64"/>
      <c r="T33" s="64"/>
      <c r="U33" s="64"/>
      <c r="V33" s="64"/>
      <c r="W33" s="64"/>
    </row>
    <row r="34" ht="20.25" customHeight="1" spans="1:23">
      <c r="A34" s="176" t="str">
        <f t="shared" si="0"/>
        <v>       玉溪市医疗保障局</v>
      </c>
      <c r="B34" s="176" t="s">
        <v>191</v>
      </c>
      <c r="C34" s="176" t="s">
        <v>192</v>
      </c>
      <c r="D34" s="176" t="s">
        <v>93</v>
      </c>
      <c r="E34" s="176" t="s">
        <v>151</v>
      </c>
      <c r="F34" s="176" t="s">
        <v>212</v>
      </c>
      <c r="G34" s="176" t="s">
        <v>213</v>
      </c>
      <c r="H34" s="177">
        <v>49000</v>
      </c>
      <c r="I34" s="64">
        <v>49000</v>
      </c>
      <c r="J34" s="64">
        <v>12250</v>
      </c>
      <c r="K34" s="176"/>
      <c r="L34" s="64">
        <v>36750</v>
      </c>
      <c r="M34" s="176"/>
      <c r="N34" s="64"/>
      <c r="O34" s="64"/>
      <c r="P34" s="176"/>
      <c r="Q34" s="64"/>
      <c r="R34" s="64"/>
      <c r="S34" s="64"/>
      <c r="T34" s="64"/>
      <c r="U34" s="64"/>
      <c r="V34" s="64"/>
      <c r="W34" s="64"/>
    </row>
    <row r="35" ht="20.25" customHeight="1" spans="1:23">
      <c r="A35" s="176" t="str">
        <f t="shared" si="0"/>
        <v>       玉溪市医疗保障局</v>
      </c>
      <c r="B35" s="176" t="s">
        <v>191</v>
      </c>
      <c r="C35" s="176" t="s">
        <v>192</v>
      </c>
      <c r="D35" s="176" t="s">
        <v>93</v>
      </c>
      <c r="E35" s="176" t="s">
        <v>151</v>
      </c>
      <c r="F35" s="176" t="s">
        <v>186</v>
      </c>
      <c r="G35" s="176" t="s">
        <v>187</v>
      </c>
      <c r="H35" s="177">
        <v>47880</v>
      </c>
      <c r="I35" s="64">
        <v>47880</v>
      </c>
      <c r="J35" s="64">
        <v>11970</v>
      </c>
      <c r="K35" s="176"/>
      <c r="L35" s="64">
        <v>35910</v>
      </c>
      <c r="M35" s="176"/>
      <c r="N35" s="64"/>
      <c r="O35" s="64"/>
      <c r="P35" s="176"/>
      <c r="Q35" s="64"/>
      <c r="R35" s="64"/>
      <c r="S35" s="64"/>
      <c r="T35" s="64"/>
      <c r="U35" s="64"/>
      <c r="V35" s="64"/>
      <c r="W35" s="64"/>
    </row>
    <row r="36" ht="20.25" customHeight="1" spans="1:23">
      <c r="A36" s="176" t="str">
        <f t="shared" si="0"/>
        <v>       玉溪市医疗保障局</v>
      </c>
      <c r="B36" s="176" t="s">
        <v>191</v>
      </c>
      <c r="C36" s="176" t="s">
        <v>192</v>
      </c>
      <c r="D36" s="176" t="s">
        <v>93</v>
      </c>
      <c r="E36" s="176" t="s">
        <v>151</v>
      </c>
      <c r="F36" s="176" t="s">
        <v>214</v>
      </c>
      <c r="G36" s="176" t="s">
        <v>215</v>
      </c>
      <c r="H36" s="177">
        <v>563</v>
      </c>
      <c r="I36" s="64">
        <v>563</v>
      </c>
      <c r="J36" s="64">
        <v>140.75</v>
      </c>
      <c r="K36" s="176"/>
      <c r="L36" s="64">
        <v>422.25</v>
      </c>
      <c r="M36" s="176"/>
      <c r="N36" s="64"/>
      <c r="O36" s="64"/>
      <c r="P36" s="176"/>
      <c r="Q36" s="64"/>
      <c r="R36" s="64"/>
      <c r="S36" s="64"/>
      <c r="T36" s="64"/>
      <c r="U36" s="64"/>
      <c r="V36" s="64"/>
      <c r="W36" s="64"/>
    </row>
    <row r="37" ht="20.25" customHeight="1" spans="1:23">
      <c r="A37" s="176" t="str">
        <f t="shared" si="0"/>
        <v>       玉溪市医疗保障局</v>
      </c>
      <c r="B37" s="176" t="s">
        <v>191</v>
      </c>
      <c r="C37" s="176" t="s">
        <v>192</v>
      </c>
      <c r="D37" s="176" t="s">
        <v>93</v>
      </c>
      <c r="E37" s="176" t="s">
        <v>151</v>
      </c>
      <c r="F37" s="176" t="s">
        <v>194</v>
      </c>
      <c r="G37" s="176" t="s">
        <v>195</v>
      </c>
      <c r="H37" s="177">
        <v>100000</v>
      </c>
      <c r="I37" s="64">
        <v>100000</v>
      </c>
      <c r="J37" s="64">
        <v>25000</v>
      </c>
      <c r="K37" s="176"/>
      <c r="L37" s="64">
        <v>75000</v>
      </c>
      <c r="M37" s="176"/>
      <c r="N37" s="64"/>
      <c r="O37" s="64"/>
      <c r="P37" s="176"/>
      <c r="Q37" s="64"/>
      <c r="R37" s="64"/>
      <c r="S37" s="64"/>
      <c r="T37" s="64"/>
      <c r="U37" s="64"/>
      <c r="V37" s="64"/>
      <c r="W37" s="64"/>
    </row>
    <row r="38" ht="20.25" customHeight="1" spans="1:23">
      <c r="A38" s="176" t="str">
        <f t="shared" si="0"/>
        <v>       玉溪市医疗保障局</v>
      </c>
      <c r="B38" s="176" t="s">
        <v>191</v>
      </c>
      <c r="C38" s="176" t="s">
        <v>192</v>
      </c>
      <c r="D38" s="176" t="s">
        <v>95</v>
      </c>
      <c r="E38" s="176" t="s">
        <v>172</v>
      </c>
      <c r="F38" s="176" t="s">
        <v>196</v>
      </c>
      <c r="G38" s="176" t="s">
        <v>197</v>
      </c>
      <c r="H38" s="177">
        <v>15000</v>
      </c>
      <c r="I38" s="64">
        <v>15000</v>
      </c>
      <c r="J38" s="64">
        <v>3750</v>
      </c>
      <c r="K38" s="176"/>
      <c r="L38" s="64">
        <v>11250</v>
      </c>
      <c r="M38" s="176"/>
      <c r="N38" s="64"/>
      <c r="O38" s="64"/>
      <c r="P38" s="176"/>
      <c r="Q38" s="64"/>
      <c r="R38" s="64"/>
      <c r="S38" s="64"/>
      <c r="T38" s="64"/>
      <c r="U38" s="64"/>
      <c r="V38" s="64"/>
      <c r="W38" s="64"/>
    </row>
    <row r="39" ht="20.25" customHeight="1" spans="1:23">
      <c r="A39" s="176" t="str">
        <f t="shared" si="0"/>
        <v>       玉溪市医疗保障局</v>
      </c>
      <c r="B39" s="176" t="s">
        <v>191</v>
      </c>
      <c r="C39" s="176" t="s">
        <v>192</v>
      </c>
      <c r="D39" s="176" t="s">
        <v>95</v>
      </c>
      <c r="E39" s="176" t="s">
        <v>172</v>
      </c>
      <c r="F39" s="176" t="s">
        <v>202</v>
      </c>
      <c r="G39" s="176" t="s">
        <v>203</v>
      </c>
      <c r="H39" s="177">
        <v>10000</v>
      </c>
      <c r="I39" s="64">
        <v>10000</v>
      </c>
      <c r="J39" s="64">
        <v>2500</v>
      </c>
      <c r="K39" s="176"/>
      <c r="L39" s="64">
        <v>7500</v>
      </c>
      <c r="M39" s="176"/>
      <c r="N39" s="64"/>
      <c r="O39" s="64"/>
      <c r="P39" s="176"/>
      <c r="Q39" s="64"/>
      <c r="R39" s="64"/>
      <c r="S39" s="64"/>
      <c r="T39" s="64"/>
      <c r="U39" s="64"/>
      <c r="V39" s="64"/>
      <c r="W39" s="64"/>
    </row>
    <row r="40" ht="20.25" customHeight="1" spans="1:23">
      <c r="A40" s="176" t="str">
        <f t="shared" si="0"/>
        <v>       玉溪市医疗保障局</v>
      </c>
      <c r="B40" s="176" t="s">
        <v>191</v>
      </c>
      <c r="C40" s="176" t="s">
        <v>192</v>
      </c>
      <c r="D40" s="176" t="s">
        <v>95</v>
      </c>
      <c r="E40" s="176" t="s">
        <v>172</v>
      </c>
      <c r="F40" s="176" t="s">
        <v>212</v>
      </c>
      <c r="G40" s="176" t="s">
        <v>213</v>
      </c>
      <c r="H40" s="177">
        <v>5000</v>
      </c>
      <c r="I40" s="64">
        <v>5000</v>
      </c>
      <c r="J40" s="64">
        <v>1250</v>
      </c>
      <c r="K40" s="176"/>
      <c r="L40" s="64">
        <v>3750</v>
      </c>
      <c r="M40" s="176"/>
      <c r="N40" s="64"/>
      <c r="O40" s="64"/>
      <c r="P40" s="176"/>
      <c r="Q40" s="64"/>
      <c r="R40" s="64"/>
      <c r="S40" s="64"/>
      <c r="T40" s="64"/>
      <c r="U40" s="64"/>
      <c r="V40" s="64"/>
      <c r="W40" s="64"/>
    </row>
    <row r="41" ht="20.25" customHeight="1" spans="1:23">
      <c r="A41" s="176" t="str">
        <f t="shared" si="0"/>
        <v>       玉溪市医疗保障局</v>
      </c>
      <c r="B41" s="176" t="s">
        <v>191</v>
      </c>
      <c r="C41" s="176" t="s">
        <v>192</v>
      </c>
      <c r="D41" s="176" t="s">
        <v>95</v>
      </c>
      <c r="E41" s="176" t="s">
        <v>172</v>
      </c>
      <c r="F41" s="176" t="s">
        <v>194</v>
      </c>
      <c r="G41" s="176" t="s">
        <v>195</v>
      </c>
      <c r="H41" s="177">
        <v>27500</v>
      </c>
      <c r="I41" s="64">
        <v>27500</v>
      </c>
      <c r="J41" s="64">
        <v>6875</v>
      </c>
      <c r="K41" s="176"/>
      <c r="L41" s="64">
        <v>20625</v>
      </c>
      <c r="M41" s="176"/>
      <c r="N41" s="64"/>
      <c r="O41" s="64"/>
      <c r="P41" s="176"/>
      <c r="Q41" s="64"/>
      <c r="R41" s="64"/>
      <c r="S41" s="64"/>
      <c r="T41" s="64"/>
      <c r="U41" s="64"/>
      <c r="V41" s="64"/>
      <c r="W41" s="64"/>
    </row>
    <row r="42" ht="20.25" customHeight="1" spans="1:23">
      <c r="A42" s="176" t="str">
        <f t="shared" si="0"/>
        <v>       玉溪市医疗保障局</v>
      </c>
      <c r="B42" s="176" t="s">
        <v>216</v>
      </c>
      <c r="C42" s="176" t="s">
        <v>126</v>
      </c>
      <c r="D42" s="176" t="s">
        <v>93</v>
      </c>
      <c r="E42" s="176" t="s">
        <v>151</v>
      </c>
      <c r="F42" s="176" t="s">
        <v>217</v>
      </c>
      <c r="G42" s="176" t="s">
        <v>126</v>
      </c>
      <c r="H42" s="177">
        <v>33950</v>
      </c>
      <c r="I42" s="64">
        <v>33950</v>
      </c>
      <c r="J42" s="64"/>
      <c r="K42" s="176"/>
      <c r="L42" s="64">
        <v>33950</v>
      </c>
      <c r="M42" s="176"/>
      <c r="N42" s="64"/>
      <c r="O42" s="64"/>
      <c r="P42" s="176"/>
      <c r="Q42" s="64"/>
      <c r="R42" s="64"/>
      <c r="S42" s="64"/>
      <c r="T42" s="64"/>
      <c r="U42" s="64"/>
      <c r="V42" s="64"/>
      <c r="W42" s="64"/>
    </row>
    <row r="43" ht="20.25" customHeight="1" spans="1:23">
      <c r="A43" s="176" t="str">
        <f t="shared" si="0"/>
        <v>       玉溪市医疗保障局</v>
      </c>
      <c r="B43" s="176" t="s">
        <v>218</v>
      </c>
      <c r="C43" s="176" t="s">
        <v>219</v>
      </c>
      <c r="D43" s="176" t="s">
        <v>95</v>
      </c>
      <c r="E43" s="176" t="s">
        <v>172</v>
      </c>
      <c r="F43" s="176" t="s">
        <v>220</v>
      </c>
      <c r="G43" s="176" t="s">
        <v>221</v>
      </c>
      <c r="H43" s="177">
        <v>247000</v>
      </c>
      <c r="I43" s="64">
        <v>247000</v>
      </c>
      <c r="J43" s="64">
        <v>247000</v>
      </c>
      <c r="K43" s="176"/>
      <c r="L43" s="64"/>
      <c r="M43" s="176"/>
      <c r="N43" s="64"/>
      <c r="O43" s="64"/>
      <c r="P43" s="176"/>
      <c r="Q43" s="64"/>
      <c r="R43" s="64"/>
      <c r="S43" s="64"/>
      <c r="T43" s="64"/>
      <c r="U43" s="64"/>
      <c r="V43" s="64"/>
      <c r="W43" s="64"/>
    </row>
    <row r="44" ht="20.25" customHeight="1" spans="1:23">
      <c r="A44" s="176" t="str">
        <f t="shared" si="0"/>
        <v>       玉溪市医疗保障局</v>
      </c>
      <c r="B44" s="176" t="s">
        <v>222</v>
      </c>
      <c r="C44" s="176" t="s">
        <v>223</v>
      </c>
      <c r="D44" s="176" t="s">
        <v>95</v>
      </c>
      <c r="E44" s="176" t="s">
        <v>172</v>
      </c>
      <c r="F44" s="176" t="s">
        <v>220</v>
      </c>
      <c r="G44" s="176" t="s">
        <v>221</v>
      </c>
      <c r="H44" s="177">
        <v>125000</v>
      </c>
      <c r="I44" s="64">
        <v>125000</v>
      </c>
      <c r="J44" s="64"/>
      <c r="K44" s="176"/>
      <c r="L44" s="64">
        <v>125000</v>
      </c>
      <c r="M44" s="176"/>
      <c r="N44" s="64"/>
      <c r="O44" s="64"/>
      <c r="P44" s="176"/>
      <c r="Q44" s="64"/>
      <c r="R44" s="64"/>
      <c r="S44" s="64"/>
      <c r="T44" s="64"/>
      <c r="U44" s="64"/>
      <c r="V44" s="64"/>
      <c r="W44" s="64"/>
    </row>
    <row r="45" ht="20.25" customHeight="1" spans="1:23">
      <c r="A45" s="176" t="str">
        <f t="shared" si="0"/>
        <v>       玉溪市医疗保障局</v>
      </c>
      <c r="B45" s="176" t="s">
        <v>224</v>
      </c>
      <c r="C45" s="176" t="s">
        <v>225</v>
      </c>
      <c r="D45" s="176" t="s">
        <v>83</v>
      </c>
      <c r="E45" s="176" t="s">
        <v>226</v>
      </c>
      <c r="F45" s="176" t="s">
        <v>227</v>
      </c>
      <c r="G45" s="176" t="s">
        <v>228</v>
      </c>
      <c r="H45" s="177">
        <v>400000</v>
      </c>
      <c r="I45" s="64">
        <v>400000</v>
      </c>
      <c r="J45" s="64"/>
      <c r="K45" s="176"/>
      <c r="L45" s="64">
        <v>400000</v>
      </c>
      <c r="M45" s="176"/>
      <c r="N45" s="64"/>
      <c r="O45" s="64"/>
      <c r="P45" s="176"/>
      <c r="Q45" s="64"/>
      <c r="R45" s="64"/>
      <c r="S45" s="64"/>
      <c r="T45" s="64"/>
      <c r="U45" s="64"/>
      <c r="V45" s="64"/>
      <c r="W45" s="64"/>
    </row>
    <row r="46" ht="20.25" customHeight="1" spans="1:23">
      <c r="A46" s="176" t="str">
        <f t="shared" si="0"/>
        <v>       玉溪市医疗保障局</v>
      </c>
      <c r="B46" s="176" t="s">
        <v>229</v>
      </c>
      <c r="C46" s="176" t="s">
        <v>230</v>
      </c>
      <c r="D46" s="176" t="s">
        <v>93</v>
      </c>
      <c r="E46" s="176" t="s">
        <v>151</v>
      </c>
      <c r="F46" s="176" t="s">
        <v>210</v>
      </c>
      <c r="G46" s="176" t="s">
        <v>211</v>
      </c>
      <c r="H46" s="177">
        <v>318000</v>
      </c>
      <c r="I46" s="64">
        <v>318000</v>
      </c>
      <c r="J46" s="64"/>
      <c r="K46" s="176"/>
      <c r="L46" s="64">
        <v>318000</v>
      </c>
      <c r="M46" s="176"/>
      <c r="N46" s="64"/>
      <c r="O46" s="64"/>
      <c r="P46" s="176"/>
      <c r="Q46" s="64"/>
      <c r="R46" s="64"/>
      <c r="S46" s="64"/>
      <c r="T46" s="64"/>
      <c r="U46" s="64"/>
      <c r="V46" s="64"/>
      <c r="W46" s="64"/>
    </row>
    <row r="47" ht="20.25" customHeight="1" spans="1:23">
      <c r="A47" s="176" t="str">
        <f t="shared" si="0"/>
        <v>       玉溪市医疗保障局</v>
      </c>
      <c r="B47" s="176" t="s">
        <v>231</v>
      </c>
      <c r="C47" s="176" t="s">
        <v>232</v>
      </c>
      <c r="D47" s="176" t="s">
        <v>93</v>
      </c>
      <c r="E47" s="176" t="s">
        <v>151</v>
      </c>
      <c r="F47" s="176" t="s">
        <v>196</v>
      </c>
      <c r="G47" s="176" t="s">
        <v>197</v>
      </c>
      <c r="H47" s="177">
        <v>117700</v>
      </c>
      <c r="I47" s="64">
        <v>117700</v>
      </c>
      <c r="J47" s="64"/>
      <c r="K47" s="176"/>
      <c r="L47" s="64">
        <v>117700</v>
      </c>
      <c r="M47" s="176"/>
      <c r="N47" s="64"/>
      <c r="O47" s="64"/>
      <c r="P47" s="176"/>
      <c r="Q47" s="64"/>
      <c r="R47" s="64"/>
      <c r="S47" s="64"/>
      <c r="T47" s="64"/>
      <c r="U47" s="64"/>
      <c r="V47" s="64"/>
      <c r="W47" s="64"/>
    </row>
    <row r="48" ht="20.25" customHeight="1" spans="1:23">
      <c r="A48" s="176" t="str">
        <f t="shared" si="0"/>
        <v>       玉溪市医疗保障局</v>
      </c>
      <c r="B48" s="176" t="s">
        <v>231</v>
      </c>
      <c r="C48" s="176" t="s">
        <v>232</v>
      </c>
      <c r="D48" s="176" t="s">
        <v>93</v>
      </c>
      <c r="E48" s="176" t="s">
        <v>151</v>
      </c>
      <c r="F48" s="176" t="s">
        <v>198</v>
      </c>
      <c r="G48" s="176" t="s">
        <v>199</v>
      </c>
      <c r="H48" s="177">
        <v>10000</v>
      </c>
      <c r="I48" s="64">
        <v>10000</v>
      </c>
      <c r="J48" s="64"/>
      <c r="K48" s="176"/>
      <c r="L48" s="64">
        <v>10000</v>
      </c>
      <c r="M48" s="176"/>
      <c r="N48" s="64"/>
      <c r="O48" s="64"/>
      <c r="P48" s="176"/>
      <c r="Q48" s="64"/>
      <c r="R48" s="64"/>
      <c r="S48" s="64"/>
      <c r="T48" s="64"/>
      <c r="U48" s="64"/>
      <c r="V48" s="64"/>
      <c r="W48" s="64"/>
    </row>
    <row r="49" ht="20.25" customHeight="1" spans="1:23">
      <c r="A49" s="176" t="str">
        <f t="shared" si="0"/>
        <v>       玉溪市医疗保障局</v>
      </c>
      <c r="B49" s="176" t="s">
        <v>231</v>
      </c>
      <c r="C49" s="176" t="s">
        <v>232</v>
      </c>
      <c r="D49" s="176" t="s">
        <v>93</v>
      </c>
      <c r="E49" s="176" t="s">
        <v>151</v>
      </c>
      <c r="F49" s="176" t="s">
        <v>202</v>
      </c>
      <c r="G49" s="176" t="s">
        <v>203</v>
      </c>
      <c r="H49" s="177">
        <v>100000</v>
      </c>
      <c r="I49" s="64">
        <v>100000</v>
      </c>
      <c r="J49" s="64"/>
      <c r="K49" s="176"/>
      <c r="L49" s="64">
        <v>100000</v>
      </c>
      <c r="M49" s="176"/>
      <c r="N49" s="64"/>
      <c r="O49" s="64"/>
      <c r="P49" s="176"/>
      <c r="Q49" s="64"/>
      <c r="R49" s="64"/>
      <c r="S49" s="64"/>
      <c r="T49" s="64"/>
      <c r="U49" s="64"/>
      <c r="V49" s="64"/>
      <c r="W49" s="64"/>
    </row>
    <row r="50" ht="20.25" customHeight="1" spans="1:23">
      <c r="A50" s="176" t="str">
        <f t="shared" si="0"/>
        <v>       玉溪市医疗保障局</v>
      </c>
      <c r="B50" s="176" t="s">
        <v>231</v>
      </c>
      <c r="C50" s="176" t="s">
        <v>232</v>
      </c>
      <c r="D50" s="176" t="s">
        <v>93</v>
      </c>
      <c r="E50" s="176" t="s">
        <v>151</v>
      </c>
      <c r="F50" s="176" t="s">
        <v>210</v>
      </c>
      <c r="G50" s="176" t="s">
        <v>211</v>
      </c>
      <c r="H50" s="177">
        <v>50000</v>
      </c>
      <c r="I50" s="64">
        <v>50000</v>
      </c>
      <c r="J50" s="64"/>
      <c r="K50" s="176"/>
      <c r="L50" s="64">
        <v>50000</v>
      </c>
      <c r="M50" s="176"/>
      <c r="N50" s="64"/>
      <c r="O50" s="64"/>
      <c r="P50" s="176"/>
      <c r="Q50" s="64"/>
      <c r="R50" s="64"/>
      <c r="S50" s="64"/>
      <c r="T50" s="64"/>
      <c r="U50" s="64"/>
      <c r="V50" s="64"/>
      <c r="W50" s="64"/>
    </row>
    <row r="51" ht="20.25" customHeight="1" spans="1:23">
      <c r="A51" s="176" t="str">
        <f t="shared" si="0"/>
        <v>       玉溪市医疗保障局</v>
      </c>
      <c r="B51" s="176" t="s">
        <v>231</v>
      </c>
      <c r="C51" s="176" t="s">
        <v>232</v>
      </c>
      <c r="D51" s="176" t="s">
        <v>93</v>
      </c>
      <c r="E51" s="176" t="s">
        <v>151</v>
      </c>
      <c r="F51" s="176" t="s">
        <v>194</v>
      </c>
      <c r="G51" s="176" t="s">
        <v>195</v>
      </c>
      <c r="H51" s="177">
        <v>16300</v>
      </c>
      <c r="I51" s="64">
        <v>16300</v>
      </c>
      <c r="J51" s="64"/>
      <c r="K51" s="176"/>
      <c r="L51" s="64">
        <v>16300</v>
      </c>
      <c r="M51" s="176"/>
      <c r="N51" s="64"/>
      <c r="O51" s="64"/>
      <c r="P51" s="176"/>
      <c r="Q51" s="64"/>
      <c r="R51" s="64"/>
      <c r="S51" s="64"/>
      <c r="T51" s="64"/>
      <c r="U51" s="64"/>
      <c r="V51" s="64"/>
      <c r="W51" s="64"/>
    </row>
    <row r="52" ht="20.25" customHeight="1" spans="1:23">
      <c r="A52" s="176" t="str">
        <f t="shared" si="0"/>
        <v>       玉溪市医疗保障局</v>
      </c>
      <c r="B52" s="176" t="s">
        <v>233</v>
      </c>
      <c r="C52" s="176" t="s">
        <v>234</v>
      </c>
      <c r="D52" s="176" t="s">
        <v>93</v>
      </c>
      <c r="E52" s="176" t="s">
        <v>151</v>
      </c>
      <c r="F52" s="176" t="s">
        <v>178</v>
      </c>
      <c r="G52" s="176" t="s">
        <v>179</v>
      </c>
      <c r="H52" s="177">
        <v>185112</v>
      </c>
      <c r="I52" s="64">
        <v>185112</v>
      </c>
      <c r="J52" s="64"/>
      <c r="K52" s="176"/>
      <c r="L52" s="64">
        <v>185112</v>
      </c>
      <c r="M52" s="176"/>
      <c r="N52" s="64"/>
      <c r="O52" s="64"/>
      <c r="P52" s="176"/>
      <c r="Q52" s="64"/>
      <c r="R52" s="64"/>
      <c r="S52" s="64"/>
      <c r="T52" s="64"/>
      <c r="U52" s="64"/>
      <c r="V52" s="64"/>
      <c r="W52" s="64"/>
    </row>
    <row r="53" ht="20.25" customHeight="1" spans="1:23">
      <c r="A53" s="176" t="str">
        <f t="shared" si="0"/>
        <v>       玉溪市医疗保障局</v>
      </c>
      <c r="B53" s="176" t="s">
        <v>235</v>
      </c>
      <c r="C53" s="176" t="s">
        <v>236</v>
      </c>
      <c r="D53" s="176" t="s">
        <v>95</v>
      </c>
      <c r="E53" s="176" t="s">
        <v>172</v>
      </c>
      <c r="F53" s="176" t="s">
        <v>152</v>
      </c>
      <c r="G53" s="176" t="s">
        <v>153</v>
      </c>
      <c r="H53" s="177">
        <v>164880</v>
      </c>
      <c r="I53" s="64">
        <v>164880</v>
      </c>
      <c r="J53" s="64">
        <v>72135</v>
      </c>
      <c r="K53" s="176"/>
      <c r="L53" s="64">
        <v>92745</v>
      </c>
      <c r="M53" s="176"/>
      <c r="N53" s="64"/>
      <c r="O53" s="64"/>
      <c r="P53" s="176"/>
      <c r="Q53" s="64"/>
      <c r="R53" s="64"/>
      <c r="S53" s="64"/>
      <c r="T53" s="64"/>
      <c r="U53" s="64"/>
      <c r="V53" s="64"/>
      <c r="W53" s="64"/>
    </row>
    <row r="54" ht="20.25" customHeight="1" spans="1:23">
      <c r="A54" s="176" t="str">
        <f t="shared" si="0"/>
        <v>       玉溪市医疗保障局</v>
      </c>
      <c r="B54" s="176" t="s">
        <v>235</v>
      </c>
      <c r="C54" s="176" t="s">
        <v>236</v>
      </c>
      <c r="D54" s="176" t="s">
        <v>95</v>
      </c>
      <c r="E54" s="176" t="s">
        <v>172</v>
      </c>
      <c r="F54" s="176" t="s">
        <v>154</v>
      </c>
      <c r="G54" s="176" t="s">
        <v>155</v>
      </c>
      <c r="H54" s="177">
        <v>96</v>
      </c>
      <c r="I54" s="64">
        <v>96</v>
      </c>
      <c r="J54" s="64">
        <v>42</v>
      </c>
      <c r="K54" s="176"/>
      <c r="L54" s="64">
        <v>54</v>
      </c>
      <c r="M54" s="176"/>
      <c r="N54" s="64"/>
      <c r="O54" s="64"/>
      <c r="P54" s="176"/>
      <c r="Q54" s="64"/>
      <c r="R54" s="64"/>
      <c r="S54" s="64"/>
      <c r="T54" s="64"/>
      <c r="U54" s="64"/>
      <c r="V54" s="64"/>
      <c r="W54" s="64"/>
    </row>
    <row r="55" ht="20.25" customHeight="1" spans="1:23">
      <c r="A55" s="176" t="str">
        <f t="shared" si="0"/>
        <v>       玉溪市医疗保障局</v>
      </c>
      <c r="B55" s="176" t="s">
        <v>235</v>
      </c>
      <c r="C55" s="176" t="s">
        <v>236</v>
      </c>
      <c r="D55" s="176" t="s">
        <v>95</v>
      </c>
      <c r="E55" s="176" t="s">
        <v>172</v>
      </c>
      <c r="F55" s="176" t="s">
        <v>220</v>
      </c>
      <c r="G55" s="176" t="s">
        <v>221</v>
      </c>
      <c r="H55" s="177">
        <v>77100</v>
      </c>
      <c r="I55" s="64">
        <v>77100</v>
      </c>
      <c r="J55" s="64">
        <v>33731.25</v>
      </c>
      <c r="K55" s="176"/>
      <c r="L55" s="64">
        <v>43368.75</v>
      </c>
      <c r="M55" s="176"/>
      <c r="N55" s="64"/>
      <c r="O55" s="64"/>
      <c r="P55" s="176"/>
      <c r="Q55" s="64"/>
      <c r="R55" s="64"/>
      <c r="S55" s="64"/>
      <c r="T55" s="64"/>
      <c r="U55" s="64"/>
      <c r="V55" s="64"/>
      <c r="W55" s="64"/>
    </row>
    <row r="56" ht="20.25" customHeight="1" spans="1:23">
      <c r="A56" s="176" t="str">
        <f t="shared" si="0"/>
        <v>       玉溪市医疗保障局</v>
      </c>
      <c r="B56" s="176" t="s">
        <v>235</v>
      </c>
      <c r="C56" s="176" t="s">
        <v>236</v>
      </c>
      <c r="D56" s="176" t="s">
        <v>100</v>
      </c>
      <c r="E56" s="176" t="s">
        <v>156</v>
      </c>
      <c r="F56" s="176" t="s">
        <v>154</v>
      </c>
      <c r="G56" s="176" t="s">
        <v>155</v>
      </c>
      <c r="H56" s="177">
        <v>11844</v>
      </c>
      <c r="I56" s="64">
        <v>11844</v>
      </c>
      <c r="J56" s="64"/>
      <c r="K56" s="176"/>
      <c r="L56" s="64">
        <v>11844</v>
      </c>
      <c r="M56" s="176"/>
      <c r="N56" s="64"/>
      <c r="O56" s="64"/>
      <c r="P56" s="176"/>
      <c r="Q56" s="64"/>
      <c r="R56" s="64"/>
      <c r="S56" s="64"/>
      <c r="T56" s="64"/>
      <c r="U56" s="64"/>
      <c r="V56" s="64"/>
      <c r="W56" s="64"/>
    </row>
    <row r="57" ht="20.25" customHeight="1" spans="1:23">
      <c r="A57" s="176" t="str">
        <f t="shared" si="0"/>
        <v>       玉溪市医疗保障局</v>
      </c>
      <c r="B57" s="176" t="s">
        <v>237</v>
      </c>
      <c r="C57" s="176" t="s">
        <v>238</v>
      </c>
      <c r="D57" s="176" t="s">
        <v>81</v>
      </c>
      <c r="E57" s="176" t="s">
        <v>193</v>
      </c>
      <c r="F57" s="176" t="s">
        <v>239</v>
      </c>
      <c r="G57" s="176" t="s">
        <v>240</v>
      </c>
      <c r="H57" s="177">
        <v>468000</v>
      </c>
      <c r="I57" s="64">
        <v>468000</v>
      </c>
      <c r="J57" s="64">
        <v>468000</v>
      </c>
      <c r="K57" s="176"/>
      <c r="L57" s="64"/>
      <c r="M57" s="176"/>
      <c r="N57" s="64"/>
      <c r="O57" s="64"/>
      <c r="P57" s="176"/>
      <c r="Q57" s="64"/>
      <c r="R57" s="64"/>
      <c r="S57" s="64"/>
      <c r="T57" s="64"/>
      <c r="U57" s="64"/>
      <c r="V57" s="64"/>
      <c r="W57" s="64"/>
    </row>
    <row r="58" ht="20.25" customHeight="1" spans="1:23">
      <c r="A58" s="176" t="str">
        <f t="shared" si="0"/>
        <v>       玉溪市医疗保障局</v>
      </c>
      <c r="B58" s="176" t="s">
        <v>241</v>
      </c>
      <c r="C58" s="176" t="s">
        <v>242</v>
      </c>
      <c r="D58" s="176" t="s">
        <v>88</v>
      </c>
      <c r="E58" s="176" t="s">
        <v>162</v>
      </c>
      <c r="F58" s="176" t="s">
        <v>243</v>
      </c>
      <c r="G58" s="176" t="s">
        <v>244</v>
      </c>
      <c r="H58" s="177">
        <v>8000</v>
      </c>
      <c r="I58" s="64">
        <v>8000</v>
      </c>
      <c r="J58" s="64"/>
      <c r="K58" s="176"/>
      <c r="L58" s="64">
        <v>8000</v>
      </c>
      <c r="M58" s="176"/>
      <c r="N58" s="64"/>
      <c r="O58" s="64"/>
      <c r="P58" s="176"/>
      <c r="Q58" s="64"/>
      <c r="R58" s="64"/>
      <c r="S58" s="64"/>
      <c r="T58" s="64"/>
      <c r="U58" s="64"/>
      <c r="V58" s="64"/>
      <c r="W58" s="64"/>
    </row>
    <row r="59" ht="20.25" customHeight="1" spans="1:23">
      <c r="A59" s="176" t="str">
        <f t="shared" si="0"/>
        <v>       玉溪市医疗保障局</v>
      </c>
      <c r="B59" s="176" t="s">
        <v>245</v>
      </c>
      <c r="C59" s="176" t="s">
        <v>71</v>
      </c>
      <c r="D59" s="176" t="s">
        <v>93</v>
      </c>
      <c r="E59" s="176" t="s">
        <v>151</v>
      </c>
      <c r="F59" s="176" t="s">
        <v>194</v>
      </c>
      <c r="G59" s="176" t="s">
        <v>195</v>
      </c>
      <c r="H59" s="177">
        <v>300</v>
      </c>
      <c r="I59" s="64"/>
      <c r="J59" s="64"/>
      <c r="K59" s="176"/>
      <c r="L59" s="64"/>
      <c r="M59" s="176"/>
      <c r="N59" s="64"/>
      <c r="O59" s="64"/>
      <c r="P59" s="176"/>
      <c r="Q59" s="64"/>
      <c r="R59" s="64">
        <v>300</v>
      </c>
      <c r="S59" s="64"/>
      <c r="T59" s="64"/>
      <c r="U59" s="64"/>
      <c r="V59" s="64"/>
      <c r="W59" s="64">
        <v>300</v>
      </c>
    </row>
    <row r="60" ht="20.25" customHeight="1" spans="1:23">
      <c r="A60" s="176" t="str">
        <f t="shared" si="0"/>
        <v>       玉溪市医疗保障局</v>
      </c>
      <c r="B60" s="176" t="s">
        <v>246</v>
      </c>
      <c r="C60" s="176" t="s">
        <v>247</v>
      </c>
      <c r="D60" s="176" t="s">
        <v>93</v>
      </c>
      <c r="E60" s="176" t="s">
        <v>151</v>
      </c>
      <c r="F60" s="176" t="s">
        <v>217</v>
      </c>
      <c r="G60" s="176" t="s">
        <v>126</v>
      </c>
      <c r="H60" s="177">
        <v>30000</v>
      </c>
      <c r="I60" s="64">
        <v>30000</v>
      </c>
      <c r="J60" s="64"/>
      <c r="K60" s="176"/>
      <c r="L60" s="64">
        <v>30000</v>
      </c>
      <c r="M60" s="176"/>
      <c r="N60" s="64"/>
      <c r="O60" s="64"/>
      <c r="P60" s="176"/>
      <c r="Q60" s="64"/>
      <c r="R60" s="64"/>
      <c r="S60" s="64"/>
      <c r="T60" s="64"/>
      <c r="U60" s="64"/>
      <c r="V60" s="64"/>
      <c r="W60" s="64"/>
    </row>
    <row r="61" ht="20.25" customHeight="1" spans="1:23">
      <c r="A61" s="176" t="str">
        <f t="shared" si="0"/>
        <v>       玉溪市医疗保障局</v>
      </c>
      <c r="B61" s="176" t="s">
        <v>248</v>
      </c>
      <c r="C61" s="176" t="s">
        <v>249</v>
      </c>
      <c r="D61" s="176" t="s">
        <v>93</v>
      </c>
      <c r="E61" s="176" t="s">
        <v>151</v>
      </c>
      <c r="F61" s="176" t="s">
        <v>250</v>
      </c>
      <c r="G61" s="176" t="s">
        <v>249</v>
      </c>
      <c r="H61" s="177">
        <v>45410</v>
      </c>
      <c r="I61" s="64">
        <v>45410</v>
      </c>
      <c r="J61" s="64"/>
      <c r="K61" s="176"/>
      <c r="L61" s="64">
        <v>45410</v>
      </c>
      <c r="M61" s="176"/>
      <c r="N61" s="64"/>
      <c r="O61" s="64"/>
      <c r="P61" s="176"/>
      <c r="Q61" s="64"/>
      <c r="R61" s="64"/>
      <c r="S61" s="64"/>
      <c r="T61" s="64"/>
      <c r="U61" s="64"/>
      <c r="V61" s="64"/>
      <c r="W61" s="64"/>
    </row>
    <row r="62" ht="20.25" customHeight="1" spans="1:23">
      <c r="A62" s="178" t="s">
        <v>30</v>
      </c>
      <c r="B62" s="178"/>
      <c r="C62" s="178"/>
      <c r="D62" s="178"/>
      <c r="E62" s="178"/>
      <c r="F62" s="178"/>
      <c r="G62" s="178"/>
      <c r="H62" s="64">
        <v>13596170.89</v>
      </c>
      <c r="I62" s="64">
        <v>13595870.89</v>
      </c>
      <c r="J62" s="64">
        <v>4696051.57</v>
      </c>
      <c r="K62" s="64"/>
      <c r="L62" s="64">
        <v>8899819.32</v>
      </c>
      <c r="M62" s="64"/>
      <c r="N62" s="64"/>
      <c r="O62" s="64"/>
      <c r="P62" s="64"/>
      <c r="Q62" s="64"/>
      <c r="R62" s="64">
        <v>300</v>
      </c>
      <c r="S62" s="64"/>
      <c r="T62" s="64"/>
      <c r="U62" s="64"/>
      <c r="V62" s="64"/>
      <c r="W62" s="64">
        <v>300</v>
      </c>
    </row>
  </sheetData>
  <mergeCells count="17">
    <mergeCell ref="A1:W1"/>
    <mergeCell ref="A2:W2"/>
    <mergeCell ref="A3:V3"/>
    <mergeCell ref="H4:W4"/>
    <mergeCell ref="I5:M5"/>
    <mergeCell ref="N5:P5"/>
    <mergeCell ref="R5:W5"/>
    <mergeCell ref="A62:G62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scale="36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5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6"/>
      <c r="E1" s="157"/>
      <c r="F1" s="157"/>
      <c r="G1" s="157"/>
      <c r="H1" s="157"/>
      <c r="K1" s="136"/>
      <c r="N1" s="136"/>
      <c r="O1" s="136"/>
      <c r="P1" s="136"/>
      <c r="U1" s="162"/>
      <c r="W1" s="137" t="s">
        <v>251</v>
      </c>
    </row>
    <row r="2" ht="27.75" customHeight="1" spans="1:23">
      <c r="A2" s="33" t="s">
        <v>252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ht="13.5" customHeight="1" spans="1:23">
      <c r="A3" s="5" t="str">
        <f>"单位名称："&amp;"玉溪市医疗保障局"</f>
        <v>单位名称：玉溪市医疗保障局</v>
      </c>
      <c r="B3" s="158" t="str">
        <f>"单位名称："&amp;"玉溪市医疗保障局"</f>
        <v>单位名称：玉溪市医疗保障局</v>
      </c>
      <c r="C3" s="158"/>
      <c r="D3" s="158"/>
      <c r="E3" s="158"/>
      <c r="F3" s="158"/>
      <c r="G3" s="158"/>
      <c r="H3" s="158"/>
      <c r="I3" s="158"/>
      <c r="J3" s="7"/>
      <c r="K3" s="7"/>
      <c r="L3" s="7"/>
      <c r="M3" s="7"/>
      <c r="N3" s="7"/>
      <c r="O3" s="7"/>
      <c r="P3" s="7"/>
      <c r="Q3" s="7"/>
      <c r="U3" s="162"/>
      <c r="W3" s="140" t="s">
        <v>2</v>
      </c>
    </row>
    <row r="4" ht="21.75" customHeight="1" spans="1:23">
      <c r="A4" s="9" t="s">
        <v>253</v>
      </c>
      <c r="B4" s="9" t="s">
        <v>131</v>
      </c>
      <c r="C4" s="9" t="s">
        <v>132</v>
      </c>
      <c r="D4" s="9" t="s">
        <v>254</v>
      </c>
      <c r="E4" s="10" t="s">
        <v>133</v>
      </c>
      <c r="F4" s="10" t="s">
        <v>134</v>
      </c>
      <c r="G4" s="10" t="s">
        <v>135</v>
      </c>
      <c r="H4" s="10" t="s">
        <v>136</v>
      </c>
      <c r="I4" s="20" t="s">
        <v>30</v>
      </c>
      <c r="J4" s="20" t="s">
        <v>255</v>
      </c>
      <c r="K4" s="20"/>
      <c r="L4" s="20"/>
      <c r="M4" s="20"/>
      <c r="N4" s="20" t="s">
        <v>138</v>
      </c>
      <c r="O4" s="20"/>
      <c r="P4" s="20"/>
      <c r="Q4" s="10" t="s">
        <v>36</v>
      </c>
      <c r="R4" s="11" t="s">
        <v>256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61" t="s">
        <v>33</v>
      </c>
      <c r="K5" s="161"/>
      <c r="L5" s="161" t="s">
        <v>34</v>
      </c>
      <c r="M5" s="161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144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61" t="s">
        <v>32</v>
      </c>
      <c r="K6" s="161" t="s">
        <v>257</v>
      </c>
      <c r="L6" s="161"/>
      <c r="M6" s="161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59">
        <v>1</v>
      </c>
      <c r="B7" s="159">
        <v>2</v>
      </c>
      <c r="C7" s="159">
        <v>3</v>
      </c>
      <c r="D7" s="159">
        <v>4</v>
      </c>
      <c r="E7" s="159">
        <v>5</v>
      </c>
      <c r="F7" s="159">
        <v>6</v>
      </c>
      <c r="G7" s="159">
        <v>7</v>
      </c>
      <c r="H7" s="159">
        <v>8</v>
      </c>
      <c r="I7" s="159">
        <v>9</v>
      </c>
      <c r="J7" s="159">
        <v>10</v>
      </c>
      <c r="K7" s="159">
        <v>11</v>
      </c>
      <c r="L7" s="159">
        <v>12</v>
      </c>
      <c r="M7" s="159">
        <v>13</v>
      </c>
      <c r="N7" s="159">
        <v>14</v>
      </c>
      <c r="O7" s="159">
        <v>15</v>
      </c>
      <c r="P7" s="159">
        <v>16</v>
      </c>
      <c r="Q7" s="159">
        <v>17</v>
      </c>
      <c r="R7" s="159">
        <v>18</v>
      </c>
      <c r="S7" s="159">
        <v>19</v>
      </c>
      <c r="T7" s="159">
        <v>20</v>
      </c>
      <c r="U7" s="159">
        <v>21</v>
      </c>
      <c r="V7" s="159">
        <v>22</v>
      </c>
      <c r="W7" s="159">
        <v>23</v>
      </c>
    </row>
    <row r="8" ht="32.9" customHeight="1" spans="1:23">
      <c r="A8" s="27"/>
      <c r="B8" s="160"/>
      <c r="C8" s="27" t="s">
        <v>258</v>
      </c>
      <c r="D8" s="27"/>
      <c r="E8" s="27"/>
      <c r="F8" s="27"/>
      <c r="G8" s="27"/>
      <c r="H8" s="27"/>
      <c r="I8" s="46">
        <v>2382662.82</v>
      </c>
      <c r="J8" s="46">
        <v>1483300</v>
      </c>
      <c r="K8" s="46">
        <v>1483300</v>
      </c>
      <c r="L8" s="46"/>
      <c r="M8" s="46"/>
      <c r="N8" s="46">
        <v>899362.82</v>
      </c>
      <c r="O8" s="46"/>
      <c r="P8" s="46"/>
      <c r="Q8" s="46"/>
      <c r="R8" s="46"/>
      <c r="S8" s="46"/>
      <c r="T8" s="46"/>
      <c r="U8" s="46"/>
      <c r="V8" s="46"/>
      <c r="W8" s="46"/>
    </row>
    <row r="9" ht="32.9" customHeight="1" spans="1:23">
      <c r="A9" s="27" t="s">
        <v>259</v>
      </c>
      <c r="B9" s="160" t="s">
        <v>260</v>
      </c>
      <c r="C9" s="27" t="s">
        <v>258</v>
      </c>
      <c r="D9" s="27" t="s">
        <v>64</v>
      </c>
      <c r="E9" s="27" t="s">
        <v>94</v>
      </c>
      <c r="F9" s="27" t="s">
        <v>261</v>
      </c>
      <c r="G9" s="27" t="s">
        <v>196</v>
      </c>
      <c r="H9" s="27" t="s">
        <v>197</v>
      </c>
      <c r="I9" s="46">
        <v>101200</v>
      </c>
      <c r="J9" s="46">
        <v>101200</v>
      </c>
      <c r="K9" s="46">
        <v>101200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ht="32.9" customHeight="1" spans="1:23">
      <c r="A10" s="27" t="s">
        <v>259</v>
      </c>
      <c r="B10" s="160" t="s">
        <v>260</v>
      </c>
      <c r="C10" s="27" t="s">
        <v>258</v>
      </c>
      <c r="D10" s="27" t="s">
        <v>64</v>
      </c>
      <c r="E10" s="27" t="s">
        <v>94</v>
      </c>
      <c r="F10" s="27" t="s">
        <v>261</v>
      </c>
      <c r="G10" s="27" t="s">
        <v>198</v>
      </c>
      <c r="H10" s="27" t="s">
        <v>199</v>
      </c>
      <c r="I10" s="46">
        <v>307044.8</v>
      </c>
      <c r="J10" s="46">
        <v>190000</v>
      </c>
      <c r="K10" s="46">
        <v>190000</v>
      </c>
      <c r="L10" s="46"/>
      <c r="M10" s="46"/>
      <c r="N10" s="46">
        <v>117044.8</v>
      </c>
      <c r="O10" s="46"/>
      <c r="P10" s="46"/>
      <c r="Q10" s="46"/>
      <c r="R10" s="46"/>
      <c r="S10" s="46"/>
      <c r="T10" s="46"/>
      <c r="U10" s="46"/>
      <c r="V10" s="46"/>
      <c r="W10" s="46"/>
    </row>
    <row r="11" ht="32.9" customHeight="1" spans="1:23">
      <c r="A11" s="27" t="s">
        <v>259</v>
      </c>
      <c r="B11" s="160" t="s">
        <v>260</v>
      </c>
      <c r="C11" s="27" t="s">
        <v>258</v>
      </c>
      <c r="D11" s="27" t="s">
        <v>64</v>
      </c>
      <c r="E11" s="27" t="s">
        <v>94</v>
      </c>
      <c r="F11" s="27" t="s">
        <v>261</v>
      </c>
      <c r="G11" s="27" t="s">
        <v>202</v>
      </c>
      <c r="H11" s="27" t="s">
        <v>203</v>
      </c>
      <c r="I11" s="46">
        <v>100001.5</v>
      </c>
      <c r="J11" s="46">
        <v>100000</v>
      </c>
      <c r="K11" s="46">
        <v>100000</v>
      </c>
      <c r="L11" s="46"/>
      <c r="M11" s="46"/>
      <c r="N11" s="46">
        <v>1.5</v>
      </c>
      <c r="O11" s="46"/>
      <c r="P11" s="46"/>
      <c r="Q11" s="46"/>
      <c r="R11" s="46"/>
      <c r="S11" s="46"/>
      <c r="T11" s="46"/>
      <c r="U11" s="46"/>
      <c r="V11" s="46"/>
      <c r="W11" s="46"/>
    </row>
    <row r="12" ht="32.9" customHeight="1" spans="1:23">
      <c r="A12" s="27" t="s">
        <v>259</v>
      </c>
      <c r="B12" s="160" t="s">
        <v>260</v>
      </c>
      <c r="C12" s="27" t="s">
        <v>258</v>
      </c>
      <c r="D12" s="27" t="s">
        <v>64</v>
      </c>
      <c r="E12" s="27" t="s">
        <v>94</v>
      </c>
      <c r="F12" s="27" t="s">
        <v>261</v>
      </c>
      <c r="G12" s="27" t="s">
        <v>206</v>
      </c>
      <c r="H12" s="27" t="s">
        <v>207</v>
      </c>
      <c r="I12" s="46">
        <v>962879.5</v>
      </c>
      <c r="J12" s="46">
        <v>696400</v>
      </c>
      <c r="K12" s="46">
        <v>696400</v>
      </c>
      <c r="L12" s="46"/>
      <c r="M12" s="46"/>
      <c r="N12" s="46">
        <v>266479.5</v>
      </c>
      <c r="O12" s="46"/>
      <c r="P12" s="46"/>
      <c r="Q12" s="46"/>
      <c r="R12" s="46"/>
      <c r="S12" s="46"/>
      <c r="T12" s="46"/>
      <c r="U12" s="46"/>
      <c r="V12" s="46"/>
      <c r="W12" s="46"/>
    </row>
    <row r="13" ht="32.9" customHeight="1" spans="1:23">
      <c r="A13" s="27" t="s">
        <v>259</v>
      </c>
      <c r="B13" s="160" t="s">
        <v>260</v>
      </c>
      <c r="C13" s="27" t="s">
        <v>258</v>
      </c>
      <c r="D13" s="27" t="s">
        <v>64</v>
      </c>
      <c r="E13" s="27" t="s">
        <v>94</v>
      </c>
      <c r="F13" s="27" t="s">
        <v>261</v>
      </c>
      <c r="G13" s="27" t="s">
        <v>208</v>
      </c>
      <c r="H13" s="27" t="s">
        <v>209</v>
      </c>
      <c r="I13" s="46">
        <v>3990</v>
      </c>
      <c r="J13" s="46"/>
      <c r="K13" s="46"/>
      <c r="L13" s="46"/>
      <c r="M13" s="46"/>
      <c r="N13" s="46">
        <v>3990</v>
      </c>
      <c r="O13" s="46"/>
      <c r="P13" s="46"/>
      <c r="Q13" s="46"/>
      <c r="R13" s="46"/>
      <c r="S13" s="46"/>
      <c r="T13" s="46"/>
      <c r="U13" s="46"/>
      <c r="V13" s="46"/>
      <c r="W13" s="46"/>
    </row>
    <row r="14" ht="32.9" customHeight="1" spans="1:23">
      <c r="A14" s="27" t="s">
        <v>259</v>
      </c>
      <c r="B14" s="160" t="s">
        <v>260</v>
      </c>
      <c r="C14" s="27" t="s">
        <v>258</v>
      </c>
      <c r="D14" s="27" t="s">
        <v>64</v>
      </c>
      <c r="E14" s="27" t="s">
        <v>94</v>
      </c>
      <c r="F14" s="27" t="s">
        <v>261</v>
      </c>
      <c r="G14" s="27" t="s">
        <v>210</v>
      </c>
      <c r="H14" s="27" t="s">
        <v>211</v>
      </c>
      <c r="I14" s="46">
        <v>697469.52</v>
      </c>
      <c r="J14" s="46">
        <v>255700</v>
      </c>
      <c r="K14" s="46">
        <v>255700</v>
      </c>
      <c r="L14" s="46"/>
      <c r="M14" s="46"/>
      <c r="N14" s="46">
        <v>441769.52</v>
      </c>
      <c r="O14" s="46"/>
      <c r="P14" s="46"/>
      <c r="Q14" s="46"/>
      <c r="R14" s="46"/>
      <c r="S14" s="46"/>
      <c r="T14" s="46"/>
      <c r="U14" s="46"/>
      <c r="V14" s="46"/>
      <c r="W14" s="46"/>
    </row>
    <row r="15" ht="32.9" customHeight="1" spans="1:23">
      <c r="A15" s="27" t="s">
        <v>259</v>
      </c>
      <c r="B15" s="160" t="s">
        <v>260</v>
      </c>
      <c r="C15" s="27" t="s">
        <v>258</v>
      </c>
      <c r="D15" s="27" t="s">
        <v>64</v>
      </c>
      <c r="E15" s="27" t="s">
        <v>94</v>
      </c>
      <c r="F15" s="27" t="s">
        <v>261</v>
      </c>
      <c r="G15" s="27" t="s">
        <v>186</v>
      </c>
      <c r="H15" s="27" t="s">
        <v>187</v>
      </c>
      <c r="I15" s="46">
        <v>10077.5</v>
      </c>
      <c r="J15" s="46"/>
      <c r="K15" s="46"/>
      <c r="L15" s="46"/>
      <c r="M15" s="46"/>
      <c r="N15" s="46">
        <v>10077.5</v>
      </c>
      <c r="O15" s="46"/>
      <c r="P15" s="46"/>
      <c r="Q15" s="46"/>
      <c r="R15" s="46"/>
      <c r="S15" s="46"/>
      <c r="T15" s="46"/>
      <c r="U15" s="46"/>
      <c r="V15" s="46"/>
      <c r="W15" s="46"/>
    </row>
    <row r="16" ht="32.9" customHeight="1" spans="1:23">
      <c r="A16" s="27" t="s">
        <v>259</v>
      </c>
      <c r="B16" s="160" t="s">
        <v>260</v>
      </c>
      <c r="C16" s="27" t="s">
        <v>258</v>
      </c>
      <c r="D16" s="27" t="s">
        <v>64</v>
      </c>
      <c r="E16" s="27" t="s">
        <v>94</v>
      </c>
      <c r="F16" s="27" t="s">
        <v>261</v>
      </c>
      <c r="G16" s="27" t="s">
        <v>194</v>
      </c>
      <c r="H16" s="27" t="s">
        <v>195</v>
      </c>
      <c r="I16" s="46">
        <v>200000</v>
      </c>
      <c r="J16" s="46">
        <v>140000</v>
      </c>
      <c r="K16" s="46">
        <v>140000</v>
      </c>
      <c r="L16" s="46"/>
      <c r="M16" s="46"/>
      <c r="N16" s="46">
        <v>60000</v>
      </c>
      <c r="O16" s="46"/>
      <c r="P16" s="46"/>
      <c r="Q16" s="46"/>
      <c r="R16" s="46"/>
      <c r="S16" s="46"/>
      <c r="T16" s="46"/>
      <c r="U16" s="46"/>
      <c r="V16" s="46"/>
      <c r="W16" s="46"/>
    </row>
    <row r="17" ht="32.9" customHeight="1" spans="1:23">
      <c r="A17" s="27"/>
      <c r="B17" s="27"/>
      <c r="C17" s="27" t="s">
        <v>262</v>
      </c>
      <c r="D17" s="27"/>
      <c r="E17" s="27"/>
      <c r="F17" s="27"/>
      <c r="G17" s="27"/>
      <c r="H17" s="27"/>
      <c r="I17" s="46">
        <v>9000</v>
      </c>
      <c r="J17" s="46">
        <v>9000</v>
      </c>
      <c r="K17" s="46">
        <v>9000</v>
      </c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ht="32.9" customHeight="1" spans="1:23">
      <c r="A18" s="27" t="s">
        <v>263</v>
      </c>
      <c r="B18" s="160" t="s">
        <v>264</v>
      </c>
      <c r="C18" s="27" t="s">
        <v>262</v>
      </c>
      <c r="D18" s="27" t="s">
        <v>64</v>
      </c>
      <c r="E18" s="27" t="s">
        <v>96</v>
      </c>
      <c r="F18" s="27" t="s">
        <v>265</v>
      </c>
      <c r="G18" s="27" t="s">
        <v>266</v>
      </c>
      <c r="H18" s="27" t="s">
        <v>267</v>
      </c>
      <c r="I18" s="46">
        <v>9000</v>
      </c>
      <c r="J18" s="46">
        <v>9000</v>
      </c>
      <c r="K18" s="46">
        <v>9000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ht="32.9" customHeight="1" spans="1:23">
      <c r="A19" s="27"/>
      <c r="B19" s="27"/>
      <c r="C19" s="27" t="s">
        <v>268</v>
      </c>
      <c r="D19" s="27"/>
      <c r="E19" s="27"/>
      <c r="F19" s="27"/>
      <c r="G19" s="27"/>
      <c r="H19" s="27"/>
      <c r="I19" s="46">
        <v>1090000</v>
      </c>
      <c r="J19" s="46">
        <v>1090000</v>
      </c>
      <c r="K19" s="46">
        <v>1090000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ht="32.9" customHeight="1" spans="1:23">
      <c r="A20" s="27" t="s">
        <v>259</v>
      </c>
      <c r="B20" s="160" t="s">
        <v>269</v>
      </c>
      <c r="C20" s="27" t="s">
        <v>268</v>
      </c>
      <c r="D20" s="27" t="s">
        <v>64</v>
      </c>
      <c r="E20" s="27" t="s">
        <v>103</v>
      </c>
      <c r="F20" s="27" t="s">
        <v>270</v>
      </c>
      <c r="G20" s="27" t="s">
        <v>271</v>
      </c>
      <c r="H20" s="27" t="s">
        <v>78</v>
      </c>
      <c r="I20" s="46">
        <v>1090000</v>
      </c>
      <c r="J20" s="46">
        <v>1090000</v>
      </c>
      <c r="K20" s="46">
        <v>1090000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ht="32.9" customHeight="1" spans="1:23">
      <c r="A21" s="27"/>
      <c r="B21" s="27"/>
      <c r="C21" s="27" t="s">
        <v>272</v>
      </c>
      <c r="D21" s="27"/>
      <c r="E21" s="27"/>
      <c r="F21" s="27"/>
      <c r="G21" s="27"/>
      <c r="H21" s="27"/>
      <c r="I21" s="46">
        <v>20000</v>
      </c>
      <c r="J21" s="46">
        <v>20000</v>
      </c>
      <c r="K21" s="46">
        <v>20000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</row>
    <row r="22" ht="32.9" customHeight="1" spans="1:23">
      <c r="A22" s="27" t="s">
        <v>263</v>
      </c>
      <c r="B22" s="160" t="s">
        <v>273</v>
      </c>
      <c r="C22" s="27" t="s">
        <v>272</v>
      </c>
      <c r="D22" s="27" t="s">
        <v>64</v>
      </c>
      <c r="E22" s="27" t="s">
        <v>96</v>
      </c>
      <c r="F22" s="27" t="s">
        <v>265</v>
      </c>
      <c r="G22" s="27" t="s">
        <v>266</v>
      </c>
      <c r="H22" s="27" t="s">
        <v>267</v>
      </c>
      <c r="I22" s="46">
        <v>20000</v>
      </c>
      <c r="J22" s="46">
        <v>20000</v>
      </c>
      <c r="K22" s="46">
        <v>20000</v>
      </c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ht="32.9" customHeight="1" spans="1:23">
      <c r="A23" s="27"/>
      <c r="B23" s="27"/>
      <c r="C23" s="27" t="s">
        <v>274</v>
      </c>
      <c r="D23" s="27"/>
      <c r="E23" s="27"/>
      <c r="F23" s="27"/>
      <c r="G23" s="27"/>
      <c r="H23" s="27"/>
      <c r="I23" s="46">
        <v>20592</v>
      </c>
      <c r="J23" s="46">
        <v>20592</v>
      </c>
      <c r="K23" s="46">
        <v>20592</v>
      </c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ht="32.9" customHeight="1" spans="1:23">
      <c r="A24" s="27" t="s">
        <v>275</v>
      </c>
      <c r="B24" s="160" t="s">
        <v>276</v>
      </c>
      <c r="C24" s="27" t="s">
        <v>274</v>
      </c>
      <c r="D24" s="27" t="s">
        <v>64</v>
      </c>
      <c r="E24" s="27" t="s">
        <v>85</v>
      </c>
      <c r="F24" s="27" t="s">
        <v>277</v>
      </c>
      <c r="G24" s="27" t="s">
        <v>239</v>
      </c>
      <c r="H24" s="27" t="s">
        <v>240</v>
      </c>
      <c r="I24" s="46">
        <v>20592</v>
      </c>
      <c r="J24" s="46">
        <v>20592</v>
      </c>
      <c r="K24" s="46">
        <v>20592</v>
      </c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ht="18.75" customHeight="1" spans="1:23">
      <c r="A25" s="47" t="s">
        <v>278</v>
      </c>
      <c r="B25" s="48"/>
      <c r="C25" s="48"/>
      <c r="D25" s="48"/>
      <c r="E25" s="48"/>
      <c r="F25" s="48"/>
      <c r="G25" s="48"/>
      <c r="H25" s="49"/>
      <c r="I25" s="46">
        <v>3522254.82</v>
      </c>
      <c r="J25" s="46">
        <v>2622892</v>
      </c>
      <c r="K25" s="46">
        <v>2622892</v>
      </c>
      <c r="L25" s="46"/>
      <c r="M25" s="46"/>
      <c r="N25" s="46">
        <v>899362.82</v>
      </c>
      <c r="O25" s="46"/>
      <c r="P25" s="46"/>
      <c r="Q25" s="46"/>
      <c r="R25" s="46"/>
      <c r="S25" s="46"/>
      <c r="T25" s="46"/>
      <c r="U25" s="46"/>
      <c r="V25" s="46"/>
      <c r="W25" s="46"/>
    </row>
  </sheetData>
  <mergeCells count="28">
    <mergeCell ref="A2:W2"/>
    <mergeCell ref="A3:I3"/>
    <mergeCell ref="J4:M4"/>
    <mergeCell ref="N4:P4"/>
    <mergeCell ref="R4:W4"/>
    <mergeCell ref="J5:K5"/>
    <mergeCell ref="A25:H2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1"/>
  <sheetViews>
    <sheetView showZeros="0" tabSelected="1" workbookViewId="0">
      <selection activeCell="B36" sqref="B36:B41"/>
    </sheetView>
  </sheetViews>
  <sheetFormatPr defaultColWidth="9.14166666666667" defaultRowHeight="12" customHeight="1"/>
  <cols>
    <col min="1" max="1" width="34.2833333333333" style="144" customWidth="1"/>
    <col min="2" max="2" width="29" style="144" customWidth="1"/>
    <col min="3" max="4" width="15.5" style="144" customWidth="1"/>
    <col min="5" max="5" width="27.75" style="144" customWidth="1"/>
    <col min="6" max="6" width="11.2833333333333" style="144" customWidth="1"/>
    <col min="7" max="7" width="10.3166666666667" style="144" customWidth="1"/>
    <col min="8" max="8" width="9.31666666666667" style="144" customWidth="1"/>
    <col min="9" max="9" width="13.425" style="144" customWidth="1"/>
    <col min="10" max="10" width="27.45" style="144" customWidth="1"/>
    <col min="11" max="16384" width="9.14166666666667" style="144"/>
  </cols>
  <sheetData>
    <row r="1" s="144" customFormat="1" customHeight="1" spans="10:10">
      <c r="J1" s="156" t="s">
        <v>279</v>
      </c>
    </row>
    <row r="2" s="144" customFormat="1" ht="28.5" customHeight="1" spans="1:10">
      <c r="A2" s="145" t="s">
        <v>280</v>
      </c>
      <c r="B2" s="146"/>
      <c r="C2" s="146"/>
      <c r="D2" s="146"/>
      <c r="E2" s="146"/>
      <c r="F2" s="147"/>
      <c r="G2" s="146"/>
      <c r="H2" s="147"/>
      <c r="I2" s="147"/>
      <c r="J2" s="146"/>
    </row>
    <row r="3" s="144" customFormat="1" ht="15" customHeight="1" spans="1:1">
      <c r="A3" s="148" t="str">
        <f>"单位名称："&amp;"玉溪市医疗保障局"</f>
        <v>单位名称：玉溪市医疗保障局</v>
      </c>
    </row>
    <row r="4" s="144" customFormat="1" ht="14.25" customHeight="1" spans="1:10">
      <c r="A4" s="149" t="s">
        <v>281</v>
      </c>
      <c r="B4" s="149" t="s">
        <v>282</v>
      </c>
      <c r="C4" s="149" t="s">
        <v>283</v>
      </c>
      <c r="D4" s="149" t="s">
        <v>284</v>
      </c>
      <c r="E4" s="149" t="s">
        <v>285</v>
      </c>
      <c r="F4" s="150" t="s">
        <v>286</v>
      </c>
      <c r="G4" s="149" t="s">
        <v>287</v>
      </c>
      <c r="H4" s="150" t="s">
        <v>288</v>
      </c>
      <c r="I4" s="150" t="s">
        <v>289</v>
      </c>
      <c r="J4" s="149" t="s">
        <v>290</v>
      </c>
    </row>
    <row r="5" s="144" customFormat="1" ht="14.25" customHeight="1" spans="1:10">
      <c r="A5" s="149">
        <v>1</v>
      </c>
      <c r="B5" s="149">
        <v>2</v>
      </c>
      <c r="C5" s="149">
        <v>3</v>
      </c>
      <c r="D5" s="149">
        <v>4</v>
      </c>
      <c r="E5" s="149">
        <v>5</v>
      </c>
      <c r="F5" s="150">
        <v>6</v>
      </c>
      <c r="G5" s="149">
        <v>7</v>
      </c>
      <c r="H5" s="150">
        <v>8</v>
      </c>
      <c r="I5" s="150">
        <v>9</v>
      </c>
      <c r="J5" s="149">
        <v>10</v>
      </c>
    </row>
    <row r="6" s="144" customFormat="1" ht="15" customHeight="1" spans="1:10">
      <c r="A6" s="27" t="s">
        <v>64</v>
      </c>
      <c r="B6" s="151"/>
      <c r="C6" s="151"/>
      <c r="D6" s="151"/>
      <c r="E6" s="152"/>
      <c r="F6" s="153"/>
      <c r="G6" s="152"/>
      <c r="H6" s="153"/>
      <c r="I6" s="153"/>
      <c r="J6" s="152"/>
    </row>
    <row r="7" s="144" customFormat="1" ht="33.75" customHeight="1" spans="1:10">
      <c r="A7" s="154" t="s">
        <v>64</v>
      </c>
      <c r="B7" s="27"/>
      <c r="C7" s="27"/>
      <c r="D7" s="27"/>
      <c r="E7" s="27"/>
      <c r="F7" s="27"/>
      <c r="G7" s="155"/>
      <c r="H7" s="27"/>
      <c r="I7" s="27"/>
      <c r="J7" s="27"/>
    </row>
    <row r="8" s="144" customFormat="1" ht="33.75" customHeight="1" spans="1:10">
      <c r="A8" s="27" t="s">
        <v>268</v>
      </c>
      <c r="B8" s="27" t="s">
        <v>291</v>
      </c>
      <c r="C8" s="27" t="s">
        <v>292</v>
      </c>
      <c r="D8" s="27" t="s">
        <v>293</v>
      </c>
      <c r="E8" s="27" t="s">
        <v>294</v>
      </c>
      <c r="F8" s="27" t="s">
        <v>295</v>
      </c>
      <c r="G8" s="155" t="s">
        <v>45</v>
      </c>
      <c r="H8" s="27" t="s">
        <v>296</v>
      </c>
      <c r="I8" s="27" t="s">
        <v>297</v>
      </c>
      <c r="J8" s="27" t="s">
        <v>298</v>
      </c>
    </row>
    <row r="9" s="144" customFormat="1" ht="33.75" customHeight="1" spans="1:10">
      <c r="A9" s="27"/>
      <c r="B9" s="27"/>
      <c r="C9" s="27" t="s">
        <v>292</v>
      </c>
      <c r="D9" s="27" t="s">
        <v>293</v>
      </c>
      <c r="E9" s="27" t="s">
        <v>299</v>
      </c>
      <c r="F9" s="27" t="s">
        <v>295</v>
      </c>
      <c r="G9" s="155" t="s">
        <v>45</v>
      </c>
      <c r="H9" s="27" t="s">
        <v>300</v>
      </c>
      <c r="I9" s="27" t="s">
        <v>297</v>
      </c>
      <c r="J9" s="27" t="s">
        <v>301</v>
      </c>
    </row>
    <row r="10" s="144" customFormat="1" ht="33.75" customHeight="1" spans="1:10">
      <c r="A10" s="27"/>
      <c r="B10" s="27"/>
      <c r="C10" s="27" t="s">
        <v>292</v>
      </c>
      <c r="D10" s="27" t="s">
        <v>302</v>
      </c>
      <c r="E10" s="27" t="s">
        <v>303</v>
      </c>
      <c r="F10" s="27" t="s">
        <v>304</v>
      </c>
      <c r="G10" s="155" t="s">
        <v>305</v>
      </c>
      <c r="H10" s="27" t="s">
        <v>306</v>
      </c>
      <c r="I10" s="27" t="s">
        <v>297</v>
      </c>
      <c r="J10" s="27" t="s">
        <v>307</v>
      </c>
    </row>
    <row r="11" s="144" customFormat="1" ht="33.75" customHeight="1" spans="1:10">
      <c r="A11" s="27"/>
      <c r="B11" s="27"/>
      <c r="C11" s="27" t="s">
        <v>292</v>
      </c>
      <c r="D11" s="27" t="s">
        <v>302</v>
      </c>
      <c r="E11" s="27" t="s">
        <v>308</v>
      </c>
      <c r="F11" s="27" t="s">
        <v>304</v>
      </c>
      <c r="G11" s="155" t="s">
        <v>305</v>
      </c>
      <c r="H11" s="27" t="s">
        <v>306</v>
      </c>
      <c r="I11" s="27" t="s">
        <v>297</v>
      </c>
      <c r="J11" s="27" t="s">
        <v>309</v>
      </c>
    </row>
    <row r="12" s="144" customFormat="1" ht="33.75" customHeight="1" spans="1:10">
      <c r="A12" s="27"/>
      <c r="B12" s="27"/>
      <c r="C12" s="27" t="s">
        <v>292</v>
      </c>
      <c r="D12" s="27" t="s">
        <v>302</v>
      </c>
      <c r="E12" s="27" t="s">
        <v>310</v>
      </c>
      <c r="F12" s="27" t="s">
        <v>295</v>
      </c>
      <c r="G12" s="155" t="s">
        <v>311</v>
      </c>
      <c r="H12" s="27" t="s">
        <v>306</v>
      </c>
      <c r="I12" s="27" t="s">
        <v>297</v>
      </c>
      <c r="J12" s="27" t="s">
        <v>312</v>
      </c>
    </row>
    <row r="13" s="144" customFormat="1" ht="33.75" customHeight="1" spans="1:10">
      <c r="A13" s="27"/>
      <c r="B13" s="27"/>
      <c r="C13" s="27" t="s">
        <v>292</v>
      </c>
      <c r="D13" s="27" t="s">
        <v>302</v>
      </c>
      <c r="E13" s="27" t="s">
        <v>313</v>
      </c>
      <c r="F13" s="27" t="s">
        <v>295</v>
      </c>
      <c r="G13" s="155" t="s">
        <v>311</v>
      </c>
      <c r="H13" s="27" t="s">
        <v>306</v>
      </c>
      <c r="I13" s="27" t="s">
        <v>297</v>
      </c>
      <c r="J13" s="27" t="s">
        <v>314</v>
      </c>
    </row>
    <row r="14" s="144" customFormat="1" ht="33.75" customHeight="1" spans="1:10">
      <c r="A14" s="27"/>
      <c r="B14" s="27"/>
      <c r="C14" s="27" t="s">
        <v>292</v>
      </c>
      <c r="D14" s="27" t="s">
        <v>302</v>
      </c>
      <c r="E14" s="27" t="s">
        <v>315</v>
      </c>
      <c r="F14" s="27" t="s">
        <v>316</v>
      </c>
      <c r="G14" s="155" t="s">
        <v>317</v>
      </c>
      <c r="H14" s="27" t="s">
        <v>318</v>
      </c>
      <c r="I14" s="27" t="s">
        <v>297</v>
      </c>
      <c r="J14" s="27" t="s">
        <v>319</v>
      </c>
    </row>
    <row r="15" s="144" customFormat="1" ht="33.75" customHeight="1" spans="1:10">
      <c r="A15" s="27"/>
      <c r="B15" s="27"/>
      <c r="C15" s="27" t="s">
        <v>320</v>
      </c>
      <c r="D15" s="27" t="s">
        <v>321</v>
      </c>
      <c r="E15" s="27" t="s">
        <v>322</v>
      </c>
      <c r="F15" s="27" t="s">
        <v>295</v>
      </c>
      <c r="G15" s="155" t="s">
        <v>311</v>
      </c>
      <c r="H15" s="27" t="s">
        <v>306</v>
      </c>
      <c r="I15" s="27" t="s">
        <v>297</v>
      </c>
      <c r="J15" s="27" t="s">
        <v>323</v>
      </c>
    </row>
    <row r="16" s="144" customFormat="1" ht="33.75" customHeight="1" spans="1:10">
      <c r="A16" s="27"/>
      <c r="B16" s="27"/>
      <c r="C16" s="27" t="s">
        <v>324</v>
      </c>
      <c r="D16" s="27" t="s">
        <v>325</v>
      </c>
      <c r="E16" s="27" t="s">
        <v>326</v>
      </c>
      <c r="F16" s="27" t="s">
        <v>295</v>
      </c>
      <c r="G16" s="155" t="s">
        <v>327</v>
      </c>
      <c r="H16" s="27" t="s">
        <v>306</v>
      </c>
      <c r="I16" s="27" t="s">
        <v>297</v>
      </c>
      <c r="J16" s="27" t="s">
        <v>328</v>
      </c>
    </row>
    <row r="17" s="144" customFormat="1" ht="33.75" customHeight="1" spans="1:10">
      <c r="A17" s="27" t="s">
        <v>258</v>
      </c>
      <c r="B17" s="27" t="s">
        <v>329</v>
      </c>
      <c r="C17" s="27" t="s">
        <v>292</v>
      </c>
      <c r="D17" s="27" t="s">
        <v>293</v>
      </c>
      <c r="E17" s="27" t="s">
        <v>294</v>
      </c>
      <c r="F17" s="27" t="s">
        <v>295</v>
      </c>
      <c r="G17" s="155" t="s">
        <v>45</v>
      </c>
      <c r="H17" s="27" t="s">
        <v>296</v>
      </c>
      <c r="I17" s="27" t="s">
        <v>297</v>
      </c>
      <c r="J17" s="27" t="s">
        <v>298</v>
      </c>
    </row>
    <row r="18" s="144" customFormat="1" ht="33.75" customHeight="1" spans="1:10">
      <c r="A18" s="27"/>
      <c r="B18" s="27"/>
      <c r="C18" s="27" t="s">
        <v>292</v>
      </c>
      <c r="D18" s="27" t="s">
        <v>293</v>
      </c>
      <c r="E18" s="27" t="s">
        <v>330</v>
      </c>
      <c r="F18" s="27" t="s">
        <v>295</v>
      </c>
      <c r="G18" s="155" t="s">
        <v>45</v>
      </c>
      <c r="H18" s="27" t="s">
        <v>296</v>
      </c>
      <c r="I18" s="27" t="s">
        <v>297</v>
      </c>
      <c r="J18" s="27" t="s">
        <v>331</v>
      </c>
    </row>
    <row r="19" s="144" customFormat="1" ht="33.75" customHeight="1" spans="1:10">
      <c r="A19" s="27"/>
      <c r="B19" s="27"/>
      <c r="C19" s="27" t="s">
        <v>292</v>
      </c>
      <c r="D19" s="27" t="s">
        <v>302</v>
      </c>
      <c r="E19" s="27" t="s">
        <v>303</v>
      </c>
      <c r="F19" s="27" t="s">
        <v>304</v>
      </c>
      <c r="G19" s="155" t="s">
        <v>305</v>
      </c>
      <c r="H19" s="27" t="s">
        <v>306</v>
      </c>
      <c r="I19" s="27" t="s">
        <v>297</v>
      </c>
      <c r="J19" s="27" t="s">
        <v>307</v>
      </c>
    </row>
    <row r="20" s="144" customFormat="1" ht="33.75" customHeight="1" spans="1:10">
      <c r="A20" s="27"/>
      <c r="B20" s="27"/>
      <c r="C20" s="27" t="s">
        <v>292</v>
      </c>
      <c r="D20" s="27" t="s">
        <v>302</v>
      </c>
      <c r="E20" s="27" t="s">
        <v>308</v>
      </c>
      <c r="F20" s="27" t="s">
        <v>304</v>
      </c>
      <c r="G20" s="155" t="s">
        <v>305</v>
      </c>
      <c r="H20" s="27" t="s">
        <v>306</v>
      </c>
      <c r="I20" s="27" t="s">
        <v>297</v>
      </c>
      <c r="J20" s="27" t="s">
        <v>309</v>
      </c>
    </row>
    <row r="21" s="144" customFormat="1" ht="33.75" customHeight="1" spans="1:10">
      <c r="A21" s="27"/>
      <c r="B21" s="27"/>
      <c r="C21" s="27" t="s">
        <v>292</v>
      </c>
      <c r="D21" s="27" t="s">
        <v>302</v>
      </c>
      <c r="E21" s="27" t="s">
        <v>310</v>
      </c>
      <c r="F21" s="27" t="s">
        <v>295</v>
      </c>
      <c r="G21" s="155" t="s">
        <v>311</v>
      </c>
      <c r="H21" s="27" t="s">
        <v>306</v>
      </c>
      <c r="I21" s="27" t="s">
        <v>297</v>
      </c>
      <c r="J21" s="27" t="s">
        <v>312</v>
      </c>
    </row>
    <row r="22" s="144" customFormat="1" ht="33.75" customHeight="1" spans="1:10">
      <c r="A22" s="27"/>
      <c r="B22" s="27"/>
      <c r="C22" s="27" t="s">
        <v>292</v>
      </c>
      <c r="D22" s="27" t="s">
        <v>302</v>
      </c>
      <c r="E22" s="27" t="s">
        <v>313</v>
      </c>
      <c r="F22" s="27" t="s">
        <v>295</v>
      </c>
      <c r="G22" s="155" t="s">
        <v>311</v>
      </c>
      <c r="H22" s="27" t="s">
        <v>306</v>
      </c>
      <c r="I22" s="27" t="s">
        <v>297</v>
      </c>
      <c r="J22" s="27" t="s">
        <v>314</v>
      </c>
    </row>
    <row r="23" s="144" customFormat="1" ht="33.75" customHeight="1" spans="1:10">
      <c r="A23" s="27"/>
      <c r="B23" s="27"/>
      <c r="C23" s="27" t="s">
        <v>292</v>
      </c>
      <c r="D23" s="27" t="s">
        <v>302</v>
      </c>
      <c r="E23" s="27" t="s">
        <v>315</v>
      </c>
      <c r="F23" s="27" t="s">
        <v>316</v>
      </c>
      <c r="G23" s="155" t="s">
        <v>317</v>
      </c>
      <c r="H23" s="27" t="s">
        <v>318</v>
      </c>
      <c r="I23" s="27" t="s">
        <v>297</v>
      </c>
      <c r="J23" s="27" t="s">
        <v>319</v>
      </c>
    </row>
    <row r="24" s="144" customFormat="1" ht="33.75" customHeight="1" spans="1:10">
      <c r="A24" s="27"/>
      <c r="B24" s="27"/>
      <c r="C24" s="27" t="s">
        <v>320</v>
      </c>
      <c r="D24" s="27" t="s">
        <v>321</v>
      </c>
      <c r="E24" s="27" t="s">
        <v>332</v>
      </c>
      <c r="F24" s="27" t="s">
        <v>295</v>
      </c>
      <c r="G24" s="155" t="s">
        <v>311</v>
      </c>
      <c r="H24" s="27" t="s">
        <v>306</v>
      </c>
      <c r="I24" s="27" t="s">
        <v>297</v>
      </c>
      <c r="J24" s="27" t="s">
        <v>333</v>
      </c>
    </row>
    <row r="25" s="144" customFormat="1" ht="33.75" customHeight="1" spans="1:10">
      <c r="A25" s="27"/>
      <c r="B25" s="27"/>
      <c r="C25" s="27" t="s">
        <v>324</v>
      </c>
      <c r="D25" s="27" t="s">
        <v>325</v>
      </c>
      <c r="E25" s="27" t="s">
        <v>326</v>
      </c>
      <c r="F25" s="27" t="s">
        <v>295</v>
      </c>
      <c r="G25" s="155" t="s">
        <v>327</v>
      </c>
      <c r="H25" s="27" t="s">
        <v>306</v>
      </c>
      <c r="I25" s="27" t="s">
        <v>297</v>
      </c>
      <c r="J25" s="27" t="s">
        <v>328</v>
      </c>
    </row>
    <row r="26" s="144" customFormat="1" ht="33.75" customHeight="1" spans="1:10">
      <c r="A26" s="27" t="s">
        <v>262</v>
      </c>
      <c r="B26" s="27" t="s">
        <v>334</v>
      </c>
      <c r="C26" s="27" t="s">
        <v>292</v>
      </c>
      <c r="D26" s="27" t="s">
        <v>293</v>
      </c>
      <c r="E26" s="27" t="s">
        <v>335</v>
      </c>
      <c r="F26" s="27" t="s">
        <v>295</v>
      </c>
      <c r="G26" s="155" t="s">
        <v>57</v>
      </c>
      <c r="H26" s="27" t="s">
        <v>336</v>
      </c>
      <c r="I26" s="27" t="s">
        <v>297</v>
      </c>
      <c r="J26" s="27" t="s">
        <v>337</v>
      </c>
    </row>
    <row r="27" s="144" customFormat="1" ht="33.75" customHeight="1" spans="1:10">
      <c r="A27" s="27"/>
      <c r="B27" s="27"/>
      <c r="C27" s="27" t="s">
        <v>292</v>
      </c>
      <c r="D27" s="27" t="s">
        <v>302</v>
      </c>
      <c r="E27" s="27" t="s">
        <v>338</v>
      </c>
      <c r="F27" s="27" t="s">
        <v>304</v>
      </c>
      <c r="G27" s="155" t="s">
        <v>305</v>
      </c>
      <c r="H27" s="27" t="s">
        <v>306</v>
      </c>
      <c r="I27" s="27" t="s">
        <v>297</v>
      </c>
      <c r="J27" s="27" t="s">
        <v>339</v>
      </c>
    </row>
    <row r="28" s="144" customFormat="1" ht="33.75" customHeight="1" spans="1:10">
      <c r="A28" s="27"/>
      <c r="B28" s="27"/>
      <c r="C28" s="27" t="s">
        <v>292</v>
      </c>
      <c r="D28" s="27" t="s">
        <v>302</v>
      </c>
      <c r="E28" s="27" t="s">
        <v>340</v>
      </c>
      <c r="F28" s="27" t="s">
        <v>304</v>
      </c>
      <c r="G28" s="155" t="s">
        <v>305</v>
      </c>
      <c r="H28" s="27" t="s">
        <v>306</v>
      </c>
      <c r="I28" s="27" t="s">
        <v>297</v>
      </c>
      <c r="J28" s="27" t="s">
        <v>341</v>
      </c>
    </row>
    <row r="29" s="144" customFormat="1" ht="33.75" customHeight="1" spans="1:10">
      <c r="A29" s="27"/>
      <c r="B29" s="27"/>
      <c r="C29" s="27" t="s">
        <v>320</v>
      </c>
      <c r="D29" s="27" t="s">
        <v>342</v>
      </c>
      <c r="E29" s="27" t="s">
        <v>343</v>
      </c>
      <c r="F29" s="27" t="s">
        <v>295</v>
      </c>
      <c r="G29" s="155" t="s">
        <v>344</v>
      </c>
      <c r="H29" s="27" t="s">
        <v>345</v>
      </c>
      <c r="I29" s="27" t="s">
        <v>297</v>
      </c>
      <c r="J29" s="27" t="s">
        <v>346</v>
      </c>
    </row>
    <row r="30" s="144" customFormat="1" ht="33.75" customHeight="1" spans="1:10">
      <c r="A30" s="27"/>
      <c r="B30" s="27"/>
      <c r="C30" s="27" t="s">
        <v>324</v>
      </c>
      <c r="D30" s="27" t="s">
        <v>325</v>
      </c>
      <c r="E30" s="27" t="s">
        <v>347</v>
      </c>
      <c r="F30" s="27" t="s">
        <v>295</v>
      </c>
      <c r="G30" s="155" t="s">
        <v>348</v>
      </c>
      <c r="H30" s="27" t="s">
        <v>306</v>
      </c>
      <c r="I30" s="27" t="s">
        <v>297</v>
      </c>
      <c r="J30" s="27" t="s">
        <v>349</v>
      </c>
    </row>
    <row r="31" s="144" customFormat="1" ht="33.75" customHeight="1" spans="1:10">
      <c r="A31" s="27" t="s">
        <v>274</v>
      </c>
      <c r="B31" s="27" t="s">
        <v>350</v>
      </c>
      <c r="C31" s="27" t="s">
        <v>292</v>
      </c>
      <c r="D31" s="27" t="s">
        <v>293</v>
      </c>
      <c r="E31" s="27" t="s">
        <v>351</v>
      </c>
      <c r="F31" s="27" t="s">
        <v>316</v>
      </c>
      <c r="G31" s="155" t="s">
        <v>45</v>
      </c>
      <c r="H31" s="27" t="s">
        <v>352</v>
      </c>
      <c r="I31" s="27" t="s">
        <v>297</v>
      </c>
      <c r="J31" s="27" t="s">
        <v>353</v>
      </c>
    </row>
    <row r="32" s="144" customFormat="1" ht="33.75" customHeight="1" spans="1:10">
      <c r="A32" s="27"/>
      <c r="B32" s="27"/>
      <c r="C32" s="27" t="s">
        <v>292</v>
      </c>
      <c r="D32" s="27" t="s">
        <v>302</v>
      </c>
      <c r="E32" s="27" t="s">
        <v>354</v>
      </c>
      <c r="F32" s="27" t="s">
        <v>295</v>
      </c>
      <c r="G32" s="155" t="s">
        <v>311</v>
      </c>
      <c r="H32" s="27" t="s">
        <v>306</v>
      </c>
      <c r="I32" s="27" t="s">
        <v>297</v>
      </c>
      <c r="J32" s="27" t="s">
        <v>355</v>
      </c>
    </row>
    <row r="33" s="144" customFormat="1" ht="33.75" customHeight="1" spans="1:10">
      <c r="A33" s="27"/>
      <c r="B33" s="27"/>
      <c r="C33" s="27" t="s">
        <v>292</v>
      </c>
      <c r="D33" s="27" t="s">
        <v>356</v>
      </c>
      <c r="E33" s="27" t="s">
        <v>357</v>
      </c>
      <c r="F33" s="27" t="s">
        <v>295</v>
      </c>
      <c r="G33" s="155" t="s">
        <v>311</v>
      </c>
      <c r="H33" s="27" t="s">
        <v>306</v>
      </c>
      <c r="I33" s="27" t="s">
        <v>297</v>
      </c>
      <c r="J33" s="27" t="s">
        <v>358</v>
      </c>
    </row>
    <row r="34" s="144" customFormat="1" ht="33.75" customHeight="1" spans="1:10">
      <c r="A34" s="27"/>
      <c r="B34" s="27"/>
      <c r="C34" s="27" t="s">
        <v>320</v>
      </c>
      <c r="D34" s="27" t="s">
        <v>321</v>
      </c>
      <c r="E34" s="27" t="s">
        <v>359</v>
      </c>
      <c r="F34" s="27" t="s">
        <v>304</v>
      </c>
      <c r="G34" s="155" t="s">
        <v>360</v>
      </c>
      <c r="H34" s="27"/>
      <c r="I34" s="27" t="s">
        <v>361</v>
      </c>
      <c r="J34" s="27" t="s">
        <v>362</v>
      </c>
    </row>
    <row r="35" s="144" customFormat="1" ht="33.75" customHeight="1" spans="1:10">
      <c r="A35" s="27"/>
      <c r="B35" s="27"/>
      <c r="C35" s="27" t="s">
        <v>324</v>
      </c>
      <c r="D35" s="27" t="s">
        <v>325</v>
      </c>
      <c r="E35" s="27" t="s">
        <v>363</v>
      </c>
      <c r="F35" s="27" t="s">
        <v>295</v>
      </c>
      <c r="G35" s="155" t="s">
        <v>348</v>
      </c>
      <c r="H35" s="27" t="s">
        <v>306</v>
      </c>
      <c r="I35" s="27" t="s">
        <v>297</v>
      </c>
      <c r="J35" s="27" t="s">
        <v>364</v>
      </c>
    </row>
    <row r="36" s="144" customFormat="1" ht="33.75" customHeight="1" spans="1:10">
      <c r="A36" s="27" t="s">
        <v>272</v>
      </c>
      <c r="B36" s="27" t="s">
        <v>365</v>
      </c>
      <c r="C36" s="27" t="s">
        <v>292</v>
      </c>
      <c r="D36" s="27" t="s">
        <v>293</v>
      </c>
      <c r="E36" s="27" t="s">
        <v>366</v>
      </c>
      <c r="F36" s="27" t="s">
        <v>304</v>
      </c>
      <c r="G36" s="155" t="s">
        <v>44</v>
      </c>
      <c r="H36" s="27" t="s">
        <v>296</v>
      </c>
      <c r="I36" s="27" t="s">
        <v>297</v>
      </c>
      <c r="J36" s="27" t="s">
        <v>367</v>
      </c>
    </row>
    <row r="37" s="144" customFormat="1" ht="33.75" customHeight="1" spans="1:10">
      <c r="A37" s="27"/>
      <c r="B37" s="27"/>
      <c r="C37" s="27" t="s">
        <v>292</v>
      </c>
      <c r="D37" s="27" t="s">
        <v>302</v>
      </c>
      <c r="E37" s="27" t="s">
        <v>368</v>
      </c>
      <c r="F37" s="27" t="s">
        <v>304</v>
      </c>
      <c r="G37" s="155" t="s">
        <v>305</v>
      </c>
      <c r="H37" s="27" t="s">
        <v>306</v>
      </c>
      <c r="I37" s="27" t="s">
        <v>297</v>
      </c>
      <c r="J37" s="27" t="s">
        <v>369</v>
      </c>
    </row>
    <row r="38" s="144" customFormat="1" ht="33.75" customHeight="1" spans="1:10">
      <c r="A38" s="27"/>
      <c r="B38" s="27"/>
      <c r="C38" s="27" t="s">
        <v>292</v>
      </c>
      <c r="D38" s="27" t="s">
        <v>356</v>
      </c>
      <c r="E38" s="27" t="s">
        <v>370</v>
      </c>
      <c r="F38" s="27" t="s">
        <v>304</v>
      </c>
      <c r="G38" s="155" t="s">
        <v>305</v>
      </c>
      <c r="H38" s="27" t="s">
        <v>306</v>
      </c>
      <c r="I38" s="27" t="s">
        <v>297</v>
      </c>
      <c r="J38" s="27" t="s">
        <v>371</v>
      </c>
    </row>
    <row r="39" s="144" customFormat="1" ht="33.75" customHeight="1" spans="1:10">
      <c r="A39" s="27"/>
      <c r="B39" s="27"/>
      <c r="C39" s="27" t="s">
        <v>320</v>
      </c>
      <c r="D39" s="27" t="s">
        <v>321</v>
      </c>
      <c r="E39" s="27" t="s">
        <v>372</v>
      </c>
      <c r="F39" s="27" t="s">
        <v>304</v>
      </c>
      <c r="G39" s="155" t="s">
        <v>305</v>
      </c>
      <c r="H39" s="27" t="s">
        <v>306</v>
      </c>
      <c r="I39" s="27" t="s">
        <v>297</v>
      </c>
      <c r="J39" s="27" t="s">
        <v>373</v>
      </c>
    </row>
    <row r="40" s="144" customFormat="1" ht="33.75" customHeight="1" spans="1:10">
      <c r="A40" s="27"/>
      <c r="B40" s="27"/>
      <c r="C40" s="27" t="s">
        <v>320</v>
      </c>
      <c r="D40" s="27" t="s">
        <v>374</v>
      </c>
      <c r="E40" s="27" t="s">
        <v>375</v>
      </c>
      <c r="F40" s="27" t="s">
        <v>295</v>
      </c>
      <c r="G40" s="155" t="s">
        <v>46</v>
      </c>
      <c r="H40" s="27" t="s">
        <v>376</v>
      </c>
      <c r="I40" s="27" t="s">
        <v>297</v>
      </c>
      <c r="J40" s="27" t="s">
        <v>377</v>
      </c>
    </row>
    <row r="41" s="144" customFormat="1" ht="33.75" customHeight="1" spans="1:10">
      <c r="A41" s="27"/>
      <c r="B41" s="27"/>
      <c r="C41" s="27" t="s">
        <v>324</v>
      </c>
      <c r="D41" s="27" t="s">
        <v>325</v>
      </c>
      <c r="E41" s="27" t="s">
        <v>347</v>
      </c>
      <c r="F41" s="27" t="s">
        <v>295</v>
      </c>
      <c r="G41" s="155" t="s">
        <v>348</v>
      </c>
      <c r="H41" s="27" t="s">
        <v>306</v>
      </c>
      <c r="I41" s="27" t="s">
        <v>297</v>
      </c>
      <c r="J41" s="27" t="s">
        <v>378</v>
      </c>
    </row>
  </sheetData>
  <mergeCells count="12">
    <mergeCell ref="A2:J2"/>
    <mergeCell ref="A3:H3"/>
    <mergeCell ref="A8:A16"/>
    <mergeCell ref="A17:A25"/>
    <mergeCell ref="A26:A30"/>
    <mergeCell ref="A31:A35"/>
    <mergeCell ref="A36:A41"/>
    <mergeCell ref="B8:B16"/>
    <mergeCell ref="B17:B25"/>
    <mergeCell ref="B26:B30"/>
    <mergeCell ref="B31:B35"/>
    <mergeCell ref="B36:B41"/>
  </mergeCells>
  <pageMargins left="0.75" right="0.75" top="1" bottom="1" header="0.5" footer="0.5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张霞</cp:lastModifiedBy>
  <dcterms:created xsi:type="dcterms:W3CDTF">2025-02-13T03:40:00Z</dcterms:created>
  <dcterms:modified xsi:type="dcterms:W3CDTF">2025-02-19T02:29:33Z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BEF452BF14BF4088A284FC132A453849</vt:lpwstr>
  </property>
  <property fmtid="{D5CDD505-2E9C-101B-9397-08002B2CF9AE}" pid="3" name="KSOProductBuildVer">
    <vt:lpwstr>2052-11.8.2.12309</vt:lpwstr>
  </property>
</Properties>
</file>