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部门基本支出预算表04!$A$9:$X$44</definedName>
  </definedNames>
  <calcPr calcId="144525"/>
</workbook>
</file>

<file path=xl/sharedStrings.xml><?xml version="1.0" encoding="utf-8"?>
<sst xmlns="http://schemas.openxmlformats.org/spreadsheetml/2006/main" count="1288" uniqueCount="444">
  <si>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</si>
  <si>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</si>
  <si>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</si>
  <si>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</si>
  <si>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</si>
  <si>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</si>
  <si>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</si>
  <si>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</si>
  <si>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</si>
  <si>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</si>
  <si>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</si>
  <si>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</si>
  <si>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</si>
  <si>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</si>
  <si>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</si>
  <si>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</si>
  <si>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</si>
  <si>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</si>
  <si>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</si>
  <si>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</si>
  <si>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</si>
  <si>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</si>
  <si>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</si>
  <si>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</si>
  <si>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</si>
  <si>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</si>
  <si>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</si>
  <si>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</si>
  <si>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</si>
  <si>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</si>
  <si>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</si>
  <si>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</si>
  <si>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</si>
  <si>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</si>
  <si>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</si>
  <si>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</si>
  <si>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</si>
  <si>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</si>
  <si>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</si>
  <si>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</si>
  <si>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</si>
  <si>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</si>
  <si>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</si>
  <si>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</si>
  <si>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</si>
  <si>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</si>
  <si>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</si>
  <si>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</si>
  <si>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</si>
  <si>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</si>
  <si>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</si>
  <si>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</si>
  <si>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</si>
  <si>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</si>
  <si>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</si>
  <si>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</si>
  <si>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</si>
  <si>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</si>
  <si>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</si>
  <si>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</si>
  <si>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</si>
  <si>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</si>
  <si>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</si>
  <si>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117005</t>
  </si>
  <si>
    <t>玉溪市社会保险中心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</si>
  <si>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</si>
  <si>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</si>
  <si>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</si>
  <si>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</si>
  <si>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</si>
  <si>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</si>
  <si>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</si>
  <si>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</si>
  <si>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</si>
  <si>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</si>
  <si>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</si>
  <si>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</si>
  <si>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</si>
  <si>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</si>
  <si>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20801</t>
  </si>
  <si>
    <t>2080101</t>
  </si>
  <si>
    <t>2080109</t>
  </si>
  <si>
    <t>2080199</t>
  </si>
  <si>
    <t>20805</t>
  </si>
  <si>
    <t>2080501</t>
  </si>
  <si>
    <t>2080502</t>
  </si>
  <si>
    <t>2080505</t>
  </si>
  <si>
    <t>2080506</t>
  </si>
  <si>
    <t>2080599</t>
  </si>
  <si>
    <t>210</t>
  </si>
  <si>
    <t>21011</t>
  </si>
  <si>
    <t>2101101</t>
  </si>
  <si>
    <t>2101102</t>
  </si>
  <si>
    <t>2101103</t>
  </si>
  <si>
    <t>2101199</t>
  </si>
  <si>
    <t>221</t>
  </si>
  <si>
    <t>22102</t>
  </si>
  <si>
    <t>2210201</t>
  </si>
  <si>
    <t>2210203</t>
  </si>
  <si>
    <t>230</t>
  </si>
  <si>
    <t>23002</t>
  </si>
  <si>
    <t>2300248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</si>
  <si>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</si>
  <si>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</si>
  <si>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</si>
  <si>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</si>
  <si>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</si>
  <si>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</si>
  <si>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</si>
  <si>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</si>
  <si>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</si>
  <si>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</si>
  <si>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</si>
  <si>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</si>
  <si>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</si>
  <si>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</si>
  <si>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</si>
  <si>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</si>
  <si>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</si>
  <si>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</si>
  <si>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</si>
  <si>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</si>
  <si>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</si>
  <si>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</si>
  <si>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</si>
  <si>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</si>
  <si>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</si>
  <si>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</si>
  <si>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</si>
  <si>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</si>
  <si>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</si>
  <si>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</si>
  <si>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</si>
  <si>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</si>
  <si>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</si>
  <si>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</si>
  <si>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</si>
  <si>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</si>
  <si>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</si>
  <si>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</si>
  <si>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</si>
  <si>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</si>
  <si>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</si>
  <si>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</si>
  <si>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</si>
  <si>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</si>
  <si>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</si>
  <si>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530400210000000630738</t>
  </si>
  <si>
    <t>行政人员工资支出</t>
  </si>
  <si>
    <t>行政运行</t>
  </si>
  <si>
    <t>30101</t>
  </si>
  <si>
    <t>基本工资</t>
  </si>
  <si>
    <t>30102</t>
  </si>
  <si>
    <t>津贴补贴</t>
  </si>
  <si>
    <t>购房补贴</t>
  </si>
  <si>
    <t>530400210000000630740</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</si>
  <si>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</si>
  <si>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</si>
  <si>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</si>
  <si>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</si>
  <si>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</si>
  <si>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</si>
  <si>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</si>
  <si>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</si>
  <si>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</si>
  <si>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</si>
  <si>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</si>
  <si>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</si>
  <si>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</si>
  <si>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530400210000000630741</t>
  </si>
  <si>
    <t>住房公积金</t>
  </si>
  <si>
    <t>30113</t>
  </si>
  <si>
    <t>530400210000000630742</t>
  </si>
  <si>
    <t>对个人和家庭的补助</t>
  </si>
  <si>
    <t>行政单位离退休</t>
  </si>
  <si>
    <t>30305</t>
  </si>
  <si>
    <t>生活补助</t>
  </si>
  <si>
    <t>530400210000000630743</t>
  </si>
  <si>
    <t>其他工资福利支出</t>
  </si>
  <si>
    <t>30103</t>
  </si>
  <si>
    <t>奖金</t>
  </si>
  <si>
    <t>530400210000000630745</t>
  </si>
  <si>
    <t>行政人员公务交通补贴</t>
  </si>
  <si>
    <t>30239</t>
  </si>
  <si>
    <t>其他交通费用</t>
  </si>
  <si>
    <t>530400210000000630746</t>
  </si>
  <si>
    <t>工会经费</t>
  </si>
  <si>
    <t>30228</t>
  </si>
  <si>
    <t>530400210000000630748</t>
  </si>
  <si>
    <t>一般公用经费</t>
  </si>
  <si>
    <t>30201</t>
  </si>
  <si>
    <t>办公费</t>
  </si>
  <si>
    <t>30205</t>
  </si>
  <si>
    <t>水费</t>
  </si>
  <si>
    <t>30206</t>
  </si>
  <si>
    <t>电费</t>
  </si>
  <si>
    <t>30207</t>
  </si>
  <si>
    <t>邮电费</t>
  </si>
  <si>
    <t>30215</t>
  </si>
  <si>
    <t>会议费</t>
  </si>
  <si>
    <t>30216</t>
  </si>
  <si>
    <t>培训费</t>
  </si>
  <si>
    <t>30227</t>
  </si>
  <si>
    <t>委托业务费</t>
  </si>
  <si>
    <t>30229</t>
  </si>
  <si>
    <t>福利费</t>
  </si>
  <si>
    <t>30299</t>
  </si>
  <si>
    <t>其他商品和服务支出</t>
  </si>
  <si>
    <t>530400221100000581874</t>
  </si>
  <si>
    <t>30217</t>
  </si>
  <si>
    <t>530400241100002388274</t>
  </si>
  <si>
    <t>年终一次性奖金</t>
  </si>
  <si>
    <t>530400251100003634492</t>
  </si>
  <si>
    <t>职业年金记实经费</t>
  </si>
  <si>
    <t>机关事业单位职业年金缴费支出</t>
  </si>
  <si>
    <t>30109</t>
  </si>
  <si>
    <t>职业年金缴费</t>
  </si>
  <si>
    <t>530400251100003634629</t>
  </si>
  <si>
    <t>机关后勤购买服务经费</t>
  </si>
  <si>
    <t>530400251100003634991</t>
  </si>
  <si>
    <t>工作业务经费</t>
  </si>
  <si>
    <t>社会保险经办机构</t>
  </si>
  <si>
    <t>30202</t>
  </si>
  <si>
    <t>印刷费</t>
  </si>
  <si>
    <t>30211</t>
  </si>
  <si>
    <t>差旅费</t>
  </si>
  <si>
    <t>30213</t>
  </si>
  <si>
    <t>维修（护）费</t>
  </si>
  <si>
    <t>30226</t>
  </si>
  <si>
    <t>劳务费</t>
  </si>
  <si>
    <t>530400251100003637881</t>
  </si>
  <si>
    <t>编外临聘人员经费</t>
  </si>
  <si>
    <t>30199</t>
  </si>
  <si>
    <t>530400251100003843691</t>
  </si>
  <si>
    <t>物业管理费</t>
  </si>
  <si>
    <t>30209</t>
  </si>
  <si>
    <t>预算05-1表</t>
  </si>
  <si>
    <t>2025年部门项目支出预算表</t>
  </si>
  <si>
    <t>项目分类</t>
  </si>
  <si>
    <t>项目单位</t>
  </si>
  <si>
    <t>本年拨款</t>
  </si>
  <si>
    <t>单位资金</t>
  </si>
  <si>
    <t>其中：本次下达</t>
  </si>
  <si>
    <t>市本级企业退休人员一次性生活补助资金</t>
  </si>
  <si>
    <t>民生类</t>
  </si>
  <si>
    <t>530400200000000000099</t>
  </si>
  <si>
    <t>其他行政事业单位养老支出</t>
  </si>
  <si>
    <t>市本级企业退休人员独生子女费补助资金</t>
  </si>
  <si>
    <t>530400200000000000358</t>
  </si>
  <si>
    <t>其他人力资源和社会保障管理事务支出</t>
  </si>
  <si>
    <t>县区企业退休人员一次性生活补助资金</t>
  </si>
  <si>
    <t>530400200000000000640</t>
  </si>
  <si>
    <t>39999</t>
  </si>
  <si>
    <t>企业退休、内退人员住院护理费补助资金</t>
  </si>
  <si>
    <t>530400200000000001106</t>
  </si>
  <si>
    <t>国有企业办中小学及职教幼教退休教师待遇差补助资金</t>
  </si>
  <si>
    <t>530400200000000001304</t>
  </si>
  <si>
    <t>事业单位离退休</t>
  </si>
  <si>
    <t>30302</t>
  </si>
  <si>
    <t>退休费</t>
  </si>
  <si>
    <t>机关事业单位养老保险制度改革中央补助资金（对下）</t>
  </si>
  <si>
    <t>530400210000000631388</t>
  </si>
  <si>
    <t>社会保障和就业共同财政事权转移支付支出</t>
  </si>
  <si>
    <t>江川隔河管理所退休人员待遇补助专项资金</t>
  </si>
  <si>
    <t>530400241100002719573</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</si>
  <si>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</si>
  <si>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</si>
  <si>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</si>
  <si>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</si>
  <si>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</si>
  <si>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</si>
  <si>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</si>
  <si>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</si>
  <si>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</si>
  <si>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</si>
  <si>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</si>
  <si>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</si>
  <si>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</si>
  <si>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障企业退休人员过一个愉快、祥和的春节，增加人民幸福感，促进社会和谐稳定。</t>
  </si>
  <si>
    <t>产出指标</t>
  </si>
  <si>
    <t>数量指标</t>
  </si>
  <si>
    <t>补助县区数量</t>
  </si>
  <si>
    <t>&lt;=</t>
  </si>
  <si>
    <t>个</t>
  </si>
  <si>
    <t>定量指标</t>
  </si>
  <si>
    <t>反映补助县区情况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</si>
  <si>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证企业退休人员过一个愉快、祥和的春节，增加人民幸福感，促进社会和谐稳定。</t>
  </si>
  <si>
    <t>补助人数</t>
  </si>
  <si>
    <t>17593</t>
  </si>
  <si>
    <t>人</t>
  </si>
  <si>
    <t>反映补助人数情况</t>
  </si>
  <si>
    <t>质量指标</t>
  </si>
  <si>
    <t>补助准确率</t>
  </si>
  <si>
    <t>=</t>
  </si>
  <si>
    <t>100</t>
  </si>
  <si>
    <t>%</t>
  </si>
  <si>
    <t>补助对象人均300元</t>
  </si>
  <si>
    <t>时效指标</t>
  </si>
  <si>
    <t>补助及时率</t>
  </si>
  <si>
    <t>反映发放单位及时发放补助资金的情况。</t>
  </si>
  <si>
    <t>效益指标</t>
  </si>
  <si>
    <t>社会效益</t>
  </si>
  <si>
    <t>政策知晓率</t>
  </si>
  <si>
    <t>反映补助对象政策知晓度情况</t>
  </si>
  <si>
    <t>增加人民幸福感</t>
  </si>
  <si>
    <t>反映增加人民幸福感的情况</t>
  </si>
  <si>
    <t>满意度指标</t>
  </si>
  <si>
    <t>服务对象满意度</t>
  </si>
  <si>
    <t>受益对象满意度</t>
  </si>
  <si>
    <t>&gt;=</t>
  </si>
  <si>
    <t>90</t>
  </si>
  <si>
    <t>反映获补助受益对象的满意程度。</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</si>
  <si>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中华人民共和国成立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障企业退休人员过一个愉快、祥和的春节，增加人民幸福感，促进社会和谐稳定。</t>
  </si>
  <si>
    <t>春节慰问企业退休人员人数</t>
  </si>
  <si>
    <t>5845</t>
  </si>
  <si>
    <t>反映补助人数情况。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</si>
  <si>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建国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证企业退休人员过一个愉快、祥和的春节，增加人民幸福感，促进社会和谐稳定，减少上访率。</t>
  </si>
  <si>
    <t>补助对象人均300元，中华人民共和国成立前的工人增加100元</t>
  </si>
  <si>
    <t>按时足额发放机关事业单位退休人员养老保险金，维持社会稳定，保障参保人员合法权益。</t>
  </si>
  <si>
    <t>退休人数</t>
  </si>
  <si>
    <t>34000</t>
  </si>
  <si>
    <t>反映符合退休领取待遇条件人数。</t>
  </si>
  <si>
    <t>按时足额发放机关事业单位退休人员养老保险金，维持社会稳定，保证参保人员合法权益。</t>
  </si>
  <si>
    <t>调整待遇时间</t>
  </si>
  <si>
    <t>30</t>
  </si>
  <si>
    <t>天</t>
  </si>
  <si>
    <t>反映每年调标文件出台后调整完成情况。</t>
  </si>
  <si>
    <t>每月发放时间</t>
  </si>
  <si>
    <t>日</t>
  </si>
  <si>
    <t>每月8日前发放，节假日顺延。</t>
  </si>
  <si>
    <t>建立公平、持续的养老保险制度</t>
  </si>
  <si>
    <t>促进</t>
  </si>
  <si>
    <t>定性指标</t>
  </si>
  <si>
    <t>反映是否按照政策文件执行制度。</t>
  </si>
  <si>
    <t>机关事业单位退休人员满意率</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</si>
  <si>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发放其他统筹外待遇45.6万元，项目总共需要市级财政安排资金550.5万元，通过每月按时足额发放待遇，保障退休人员权益，维持社会稳定，增强人民群众幸福感。</t>
  </si>
  <si>
    <t>独生子女费领取人数</t>
  </si>
  <si>
    <t>5678</t>
  </si>
  <si>
    <t>反映符合独生子女费待遇领取人员数量情况。</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</si>
  <si>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二、预计发放其他统筹外待遇45.6万元。项目总共需要市级财政安排资金550.5万元，通过每月按时足额发放待遇，保证退休人员权益，维持社会稳定，增强人民群众幸福感。</t>
  </si>
  <si>
    <t>补助金额准确率</t>
  </si>
  <si>
    <t>①反映发放独生子女费及其他统筹外补助资金的准确率，按政策计发独生子女费及统筹外项目金额情况。
②准确率=抽检准确人数/抽检人数*100%。</t>
  </si>
  <si>
    <t>独生子女费发放时间</t>
  </si>
  <si>
    <t>次/月</t>
  </si>
  <si>
    <t>反映每月发放频率情况。</t>
  </si>
  <si>
    <t>①反映新增退休人员对该项目补助政策的知晓情况。
②政策知晓率=调查中补助政策知晓人数/调查符合享受政策总人数*100%。</t>
  </si>
  <si>
    <t>独生子女费发放标准增长率</t>
  </si>
  <si>
    <t>①反映新增退休人员独生子女费发放标准增长情况。
②增长率=（当年发放标准-上年度发放标准）/上年度发放标准*100%。</t>
  </si>
  <si>
    <t>①反映服务受益对象的满意程度。
②满意度=抽检满意人数/抽检人数*100%。</t>
  </si>
  <si>
    <t>2024年项目年度绩效目标：依据《关于妥善解决国有企业职教幼教退休教师待遇问题的通知》（国资发分配〔2011〕63号）、《关于印发中央财政解决国有企业职教幼教退休教师待遇专项补助资金管理办法的通知》（玉财行〔2011〕255号）、《国务院办公厅关于妥善解决国有企业办中小学退休教师待遇问题的通知（国办发〔2004〕9号）》、《云南省人民政府办公厅印发关于妥善解决国有企业办中小学退休教师待遇问题实施意见的通知》（云政办发〔2005〕88号）等文件要求，2024年及时发放云南玉溪交通运输集团公司、玉溪矿业有限公司59名国有企业办中小学及职教幼教退休教师待遇补助。通过项目资金的合规使用，落实国有企业办中小学及职教幼教退休教师补助政策，2025年预计发放待遇补助人数58人，其中：职教幼教47人（玉交集团26人、云铜集团21人）、中小学教师11人（玉交集团）；金额共计281.83万元。保障退休人员合法权益，提高他们的生活质量，让国有企业办中小学及职教幼教退休教师安度晚年，维持社会稳定，增强退休人员幸福感，确保受益对象满意度达到90%以上。</t>
  </si>
  <si>
    <t>玉交集团符合领取职教幼教退休教师待遇补差资格条件的人数</t>
  </si>
  <si>
    <t>26</t>
  </si>
  <si>
    <t>反映玉交集团符合领取待遇补差资格条件的人数情况</t>
  </si>
  <si>
    <t>玉交集团符合领取中小学退休人数</t>
  </si>
  <si>
    <t>反映玉交集团符合领取中小学退休人数情况</t>
  </si>
  <si>
    <t>云铜集团符合领取职教幼教退休人数</t>
  </si>
  <si>
    <t>反映云铜集团符合领取职教幼教退休人数情况。</t>
  </si>
  <si>
    <t>反映补助准确率情况。补助准确率=实际补助人数/应补助人数*100%</t>
  </si>
  <si>
    <t>补助兑付及时率</t>
  </si>
  <si>
    <t>反映补助兑付及时率情况</t>
  </si>
  <si>
    <t>预防和减少信访冲突问题及群体性事件</t>
  </si>
  <si>
    <t>0</t>
  </si>
  <si>
    <t>次</t>
  </si>
  <si>
    <t>反映预防和减少信访冲突问题及群体性事件情况</t>
  </si>
  <si>
    <t>反映受益对象满意度情况；满意度=抽检满意人数/抽检人数*100%</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</si>
  <si>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为10天，护理费标准为每天10元/天，另有生活不能自理的人员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</si>
  <si>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退休人员领取生病住院护理费的人数</t>
  </si>
  <si>
    <t>770</t>
  </si>
  <si>
    <t>反映待遇领取人员的数量情况。</t>
  </si>
  <si>
    <t>反映护理费兑现标准准确率（准确率=补助资金兑现标准准确数/补助资金兑现总数）</t>
  </si>
  <si>
    <t>反映企业退休、内退人员政策知晓率情况</t>
  </si>
  <si>
    <t>反映服务对象的满意程度。（满意度=抽检满意人数/抽检人数）</t>
  </si>
  <si>
    <t>按时足额发放江川隔河管理所5名退休人员的退休待遇、丧葬抚恤费、遗属生活补助费，2025年预计需要资金41.49万元。使退休职工老有所养，促进社会稳定，提升退休人员幸福感。</t>
  </si>
  <si>
    <t>补助资金领取人数</t>
  </si>
  <si>
    <t>按照玉溪市人民政府第56期《江川县隔河管理所有关问题处理意见会议纪要》精神，按时足额发放江川隔河管理所5名退休人员的退休待遇、丧葬抚恤费、遗属生活补助费，2025年预计需要资金41.49万元。使退休职工老有所养，促进社会稳定，提升退休人员幸福感。</t>
  </si>
  <si>
    <t>补助资金发放足额率</t>
  </si>
  <si>
    <t>反映待遇补助资金是否足额发放（足额率=实际发放待遇金额/应发放待遇金额）</t>
  </si>
  <si>
    <t>补助资金发放及时性</t>
  </si>
  <si>
    <t>反映补助资金发放及时性情况，确保按月支付。</t>
  </si>
  <si>
    <t>反映江川隔河管理所退休人员政策知晓率情况。</t>
  </si>
  <si>
    <t>提升退休人员幸福感</t>
  </si>
  <si>
    <t>提升</t>
  </si>
  <si>
    <t>反映提升退休人员幸福感情况</t>
  </si>
  <si>
    <t>预算06表</t>
  </si>
  <si>
    <t>2025年部门政府性基金预算支出预算表</t>
  </si>
  <si>
    <t>单位:元</t>
  </si>
  <si>
    <t>政府性基金预算支出</t>
  </si>
  <si>
    <t>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</si>
  <si>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</si>
  <si>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</si>
  <si>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</si>
  <si>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</si>
  <si>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</si>
  <si>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</si>
  <si>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</si>
  <si>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</si>
  <si>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</si>
  <si>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</si>
  <si>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</si>
  <si>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</si>
  <si>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</si>
  <si>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</si>
  <si>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</si>
  <si>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</si>
  <si>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</si>
  <si>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</si>
  <si>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</si>
  <si>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</si>
  <si>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</si>
  <si>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</si>
  <si>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</si>
  <si>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</si>
  <si>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</si>
  <si>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</si>
  <si>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</si>
  <si>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</si>
  <si>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</si>
  <si>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</si>
  <si>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</si>
  <si>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</si>
  <si>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</si>
  <si>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</si>
  <si>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</si>
  <si>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</si>
  <si>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</si>
  <si>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</si>
  <si>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</si>
  <si>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</si>
  <si>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</si>
  <si>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</si>
  <si>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</si>
  <si>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</si>
  <si>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</si>
  <si>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</si>
  <si>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</si>
  <si>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</si>
  <si>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</si>
  <si>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</si>
  <si>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</si>
  <si>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322 民生类</t>
  </si>
  <si>
    <t>下级</t>
  </si>
  <si>
    <t>312 民生类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</si>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</sst>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
    <numFmt numFmtId="180" formatCode="#,##0.00;\-#,##0.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177" fontId="13" fillId="0" borderId="7">
      <alignment horizontal="righ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1"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178" fontId="13" fillId="0" borderId="7">
      <alignment horizontal="right" vertical="center"/>
    </xf>
    <xf numFmtId="0" fontId="28" fillId="0" borderId="0" applyNumberFormat="0" applyFill="0" applyBorder="0" applyAlignment="0" applyProtection="0">
      <alignment vertical="center"/>
    </xf>
    <xf numFmtId="0" fontId="1" fillId="7" borderId="16"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9" borderId="0" applyNumberFormat="0" applyBorder="0" applyAlignment="0" applyProtection="0">
      <alignment vertical="center"/>
    </xf>
    <xf numFmtId="0" fontId="29" fillId="0" borderId="18" applyNumberFormat="0" applyFill="0" applyAlignment="0" applyProtection="0">
      <alignment vertical="center"/>
    </xf>
    <xf numFmtId="0" fontId="26" fillId="10" borderId="0" applyNumberFormat="0" applyBorder="0" applyAlignment="0" applyProtection="0">
      <alignment vertical="center"/>
    </xf>
    <xf numFmtId="0" fontId="35" fillId="11" borderId="19" applyNumberFormat="0" applyAlignment="0" applyProtection="0">
      <alignment vertical="center"/>
    </xf>
    <xf numFmtId="0" fontId="36" fillId="11" borderId="15" applyNumberFormat="0" applyAlignment="0" applyProtection="0">
      <alignment vertical="center"/>
    </xf>
    <xf numFmtId="0" fontId="37" fillId="12" borderId="20"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10" fontId="13" fillId="0" borderId="7">
      <alignment horizontal="righ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179" fontId="13" fillId="0" borderId="7">
      <alignment horizontal="right" vertical="center"/>
    </xf>
    <xf numFmtId="176" fontId="13" fillId="0" borderId="7">
      <alignment horizontal="right" vertical="center"/>
    </xf>
    <xf numFmtId="49" fontId="13" fillId="0" borderId="7">
      <alignment horizontal="left" vertical="center" wrapText="1"/>
    </xf>
    <xf numFmtId="180" fontId="13" fillId="0" borderId="7">
      <alignment horizontal="right" vertical="center"/>
    </xf>
    <xf numFmtId="180" fontId="13" fillId="0" borderId="7">
      <alignment horizontal="right" vertical="center"/>
    </xf>
  </cellStyleXfs>
  <cellXfs count="191">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4" applyNumberFormat="1" applyFont="1" applyBorder="1">
      <alignment horizontal="left" vertical="center" wrapText="1"/>
    </xf>
    <xf numFmtId="180"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49" fontId="8" fillId="0" borderId="7" xfId="54"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0" fillId="0" borderId="0" xfId="0" applyFont="1" applyAlignment="1">
      <alignment vertical="center"/>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80"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4" applyNumberFormat="1" applyFont="1" applyBorder="1" applyAlignment="1">
      <alignment horizontal="right" vertical="center" wrapText="1"/>
    </xf>
    <xf numFmtId="49" fontId="14" fillId="0" borderId="0" xfId="54" applyNumberFormat="1" applyFont="1" applyBorder="1" applyAlignment="1">
      <alignment horizontal="center" vertical="center" wrapText="1"/>
    </xf>
    <xf numFmtId="49" fontId="13" fillId="0" borderId="0" xfId="54"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79" fontId="13" fillId="0" borderId="7" xfId="0" applyNumberFormat="1" applyFont="1" applyBorder="1" applyAlignment="1">
      <alignment horizontal="right" vertical="center" wrapText="1"/>
    </xf>
    <xf numFmtId="180" fontId="13" fillId="0" borderId="7" xfId="0" applyNumberFormat="1" applyFont="1" applyBorder="1" applyAlignment="1">
      <alignment horizontal="right"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80" fontId="4" fillId="0" borderId="7" xfId="0" applyNumberFormat="1" applyFont="1" applyBorder="1" applyAlignment="1">
      <alignment horizontal="right" vertical="center"/>
    </xf>
    <xf numFmtId="0" fontId="4" fillId="0" borderId="11" xfId="0" applyFont="1" applyBorder="1" applyAlignment="1">
      <alignment horizontal="center" vertical="center" wrapText="1"/>
    </xf>
    <xf numFmtId="179" fontId="8" fillId="0" borderId="7" xfId="52" applyNumberFormat="1" applyFont="1" applyBorder="1" applyAlignment="1">
      <alignment horizontal="center" vertical="center" wrapText="1"/>
    </xf>
    <xf numFmtId="0" fontId="0" fillId="0" borderId="0" xfId="0" applyFont="1" applyAlignment="1">
      <alignment vertical="top"/>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80" fontId="8" fillId="0" borderId="7" xfId="56"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0" fillId="0" borderId="0" xfId="0" applyFont="1" applyAlignment="1">
      <alignment horizontal="left" vertical="top"/>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8" fillId="0" borderId="7" xfId="54" applyNumberFormat="1" applyFont="1" applyBorder="1" applyAlignment="1">
      <alignment horizontal="left" vertical="center" wrapText="1"/>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0" fontId="0" fillId="0" borderId="0" xfId="0" applyFont="1" applyBorder="1">
      <alignment vertical="top"/>
    </xf>
    <xf numFmtId="49" fontId="12" fillId="0" borderId="0" xfId="54" applyNumberFormat="1" applyFont="1" applyBorder="1" applyAlignment="1">
      <alignment horizontal="center" vertical="center" wrapText="1"/>
    </xf>
    <xf numFmtId="49" fontId="15" fillId="0" borderId="14" xfId="54" applyNumberFormat="1" applyFont="1" applyBorder="1" applyAlignment="1">
      <alignment horizontal="center" vertical="center" wrapText="1"/>
    </xf>
    <xf numFmtId="49" fontId="13" fillId="0" borderId="14" xfId="54" applyNumberFormat="1" applyFont="1" applyBorder="1" applyAlignment="1">
      <alignment horizontal="center" vertical="center" wrapText="1"/>
    </xf>
    <xf numFmtId="49" fontId="13" fillId="0" borderId="7" xfId="54" applyNumberFormat="1" applyFont="1" applyBorder="1" applyAlignment="1">
      <alignment horizontal="center" vertical="center" wrapText="1"/>
    </xf>
    <xf numFmtId="0" fontId="0" fillId="0" borderId="14" xfId="0" applyFont="1" applyBorder="1">
      <alignment vertical="top"/>
    </xf>
    <xf numFmtId="49" fontId="13" fillId="0" borderId="14" xfId="54" applyNumberFormat="1" applyFont="1" applyBorder="1">
      <alignment horizontal="left" vertical="center" wrapText="1"/>
    </xf>
    <xf numFmtId="180" fontId="13" fillId="0" borderId="14" xfId="54" applyNumberFormat="1" applyFont="1" applyBorder="1" applyAlignment="1">
      <alignment horizontal="right" vertical="center" wrapText="1"/>
    </xf>
    <xf numFmtId="49" fontId="13" fillId="0" borderId="7" xfId="54" applyNumberFormat="1" applyFont="1" applyBorder="1">
      <alignment horizontal="left" vertical="center" wrapText="1"/>
    </xf>
    <xf numFmtId="180" fontId="13" fillId="0" borderId="7" xfId="54" applyNumberFormat="1" applyFont="1" applyBorder="1" applyAlignment="1">
      <alignment horizontal="right" vertical="center" wrapText="1"/>
    </xf>
    <xf numFmtId="180" fontId="13" fillId="0" borderId="14" xfId="0" applyNumberFormat="1" applyFont="1" applyBorder="1" applyAlignment="1">
      <alignment horizontal="right" vertical="center" wrapText="1"/>
    </xf>
    <xf numFmtId="179" fontId="13" fillId="0" borderId="14" xfId="52" applyNumberFormat="1" applyFont="1" applyBorder="1" applyAlignment="1">
      <alignment horizontal="center" vertical="center" wrapText="1"/>
    </xf>
    <xf numFmtId="49" fontId="21" fillId="0" borderId="0" xfId="54" applyNumberFormat="1" applyFont="1" applyBorder="1" applyAlignment="1">
      <alignment horizontal="right" vertical="center" wrapText="1"/>
    </xf>
    <xf numFmtId="49" fontId="13" fillId="0" borderId="14" xfId="54" applyNumberFormat="1" applyFont="1" applyBorder="1" applyAlignment="1">
      <alignment horizontal="left" vertical="center" wrapText="1" indent="2"/>
    </xf>
    <xf numFmtId="49" fontId="13" fillId="0" borderId="6" xfId="54" applyNumberFormat="1" applyFont="1" applyBorder="1" applyAlignment="1">
      <alignment horizontal="left" vertical="center" wrapText="1" indent="4"/>
    </xf>
    <xf numFmtId="180" fontId="13" fillId="0" borderId="6" xfId="0" applyNumberFormat="1" applyFont="1" applyBorder="1" applyAlignment="1">
      <alignment horizontal="right" vertical="center" wrapText="1"/>
    </xf>
    <xf numFmtId="180" fontId="13" fillId="0" borderId="6" xfId="54" applyNumberFormat="1" applyFont="1" applyBorder="1" applyAlignment="1">
      <alignment horizontal="right" vertical="center" wrapText="1"/>
    </xf>
    <xf numFmtId="49" fontId="13" fillId="0" borderId="7" xfId="54" applyNumberFormat="1" applyFont="1" applyBorder="1" applyAlignment="1">
      <alignment horizontal="left" vertical="center" wrapText="1" indent="4"/>
    </xf>
    <xf numFmtId="49" fontId="13" fillId="0" borderId="7" xfId="54" applyNumberFormat="1" applyFont="1" applyBorder="1" applyAlignment="1">
      <alignment horizontal="left" vertical="center" wrapText="1" indent="2"/>
    </xf>
    <xf numFmtId="0" fontId="12" fillId="0" borderId="0" xfId="0" applyFont="1" applyBorder="1" applyAlignment="1">
      <alignment horizontal="center" vertical="center"/>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49" fontId="22" fillId="0" borderId="14" xfId="54" applyNumberFormat="1" applyFont="1" applyBorder="1">
      <alignment horizontal="left" vertical="center" wrapText="1"/>
    </xf>
    <xf numFmtId="180" fontId="13" fillId="0" borderId="14" xfId="0" applyNumberFormat="1" applyFont="1" applyBorder="1" applyAlignment="1">
      <alignment horizontal="right" vertical="center"/>
    </xf>
    <xf numFmtId="180" fontId="22" fillId="0" borderId="14" xfId="0" applyNumberFormat="1" applyFont="1" applyBorder="1" applyAlignment="1">
      <alignment horizontal="left" vertical="center"/>
    </xf>
    <xf numFmtId="180" fontId="13" fillId="0" borderId="14" xfId="56" applyNumberFormat="1" applyFont="1" applyBorder="1">
      <alignment horizontal="right" vertical="center"/>
    </xf>
    <xf numFmtId="180" fontId="13" fillId="0" borderId="14" xfId="0" applyNumberFormat="1" applyFont="1" applyBorder="1" applyAlignment="1">
      <alignment horizontal="left" vertical="center"/>
    </xf>
    <xf numFmtId="49" fontId="13" fillId="0" borderId="14" xfId="0" applyNumberFormat="1" applyFont="1" applyBorder="1" applyAlignment="1">
      <alignment horizontal="left" vertical="center" wrapText="1"/>
    </xf>
    <xf numFmtId="49" fontId="22" fillId="0" borderId="14" xfId="0" applyNumberFormat="1" applyFont="1" applyBorder="1" applyAlignment="1">
      <alignment horizontal="center" vertical="center" wrapText="1"/>
    </xf>
    <xf numFmtId="49" fontId="13" fillId="0" borderId="6" xfId="54" applyNumberFormat="1" applyFont="1" applyBorder="1" applyAlignment="1">
      <alignment horizontal="left" vertical="center" wrapText="1" indent="2"/>
    </xf>
    <xf numFmtId="179" fontId="13" fillId="0" borderId="6" xfId="52" applyNumberFormat="1" applyFont="1" applyBorder="1" applyAlignment="1">
      <alignment horizontal="center" vertical="center" wrapText="1"/>
    </xf>
    <xf numFmtId="49" fontId="13" fillId="0" borderId="6" xfId="54" applyNumberFormat="1" applyFont="1" applyBorder="1">
      <alignment horizontal="left" vertical="center" wrapText="1"/>
    </xf>
    <xf numFmtId="180" fontId="13" fillId="0" borderId="6" xfId="56" applyNumberFormat="1" applyFont="1" applyBorder="1">
      <alignment horizontal="right" vertical="center"/>
    </xf>
    <xf numFmtId="180" fontId="13" fillId="0" borderId="6" xfId="0" applyNumberFormat="1" applyFont="1" applyBorder="1" applyAlignment="1">
      <alignment horizontal="left" vertical="center"/>
    </xf>
    <xf numFmtId="180" fontId="13" fillId="0" borderId="7" xfId="56" applyNumberFormat="1" applyFont="1" applyBorder="1">
      <alignment horizontal="right" vertical="center"/>
    </xf>
    <xf numFmtId="180"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xf numFmtId="49" fontId="22" fillId="0" borderId="7" xfId="54" applyNumberFormat="1" applyFont="1" applyBorder="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TimeStyle" xfId="53"/>
    <cellStyle name="TextStyle" xfId="54"/>
    <cellStyle name="NumberStyle" xfId="55"/>
    <cellStyle name="Money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3"/>
  <cols>
    <col min="1" max="2" width="28.575" customWidth="1"/>
    <col min="3" max="3" width="35.7" customWidth="1"/>
    <col min="4" max="4" width="28.575" customWidth="1"/>
  </cols>
  <sheetData>
    <row r="1" customHeight="1" spans="1:4">
      <c r="A1" s="171"/>
      <c r="B1" s="171"/>
      <c r="C1" s="171"/>
      <c r="D1" s="171"/>
    </row>
    <row r="2" ht="18.75" customHeight="1" spans="1:4">
      <c r="A2" s="58" t="s">
        <v>0</v>
      </c>
      <c r="B2" s="172"/>
      <c r="C2" s="172"/>
      <c r="D2" s="172"/>
    </row>
    <row r="3" ht="28.5" customHeight="1" spans="1:4">
      <c r="A3" s="173" t="s">
        <v>1</v>
      </c>
      <c r="B3" s="173"/>
      <c r="C3" s="173"/>
      <c r="D3" s="173"/>
    </row>
    <row r="4" ht="18.75" customHeight="1" spans="1:4">
      <c r="A4" s="60" t="str">
        <f>"单位名称："&amp;"玉溪市社会保险中心"</f>
        <v>单位名称：玉溪市社会保险中心</v>
      </c>
      <c r="B4" s="60"/>
      <c r="C4" s="60"/>
      <c r="D4" s="58" t="s">
        <v>2</v>
      </c>
    </row>
    <row r="5" ht="18.75" customHeight="1" spans="1:4">
      <c r="A5" s="154" t="s">
        <v>3</v>
      </c>
      <c r="B5" s="154"/>
      <c r="C5" s="154" t="s">
        <v>4</v>
      </c>
      <c r="D5" s="154"/>
    </row>
    <row r="6" ht="18.75" customHeight="1" spans="1:4">
      <c r="A6" s="154" t="s">
        <v>5</v>
      </c>
      <c r="B6" s="154" t="s">
        <v>6</v>
      </c>
      <c r="C6" s="154" t="s">
        <v>7</v>
      </c>
      <c r="D6" s="154" t="s">
        <v>6</v>
      </c>
    </row>
    <row r="7" ht="18.75" customHeight="1" spans="1:4">
      <c r="A7" s="184" t="s">
        <v>8</v>
      </c>
      <c r="B7" s="185">
        <v>203149371.15</v>
      </c>
      <c r="C7" s="186" t="str">
        <f>"一"&amp;"、"&amp;"社会保障和就业支出"</f>
        <v>一、社会保障和就业支出</v>
      </c>
      <c r="D7" s="185">
        <v>21402765.23</v>
      </c>
    </row>
    <row r="8" ht="20" customHeight="1" spans="1:4">
      <c r="A8" s="160" t="s">
        <v>9</v>
      </c>
      <c r="B8" s="187"/>
      <c r="C8" s="188" t="str">
        <f>"二"&amp;"、"&amp;"卫生健康支出"</f>
        <v>二、卫生健康支出</v>
      </c>
      <c r="D8" s="187">
        <v>692541.92</v>
      </c>
    </row>
    <row r="9" ht="18.75" customHeight="1" spans="1:4">
      <c r="A9" s="160" t="s">
        <v>10</v>
      </c>
      <c r="B9" s="187"/>
      <c r="C9" s="188" t="str">
        <f>"三"&amp;"、"&amp;"住房保障支出"</f>
        <v>三、住房保障支出</v>
      </c>
      <c r="D9" s="187">
        <v>677964</v>
      </c>
    </row>
    <row r="10" ht="18.75" customHeight="1" spans="1:4">
      <c r="A10" s="160" t="s">
        <v>11</v>
      </c>
      <c r="B10" s="187"/>
      <c r="C10" s="188" t="str">
        <f>"四"&amp;"、"&amp;"转移性支出"</f>
        <v>四、转移性支出</v>
      </c>
      <c r="D10" s="187">
        <v>180376100</v>
      </c>
    </row>
    <row r="11" ht="18.75" customHeight="1" spans="1:4">
      <c r="A11" s="160" t="s">
        <v>12</v>
      </c>
      <c r="B11" s="187"/>
      <c r="C11" s="160"/>
      <c r="D11" s="160"/>
    </row>
    <row r="12" ht="18.75" customHeight="1" spans="1:4">
      <c r="A12" s="160" t="s">
        <v>13</v>
      </c>
      <c r="B12" s="187"/>
      <c r="C12" s="160"/>
      <c r="D12" s="160"/>
    </row>
    <row r="13" ht="18.75" customHeight="1" spans="1:4">
      <c r="A13" s="160" t="s">
        <v>14</v>
      </c>
      <c r="B13" s="187"/>
      <c r="C13" s="160"/>
      <c r="D13" s="160"/>
    </row>
    <row r="14" ht="18.75" customHeight="1" spans="1:4">
      <c r="A14" s="160" t="s">
        <v>15</v>
      </c>
      <c r="B14" s="187"/>
      <c r="C14" s="160"/>
      <c r="D14" s="160"/>
    </row>
    <row r="15" ht="18.75" customHeight="1" spans="1:4">
      <c r="A15" s="160" t="s">
        <v>16</v>
      </c>
      <c r="B15" s="187"/>
      <c r="C15" s="160"/>
      <c r="D15" s="160"/>
    </row>
    <row r="16" ht="18.75" customHeight="1" spans="1:4">
      <c r="A16" s="160" t="s">
        <v>17</v>
      </c>
      <c r="B16" s="187"/>
      <c r="C16" s="160"/>
      <c r="D16" s="160"/>
    </row>
    <row r="17" ht="18.75" customHeight="1" spans="1:4">
      <c r="A17" s="189" t="s">
        <v>18</v>
      </c>
      <c r="B17" s="187">
        <v>203149371.15</v>
      </c>
      <c r="C17" s="189" t="s">
        <v>19</v>
      </c>
      <c r="D17" s="187">
        <v>203149371.15</v>
      </c>
    </row>
    <row r="18" ht="18.75" customHeight="1" spans="1:4">
      <c r="A18" s="190" t="s">
        <v>20</v>
      </c>
      <c r="B18" s="160"/>
      <c r="C18" s="190" t="s">
        <v>21</v>
      </c>
      <c r="D18" s="160"/>
    </row>
    <row r="19" ht="18.75" customHeight="1" spans="1:4">
      <c r="A19" s="63" t="s">
        <v>22</v>
      </c>
      <c r="B19" s="187"/>
      <c r="C19" s="63" t="s">
        <v>22</v>
      </c>
      <c r="D19" s="187"/>
    </row>
    <row r="20" ht="18.75" customHeight="1" spans="1:4">
      <c r="A20" s="63" t="s">
        <v>23</v>
      </c>
      <c r="B20" s="187"/>
      <c r="C20" s="63" t="s">
        <v>23</v>
      </c>
      <c r="D20" s="187"/>
    </row>
    <row r="21" ht="18.75" customHeight="1" spans="1:4">
      <c r="A21" s="189" t="s">
        <v>24</v>
      </c>
      <c r="B21" s="187">
        <v>203149371.15</v>
      </c>
      <c r="C21" s="189" t="s">
        <v>25</v>
      </c>
      <c r="D21" s="187">
        <v>203149371.15</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J10" sqref="J10"/>
    </sheetView>
  </sheetViews>
  <sheetFormatPr defaultColWidth="8.85" defaultRowHeight="15" customHeight="1"/>
  <cols>
    <col min="1" max="1" width="16" customWidth="1"/>
    <col min="2" max="2" width="16.875" customWidth="1"/>
    <col min="3" max="3" width="12.75" customWidth="1"/>
    <col min="4" max="5" width="13.125" customWidth="1"/>
    <col min="6" max="6" width="9.125" customWidth="1"/>
    <col min="7" max="7" width="8.25" customWidth="1"/>
    <col min="8" max="8" width="8" customWidth="1"/>
    <col min="9" max="9" width="8.25" customWidth="1"/>
    <col min="10" max="10" width="7.875" customWidth="1"/>
    <col min="11" max="11" width="11.25" customWidth="1"/>
    <col min="12" max="12" width="8.25" customWidth="1"/>
    <col min="13" max="13" width="11.125" customWidth="1"/>
    <col min="14" max="14" width="9.25" customWidth="1"/>
    <col min="15" max="15" width="8" customWidth="1"/>
    <col min="16" max="16" width="11.5" customWidth="1"/>
    <col min="17" max="17" width="13.125" customWidth="1"/>
    <col min="18" max="18" width="14.875" customWidth="1"/>
    <col min="19" max="19" width="16.375" customWidth="1"/>
  </cols>
  <sheetData>
    <row r="1" s="152" customFormat="1" customHeight="1" spans="1:19">
      <c r="A1" s="153"/>
      <c r="B1" s="153"/>
      <c r="C1" s="153"/>
      <c r="D1" s="153"/>
      <c r="E1" s="153"/>
      <c r="F1" s="153"/>
      <c r="G1" s="153"/>
      <c r="H1" s="153"/>
      <c r="I1" s="153"/>
      <c r="J1" s="153"/>
      <c r="K1" s="153"/>
      <c r="L1" s="153"/>
      <c r="M1" s="153"/>
      <c r="N1" s="153"/>
      <c r="O1" s="153"/>
      <c r="P1" s="153"/>
      <c r="Q1" s="153"/>
      <c r="R1" s="153"/>
      <c r="S1" s="153"/>
    </row>
    <row r="2" s="152" customFormat="1" customHeight="1" spans="1:19">
      <c r="A2" s="164" t="s">
        <v>26</v>
      </c>
      <c r="B2" s="164"/>
      <c r="C2" s="164"/>
      <c r="D2" s="164"/>
      <c r="E2" s="164"/>
      <c r="F2" s="164"/>
      <c r="G2" s="164"/>
      <c r="H2" s="164"/>
      <c r="I2" s="164"/>
      <c r="J2" s="164"/>
      <c r="K2" s="164"/>
      <c r="L2" s="164"/>
      <c r="M2" s="164"/>
      <c r="N2" s="164"/>
      <c r="O2" s="164"/>
      <c r="P2" s="164"/>
      <c r="Q2" s="164"/>
      <c r="R2" s="164"/>
      <c r="S2" s="164"/>
    </row>
    <row r="3" s="152" customFormat="1" ht="28.5" customHeight="1" spans="1:19">
      <c r="A3" s="59" t="s">
        <v>27</v>
      </c>
      <c r="B3" s="59"/>
      <c r="C3" s="59"/>
      <c r="D3" s="59"/>
      <c r="E3" s="59"/>
      <c r="F3" s="59"/>
      <c r="G3" s="59"/>
      <c r="H3" s="59"/>
      <c r="I3" s="59"/>
      <c r="J3" s="59"/>
      <c r="K3" s="59"/>
      <c r="L3" s="59"/>
      <c r="M3" s="59"/>
      <c r="N3" s="59"/>
      <c r="O3" s="59"/>
      <c r="P3" s="59"/>
      <c r="Q3" s="59"/>
      <c r="R3" s="59"/>
      <c r="S3" s="59"/>
    </row>
    <row r="4" ht="20.25" customHeight="1" spans="1:19">
      <c r="A4" s="60" t="str">
        <f>"单位名称："&amp;"玉溪市社会保险中心"</f>
        <v>单位名称：玉溪市社会保险中心</v>
      </c>
      <c r="B4" s="60"/>
      <c r="C4" s="60"/>
      <c r="D4" s="60"/>
      <c r="E4" s="60"/>
      <c r="F4" s="60"/>
      <c r="G4" s="60"/>
      <c r="H4" s="60"/>
      <c r="I4" s="60"/>
      <c r="J4" s="60"/>
      <c r="K4" s="60"/>
      <c r="L4" s="58"/>
      <c r="M4" s="58"/>
      <c r="N4" s="58"/>
      <c r="O4" s="58"/>
      <c r="P4" s="58"/>
      <c r="Q4" s="58"/>
      <c r="R4" s="58"/>
      <c r="S4" s="58" t="s">
        <v>2</v>
      </c>
    </row>
    <row r="5" ht="27" customHeight="1" spans="1:19">
      <c r="A5" s="154" t="s">
        <v>28</v>
      </c>
      <c r="B5" s="154" t="s">
        <v>29</v>
      </c>
      <c r="C5" s="154" t="s">
        <v>30</v>
      </c>
      <c r="D5" s="154" t="s">
        <v>31</v>
      </c>
      <c r="E5" s="154"/>
      <c r="F5" s="154"/>
      <c r="G5" s="154"/>
      <c r="H5" s="154"/>
      <c r="I5" s="154"/>
      <c r="J5" s="154"/>
      <c r="K5" s="154"/>
      <c r="L5" s="154"/>
      <c r="M5" s="154"/>
      <c r="N5" s="154"/>
      <c r="O5" s="154" t="s">
        <v>20</v>
      </c>
      <c r="P5" s="154"/>
      <c r="Q5" s="154"/>
      <c r="R5" s="154"/>
      <c r="S5" s="154"/>
    </row>
    <row r="6" ht="27" customHeight="1" spans="1:19">
      <c r="A6" s="154"/>
      <c r="B6" s="154"/>
      <c r="C6" s="154"/>
      <c r="D6" s="154" t="s">
        <v>32</v>
      </c>
      <c r="E6" s="154" t="s">
        <v>33</v>
      </c>
      <c r="F6" s="154" t="s">
        <v>34</v>
      </c>
      <c r="G6" s="154" t="s">
        <v>35</v>
      </c>
      <c r="H6" s="154" t="s">
        <v>36</v>
      </c>
      <c r="I6" s="154" t="s">
        <v>37</v>
      </c>
      <c r="J6" s="154"/>
      <c r="K6" s="154"/>
      <c r="L6" s="154"/>
      <c r="M6" s="154"/>
      <c r="N6" s="154"/>
      <c r="O6" s="154" t="s">
        <v>32</v>
      </c>
      <c r="P6" s="154" t="s">
        <v>33</v>
      </c>
      <c r="Q6" s="154" t="s">
        <v>34</v>
      </c>
      <c r="R6" s="154" t="s">
        <v>35</v>
      </c>
      <c r="S6" s="154" t="s">
        <v>38</v>
      </c>
    </row>
    <row r="7" ht="27" customHeight="1" spans="1:19">
      <c r="A7" s="154"/>
      <c r="B7" s="154"/>
      <c r="C7" s="154"/>
      <c r="D7" s="154"/>
      <c r="E7" s="154"/>
      <c r="F7" s="154"/>
      <c r="G7" s="154"/>
      <c r="H7" s="154"/>
      <c r="I7" s="154" t="s">
        <v>32</v>
      </c>
      <c r="J7" s="154" t="s">
        <v>39</v>
      </c>
      <c r="K7" s="154" t="s">
        <v>40</v>
      </c>
      <c r="L7" s="154" t="s">
        <v>41</v>
      </c>
      <c r="M7" s="154" t="s">
        <v>42</v>
      </c>
      <c r="N7" s="154" t="s">
        <v>43</v>
      </c>
      <c r="O7" s="154"/>
      <c r="P7" s="154"/>
      <c r="Q7" s="154"/>
      <c r="R7" s="154"/>
      <c r="S7" s="154"/>
    </row>
    <row r="8" ht="36" customHeight="1" spans="1:19">
      <c r="A8" s="183" t="s">
        <v>44</v>
      </c>
      <c r="B8" s="183" t="s">
        <v>45</v>
      </c>
      <c r="C8" s="183" t="s">
        <v>46</v>
      </c>
      <c r="D8" s="183" t="s">
        <v>47</v>
      </c>
      <c r="E8" s="183" t="s">
        <v>48</v>
      </c>
      <c r="F8" s="183" t="s">
        <v>49</v>
      </c>
      <c r="G8" s="183" t="s">
        <v>50</v>
      </c>
      <c r="H8" s="183" t="s">
        <v>51</v>
      </c>
      <c r="I8" s="183" t="s">
        <v>52</v>
      </c>
      <c r="J8" s="183" t="s">
        <v>53</v>
      </c>
      <c r="K8" s="183" t="s">
        <v>54</v>
      </c>
      <c r="L8" s="183" t="s">
        <v>55</v>
      </c>
      <c r="M8" s="183" t="s">
        <v>56</v>
      </c>
      <c r="N8" s="183" t="s">
        <v>57</v>
      </c>
      <c r="O8" s="183" t="s">
        <v>58</v>
      </c>
      <c r="P8" s="183" t="s">
        <v>59</v>
      </c>
      <c r="Q8" s="183" t="s">
        <v>60</v>
      </c>
      <c r="R8" s="183" t="s">
        <v>61</v>
      </c>
      <c r="S8" s="183" t="s">
        <v>62</v>
      </c>
    </row>
    <row r="9" ht="36" customHeight="1" spans="1:19">
      <c r="A9" s="160" t="s">
        <v>63</v>
      </c>
      <c r="B9" s="160" t="s">
        <v>64</v>
      </c>
      <c r="C9" s="161">
        <v>203149371.15</v>
      </c>
      <c r="D9" s="161">
        <v>203149371.15</v>
      </c>
      <c r="E9" s="66">
        <v>203149371.15</v>
      </c>
      <c r="F9" s="66"/>
      <c r="G9" s="66"/>
      <c r="H9" s="66"/>
      <c r="I9" s="66"/>
      <c r="J9" s="66"/>
      <c r="K9" s="66"/>
      <c r="L9" s="66"/>
      <c r="M9" s="66"/>
      <c r="N9" s="66"/>
      <c r="O9" s="161"/>
      <c r="P9" s="161"/>
      <c r="Q9" s="161"/>
      <c r="R9" s="161"/>
      <c r="S9" s="161"/>
    </row>
    <row r="10" ht="36" customHeight="1" spans="1:19">
      <c r="A10" s="156" t="s">
        <v>30</v>
      </c>
      <c r="B10" s="160"/>
      <c r="C10" s="161">
        <v>203149371.15</v>
      </c>
      <c r="D10" s="161">
        <v>203149371.15</v>
      </c>
      <c r="E10" s="161">
        <v>203149371.15</v>
      </c>
      <c r="F10" s="161"/>
      <c r="G10" s="161"/>
      <c r="H10" s="161"/>
      <c r="I10" s="161"/>
      <c r="J10" s="161"/>
      <c r="K10" s="161"/>
      <c r="L10" s="161"/>
      <c r="M10" s="161"/>
      <c r="N10" s="161"/>
      <c r="O10" s="161"/>
      <c r="P10" s="161"/>
      <c r="Q10" s="161"/>
      <c r="R10" s="161"/>
      <c r="S10" s="161"/>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56"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Zeros="0" workbookViewId="0">
      <pane ySplit="1" topLeftCell="A2" activePane="bottomLeft" state="frozen"/>
      <selection/>
      <selection pane="bottomLeft" activeCell="P8" sqref="P8"/>
    </sheetView>
  </sheetViews>
  <sheetFormatPr defaultColWidth="8.85" defaultRowHeight="15" customHeight="1"/>
  <cols>
    <col min="1" max="1" width="17.8416666666667" customWidth="1"/>
    <col min="2" max="2" width="48.875" customWidth="1"/>
    <col min="3" max="8" width="15.1333333333333" customWidth="1"/>
    <col min="9" max="9" width="12.75" customWidth="1"/>
    <col min="10" max="10" width="12.875" customWidth="1"/>
    <col min="11" max="11" width="13" customWidth="1"/>
    <col min="12" max="12" width="12.625" customWidth="1"/>
    <col min="13" max="13" width="13.25" customWidth="1"/>
    <col min="14" max="14" width="15.1333333333333" customWidth="1"/>
    <col min="15" max="15" width="13.125" customWidth="1"/>
  </cols>
  <sheetData>
    <row r="1" s="152" customFormat="1" customHeight="1" spans="1:15">
      <c r="A1" s="153"/>
      <c r="B1" s="153"/>
      <c r="C1" s="153"/>
      <c r="D1" s="153"/>
      <c r="E1" s="153"/>
      <c r="F1" s="153"/>
      <c r="G1" s="153"/>
      <c r="H1" s="153"/>
      <c r="I1" s="153"/>
      <c r="J1" s="153"/>
      <c r="K1" s="153"/>
      <c r="L1" s="153"/>
      <c r="M1" s="153"/>
      <c r="N1" s="153"/>
      <c r="O1" s="153"/>
    </row>
    <row r="2" s="152" customFormat="1" customHeight="1" spans="1:15">
      <c r="A2" s="164" t="s">
        <v>65</v>
      </c>
      <c r="B2" s="164"/>
      <c r="C2" s="164"/>
      <c r="D2" s="164"/>
      <c r="E2" s="164"/>
      <c r="F2" s="164"/>
      <c r="G2" s="164"/>
      <c r="H2" s="164"/>
      <c r="I2" s="164"/>
      <c r="J2" s="164"/>
      <c r="K2" s="164"/>
      <c r="L2" s="164"/>
      <c r="M2" s="164"/>
      <c r="N2" s="164"/>
      <c r="O2" s="164"/>
    </row>
    <row r="3" s="152" customFormat="1" ht="28.5" customHeight="1" spans="1:15">
      <c r="A3" s="59" t="s">
        <v>66</v>
      </c>
      <c r="B3" s="59"/>
      <c r="C3" s="59"/>
      <c r="D3" s="59"/>
      <c r="E3" s="59"/>
      <c r="F3" s="59"/>
      <c r="G3" s="59"/>
      <c r="H3" s="59"/>
      <c r="I3" s="59"/>
      <c r="J3" s="59"/>
      <c r="K3" s="59"/>
      <c r="L3" s="59"/>
      <c r="M3" s="59"/>
      <c r="N3" s="59"/>
      <c r="O3" s="59"/>
    </row>
    <row r="4" ht="20.25" customHeight="1" spans="1:15">
      <c r="A4" s="60" t="str">
        <f>"单位名称："&amp;"玉溪市社会保险中心"</f>
        <v>单位名称：玉溪市社会保险中心</v>
      </c>
      <c r="B4" s="60"/>
      <c r="C4" s="60"/>
      <c r="D4" s="60"/>
      <c r="E4" s="60"/>
      <c r="F4" s="60"/>
      <c r="G4" s="60"/>
      <c r="H4" s="60"/>
      <c r="I4" s="60"/>
      <c r="J4" s="58"/>
      <c r="K4" s="58"/>
      <c r="L4" s="58"/>
      <c r="M4" s="58"/>
      <c r="N4" s="58"/>
      <c r="O4" s="58" t="s">
        <v>2</v>
      </c>
    </row>
    <row r="5" ht="27" customHeight="1" spans="1:15">
      <c r="A5" s="154" t="s">
        <v>67</v>
      </c>
      <c r="B5" s="154" t="s">
        <v>68</v>
      </c>
      <c r="C5" s="154" t="s">
        <v>30</v>
      </c>
      <c r="D5" s="154" t="s">
        <v>33</v>
      </c>
      <c r="E5" s="154"/>
      <c r="F5" s="154"/>
      <c r="G5" s="154" t="s">
        <v>34</v>
      </c>
      <c r="H5" s="154" t="s">
        <v>35</v>
      </c>
      <c r="I5" s="154" t="s">
        <v>69</v>
      </c>
      <c r="J5" s="154" t="s">
        <v>70</v>
      </c>
      <c r="K5" s="154"/>
      <c r="L5" s="154"/>
      <c r="M5" s="154"/>
      <c r="N5" s="154"/>
      <c r="O5" s="154"/>
    </row>
    <row r="6" ht="27" customHeight="1" spans="1:15">
      <c r="A6" s="154"/>
      <c r="B6" s="154"/>
      <c r="C6" s="154"/>
      <c r="D6" s="154" t="s">
        <v>32</v>
      </c>
      <c r="E6" s="154" t="s">
        <v>71</v>
      </c>
      <c r="F6" s="154" t="s">
        <v>72</v>
      </c>
      <c r="G6" s="154"/>
      <c r="H6" s="154"/>
      <c r="I6" s="154"/>
      <c r="J6" s="154" t="s">
        <v>32</v>
      </c>
      <c r="K6" s="154" t="s">
        <v>73</v>
      </c>
      <c r="L6" s="154" t="s">
        <v>74</v>
      </c>
      <c r="M6" s="154" t="s">
        <v>75</v>
      </c>
      <c r="N6" s="154" t="s">
        <v>76</v>
      </c>
      <c r="O6" s="154" t="s">
        <v>77</v>
      </c>
    </row>
    <row r="7" ht="20.25" customHeight="1" spans="1:15">
      <c r="A7" s="163" t="s">
        <v>44</v>
      </c>
      <c r="B7" s="163" t="s">
        <v>45</v>
      </c>
      <c r="C7" s="163" t="s">
        <v>46</v>
      </c>
      <c r="D7" s="163" t="s">
        <v>47</v>
      </c>
      <c r="E7" s="163" t="s">
        <v>48</v>
      </c>
      <c r="F7" s="163" t="s">
        <v>49</v>
      </c>
      <c r="G7" s="163" t="s">
        <v>50</v>
      </c>
      <c r="H7" s="163" t="s">
        <v>51</v>
      </c>
      <c r="I7" s="163" t="s">
        <v>52</v>
      </c>
      <c r="J7" s="163" t="s">
        <v>53</v>
      </c>
      <c r="K7" s="163" t="s">
        <v>54</v>
      </c>
      <c r="L7" s="163" t="s">
        <v>55</v>
      </c>
      <c r="M7" s="163" t="s">
        <v>56</v>
      </c>
      <c r="N7" s="163" t="s">
        <v>57</v>
      </c>
      <c r="O7" s="163" t="s">
        <v>58</v>
      </c>
    </row>
    <row r="8" ht="23" customHeight="1" spans="1:15">
      <c r="A8" s="158" t="s">
        <v>78</v>
      </c>
      <c r="B8" s="158" t="str">
        <f>"        "&amp;"社会保障和就业支出"</f>
        <v>        社会保障和就业支出</v>
      </c>
      <c r="C8" s="162">
        <v>21402765.23</v>
      </c>
      <c r="D8" s="162">
        <v>21402765.23</v>
      </c>
      <c r="E8" s="162">
        <v>8253314.23</v>
      </c>
      <c r="F8" s="162">
        <v>13149451</v>
      </c>
      <c r="G8" s="162"/>
      <c r="H8" s="162"/>
      <c r="I8" s="162"/>
      <c r="J8" s="162"/>
      <c r="K8" s="162"/>
      <c r="L8" s="162"/>
      <c r="M8" s="162"/>
      <c r="N8" s="162"/>
      <c r="O8" s="162"/>
    </row>
    <row r="9" ht="23" customHeight="1" spans="1:15">
      <c r="A9" s="182" t="s">
        <v>79</v>
      </c>
      <c r="B9" s="182" t="str">
        <f>"        "&amp;"人力资源和社会保障管理事务"</f>
        <v>        人力资源和社会保障管理事务</v>
      </c>
      <c r="C9" s="167">
        <v>12281596.31</v>
      </c>
      <c r="D9" s="167">
        <v>12281596.31</v>
      </c>
      <c r="E9" s="167">
        <v>6696596.31</v>
      </c>
      <c r="F9" s="167">
        <v>5585000</v>
      </c>
      <c r="G9" s="167"/>
      <c r="H9" s="167"/>
      <c r="I9" s="167"/>
      <c r="J9" s="167"/>
      <c r="K9" s="167"/>
      <c r="L9" s="167"/>
      <c r="M9" s="167"/>
      <c r="N9" s="167"/>
      <c r="O9" s="167"/>
    </row>
    <row r="10" ht="23" customHeight="1" spans="1:15">
      <c r="A10" s="169" t="s">
        <v>80</v>
      </c>
      <c r="B10" s="169" t="str">
        <f>"        "&amp;"行政运行"</f>
        <v>        行政运行</v>
      </c>
      <c r="C10" s="66">
        <v>6469000.31</v>
      </c>
      <c r="D10" s="66">
        <v>6469000.31</v>
      </c>
      <c r="E10" s="66">
        <v>6469000.31</v>
      </c>
      <c r="F10" s="66"/>
      <c r="G10" s="66"/>
      <c r="H10" s="66"/>
      <c r="I10" s="66"/>
      <c r="J10" s="66"/>
      <c r="K10" s="66"/>
      <c r="L10" s="66"/>
      <c r="M10" s="66"/>
      <c r="N10" s="66"/>
      <c r="O10" s="66"/>
    </row>
    <row r="11" ht="23" customHeight="1" spans="1:15">
      <c r="A11" s="169" t="s">
        <v>81</v>
      </c>
      <c r="B11" s="169" t="str">
        <f>"        "&amp;"社会保险经办机构"</f>
        <v>        社会保险经办机构</v>
      </c>
      <c r="C11" s="66">
        <v>227596</v>
      </c>
      <c r="D11" s="66">
        <v>227596</v>
      </c>
      <c r="E11" s="66">
        <v>227596</v>
      </c>
      <c r="F11" s="66"/>
      <c r="G11" s="66"/>
      <c r="H11" s="66"/>
      <c r="I11" s="66"/>
      <c r="J11" s="66"/>
      <c r="K11" s="66"/>
      <c r="L11" s="66"/>
      <c r="M11" s="66"/>
      <c r="N11" s="66"/>
      <c r="O11" s="66"/>
    </row>
    <row r="12" ht="23" customHeight="1" spans="1:15">
      <c r="A12" s="169" t="s">
        <v>82</v>
      </c>
      <c r="B12" s="169" t="str">
        <f>"        "&amp;"其他人力资源和社会保障管理事务支出"</f>
        <v>        其他人力资源和社会保障管理事务支出</v>
      </c>
      <c r="C12" s="66">
        <v>5585000</v>
      </c>
      <c r="D12" s="66">
        <v>5585000</v>
      </c>
      <c r="E12" s="66"/>
      <c r="F12" s="66">
        <v>5585000</v>
      </c>
      <c r="G12" s="66"/>
      <c r="H12" s="66"/>
      <c r="I12" s="66"/>
      <c r="J12" s="66"/>
      <c r="K12" s="66"/>
      <c r="L12" s="66"/>
      <c r="M12" s="66"/>
      <c r="N12" s="66"/>
      <c r="O12" s="66"/>
    </row>
    <row r="13" ht="23" customHeight="1" spans="1:15">
      <c r="A13" s="170" t="s">
        <v>83</v>
      </c>
      <c r="B13" s="170" t="str">
        <f>"        "&amp;"行政事业单位养老支出"</f>
        <v>        行政事业单位养老支出</v>
      </c>
      <c r="C13" s="66">
        <v>9121168.92</v>
      </c>
      <c r="D13" s="66">
        <v>9121168.92</v>
      </c>
      <c r="E13" s="66">
        <v>1556717.92</v>
      </c>
      <c r="F13" s="66">
        <v>7564451</v>
      </c>
      <c r="G13" s="66"/>
      <c r="H13" s="66"/>
      <c r="I13" s="66"/>
      <c r="J13" s="66"/>
      <c r="K13" s="66"/>
      <c r="L13" s="66"/>
      <c r="M13" s="66"/>
      <c r="N13" s="66"/>
      <c r="O13" s="66"/>
    </row>
    <row r="14" ht="23" customHeight="1" spans="1:15">
      <c r="A14" s="169" t="s">
        <v>84</v>
      </c>
      <c r="B14" s="169" t="str">
        <f>"        "&amp;"行政单位离退休"</f>
        <v>        行政单位离退休</v>
      </c>
      <c r="C14" s="66">
        <v>699600</v>
      </c>
      <c r="D14" s="66">
        <v>699600</v>
      </c>
      <c r="E14" s="66">
        <v>699600</v>
      </c>
      <c r="F14" s="66"/>
      <c r="G14" s="66"/>
      <c r="H14" s="66"/>
      <c r="I14" s="66"/>
      <c r="J14" s="66"/>
      <c r="K14" s="66"/>
      <c r="L14" s="66"/>
      <c r="M14" s="66"/>
      <c r="N14" s="66"/>
      <c r="O14" s="66"/>
    </row>
    <row r="15" ht="23" customHeight="1" spans="1:15">
      <c r="A15" s="169" t="s">
        <v>85</v>
      </c>
      <c r="B15" s="169" t="str">
        <f>"        "&amp;"事业单位离退休"</f>
        <v>        事业单位离退休</v>
      </c>
      <c r="C15" s="66">
        <v>3233151</v>
      </c>
      <c r="D15" s="66">
        <v>3233151</v>
      </c>
      <c r="E15" s="66"/>
      <c r="F15" s="66">
        <v>3233151</v>
      </c>
      <c r="G15" s="66"/>
      <c r="H15" s="66"/>
      <c r="I15" s="66"/>
      <c r="J15" s="66"/>
      <c r="K15" s="66"/>
      <c r="L15" s="66"/>
      <c r="M15" s="66"/>
      <c r="N15" s="66"/>
      <c r="O15" s="66"/>
    </row>
    <row r="16" ht="23" customHeight="1" spans="1:15">
      <c r="A16" s="169" t="s">
        <v>86</v>
      </c>
      <c r="B16" s="169" t="str">
        <f>"        "&amp;"机关事业单位基本养老保险缴费支出"</f>
        <v>        机关事业单位基本养老保险缴费支出</v>
      </c>
      <c r="C16" s="66">
        <v>737117.92</v>
      </c>
      <c r="D16" s="66">
        <v>737117.92</v>
      </c>
      <c r="E16" s="66">
        <v>737117.92</v>
      </c>
      <c r="F16" s="66"/>
      <c r="G16" s="66"/>
      <c r="H16" s="66"/>
      <c r="I16" s="66"/>
      <c r="J16" s="66"/>
      <c r="K16" s="66"/>
      <c r="L16" s="66"/>
      <c r="M16" s="66"/>
      <c r="N16" s="66"/>
      <c r="O16" s="66"/>
    </row>
    <row r="17" ht="23" customHeight="1" spans="1:15">
      <c r="A17" s="169" t="s">
        <v>87</v>
      </c>
      <c r="B17" s="169" t="str">
        <f>"        "&amp;"机关事业单位职业年金缴费支出"</f>
        <v>        机关事业单位职业年金缴费支出</v>
      </c>
      <c r="C17" s="66">
        <v>120000</v>
      </c>
      <c r="D17" s="66">
        <v>120000</v>
      </c>
      <c r="E17" s="66">
        <v>120000</v>
      </c>
      <c r="F17" s="66"/>
      <c r="G17" s="66"/>
      <c r="H17" s="66"/>
      <c r="I17" s="66"/>
      <c r="J17" s="66"/>
      <c r="K17" s="66"/>
      <c r="L17" s="66"/>
      <c r="M17" s="66"/>
      <c r="N17" s="66"/>
      <c r="O17" s="66"/>
    </row>
    <row r="18" ht="23" customHeight="1" spans="1:15">
      <c r="A18" s="169" t="s">
        <v>88</v>
      </c>
      <c r="B18" s="169" t="str">
        <f>"        "&amp;"其他行政事业单位养老支出"</f>
        <v>        其他行政事业单位养老支出</v>
      </c>
      <c r="C18" s="66">
        <v>4331300</v>
      </c>
      <c r="D18" s="66">
        <v>4331300</v>
      </c>
      <c r="E18" s="66"/>
      <c r="F18" s="66">
        <v>4331300</v>
      </c>
      <c r="G18" s="66"/>
      <c r="H18" s="66"/>
      <c r="I18" s="66"/>
      <c r="J18" s="66"/>
      <c r="K18" s="66"/>
      <c r="L18" s="66"/>
      <c r="M18" s="66"/>
      <c r="N18" s="66"/>
      <c r="O18" s="66"/>
    </row>
    <row r="19" ht="23" customHeight="1" spans="1:15">
      <c r="A19" s="160" t="s">
        <v>89</v>
      </c>
      <c r="B19" s="160" t="str">
        <f>"        "&amp;"卫生健康支出"</f>
        <v>        卫生健康支出</v>
      </c>
      <c r="C19" s="66">
        <v>692541.92</v>
      </c>
      <c r="D19" s="66">
        <v>692541.92</v>
      </c>
      <c r="E19" s="66">
        <v>692541.92</v>
      </c>
      <c r="F19" s="66"/>
      <c r="G19" s="66"/>
      <c r="H19" s="66"/>
      <c r="I19" s="66"/>
      <c r="J19" s="66"/>
      <c r="K19" s="66"/>
      <c r="L19" s="66"/>
      <c r="M19" s="66"/>
      <c r="N19" s="66"/>
      <c r="O19" s="66"/>
    </row>
    <row r="20" ht="23" customHeight="1" spans="1:15">
      <c r="A20" s="170" t="s">
        <v>90</v>
      </c>
      <c r="B20" s="170" t="str">
        <f>"        "&amp;"行政事业单位医疗"</f>
        <v>        行政事业单位医疗</v>
      </c>
      <c r="C20" s="66">
        <v>692541.92</v>
      </c>
      <c r="D20" s="66">
        <v>692541.92</v>
      </c>
      <c r="E20" s="66">
        <v>692541.92</v>
      </c>
      <c r="F20" s="66"/>
      <c r="G20" s="66"/>
      <c r="H20" s="66"/>
      <c r="I20" s="66"/>
      <c r="J20" s="66"/>
      <c r="K20" s="66"/>
      <c r="L20" s="66"/>
      <c r="M20" s="66"/>
      <c r="N20" s="66"/>
      <c r="O20" s="66"/>
    </row>
    <row r="21" ht="23" customHeight="1" spans="1:15">
      <c r="A21" s="169" t="s">
        <v>91</v>
      </c>
      <c r="B21" s="169" t="str">
        <f>"        "&amp;"行政单位医疗"</f>
        <v>        行政单位医疗</v>
      </c>
      <c r="C21" s="66">
        <v>382379.92</v>
      </c>
      <c r="D21" s="66">
        <v>382379.92</v>
      </c>
      <c r="E21" s="66">
        <v>382379.92</v>
      </c>
      <c r="F21" s="66"/>
      <c r="G21" s="66"/>
      <c r="H21" s="66"/>
      <c r="I21" s="66"/>
      <c r="J21" s="66"/>
      <c r="K21" s="66"/>
      <c r="L21" s="66"/>
      <c r="M21" s="66"/>
      <c r="N21" s="66"/>
      <c r="O21" s="66"/>
    </row>
    <row r="22" ht="23" customHeight="1" spans="1:15">
      <c r="A22" s="169" t="s">
        <v>92</v>
      </c>
      <c r="B22" s="169" t="str">
        <f>"        "&amp;"事业单位医疗"</f>
        <v>        事业单位医疗</v>
      </c>
      <c r="C22" s="66"/>
      <c r="D22" s="66"/>
      <c r="E22" s="66"/>
      <c r="F22" s="66"/>
      <c r="G22" s="66"/>
      <c r="H22" s="66"/>
      <c r="I22" s="66"/>
      <c r="J22" s="66"/>
      <c r="K22" s="66"/>
      <c r="L22" s="66"/>
      <c r="M22" s="66"/>
      <c r="N22" s="66"/>
      <c r="O22" s="66"/>
    </row>
    <row r="23" ht="23" customHeight="1" spans="1:15">
      <c r="A23" s="169" t="s">
        <v>93</v>
      </c>
      <c r="B23" s="169" t="str">
        <f>"        "&amp;"公务员医疗补助"</f>
        <v>        公务员医疗补助</v>
      </c>
      <c r="C23" s="66">
        <v>271665.35</v>
      </c>
      <c r="D23" s="66">
        <v>271665.35</v>
      </c>
      <c r="E23" s="66">
        <v>271665.35</v>
      </c>
      <c r="F23" s="66"/>
      <c r="G23" s="66"/>
      <c r="H23" s="66"/>
      <c r="I23" s="66"/>
      <c r="J23" s="66"/>
      <c r="K23" s="66"/>
      <c r="L23" s="66"/>
      <c r="M23" s="66"/>
      <c r="N23" s="66"/>
      <c r="O23" s="66"/>
    </row>
    <row r="24" ht="23" customHeight="1" spans="1:15">
      <c r="A24" s="169" t="s">
        <v>94</v>
      </c>
      <c r="B24" s="169" t="str">
        <f>"        "&amp;"其他行政事业单位医疗支出"</f>
        <v>        其他行政事业单位医疗支出</v>
      </c>
      <c r="C24" s="66">
        <v>38496.65</v>
      </c>
      <c r="D24" s="66">
        <v>38496.65</v>
      </c>
      <c r="E24" s="66">
        <v>38496.65</v>
      </c>
      <c r="F24" s="66"/>
      <c r="G24" s="66"/>
      <c r="H24" s="66"/>
      <c r="I24" s="66"/>
      <c r="J24" s="66"/>
      <c r="K24" s="66"/>
      <c r="L24" s="66"/>
      <c r="M24" s="66"/>
      <c r="N24" s="66"/>
      <c r="O24" s="66"/>
    </row>
    <row r="25" ht="23" customHeight="1" spans="1:15">
      <c r="A25" s="160" t="s">
        <v>95</v>
      </c>
      <c r="B25" s="160" t="str">
        <f>"        "&amp;"住房保障支出"</f>
        <v>        住房保障支出</v>
      </c>
      <c r="C25" s="66">
        <v>677964</v>
      </c>
      <c r="D25" s="66">
        <v>677964</v>
      </c>
      <c r="E25" s="66">
        <v>677964</v>
      </c>
      <c r="F25" s="66"/>
      <c r="G25" s="66"/>
      <c r="H25" s="66"/>
      <c r="I25" s="66"/>
      <c r="J25" s="66"/>
      <c r="K25" s="66"/>
      <c r="L25" s="66"/>
      <c r="M25" s="66"/>
      <c r="N25" s="66"/>
      <c r="O25" s="66"/>
    </row>
    <row r="26" ht="23" customHeight="1" spans="1:15">
      <c r="A26" s="170" t="s">
        <v>96</v>
      </c>
      <c r="B26" s="170" t="str">
        <f>"        "&amp;"住房改革支出"</f>
        <v>        住房改革支出</v>
      </c>
      <c r="C26" s="66">
        <v>677964</v>
      </c>
      <c r="D26" s="66">
        <v>677964</v>
      </c>
      <c r="E26" s="66">
        <v>677964</v>
      </c>
      <c r="F26" s="66"/>
      <c r="G26" s="66"/>
      <c r="H26" s="66"/>
      <c r="I26" s="66"/>
      <c r="J26" s="66"/>
      <c r="K26" s="66"/>
      <c r="L26" s="66"/>
      <c r="M26" s="66"/>
      <c r="N26" s="66"/>
      <c r="O26" s="66"/>
    </row>
    <row r="27" ht="23" customHeight="1" spans="1:15">
      <c r="A27" s="169" t="s">
        <v>97</v>
      </c>
      <c r="B27" s="169" t="str">
        <f>"        "&amp;"住房公积金"</f>
        <v>        住房公积金</v>
      </c>
      <c r="C27" s="66">
        <v>651168</v>
      </c>
      <c r="D27" s="66">
        <v>651168</v>
      </c>
      <c r="E27" s="66">
        <v>651168</v>
      </c>
      <c r="F27" s="66"/>
      <c r="G27" s="66"/>
      <c r="H27" s="66"/>
      <c r="I27" s="66"/>
      <c r="J27" s="66"/>
      <c r="K27" s="66"/>
      <c r="L27" s="66"/>
      <c r="M27" s="66"/>
      <c r="N27" s="66"/>
      <c r="O27" s="66"/>
    </row>
    <row r="28" ht="23" customHeight="1" spans="1:15">
      <c r="A28" s="169" t="s">
        <v>98</v>
      </c>
      <c r="B28" s="169" t="str">
        <f>"        "&amp;"购房补贴"</f>
        <v>        购房补贴</v>
      </c>
      <c r="C28" s="66">
        <v>26796</v>
      </c>
      <c r="D28" s="66">
        <v>26796</v>
      </c>
      <c r="E28" s="66">
        <v>26796</v>
      </c>
      <c r="F28" s="66"/>
      <c r="G28" s="66"/>
      <c r="H28" s="66"/>
      <c r="I28" s="66"/>
      <c r="J28" s="66"/>
      <c r="K28" s="66"/>
      <c r="L28" s="66"/>
      <c r="M28" s="66"/>
      <c r="N28" s="66"/>
      <c r="O28" s="66"/>
    </row>
    <row r="29" ht="23" customHeight="1" spans="1:15">
      <c r="A29" s="160" t="s">
        <v>99</v>
      </c>
      <c r="B29" s="160" t="str">
        <f>"        "&amp;"转移性支出"</f>
        <v>        转移性支出</v>
      </c>
      <c r="C29" s="66">
        <v>180376100</v>
      </c>
      <c r="D29" s="66">
        <v>180376100</v>
      </c>
      <c r="E29" s="66"/>
      <c r="F29" s="66">
        <v>180376100</v>
      </c>
      <c r="G29" s="66"/>
      <c r="H29" s="66"/>
      <c r="I29" s="66"/>
      <c r="J29" s="66"/>
      <c r="K29" s="66"/>
      <c r="L29" s="66"/>
      <c r="M29" s="66"/>
      <c r="N29" s="66"/>
      <c r="O29" s="66"/>
    </row>
    <row r="30" ht="23" customHeight="1" spans="1:15">
      <c r="A30" s="170" t="s">
        <v>100</v>
      </c>
      <c r="B30" s="170" t="str">
        <f>"        "&amp;"一般性转移支付"</f>
        <v>        一般性转移支付</v>
      </c>
      <c r="C30" s="66">
        <v>180376100</v>
      </c>
      <c r="D30" s="66">
        <v>180376100</v>
      </c>
      <c r="E30" s="66"/>
      <c r="F30" s="66">
        <v>180376100</v>
      </c>
      <c r="G30" s="66"/>
      <c r="H30" s="66"/>
      <c r="I30" s="66"/>
      <c r="J30" s="66"/>
      <c r="K30" s="66"/>
      <c r="L30" s="66"/>
      <c r="M30" s="66"/>
      <c r="N30" s="66"/>
      <c r="O30" s="66"/>
    </row>
    <row r="31" ht="23" customHeight="1" spans="1:15">
      <c r="A31" s="169" t="s">
        <v>101</v>
      </c>
      <c r="B31" s="169" t="str">
        <f>"        "&amp;"社会保障和就业共同财政事权转移支付支出"</f>
        <v>        社会保障和就业共同财政事权转移支付支出</v>
      </c>
      <c r="C31" s="66">
        <v>180376100</v>
      </c>
      <c r="D31" s="66">
        <v>180376100</v>
      </c>
      <c r="E31" s="66"/>
      <c r="F31" s="66">
        <v>180376100</v>
      </c>
      <c r="G31" s="66"/>
      <c r="H31" s="66"/>
      <c r="I31" s="66"/>
      <c r="J31" s="66"/>
      <c r="K31" s="66"/>
      <c r="L31" s="66"/>
      <c r="M31" s="66"/>
      <c r="N31" s="66"/>
      <c r="O31" s="66"/>
    </row>
    <row r="32" ht="23" customHeight="1" spans="1:15">
      <c r="A32" s="156" t="s">
        <v>30</v>
      </c>
      <c r="B32" s="160"/>
      <c r="C32" s="161">
        <v>203149371.15</v>
      </c>
      <c r="D32" s="161">
        <v>203149371.15</v>
      </c>
      <c r="E32" s="161">
        <v>9623820.15</v>
      </c>
      <c r="F32" s="161">
        <v>193525551</v>
      </c>
      <c r="G32" s="161"/>
      <c r="H32" s="161"/>
      <c r="I32" s="161"/>
      <c r="J32" s="161"/>
      <c r="K32" s="161"/>
      <c r="L32" s="161"/>
      <c r="M32" s="161"/>
      <c r="N32" s="161"/>
      <c r="O32" s="161"/>
    </row>
  </sheetData>
  <mergeCells count="12">
    <mergeCell ref="A2:O2"/>
    <mergeCell ref="A3:O3"/>
    <mergeCell ref="A4:N4"/>
    <mergeCell ref="D5:F5"/>
    <mergeCell ref="J5:O5"/>
    <mergeCell ref="A32:B32"/>
    <mergeCell ref="A5:A6"/>
    <mergeCell ref="B5:B6"/>
    <mergeCell ref="C5:C6"/>
    <mergeCell ref="G5:G6"/>
    <mergeCell ref="H5:H6"/>
    <mergeCell ref="I5:I6"/>
  </mergeCells>
  <pageMargins left="0.75" right="0.75" top="1" bottom="1" header="0.5" footer="0.5"/>
  <pageSetup paperSize="1" scale="49"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B11" sqref="B11"/>
    </sheetView>
  </sheetViews>
  <sheetFormatPr defaultColWidth="8.85" defaultRowHeight="15" customHeight="1" outlineLevelCol="3"/>
  <cols>
    <col min="1" max="2" width="28.575" customWidth="1"/>
    <col min="3" max="3" width="35.7" customWidth="1"/>
    <col min="4" max="4" width="28.575" customWidth="1"/>
  </cols>
  <sheetData>
    <row r="1" customHeight="1" spans="1:4">
      <c r="A1" s="171"/>
      <c r="B1" s="171"/>
      <c r="C1" s="171"/>
      <c r="D1" s="171"/>
    </row>
    <row r="2" ht="18.75" customHeight="1" spans="1:4">
      <c r="A2" s="58" t="s">
        <v>102</v>
      </c>
      <c r="B2" s="172"/>
      <c r="C2" s="172"/>
      <c r="D2" s="172"/>
    </row>
    <row r="3" ht="28.5" customHeight="1" spans="1:4">
      <c r="A3" s="173" t="s">
        <v>103</v>
      </c>
      <c r="B3" s="173"/>
      <c r="C3" s="173"/>
      <c r="D3" s="173"/>
    </row>
    <row r="4" ht="18.75" customHeight="1" spans="1:4">
      <c r="A4" s="60" t="str">
        <f>"单位名称："&amp;"玉溪市社会保险中心"</f>
        <v>单位名称：玉溪市社会保险中心</v>
      </c>
      <c r="B4" s="60"/>
      <c r="C4" s="60"/>
      <c r="D4" s="58" t="s">
        <v>2</v>
      </c>
    </row>
    <row r="5" ht="18.75" customHeight="1" spans="1:4">
      <c r="A5" s="174" t="s">
        <v>3</v>
      </c>
      <c r="B5" s="174"/>
      <c r="C5" s="174" t="s">
        <v>4</v>
      </c>
      <c r="D5" s="174"/>
    </row>
    <row r="6" ht="18.75" customHeight="1" spans="1:4">
      <c r="A6" s="174" t="s">
        <v>5</v>
      </c>
      <c r="B6" s="174" t="s">
        <v>6</v>
      </c>
      <c r="C6" s="174" t="s">
        <v>104</v>
      </c>
      <c r="D6" s="174" t="s">
        <v>6</v>
      </c>
    </row>
    <row r="7" ht="18.75" customHeight="1" spans="1:4">
      <c r="A7" s="175" t="s">
        <v>105</v>
      </c>
      <c r="B7" s="176"/>
      <c r="C7" s="177" t="s">
        <v>106</v>
      </c>
      <c r="D7" s="176"/>
    </row>
    <row r="8" ht="18.75" customHeight="1" spans="1:4">
      <c r="A8" s="158" t="s">
        <v>107</v>
      </c>
      <c r="B8" s="178">
        <v>203149371.15</v>
      </c>
      <c r="C8" s="179" t="str">
        <f>"（一）"&amp;"社会保障和就业支出"</f>
        <v>（一）社会保障和就业支出</v>
      </c>
      <c r="D8" s="178">
        <v>21402765.23</v>
      </c>
    </row>
    <row r="9" ht="18.75" customHeight="1" spans="1:4">
      <c r="A9" s="158" t="s">
        <v>108</v>
      </c>
      <c r="B9" s="178"/>
      <c r="C9" s="179" t="str">
        <f>"（二）"&amp;"卫生健康支出"</f>
        <v>（二）卫生健康支出</v>
      </c>
      <c r="D9" s="178">
        <v>692541.92</v>
      </c>
    </row>
    <row r="10" ht="18.75" customHeight="1" spans="1:4">
      <c r="A10" s="158" t="s">
        <v>109</v>
      </c>
      <c r="B10" s="178"/>
      <c r="C10" s="179" t="str">
        <f>"（三）"&amp;"住房保障支出"</f>
        <v>（三）住房保障支出</v>
      </c>
      <c r="D10" s="178">
        <v>677964</v>
      </c>
    </row>
    <row r="11" ht="18.75" customHeight="1" spans="1:4">
      <c r="A11" s="158" t="s">
        <v>110</v>
      </c>
      <c r="B11" s="178"/>
      <c r="C11" s="179" t="str">
        <f>"（四）"&amp;"转移性支出"</f>
        <v>（四）转移性支出</v>
      </c>
      <c r="D11" s="178">
        <v>180376100</v>
      </c>
    </row>
    <row r="12" ht="18.75" customHeight="1" spans="1:4">
      <c r="A12" s="180" t="s">
        <v>107</v>
      </c>
      <c r="B12" s="178"/>
      <c r="C12" s="158"/>
      <c r="D12" s="158"/>
    </row>
    <row r="13" ht="18.75" customHeight="1" spans="1:4">
      <c r="A13" s="180" t="s">
        <v>108</v>
      </c>
      <c r="B13" s="178"/>
      <c r="C13" s="158"/>
      <c r="D13" s="158"/>
    </row>
    <row r="14" ht="18.75" customHeight="1" spans="1:4">
      <c r="A14" s="180" t="s">
        <v>109</v>
      </c>
      <c r="B14" s="178"/>
      <c r="C14" s="158"/>
      <c r="D14" s="158"/>
    </row>
    <row r="15" ht="18.75" customHeight="1" spans="1:4">
      <c r="A15" s="158"/>
      <c r="B15" s="158"/>
      <c r="C15" s="158" t="s">
        <v>111</v>
      </c>
      <c r="D15" s="158"/>
    </row>
    <row r="16" ht="18.75" customHeight="1" spans="1:4">
      <c r="A16" s="181" t="s">
        <v>24</v>
      </c>
      <c r="B16" s="178">
        <v>203149371.15</v>
      </c>
      <c r="C16" s="181" t="s">
        <v>25</v>
      </c>
      <c r="D16" s="178">
        <v>203149371.15</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B46" sqref="B46"/>
    </sheetView>
  </sheetViews>
  <sheetFormatPr defaultColWidth="8.85" defaultRowHeight="15" customHeight="1" outlineLevelCol="6"/>
  <cols>
    <col min="1" max="1" width="17.8416666666667" customWidth="1"/>
    <col min="2" max="2" width="53.1333333333333" customWidth="1"/>
    <col min="3" max="7" width="15.1333333333333" customWidth="1"/>
  </cols>
  <sheetData>
    <row r="1" s="152" customFormat="1" customHeight="1" spans="1:7">
      <c r="A1" s="153"/>
      <c r="B1" s="153"/>
      <c r="C1" s="153"/>
      <c r="D1" s="153"/>
      <c r="E1" s="153"/>
      <c r="F1" s="153"/>
      <c r="G1" s="153"/>
    </row>
    <row r="2" s="152" customFormat="1" customHeight="1" spans="1:7">
      <c r="A2" s="164" t="s">
        <v>112</v>
      </c>
      <c r="B2" s="164"/>
      <c r="C2" s="164"/>
      <c r="D2" s="164"/>
      <c r="E2" s="164"/>
      <c r="F2" s="164"/>
      <c r="G2" s="164"/>
    </row>
    <row r="3" s="152" customFormat="1" ht="28.5" customHeight="1" spans="1:7">
      <c r="A3" s="59" t="s">
        <v>113</v>
      </c>
      <c r="B3" s="59"/>
      <c r="C3" s="59"/>
      <c r="D3" s="59"/>
      <c r="E3" s="59"/>
      <c r="F3" s="59"/>
      <c r="G3" s="59"/>
    </row>
    <row r="4" ht="20.25" customHeight="1" spans="1:7">
      <c r="A4" s="60" t="str">
        <f>"单位名称："&amp;"玉溪市社会保险中心"</f>
        <v>单位名称：玉溪市社会保险中心</v>
      </c>
      <c r="B4" s="60"/>
      <c r="C4" s="60"/>
      <c r="D4" s="60"/>
      <c r="E4" s="60"/>
      <c r="F4" s="60"/>
      <c r="G4" s="58" t="s">
        <v>2</v>
      </c>
    </row>
    <row r="5" ht="27" customHeight="1" spans="1:7">
      <c r="A5" s="154" t="s">
        <v>114</v>
      </c>
      <c r="B5" s="154"/>
      <c r="C5" s="154" t="s">
        <v>30</v>
      </c>
      <c r="D5" s="154" t="s">
        <v>33</v>
      </c>
      <c r="E5" s="154"/>
      <c r="F5" s="154"/>
      <c r="G5" s="154" t="s">
        <v>72</v>
      </c>
    </row>
    <row r="6" ht="27" customHeight="1" spans="1:7">
      <c r="A6" s="154" t="s">
        <v>67</v>
      </c>
      <c r="B6" s="154" t="s">
        <v>68</v>
      </c>
      <c r="C6" s="154"/>
      <c r="D6" s="154" t="s">
        <v>32</v>
      </c>
      <c r="E6" s="154" t="s">
        <v>115</v>
      </c>
      <c r="F6" s="154" t="s">
        <v>116</v>
      </c>
      <c r="G6" s="154"/>
    </row>
    <row r="7" ht="20.25" customHeight="1" spans="1:7">
      <c r="A7" s="163" t="s">
        <v>44</v>
      </c>
      <c r="B7" s="163" t="s">
        <v>45</v>
      </c>
      <c r="C7" s="163" t="s">
        <v>46</v>
      </c>
      <c r="D7" s="163" t="s">
        <v>47</v>
      </c>
      <c r="E7" s="163" t="s">
        <v>48</v>
      </c>
      <c r="F7" s="163" t="s">
        <v>49</v>
      </c>
      <c r="G7" s="163">
        <v>7</v>
      </c>
    </row>
    <row r="8" ht="20.25" customHeight="1" spans="1:7">
      <c r="A8" s="158" t="s">
        <v>78</v>
      </c>
      <c r="B8" s="158" t="str">
        <f>"        "&amp;"社会保障和就业支出"</f>
        <v>        社会保障和就业支出</v>
      </c>
      <c r="C8" s="162">
        <v>21402765.23</v>
      </c>
      <c r="D8" s="159">
        <v>8253314.23</v>
      </c>
      <c r="E8" s="162">
        <v>6707663.19</v>
      </c>
      <c r="F8" s="162">
        <v>1545651.04</v>
      </c>
      <c r="G8" s="162">
        <v>13149451</v>
      </c>
    </row>
    <row r="9" ht="20.25" customHeight="1" spans="1:7">
      <c r="A9" s="165" t="s">
        <v>79</v>
      </c>
      <c r="B9" s="165" t="str">
        <f>"        "&amp;"人力资源和社会保障管理事务"</f>
        <v>        人力资源和社会保障管理事务</v>
      </c>
      <c r="C9" s="162">
        <v>12281596.31</v>
      </c>
      <c r="D9" s="159">
        <v>6696596.31</v>
      </c>
      <c r="E9" s="162">
        <v>5164145.27</v>
      </c>
      <c r="F9" s="162">
        <v>1532451.04</v>
      </c>
      <c r="G9" s="162">
        <v>5585000</v>
      </c>
    </row>
    <row r="10" ht="20.25" customHeight="1" spans="1:7">
      <c r="A10" s="166" t="s">
        <v>80</v>
      </c>
      <c r="B10" s="166" t="str">
        <f>"        "&amp;"行政运行"</f>
        <v>        行政运行</v>
      </c>
      <c r="C10" s="167">
        <v>6469000.31</v>
      </c>
      <c r="D10" s="168">
        <v>6469000.31</v>
      </c>
      <c r="E10" s="167">
        <v>5164145.27</v>
      </c>
      <c r="F10" s="167">
        <v>1304855.04</v>
      </c>
      <c r="G10" s="167"/>
    </row>
    <row r="11" ht="20.25" customHeight="1" spans="1:7">
      <c r="A11" s="169" t="s">
        <v>81</v>
      </c>
      <c r="B11" s="169" t="str">
        <f>"        "&amp;"社会保险经办机构"</f>
        <v>        社会保险经办机构</v>
      </c>
      <c r="C11" s="66">
        <v>227596</v>
      </c>
      <c r="D11" s="161">
        <v>227596</v>
      </c>
      <c r="E11" s="66"/>
      <c r="F11" s="66">
        <v>227596</v>
      </c>
      <c r="G11" s="66"/>
    </row>
    <row r="12" ht="20.25" customHeight="1" spans="1:7">
      <c r="A12" s="169" t="s">
        <v>82</v>
      </c>
      <c r="B12" s="169" t="str">
        <f>"        "&amp;"其他人力资源和社会保障管理事务支出"</f>
        <v>        其他人力资源和社会保障管理事务支出</v>
      </c>
      <c r="C12" s="66">
        <v>5585000</v>
      </c>
      <c r="D12" s="161"/>
      <c r="E12" s="66"/>
      <c r="F12" s="66"/>
      <c r="G12" s="66">
        <v>5585000</v>
      </c>
    </row>
    <row r="13" ht="20.25" customHeight="1" spans="1:7">
      <c r="A13" s="170" t="s">
        <v>83</v>
      </c>
      <c r="B13" s="170" t="str">
        <f>"        "&amp;"行政事业单位养老支出"</f>
        <v>        行政事业单位养老支出</v>
      </c>
      <c r="C13" s="66">
        <v>9121168.92</v>
      </c>
      <c r="D13" s="161">
        <v>1556717.92</v>
      </c>
      <c r="E13" s="66">
        <v>1543517.92</v>
      </c>
      <c r="F13" s="66">
        <v>13200</v>
      </c>
      <c r="G13" s="66">
        <v>7564451</v>
      </c>
    </row>
    <row r="14" ht="20.25" customHeight="1" spans="1:7">
      <c r="A14" s="169" t="s">
        <v>84</v>
      </c>
      <c r="B14" s="169" t="str">
        <f>"        "&amp;"行政单位离退休"</f>
        <v>        行政单位离退休</v>
      </c>
      <c r="C14" s="66">
        <v>699600</v>
      </c>
      <c r="D14" s="161">
        <v>699600</v>
      </c>
      <c r="E14" s="66">
        <v>686400</v>
      </c>
      <c r="F14" s="66">
        <v>13200</v>
      </c>
      <c r="G14" s="66"/>
    </row>
    <row r="15" ht="20.25" customHeight="1" spans="1:7">
      <c r="A15" s="169" t="s">
        <v>85</v>
      </c>
      <c r="B15" s="169" t="str">
        <f>"        "&amp;"事业单位离退休"</f>
        <v>        事业单位离退休</v>
      </c>
      <c r="C15" s="66">
        <v>3233151</v>
      </c>
      <c r="D15" s="161"/>
      <c r="E15" s="66"/>
      <c r="F15" s="66"/>
      <c r="G15" s="66">
        <v>3233151</v>
      </c>
    </row>
    <row r="16" ht="20.25" customHeight="1" spans="1:7">
      <c r="A16" s="169" t="s">
        <v>86</v>
      </c>
      <c r="B16" s="169" t="str">
        <f>"        "&amp;"机关事业单位基本养老保险缴费支出"</f>
        <v>        机关事业单位基本养老保险缴费支出</v>
      </c>
      <c r="C16" s="66">
        <v>737117.92</v>
      </c>
      <c r="D16" s="161">
        <v>737117.92</v>
      </c>
      <c r="E16" s="66">
        <v>737117.92</v>
      </c>
      <c r="F16" s="66"/>
      <c r="G16" s="66"/>
    </row>
    <row r="17" ht="20.25" customHeight="1" spans="1:7">
      <c r="A17" s="169" t="s">
        <v>87</v>
      </c>
      <c r="B17" s="169" t="str">
        <f>"        "&amp;"机关事业单位职业年金缴费支出"</f>
        <v>        机关事业单位职业年金缴费支出</v>
      </c>
      <c r="C17" s="66">
        <v>120000</v>
      </c>
      <c r="D17" s="161">
        <v>120000</v>
      </c>
      <c r="E17" s="66">
        <v>120000</v>
      </c>
      <c r="F17" s="66"/>
      <c r="G17" s="66"/>
    </row>
    <row r="18" ht="20.25" customHeight="1" spans="1:7">
      <c r="A18" s="169" t="s">
        <v>88</v>
      </c>
      <c r="B18" s="169" t="str">
        <f>"        "&amp;"其他行政事业单位养老支出"</f>
        <v>        其他行政事业单位养老支出</v>
      </c>
      <c r="C18" s="66">
        <v>4331300</v>
      </c>
      <c r="D18" s="161"/>
      <c r="E18" s="66"/>
      <c r="F18" s="66"/>
      <c r="G18" s="66">
        <v>4331300</v>
      </c>
    </row>
    <row r="19" ht="20.25" customHeight="1" spans="1:7">
      <c r="A19" s="160" t="s">
        <v>89</v>
      </c>
      <c r="B19" s="160" t="str">
        <f>"        "&amp;"卫生健康支出"</f>
        <v>        卫生健康支出</v>
      </c>
      <c r="C19" s="66">
        <v>692541.92</v>
      </c>
      <c r="D19" s="161">
        <v>692541.92</v>
      </c>
      <c r="E19" s="66">
        <v>692541.92</v>
      </c>
      <c r="F19" s="66"/>
      <c r="G19" s="66"/>
    </row>
    <row r="20" ht="20.25" customHeight="1" spans="1:7">
      <c r="A20" s="170" t="s">
        <v>90</v>
      </c>
      <c r="B20" s="170" t="str">
        <f>"        "&amp;"行政事业单位医疗"</f>
        <v>        行政事业单位医疗</v>
      </c>
      <c r="C20" s="66">
        <v>692541.92</v>
      </c>
      <c r="D20" s="161">
        <v>692541.92</v>
      </c>
      <c r="E20" s="66">
        <v>692541.92</v>
      </c>
      <c r="F20" s="66"/>
      <c r="G20" s="66"/>
    </row>
    <row r="21" ht="20.25" customHeight="1" spans="1:7">
      <c r="A21" s="169" t="s">
        <v>91</v>
      </c>
      <c r="B21" s="169" t="str">
        <f>"        "&amp;"行政单位医疗"</f>
        <v>        行政单位医疗</v>
      </c>
      <c r="C21" s="66">
        <v>382379.92</v>
      </c>
      <c r="D21" s="161">
        <v>382379.92</v>
      </c>
      <c r="E21" s="66">
        <v>382379.92</v>
      </c>
      <c r="F21" s="66"/>
      <c r="G21" s="66"/>
    </row>
    <row r="22" ht="20.25" customHeight="1" spans="1:7">
      <c r="A22" s="169" t="s">
        <v>93</v>
      </c>
      <c r="B22" s="169" t="str">
        <f>"        "&amp;"公务员医疗补助"</f>
        <v>        公务员医疗补助</v>
      </c>
      <c r="C22" s="66">
        <v>271665.35</v>
      </c>
      <c r="D22" s="161">
        <v>271665.35</v>
      </c>
      <c r="E22" s="66">
        <v>271665.35</v>
      </c>
      <c r="F22" s="66"/>
      <c r="G22" s="66"/>
    </row>
    <row r="23" ht="20.25" customHeight="1" spans="1:7">
      <c r="A23" s="169" t="s">
        <v>94</v>
      </c>
      <c r="B23" s="169" t="str">
        <f>"        "&amp;"其他行政事业单位医疗支出"</f>
        <v>        其他行政事业单位医疗支出</v>
      </c>
      <c r="C23" s="66">
        <v>38496.65</v>
      </c>
      <c r="D23" s="161">
        <v>38496.65</v>
      </c>
      <c r="E23" s="66">
        <v>38496.65</v>
      </c>
      <c r="F23" s="66"/>
      <c r="G23" s="66"/>
    </row>
    <row r="24" ht="20.25" customHeight="1" spans="1:7">
      <c r="A24" s="160" t="s">
        <v>95</v>
      </c>
      <c r="B24" s="160" t="str">
        <f>"        "&amp;"住房保障支出"</f>
        <v>        住房保障支出</v>
      </c>
      <c r="C24" s="66">
        <v>677964</v>
      </c>
      <c r="D24" s="161">
        <v>677964</v>
      </c>
      <c r="E24" s="66">
        <v>677964</v>
      </c>
      <c r="F24" s="66"/>
      <c r="G24" s="66"/>
    </row>
    <row r="25" ht="20.25" customHeight="1" spans="1:7">
      <c r="A25" s="170" t="s">
        <v>96</v>
      </c>
      <c r="B25" s="170" t="str">
        <f>"        "&amp;"住房改革支出"</f>
        <v>        住房改革支出</v>
      </c>
      <c r="C25" s="66">
        <v>677964</v>
      </c>
      <c r="D25" s="161">
        <v>677964</v>
      </c>
      <c r="E25" s="66">
        <v>677964</v>
      </c>
      <c r="F25" s="66"/>
      <c r="G25" s="66"/>
    </row>
    <row r="26" ht="20.25" customHeight="1" spans="1:7">
      <c r="A26" s="169" t="s">
        <v>97</v>
      </c>
      <c r="B26" s="169" t="str">
        <f>"        "&amp;"住房公积金"</f>
        <v>        住房公积金</v>
      </c>
      <c r="C26" s="66">
        <v>651168</v>
      </c>
      <c r="D26" s="161">
        <v>651168</v>
      </c>
      <c r="E26" s="66">
        <v>651168</v>
      </c>
      <c r="F26" s="66"/>
      <c r="G26" s="66"/>
    </row>
    <row r="27" ht="20.25" customHeight="1" spans="1:7">
      <c r="A27" s="169" t="s">
        <v>98</v>
      </c>
      <c r="B27" s="169" t="str">
        <f>"        "&amp;"购房补贴"</f>
        <v>        购房补贴</v>
      </c>
      <c r="C27" s="66">
        <v>26796</v>
      </c>
      <c r="D27" s="161">
        <v>26796</v>
      </c>
      <c r="E27" s="66">
        <v>26796</v>
      </c>
      <c r="F27" s="66"/>
      <c r="G27" s="66"/>
    </row>
    <row r="28" ht="20.25" customHeight="1" spans="1:7">
      <c r="A28" s="160" t="s">
        <v>99</v>
      </c>
      <c r="B28" s="160" t="str">
        <f>"        "&amp;"转移性支出"</f>
        <v>        转移性支出</v>
      </c>
      <c r="C28" s="66">
        <v>180376100</v>
      </c>
      <c r="D28" s="161"/>
      <c r="E28" s="66"/>
      <c r="F28" s="66"/>
      <c r="G28" s="66">
        <v>180376100</v>
      </c>
    </row>
    <row r="29" ht="20.25" customHeight="1" spans="1:7">
      <c r="A29" s="170" t="s">
        <v>100</v>
      </c>
      <c r="B29" s="170" t="str">
        <f>"        "&amp;"一般性转移支付"</f>
        <v>        一般性转移支付</v>
      </c>
      <c r="C29" s="66">
        <v>180376100</v>
      </c>
      <c r="D29" s="161"/>
      <c r="E29" s="66"/>
      <c r="F29" s="66"/>
      <c r="G29" s="66">
        <v>180376100</v>
      </c>
    </row>
    <row r="30" ht="20.25" customHeight="1" spans="1:7">
      <c r="A30" s="169" t="s">
        <v>101</v>
      </c>
      <c r="B30" s="169" t="str">
        <f>"        "&amp;"社会保障和就业共同财政事权转移支付支出"</f>
        <v>        社会保障和就业共同财政事权转移支付支出</v>
      </c>
      <c r="C30" s="66">
        <v>180376100</v>
      </c>
      <c r="D30" s="161"/>
      <c r="E30" s="66"/>
      <c r="F30" s="66"/>
      <c r="G30" s="66">
        <v>180376100</v>
      </c>
    </row>
    <row r="31" ht="20.25" customHeight="1" spans="1:7">
      <c r="A31" s="156" t="s">
        <v>30</v>
      </c>
      <c r="B31" s="160"/>
      <c r="C31" s="161">
        <v>203149371.15</v>
      </c>
      <c r="D31" s="161">
        <v>9623820.15</v>
      </c>
      <c r="E31" s="161">
        <v>8078169.11</v>
      </c>
      <c r="F31" s="161">
        <v>1545651.04</v>
      </c>
      <c r="G31" s="161">
        <v>193525551</v>
      </c>
    </row>
  </sheetData>
  <mergeCells count="8">
    <mergeCell ref="A2:G2"/>
    <mergeCell ref="A3:G3"/>
    <mergeCell ref="A4:F4"/>
    <mergeCell ref="A5:B5"/>
    <mergeCell ref="D5:F5"/>
    <mergeCell ref="A31:B31"/>
    <mergeCell ref="C5:C6"/>
    <mergeCell ref="G5:G6"/>
  </mergeCells>
  <pageMargins left="0.75" right="0.75" top="1" bottom="1" header="0.5" footer="0.5"/>
  <pageSetup paperSize="1" scale="73"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8" sqref="C18"/>
    </sheetView>
  </sheetViews>
  <sheetFormatPr defaultColWidth="8.85" defaultRowHeight="15" customHeight="1" outlineLevelRow="7" outlineLevelCol="5"/>
  <cols>
    <col min="1" max="6" width="25.1333333333333" customWidth="1"/>
  </cols>
  <sheetData>
    <row r="1" s="152" customFormat="1" customHeight="1" spans="1:6">
      <c r="A1" s="153"/>
      <c r="B1" s="153"/>
      <c r="C1" s="153"/>
      <c r="D1" s="153"/>
      <c r="E1" s="153"/>
      <c r="F1" s="153"/>
    </row>
    <row r="2" s="152" customFormat="1" customHeight="1" spans="1:6">
      <c r="A2" s="58" t="s">
        <v>117</v>
      </c>
      <c r="B2" s="58"/>
      <c r="C2" s="58"/>
      <c r="D2" s="58"/>
      <c r="E2" s="58"/>
      <c r="F2" s="58"/>
    </row>
    <row r="3" ht="28.5" customHeight="1" spans="1:6">
      <c r="A3" s="59" t="s">
        <v>118</v>
      </c>
      <c r="B3" s="59"/>
      <c r="C3" s="59"/>
      <c r="D3" s="59"/>
      <c r="E3" s="59"/>
      <c r="F3" s="59"/>
    </row>
    <row r="4" ht="20.25" customHeight="1" spans="1:6">
      <c r="A4" s="60" t="str">
        <f>"单位名称："&amp;"玉溪市社会保险中心"</f>
        <v>单位名称：玉溪市社会保险中心</v>
      </c>
      <c r="B4" s="60"/>
      <c r="C4" s="60"/>
      <c r="D4" s="60"/>
      <c r="E4" s="60"/>
      <c r="F4" s="58" t="s">
        <v>2</v>
      </c>
    </row>
    <row r="5" ht="20.25" customHeight="1" spans="1:6">
      <c r="A5" s="154" t="s">
        <v>119</v>
      </c>
      <c r="B5" s="154" t="s">
        <v>120</v>
      </c>
      <c r="C5" s="154" t="s">
        <v>121</v>
      </c>
      <c r="D5" s="154"/>
      <c r="E5" s="154"/>
      <c r="F5" s="154"/>
    </row>
    <row r="6" ht="35.25" customHeight="1" spans="1:6">
      <c r="A6" s="154"/>
      <c r="B6" s="154"/>
      <c r="C6" s="154" t="s">
        <v>32</v>
      </c>
      <c r="D6" s="154" t="s">
        <v>122</v>
      </c>
      <c r="E6" s="154" t="s">
        <v>123</v>
      </c>
      <c r="F6" s="154" t="s">
        <v>124</v>
      </c>
    </row>
    <row r="7" ht="20.25" customHeight="1" spans="1:6">
      <c r="A7" s="163" t="s">
        <v>44</v>
      </c>
      <c r="B7" s="163">
        <v>2</v>
      </c>
      <c r="C7" s="163">
        <v>3</v>
      </c>
      <c r="D7" s="163">
        <v>4</v>
      </c>
      <c r="E7" s="163">
        <v>5</v>
      </c>
      <c r="F7" s="163">
        <v>6</v>
      </c>
    </row>
    <row r="8" ht="20.25" customHeight="1" spans="1:6">
      <c r="A8" s="162">
        <v>20000</v>
      </c>
      <c r="B8" s="162"/>
      <c r="C8" s="162"/>
      <c r="D8" s="162"/>
      <c r="E8" s="159"/>
      <c r="F8" s="162">
        <v>20000</v>
      </c>
    </row>
  </sheetData>
  <mergeCells count="6">
    <mergeCell ref="A2:F2"/>
    <mergeCell ref="A3:F3"/>
    <mergeCell ref="A4:E4"/>
    <mergeCell ref="C5:E5"/>
    <mergeCell ref="A5:A6"/>
    <mergeCell ref="B5:B6"/>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workbookViewId="0">
      <pane ySplit="1" topLeftCell="A2" activePane="bottomLeft" state="frozen"/>
      <selection/>
      <selection pane="bottomLeft" activeCell="U13" sqref="U1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8.375" customWidth="1"/>
    <col min="6" max="6" width="11.1333333333333" customWidth="1"/>
    <col min="7" max="7" width="24.625" customWidth="1"/>
    <col min="8" max="8" width="16.2833333333333" customWidth="1"/>
    <col min="9" max="9" width="16.4166666666667" customWidth="1"/>
    <col min="10" max="12" width="16.2833333333333" customWidth="1"/>
    <col min="13" max="13" width="12.125" customWidth="1"/>
    <col min="14" max="14" width="13.875" customWidth="1"/>
    <col min="15" max="15" width="14.75" customWidth="1"/>
    <col min="16" max="16" width="15.5" customWidth="1"/>
    <col min="17" max="17" width="15.25" customWidth="1"/>
    <col min="18" max="18" width="10.5" customWidth="1"/>
    <col min="19" max="19" width="12.375" customWidth="1"/>
    <col min="20" max="20" width="12.875" customWidth="1"/>
    <col min="21" max="21" width="13.875" customWidth="1"/>
    <col min="22" max="22" width="16.2833333333333" customWidth="1"/>
    <col min="23" max="23" width="11.875" customWidth="1"/>
  </cols>
  <sheetData>
    <row r="1" s="152" customFormat="1" customHeight="1" spans="1:23">
      <c r="A1" s="153"/>
      <c r="B1" s="153"/>
      <c r="C1" s="153"/>
      <c r="D1" s="153"/>
      <c r="E1" s="153"/>
      <c r="F1" s="153"/>
      <c r="G1" s="153"/>
      <c r="H1" s="153"/>
      <c r="I1" s="153"/>
      <c r="J1" s="153"/>
      <c r="K1" s="153"/>
      <c r="L1" s="153"/>
      <c r="M1" s="153"/>
      <c r="N1" s="153"/>
      <c r="O1" s="153"/>
      <c r="P1" s="153"/>
      <c r="Q1" s="153"/>
      <c r="R1" s="153"/>
      <c r="S1" s="153"/>
      <c r="T1" s="153"/>
      <c r="U1" s="153"/>
      <c r="V1" s="153"/>
      <c r="W1" s="153"/>
    </row>
    <row r="2" s="152" customFormat="1" customHeight="1" spans="1:23">
      <c r="A2" s="58" t="s">
        <v>125</v>
      </c>
      <c r="B2" s="58"/>
      <c r="C2" s="58"/>
      <c r="D2" s="58"/>
      <c r="E2" s="58"/>
      <c r="F2" s="58"/>
      <c r="G2" s="58"/>
      <c r="H2" s="58"/>
      <c r="I2" s="58"/>
      <c r="J2" s="58"/>
      <c r="K2" s="58"/>
      <c r="L2" s="58"/>
      <c r="M2" s="58"/>
      <c r="N2" s="58"/>
      <c r="O2" s="58"/>
      <c r="P2" s="58"/>
      <c r="Q2" s="58"/>
      <c r="R2" s="58"/>
      <c r="S2" s="58"/>
      <c r="T2" s="58"/>
      <c r="U2" s="58"/>
      <c r="V2" s="58"/>
      <c r="W2" s="58"/>
    </row>
    <row r="3" ht="28.5" customHeight="1" spans="1:24">
      <c r="A3" s="59" t="s">
        <v>126</v>
      </c>
      <c r="B3" s="59"/>
      <c r="C3" s="59" t="s">
        <v>127</v>
      </c>
      <c r="D3" s="59"/>
      <c r="E3" s="59"/>
      <c r="F3" s="59"/>
      <c r="G3" s="59"/>
      <c r="H3" s="59"/>
      <c r="I3" s="59"/>
      <c r="J3" s="59"/>
      <c r="K3" s="59"/>
      <c r="L3" s="59"/>
      <c r="M3" s="59"/>
      <c r="N3" s="59"/>
      <c r="O3" s="59"/>
      <c r="P3" s="59"/>
      <c r="Q3" s="59"/>
      <c r="R3" s="59"/>
      <c r="S3" s="59"/>
      <c r="T3" s="59"/>
      <c r="U3" s="59"/>
      <c r="V3" s="59"/>
      <c r="W3" s="59"/>
      <c r="X3" s="152"/>
    </row>
    <row r="4" s="152" customFormat="1" ht="19.5" customHeight="1" spans="1:23">
      <c r="A4" s="60" t="str">
        <f>"单位名称："&amp;"玉溪市社会保险中心"</f>
        <v>单位名称：玉溪市社会保险中心</v>
      </c>
      <c r="B4" s="60"/>
      <c r="C4" s="60"/>
      <c r="D4" s="60"/>
      <c r="E4" s="60"/>
      <c r="F4" s="60"/>
      <c r="G4" s="60"/>
      <c r="H4" s="60"/>
      <c r="I4" s="60"/>
      <c r="J4" s="60"/>
      <c r="K4" s="60"/>
      <c r="L4" s="60"/>
      <c r="M4" s="60"/>
      <c r="N4" s="60"/>
      <c r="O4" s="60"/>
      <c r="P4" s="60"/>
      <c r="Q4" s="60"/>
      <c r="R4" s="58"/>
      <c r="S4" s="58"/>
      <c r="T4" s="58"/>
      <c r="U4" s="58"/>
      <c r="V4" s="58"/>
      <c r="W4" s="58" t="s">
        <v>2</v>
      </c>
    </row>
    <row r="5" ht="19.5" customHeight="1" spans="1:23">
      <c r="A5" s="154" t="s">
        <v>128</v>
      </c>
      <c r="B5" s="154" t="s">
        <v>129</v>
      </c>
      <c r="C5" s="154" t="s">
        <v>130</v>
      </c>
      <c r="D5" s="154" t="s">
        <v>131</v>
      </c>
      <c r="E5" s="154" t="s">
        <v>132</v>
      </c>
      <c r="F5" s="154" t="s">
        <v>133</v>
      </c>
      <c r="G5" s="154" t="s">
        <v>134</v>
      </c>
      <c r="H5" s="154" t="s">
        <v>135</v>
      </c>
      <c r="I5" s="154"/>
      <c r="J5" s="154"/>
      <c r="K5" s="154"/>
      <c r="L5" s="154"/>
      <c r="M5" s="154"/>
      <c r="N5" s="154"/>
      <c r="O5" s="154"/>
      <c r="P5" s="154"/>
      <c r="Q5" s="154"/>
      <c r="R5" s="154"/>
      <c r="S5" s="154"/>
      <c r="T5" s="154"/>
      <c r="U5" s="154"/>
      <c r="V5" s="154"/>
      <c r="W5" s="154"/>
    </row>
    <row r="6" ht="19.5" customHeight="1" spans="1:23">
      <c r="A6" s="154"/>
      <c r="B6" s="154"/>
      <c r="C6" s="154"/>
      <c r="D6" s="154"/>
      <c r="E6" s="154"/>
      <c r="F6" s="154"/>
      <c r="G6" s="154"/>
      <c r="H6" s="154" t="s">
        <v>30</v>
      </c>
      <c r="I6" s="154" t="s">
        <v>33</v>
      </c>
      <c r="J6" s="154"/>
      <c r="K6" s="154"/>
      <c r="L6" s="154"/>
      <c r="M6" s="154"/>
      <c r="N6" s="154" t="s">
        <v>136</v>
      </c>
      <c r="O6" s="154"/>
      <c r="P6" s="154"/>
      <c r="Q6" s="154" t="s">
        <v>36</v>
      </c>
      <c r="R6" s="154" t="s">
        <v>70</v>
      </c>
      <c r="S6" s="154"/>
      <c r="T6" s="154"/>
      <c r="U6" s="154"/>
      <c r="V6" s="154"/>
      <c r="W6" s="154"/>
    </row>
    <row r="7" ht="41.25" customHeight="1" spans="1:23">
      <c r="A7" s="154"/>
      <c r="B7" s="154"/>
      <c r="C7" s="154"/>
      <c r="D7" s="154"/>
      <c r="E7" s="154"/>
      <c r="F7" s="154"/>
      <c r="G7" s="154"/>
      <c r="H7" s="154"/>
      <c r="I7" s="154" t="s">
        <v>137</v>
      </c>
      <c r="J7" s="154" t="s">
        <v>138</v>
      </c>
      <c r="K7" s="154" t="s">
        <v>139</v>
      </c>
      <c r="L7" s="154" t="s">
        <v>140</v>
      </c>
      <c r="M7" s="154" t="s">
        <v>141</v>
      </c>
      <c r="N7" s="154" t="s">
        <v>33</v>
      </c>
      <c r="O7" s="154" t="s">
        <v>34</v>
      </c>
      <c r="P7" s="154" t="s">
        <v>35</v>
      </c>
      <c r="Q7" s="154"/>
      <c r="R7" s="154" t="s">
        <v>32</v>
      </c>
      <c r="S7" s="154" t="s">
        <v>39</v>
      </c>
      <c r="T7" s="154" t="s">
        <v>142</v>
      </c>
      <c r="U7" s="154" t="s">
        <v>41</v>
      </c>
      <c r="V7" s="154" t="s">
        <v>42</v>
      </c>
      <c r="W7" s="154" t="s">
        <v>43</v>
      </c>
    </row>
    <row r="8" ht="20.25" customHeight="1" spans="1:23">
      <c r="A8" s="155" t="s">
        <v>44</v>
      </c>
      <c r="B8" s="155" t="s">
        <v>45</v>
      </c>
      <c r="C8" s="155" t="s">
        <v>46</v>
      </c>
      <c r="D8" s="155" t="s">
        <v>47</v>
      </c>
      <c r="E8" s="155" t="s">
        <v>48</v>
      </c>
      <c r="F8" s="155" t="s">
        <v>49</v>
      </c>
      <c r="G8" s="155" t="s">
        <v>50</v>
      </c>
      <c r="H8" s="155" t="s">
        <v>51</v>
      </c>
      <c r="I8" s="155" t="s">
        <v>52</v>
      </c>
      <c r="J8" s="155" t="s">
        <v>53</v>
      </c>
      <c r="K8" s="155" t="s">
        <v>54</v>
      </c>
      <c r="L8" s="155" t="s">
        <v>55</v>
      </c>
      <c r="M8" s="155" t="s">
        <v>56</v>
      </c>
      <c r="N8" s="155" t="s">
        <v>57</v>
      </c>
      <c r="O8" s="155" t="s">
        <v>58</v>
      </c>
      <c r="P8" s="155" t="s">
        <v>59</v>
      </c>
      <c r="Q8" s="155" t="s">
        <v>60</v>
      </c>
      <c r="R8" s="155" t="s">
        <v>61</v>
      </c>
      <c r="S8" s="155" t="s">
        <v>62</v>
      </c>
      <c r="T8" s="155" t="s">
        <v>143</v>
      </c>
      <c r="U8" s="155" t="s">
        <v>144</v>
      </c>
      <c r="V8" s="155" t="s">
        <v>145</v>
      </c>
      <c r="W8" s="155" t="s">
        <v>146</v>
      </c>
    </row>
    <row r="9" ht="20.25" customHeight="1" spans="1:23">
      <c r="A9" s="156" t="s">
        <v>64</v>
      </c>
      <c r="B9" s="157"/>
      <c r="C9" s="158"/>
      <c r="D9" s="158"/>
      <c r="E9" s="158"/>
      <c r="F9" s="157"/>
      <c r="G9" s="158"/>
      <c r="H9" s="159">
        <v>9623820.15</v>
      </c>
      <c r="I9" s="162">
        <v>9623820.15</v>
      </c>
      <c r="J9" s="162">
        <v>3474204.53</v>
      </c>
      <c r="K9" s="162"/>
      <c r="L9" s="162">
        <v>6149615.62</v>
      </c>
      <c r="M9" s="162"/>
      <c r="N9" s="162"/>
      <c r="O9" s="162"/>
      <c r="P9" s="162"/>
      <c r="Q9" s="162"/>
      <c r="R9" s="162"/>
      <c r="S9" s="162"/>
      <c r="T9" s="162"/>
      <c r="U9" s="162"/>
      <c r="V9" s="162"/>
      <c r="W9" s="162"/>
    </row>
    <row r="10" ht="20.25" customHeight="1" spans="1:23">
      <c r="A10" s="160" t="str">
        <f t="shared" ref="A10:A43" si="0">"       "&amp;"玉溪市社会保险中心"</f>
        <v>       玉溪市社会保险中心</v>
      </c>
      <c r="B10" s="160" t="s">
        <v>147</v>
      </c>
      <c r="C10" s="160" t="s">
        <v>148</v>
      </c>
      <c r="D10" s="160" t="s">
        <v>80</v>
      </c>
      <c r="E10" s="160" t="s">
        <v>149</v>
      </c>
      <c r="F10" s="160" t="s">
        <v>150</v>
      </c>
      <c r="G10" s="160" t="s">
        <v>151</v>
      </c>
      <c r="H10" s="161">
        <v>1637364</v>
      </c>
      <c r="I10" s="66">
        <v>1637364</v>
      </c>
      <c r="J10" s="66">
        <v>716346.75</v>
      </c>
      <c r="K10" s="66"/>
      <c r="L10" s="66">
        <v>921017.25</v>
      </c>
      <c r="M10" s="66"/>
      <c r="N10" s="66"/>
      <c r="O10" s="66"/>
      <c r="P10" s="66"/>
      <c r="Q10" s="66"/>
      <c r="R10" s="66"/>
      <c r="S10" s="66"/>
      <c r="T10" s="66"/>
      <c r="U10" s="66"/>
      <c r="V10" s="66"/>
      <c r="W10" s="66"/>
    </row>
    <row r="11" ht="20.25" customHeight="1" spans="1:23">
      <c r="A11" s="160" t="str">
        <f t="shared" si="0"/>
        <v>       玉溪市社会保险中心</v>
      </c>
      <c r="B11" s="160" t="s">
        <v>147</v>
      </c>
      <c r="C11" s="160" t="s">
        <v>148</v>
      </c>
      <c r="D11" s="160" t="s">
        <v>80</v>
      </c>
      <c r="E11" s="160" t="s">
        <v>149</v>
      </c>
      <c r="F11" s="160" t="s">
        <v>152</v>
      </c>
      <c r="G11" s="160" t="s">
        <v>153</v>
      </c>
      <c r="H11" s="161">
        <v>2075592</v>
      </c>
      <c r="I11" s="66">
        <v>2075592</v>
      </c>
      <c r="J11" s="66">
        <v>908071.5</v>
      </c>
      <c r="K11" s="160"/>
      <c r="L11" s="66">
        <v>1167520.5</v>
      </c>
      <c r="M11" s="160"/>
      <c r="N11" s="66"/>
      <c r="O11" s="66"/>
      <c r="P11" s="160"/>
      <c r="Q11" s="66"/>
      <c r="R11" s="66"/>
      <c r="S11" s="66"/>
      <c r="T11" s="66"/>
      <c r="U11" s="66"/>
      <c r="V11" s="66"/>
      <c r="W11" s="66"/>
    </row>
    <row r="12" ht="20.25" customHeight="1" spans="1:23">
      <c r="A12" s="160" t="str">
        <f t="shared" si="0"/>
        <v>       玉溪市社会保险中心</v>
      </c>
      <c r="B12" s="160" t="s">
        <v>147</v>
      </c>
      <c r="C12" s="160" t="s">
        <v>148</v>
      </c>
      <c r="D12" s="160" t="s">
        <v>98</v>
      </c>
      <c r="E12" s="160" t="s">
        <v>154</v>
      </c>
      <c r="F12" s="160" t="s">
        <v>152</v>
      </c>
      <c r="G12" s="160" t="s">
        <v>153</v>
      </c>
      <c r="H12" s="161">
        <v>26796</v>
      </c>
      <c r="I12" s="66">
        <v>26796</v>
      </c>
      <c r="J12" s="66"/>
      <c r="K12" s="160"/>
      <c r="L12" s="66">
        <v>26796</v>
      </c>
      <c r="M12" s="160"/>
      <c r="N12" s="66"/>
      <c r="O12" s="66"/>
      <c r="P12" s="160"/>
      <c r="Q12" s="66"/>
      <c r="R12" s="66"/>
      <c r="S12" s="66"/>
      <c r="T12" s="66"/>
      <c r="U12" s="66"/>
      <c r="V12" s="66"/>
      <c r="W12" s="66"/>
    </row>
    <row r="13" ht="20.25" customHeight="1" spans="1:23">
      <c r="A13" s="160" t="str">
        <f t="shared" si="0"/>
        <v>       玉溪市社会保险中心</v>
      </c>
      <c r="B13" s="160" t="s">
        <v>155</v>
      </c>
      <c r="C13" s="160" t="s">
        <v>156</v>
      </c>
      <c r="D13" s="160" t="s">
        <v>80</v>
      </c>
      <c r="E13" s="160" t="s">
        <v>149</v>
      </c>
      <c r="F13" s="160" t="s">
        <v>157</v>
      </c>
      <c r="G13" s="160" t="s">
        <v>158</v>
      </c>
      <c r="H13" s="161">
        <v>762.27</v>
      </c>
      <c r="I13" s="66">
        <v>762.27</v>
      </c>
      <c r="J13" s="66">
        <v>190.57</v>
      </c>
      <c r="K13" s="160"/>
      <c r="L13" s="66">
        <v>571.7</v>
      </c>
      <c r="M13" s="160"/>
      <c r="N13" s="66"/>
      <c r="O13" s="66"/>
      <c r="P13" s="160"/>
      <c r="Q13" s="66"/>
      <c r="R13" s="66"/>
      <c r="S13" s="66"/>
      <c r="T13" s="66"/>
      <c r="U13" s="66"/>
      <c r="V13" s="66"/>
      <c r="W13" s="66"/>
    </row>
    <row r="14" ht="20.25" customHeight="1" spans="1:23">
      <c r="A14" s="160" t="str">
        <f t="shared" si="0"/>
        <v>       玉溪市社会保险中心</v>
      </c>
      <c r="B14" s="160" t="s">
        <v>155</v>
      </c>
      <c r="C14" s="160" t="s">
        <v>156</v>
      </c>
      <c r="D14" s="160" t="s">
        <v>86</v>
      </c>
      <c r="E14" s="160" t="s">
        <v>159</v>
      </c>
      <c r="F14" s="160" t="s">
        <v>160</v>
      </c>
      <c r="G14" s="160" t="s">
        <v>161</v>
      </c>
      <c r="H14" s="161">
        <v>737117.92</v>
      </c>
      <c r="I14" s="66">
        <v>737117.92</v>
      </c>
      <c r="J14" s="66">
        <v>184279.48</v>
      </c>
      <c r="K14" s="160"/>
      <c r="L14" s="66">
        <v>552838.44</v>
      </c>
      <c r="M14" s="160"/>
      <c r="N14" s="66"/>
      <c r="O14" s="66"/>
      <c r="P14" s="160"/>
      <c r="Q14" s="66"/>
      <c r="R14" s="66"/>
      <c r="S14" s="66"/>
      <c r="T14" s="66"/>
      <c r="U14" s="66"/>
      <c r="V14" s="66"/>
      <c r="W14" s="66"/>
    </row>
    <row r="15" ht="20.25" customHeight="1" spans="1:23">
      <c r="A15" s="160" t="str">
        <f t="shared" si="0"/>
        <v>       玉溪市社会保险中心</v>
      </c>
      <c r="B15" s="160" t="s">
        <v>155</v>
      </c>
      <c r="C15" s="160" t="s">
        <v>156</v>
      </c>
      <c r="D15" s="160" t="s">
        <v>91</v>
      </c>
      <c r="E15" s="160" t="s">
        <v>162</v>
      </c>
      <c r="F15" s="160" t="s">
        <v>163</v>
      </c>
      <c r="G15" s="160" t="s">
        <v>164</v>
      </c>
      <c r="H15" s="161">
        <v>382379.92</v>
      </c>
      <c r="I15" s="66">
        <v>382379.92</v>
      </c>
      <c r="J15" s="66">
        <v>95594.98</v>
      </c>
      <c r="K15" s="160"/>
      <c r="L15" s="66">
        <v>286784.94</v>
      </c>
      <c r="M15" s="160"/>
      <c r="N15" s="66"/>
      <c r="O15" s="66"/>
      <c r="P15" s="160"/>
      <c r="Q15" s="66"/>
      <c r="R15" s="66"/>
      <c r="S15" s="66"/>
      <c r="T15" s="66"/>
      <c r="U15" s="66"/>
      <c r="V15" s="66"/>
      <c r="W15" s="66"/>
    </row>
    <row r="16" ht="20.25" customHeight="1" spans="1:23">
      <c r="A16" s="160" t="str">
        <f t="shared" si="0"/>
        <v>       玉溪市社会保险中心</v>
      </c>
      <c r="B16" s="160" t="s">
        <v>155</v>
      </c>
      <c r="C16" s="160" t="s">
        <v>156</v>
      </c>
      <c r="D16" s="160" t="s">
        <v>93</v>
      </c>
      <c r="E16" s="160" t="s">
        <v>165</v>
      </c>
      <c r="F16" s="160" t="s">
        <v>166</v>
      </c>
      <c r="G16" s="160" t="s">
        <v>167</v>
      </c>
      <c r="H16" s="161">
        <v>271665.35</v>
      </c>
      <c r="I16" s="66">
        <v>271665.35</v>
      </c>
      <c r="J16" s="66">
        <v>67916.34</v>
      </c>
      <c r="K16" s="160"/>
      <c r="L16" s="66">
        <v>203749.01</v>
      </c>
      <c r="M16" s="160"/>
      <c r="N16" s="66"/>
      <c r="O16" s="66"/>
      <c r="P16" s="160"/>
      <c r="Q16" s="66"/>
      <c r="R16" s="66"/>
      <c r="S16" s="66"/>
      <c r="T16" s="66"/>
      <c r="U16" s="66"/>
      <c r="V16" s="66"/>
      <c r="W16" s="66"/>
    </row>
    <row r="17" ht="20.25" customHeight="1" spans="1:23">
      <c r="A17" s="160" t="str">
        <f t="shared" si="0"/>
        <v>       玉溪市社会保险中心</v>
      </c>
      <c r="B17" s="160" t="s">
        <v>155</v>
      </c>
      <c r="C17" s="160" t="s">
        <v>156</v>
      </c>
      <c r="D17" s="160" t="s">
        <v>94</v>
      </c>
      <c r="E17" s="160" t="s">
        <v>168</v>
      </c>
      <c r="F17" s="160" t="s">
        <v>157</v>
      </c>
      <c r="G17" s="160" t="s">
        <v>158</v>
      </c>
      <c r="H17" s="161">
        <v>38496.65</v>
      </c>
      <c r="I17" s="66">
        <v>38496.65</v>
      </c>
      <c r="J17" s="66">
        <v>24330.16</v>
      </c>
      <c r="K17" s="160"/>
      <c r="L17" s="66">
        <v>14166.49</v>
      </c>
      <c r="M17" s="160"/>
      <c r="N17" s="66"/>
      <c r="O17" s="66"/>
      <c r="P17" s="160"/>
      <c r="Q17" s="66"/>
      <c r="R17" s="66"/>
      <c r="S17" s="66"/>
      <c r="T17" s="66"/>
      <c r="U17" s="66"/>
      <c r="V17" s="66"/>
      <c r="W17" s="66"/>
    </row>
    <row r="18" ht="20.25" customHeight="1" spans="1:23">
      <c r="A18" s="160" t="str">
        <f t="shared" si="0"/>
        <v>       玉溪市社会保险中心</v>
      </c>
      <c r="B18" s="160" t="s">
        <v>169</v>
      </c>
      <c r="C18" s="160" t="s">
        <v>170</v>
      </c>
      <c r="D18" s="160" t="s">
        <v>97</v>
      </c>
      <c r="E18" s="160" t="s">
        <v>170</v>
      </c>
      <c r="F18" s="160" t="s">
        <v>171</v>
      </c>
      <c r="G18" s="160" t="s">
        <v>170</v>
      </c>
      <c r="H18" s="161">
        <v>651168</v>
      </c>
      <c r="I18" s="66">
        <v>651168</v>
      </c>
      <c r="J18" s="66">
        <v>162792</v>
      </c>
      <c r="K18" s="160"/>
      <c r="L18" s="66">
        <v>488376</v>
      </c>
      <c r="M18" s="160"/>
      <c r="N18" s="66"/>
      <c r="O18" s="66"/>
      <c r="P18" s="160"/>
      <c r="Q18" s="66"/>
      <c r="R18" s="66"/>
      <c r="S18" s="66"/>
      <c r="T18" s="66"/>
      <c r="U18" s="66"/>
      <c r="V18" s="66"/>
      <c r="W18" s="66"/>
    </row>
    <row r="19" ht="20.25" customHeight="1" spans="1:23">
      <c r="A19" s="160" t="str">
        <f t="shared" si="0"/>
        <v>       玉溪市社会保险中心</v>
      </c>
      <c r="B19" s="160" t="s">
        <v>172</v>
      </c>
      <c r="C19" s="160" t="s">
        <v>173</v>
      </c>
      <c r="D19" s="160" t="s">
        <v>84</v>
      </c>
      <c r="E19" s="160" t="s">
        <v>174</v>
      </c>
      <c r="F19" s="160" t="s">
        <v>175</v>
      </c>
      <c r="G19" s="160" t="s">
        <v>176</v>
      </c>
      <c r="H19" s="161">
        <v>686400</v>
      </c>
      <c r="I19" s="66">
        <v>686400</v>
      </c>
      <c r="J19" s="66">
        <v>686400</v>
      </c>
      <c r="K19" s="160"/>
      <c r="L19" s="66"/>
      <c r="M19" s="160"/>
      <c r="N19" s="66"/>
      <c r="O19" s="66"/>
      <c r="P19" s="160"/>
      <c r="Q19" s="66"/>
      <c r="R19" s="66"/>
      <c r="S19" s="66"/>
      <c r="T19" s="66"/>
      <c r="U19" s="66"/>
      <c r="V19" s="66"/>
      <c r="W19" s="66"/>
    </row>
    <row r="20" ht="20.25" customHeight="1" spans="1:23">
      <c r="A20" s="160" t="str">
        <f t="shared" si="0"/>
        <v>       玉溪市社会保险中心</v>
      </c>
      <c r="B20" s="160" t="s">
        <v>177</v>
      </c>
      <c r="C20" s="160" t="s">
        <v>178</v>
      </c>
      <c r="D20" s="160" t="s">
        <v>80</v>
      </c>
      <c r="E20" s="160" t="s">
        <v>149</v>
      </c>
      <c r="F20" s="160" t="s">
        <v>179</v>
      </c>
      <c r="G20" s="160" t="s">
        <v>180</v>
      </c>
      <c r="H20" s="161">
        <v>1169980</v>
      </c>
      <c r="I20" s="66">
        <v>1169980</v>
      </c>
      <c r="J20" s="66">
        <v>331485</v>
      </c>
      <c r="K20" s="160"/>
      <c r="L20" s="66">
        <v>838495</v>
      </c>
      <c r="M20" s="160"/>
      <c r="N20" s="66"/>
      <c r="O20" s="66"/>
      <c r="P20" s="160"/>
      <c r="Q20" s="66"/>
      <c r="R20" s="66"/>
      <c r="S20" s="66"/>
      <c r="T20" s="66"/>
      <c r="U20" s="66"/>
      <c r="V20" s="66"/>
      <c r="W20" s="66"/>
    </row>
    <row r="21" ht="20.25" customHeight="1" spans="1:23">
      <c r="A21" s="160" t="str">
        <f t="shared" si="0"/>
        <v>       玉溪市社会保险中心</v>
      </c>
      <c r="B21" s="160" t="s">
        <v>181</v>
      </c>
      <c r="C21" s="160" t="s">
        <v>182</v>
      </c>
      <c r="D21" s="160" t="s">
        <v>80</v>
      </c>
      <c r="E21" s="160" t="s">
        <v>149</v>
      </c>
      <c r="F21" s="160" t="s">
        <v>183</v>
      </c>
      <c r="G21" s="160" t="s">
        <v>184</v>
      </c>
      <c r="H21" s="161">
        <v>324600</v>
      </c>
      <c r="I21" s="66">
        <v>324600</v>
      </c>
      <c r="J21" s="66">
        <v>142012.5</v>
      </c>
      <c r="K21" s="160"/>
      <c r="L21" s="66">
        <v>182587.5</v>
      </c>
      <c r="M21" s="160"/>
      <c r="N21" s="66"/>
      <c r="O21" s="66"/>
      <c r="P21" s="160"/>
      <c r="Q21" s="66"/>
      <c r="R21" s="66"/>
      <c r="S21" s="66"/>
      <c r="T21" s="66"/>
      <c r="U21" s="66"/>
      <c r="V21" s="66"/>
      <c r="W21" s="66"/>
    </row>
    <row r="22" ht="20.25" customHeight="1" spans="1:23">
      <c r="A22" s="160" t="str">
        <f t="shared" si="0"/>
        <v>       玉溪市社会保险中心</v>
      </c>
      <c r="B22" s="160" t="s">
        <v>185</v>
      </c>
      <c r="C22" s="160" t="s">
        <v>186</v>
      </c>
      <c r="D22" s="160" t="s">
        <v>80</v>
      </c>
      <c r="E22" s="160" t="s">
        <v>149</v>
      </c>
      <c r="F22" s="160" t="s">
        <v>187</v>
      </c>
      <c r="G22" s="160" t="s">
        <v>186</v>
      </c>
      <c r="H22" s="161">
        <v>74795.04</v>
      </c>
      <c r="I22" s="66">
        <v>74795.04</v>
      </c>
      <c r="J22" s="66"/>
      <c r="K22" s="160"/>
      <c r="L22" s="66">
        <v>74795.04</v>
      </c>
      <c r="M22" s="160"/>
      <c r="N22" s="66"/>
      <c r="O22" s="66"/>
      <c r="P22" s="160"/>
      <c r="Q22" s="66"/>
      <c r="R22" s="66"/>
      <c r="S22" s="66"/>
      <c r="T22" s="66"/>
      <c r="U22" s="66"/>
      <c r="V22" s="66"/>
      <c r="W22" s="66"/>
    </row>
    <row r="23" ht="20.25" customHeight="1" spans="1:23">
      <c r="A23" s="160" t="str">
        <f t="shared" si="0"/>
        <v>       玉溪市社会保险中心</v>
      </c>
      <c r="B23" s="160" t="s">
        <v>188</v>
      </c>
      <c r="C23" s="160" t="s">
        <v>189</v>
      </c>
      <c r="D23" s="160" t="s">
        <v>80</v>
      </c>
      <c r="E23" s="160" t="s">
        <v>149</v>
      </c>
      <c r="F23" s="160" t="s">
        <v>190</v>
      </c>
      <c r="G23" s="160" t="s">
        <v>191</v>
      </c>
      <c r="H23" s="161">
        <v>160150</v>
      </c>
      <c r="I23" s="66">
        <v>160150</v>
      </c>
      <c r="J23" s="66">
        <v>34007.75</v>
      </c>
      <c r="K23" s="160"/>
      <c r="L23" s="66">
        <v>126142.25</v>
      </c>
      <c r="M23" s="160"/>
      <c r="N23" s="66"/>
      <c r="O23" s="66"/>
      <c r="P23" s="160"/>
      <c r="Q23" s="66"/>
      <c r="R23" s="66"/>
      <c r="S23" s="66"/>
      <c r="T23" s="66"/>
      <c r="U23" s="66"/>
      <c r="V23" s="66"/>
      <c r="W23" s="66"/>
    </row>
    <row r="24" ht="20.25" customHeight="1" spans="1:23">
      <c r="A24" s="160" t="str">
        <f t="shared" si="0"/>
        <v>       玉溪市社会保险中心</v>
      </c>
      <c r="B24" s="160" t="s">
        <v>188</v>
      </c>
      <c r="C24" s="160" t="s">
        <v>189</v>
      </c>
      <c r="D24" s="160" t="s">
        <v>80</v>
      </c>
      <c r="E24" s="160" t="s">
        <v>149</v>
      </c>
      <c r="F24" s="160" t="s">
        <v>192</v>
      </c>
      <c r="G24" s="160" t="s">
        <v>193</v>
      </c>
      <c r="H24" s="161">
        <v>10000</v>
      </c>
      <c r="I24" s="66">
        <v>10000</v>
      </c>
      <c r="J24" s="66">
        <v>2500</v>
      </c>
      <c r="K24" s="160"/>
      <c r="L24" s="66">
        <v>7500</v>
      </c>
      <c r="M24" s="160"/>
      <c r="N24" s="66"/>
      <c r="O24" s="66"/>
      <c r="P24" s="160"/>
      <c r="Q24" s="66"/>
      <c r="R24" s="66"/>
      <c r="S24" s="66"/>
      <c r="T24" s="66"/>
      <c r="U24" s="66"/>
      <c r="V24" s="66"/>
      <c r="W24" s="66"/>
    </row>
    <row r="25" ht="20.25" customHeight="1" spans="1:23">
      <c r="A25" s="160" t="str">
        <f t="shared" si="0"/>
        <v>       玉溪市社会保险中心</v>
      </c>
      <c r="B25" s="160" t="s">
        <v>188</v>
      </c>
      <c r="C25" s="160" t="s">
        <v>189</v>
      </c>
      <c r="D25" s="160" t="s">
        <v>80</v>
      </c>
      <c r="E25" s="160" t="s">
        <v>149</v>
      </c>
      <c r="F25" s="160" t="s">
        <v>194</v>
      </c>
      <c r="G25" s="160" t="s">
        <v>195</v>
      </c>
      <c r="H25" s="161">
        <v>20000</v>
      </c>
      <c r="I25" s="66">
        <v>20000</v>
      </c>
      <c r="J25" s="66">
        <v>5000</v>
      </c>
      <c r="K25" s="160"/>
      <c r="L25" s="66">
        <v>15000</v>
      </c>
      <c r="M25" s="160"/>
      <c r="N25" s="66"/>
      <c r="O25" s="66"/>
      <c r="P25" s="160"/>
      <c r="Q25" s="66"/>
      <c r="R25" s="66"/>
      <c r="S25" s="66"/>
      <c r="T25" s="66"/>
      <c r="U25" s="66"/>
      <c r="V25" s="66"/>
      <c r="W25" s="66"/>
    </row>
    <row r="26" ht="20.25" customHeight="1" spans="1:23">
      <c r="A26" s="160" t="str">
        <f t="shared" si="0"/>
        <v>       玉溪市社会保险中心</v>
      </c>
      <c r="B26" s="160" t="s">
        <v>188</v>
      </c>
      <c r="C26" s="160" t="s">
        <v>189</v>
      </c>
      <c r="D26" s="160" t="s">
        <v>80</v>
      </c>
      <c r="E26" s="160" t="s">
        <v>149</v>
      </c>
      <c r="F26" s="160" t="s">
        <v>196</v>
      </c>
      <c r="G26" s="160" t="s">
        <v>197</v>
      </c>
      <c r="H26" s="161">
        <v>28200</v>
      </c>
      <c r="I26" s="66">
        <v>28200</v>
      </c>
      <c r="J26" s="66">
        <v>7050</v>
      </c>
      <c r="K26" s="160"/>
      <c r="L26" s="66">
        <v>21150</v>
      </c>
      <c r="M26" s="160"/>
      <c r="N26" s="66"/>
      <c r="O26" s="66"/>
      <c r="P26" s="160"/>
      <c r="Q26" s="66"/>
      <c r="R26" s="66"/>
      <c r="S26" s="66"/>
      <c r="T26" s="66"/>
      <c r="U26" s="66"/>
      <c r="V26" s="66"/>
      <c r="W26" s="66"/>
    </row>
    <row r="27" ht="20.25" customHeight="1" spans="1:23">
      <c r="A27" s="160" t="str">
        <f t="shared" si="0"/>
        <v>       玉溪市社会保险中心</v>
      </c>
      <c r="B27" s="160" t="s">
        <v>188</v>
      </c>
      <c r="C27" s="160" t="s">
        <v>189</v>
      </c>
      <c r="D27" s="160" t="s">
        <v>80</v>
      </c>
      <c r="E27" s="160" t="s">
        <v>149</v>
      </c>
      <c r="F27" s="160" t="s">
        <v>198</v>
      </c>
      <c r="G27" s="160" t="s">
        <v>199</v>
      </c>
      <c r="H27" s="161">
        <v>6400</v>
      </c>
      <c r="I27" s="66">
        <v>6400</v>
      </c>
      <c r="J27" s="66">
        <v>1600</v>
      </c>
      <c r="K27" s="160"/>
      <c r="L27" s="66">
        <v>4800</v>
      </c>
      <c r="M27" s="160"/>
      <c r="N27" s="66"/>
      <c r="O27" s="66"/>
      <c r="P27" s="160"/>
      <c r="Q27" s="66"/>
      <c r="R27" s="66"/>
      <c r="S27" s="66"/>
      <c r="T27" s="66"/>
      <c r="U27" s="66"/>
      <c r="V27" s="66"/>
      <c r="W27" s="66"/>
    </row>
    <row r="28" ht="20.25" customHeight="1" spans="1:23">
      <c r="A28" s="160" t="str">
        <f t="shared" si="0"/>
        <v>       玉溪市社会保险中心</v>
      </c>
      <c r="B28" s="160" t="s">
        <v>188</v>
      </c>
      <c r="C28" s="160" t="s">
        <v>189</v>
      </c>
      <c r="D28" s="160" t="s">
        <v>80</v>
      </c>
      <c r="E28" s="160" t="s">
        <v>149</v>
      </c>
      <c r="F28" s="160" t="s">
        <v>200</v>
      </c>
      <c r="G28" s="160" t="s">
        <v>201</v>
      </c>
      <c r="H28" s="161">
        <v>44250</v>
      </c>
      <c r="I28" s="66">
        <v>44250</v>
      </c>
      <c r="J28" s="66">
        <v>11062.5</v>
      </c>
      <c r="K28" s="160"/>
      <c r="L28" s="66">
        <v>33187.5</v>
      </c>
      <c r="M28" s="160"/>
      <c r="N28" s="66"/>
      <c r="O28" s="66"/>
      <c r="P28" s="160"/>
      <c r="Q28" s="66"/>
      <c r="R28" s="66"/>
      <c r="S28" s="66"/>
      <c r="T28" s="66"/>
      <c r="U28" s="66"/>
      <c r="V28" s="66"/>
      <c r="W28" s="66"/>
    </row>
    <row r="29" ht="20.25" customHeight="1" spans="1:23">
      <c r="A29" s="160" t="str">
        <f t="shared" si="0"/>
        <v>       玉溪市社会保险中心</v>
      </c>
      <c r="B29" s="160" t="s">
        <v>188</v>
      </c>
      <c r="C29" s="160" t="s">
        <v>189</v>
      </c>
      <c r="D29" s="160" t="s">
        <v>80</v>
      </c>
      <c r="E29" s="160" t="s">
        <v>149</v>
      </c>
      <c r="F29" s="160" t="s">
        <v>202</v>
      </c>
      <c r="G29" s="160" t="s">
        <v>203</v>
      </c>
      <c r="H29" s="161">
        <v>90000</v>
      </c>
      <c r="I29" s="66">
        <v>90000</v>
      </c>
      <c r="J29" s="66">
        <v>22500</v>
      </c>
      <c r="K29" s="160"/>
      <c r="L29" s="66">
        <v>67500</v>
      </c>
      <c r="M29" s="160"/>
      <c r="N29" s="66"/>
      <c r="O29" s="66"/>
      <c r="P29" s="160"/>
      <c r="Q29" s="66"/>
      <c r="R29" s="66"/>
      <c r="S29" s="66"/>
      <c r="T29" s="66"/>
      <c r="U29" s="66"/>
      <c r="V29" s="66"/>
      <c r="W29" s="66"/>
    </row>
    <row r="30" ht="20.25" customHeight="1" spans="1:23">
      <c r="A30" s="160" t="str">
        <f t="shared" si="0"/>
        <v>       玉溪市社会保险中心</v>
      </c>
      <c r="B30" s="160" t="s">
        <v>188</v>
      </c>
      <c r="C30" s="160" t="s">
        <v>189</v>
      </c>
      <c r="D30" s="160" t="s">
        <v>80</v>
      </c>
      <c r="E30" s="160" t="s">
        <v>149</v>
      </c>
      <c r="F30" s="160" t="s">
        <v>204</v>
      </c>
      <c r="G30" s="160" t="s">
        <v>205</v>
      </c>
      <c r="H30" s="161">
        <v>35000</v>
      </c>
      <c r="I30" s="66">
        <v>35000</v>
      </c>
      <c r="J30" s="66">
        <v>8750</v>
      </c>
      <c r="K30" s="160"/>
      <c r="L30" s="66">
        <v>26250</v>
      </c>
      <c r="M30" s="160"/>
      <c r="N30" s="66"/>
      <c r="O30" s="66"/>
      <c r="P30" s="160"/>
      <c r="Q30" s="66"/>
      <c r="R30" s="66"/>
      <c r="S30" s="66"/>
      <c r="T30" s="66"/>
      <c r="U30" s="66"/>
      <c r="V30" s="66"/>
      <c r="W30" s="66"/>
    </row>
    <row r="31" ht="20.25" customHeight="1" spans="1:23">
      <c r="A31" s="160" t="str">
        <f t="shared" si="0"/>
        <v>       玉溪市社会保险中心</v>
      </c>
      <c r="B31" s="160" t="s">
        <v>188</v>
      </c>
      <c r="C31" s="160" t="s">
        <v>189</v>
      </c>
      <c r="D31" s="160" t="s">
        <v>80</v>
      </c>
      <c r="E31" s="160" t="s">
        <v>149</v>
      </c>
      <c r="F31" s="160" t="s">
        <v>183</v>
      </c>
      <c r="G31" s="160" t="s">
        <v>184</v>
      </c>
      <c r="H31" s="161">
        <v>32460</v>
      </c>
      <c r="I31" s="66">
        <v>32460</v>
      </c>
      <c r="J31" s="66">
        <v>8115</v>
      </c>
      <c r="K31" s="160"/>
      <c r="L31" s="66">
        <v>24345</v>
      </c>
      <c r="M31" s="160"/>
      <c r="N31" s="66"/>
      <c r="O31" s="66"/>
      <c r="P31" s="160"/>
      <c r="Q31" s="66"/>
      <c r="R31" s="66"/>
      <c r="S31" s="66"/>
      <c r="T31" s="66"/>
      <c r="U31" s="66"/>
      <c r="V31" s="66"/>
      <c r="W31" s="66"/>
    </row>
    <row r="32" ht="20.25" customHeight="1" spans="1:23">
      <c r="A32" s="160" t="str">
        <f t="shared" si="0"/>
        <v>       玉溪市社会保险中心</v>
      </c>
      <c r="B32" s="160" t="s">
        <v>188</v>
      </c>
      <c r="C32" s="160" t="s">
        <v>189</v>
      </c>
      <c r="D32" s="160" t="s">
        <v>80</v>
      </c>
      <c r="E32" s="160" t="s">
        <v>149</v>
      </c>
      <c r="F32" s="160" t="s">
        <v>206</v>
      </c>
      <c r="G32" s="160" t="s">
        <v>207</v>
      </c>
      <c r="H32" s="161">
        <v>90000</v>
      </c>
      <c r="I32" s="66">
        <v>90000</v>
      </c>
      <c r="J32" s="66">
        <v>5000</v>
      </c>
      <c r="K32" s="160"/>
      <c r="L32" s="66">
        <v>85000</v>
      </c>
      <c r="M32" s="160"/>
      <c r="N32" s="66"/>
      <c r="O32" s="66"/>
      <c r="P32" s="160"/>
      <c r="Q32" s="66"/>
      <c r="R32" s="66"/>
      <c r="S32" s="66"/>
      <c r="T32" s="66"/>
      <c r="U32" s="66"/>
      <c r="V32" s="66"/>
      <c r="W32" s="66"/>
    </row>
    <row r="33" ht="20.25" customHeight="1" spans="1:23">
      <c r="A33" s="160" t="str">
        <f t="shared" si="0"/>
        <v>       玉溪市社会保险中心</v>
      </c>
      <c r="B33" s="160" t="s">
        <v>188</v>
      </c>
      <c r="C33" s="160" t="s">
        <v>189</v>
      </c>
      <c r="D33" s="160" t="s">
        <v>84</v>
      </c>
      <c r="E33" s="160" t="s">
        <v>174</v>
      </c>
      <c r="F33" s="160" t="s">
        <v>206</v>
      </c>
      <c r="G33" s="160" t="s">
        <v>207</v>
      </c>
      <c r="H33" s="161">
        <v>13200</v>
      </c>
      <c r="I33" s="66">
        <v>13200</v>
      </c>
      <c r="J33" s="66">
        <v>13200</v>
      </c>
      <c r="K33" s="160"/>
      <c r="L33" s="66"/>
      <c r="M33" s="160"/>
      <c r="N33" s="66"/>
      <c r="O33" s="66"/>
      <c r="P33" s="160"/>
      <c r="Q33" s="66"/>
      <c r="R33" s="66"/>
      <c r="S33" s="66"/>
      <c r="T33" s="66"/>
      <c r="U33" s="66"/>
      <c r="V33" s="66"/>
      <c r="W33" s="66"/>
    </row>
    <row r="34" ht="20.25" customHeight="1" spans="1:23">
      <c r="A34" s="160" t="str">
        <f t="shared" si="0"/>
        <v>       玉溪市社会保险中心</v>
      </c>
      <c r="B34" s="160" t="s">
        <v>208</v>
      </c>
      <c r="C34" s="160" t="s">
        <v>124</v>
      </c>
      <c r="D34" s="160" t="s">
        <v>80</v>
      </c>
      <c r="E34" s="160" t="s">
        <v>149</v>
      </c>
      <c r="F34" s="160" t="s">
        <v>209</v>
      </c>
      <c r="G34" s="160" t="s">
        <v>124</v>
      </c>
      <c r="H34" s="161">
        <v>20000</v>
      </c>
      <c r="I34" s="66">
        <v>20000</v>
      </c>
      <c r="J34" s="66"/>
      <c r="K34" s="160"/>
      <c r="L34" s="66">
        <v>20000</v>
      </c>
      <c r="M34" s="160"/>
      <c r="N34" s="66"/>
      <c r="O34" s="66"/>
      <c r="P34" s="160"/>
      <c r="Q34" s="66"/>
      <c r="R34" s="66"/>
      <c r="S34" s="66"/>
      <c r="T34" s="66"/>
      <c r="U34" s="66"/>
      <c r="V34" s="66"/>
      <c r="W34" s="66"/>
    </row>
    <row r="35" ht="20.25" customHeight="1" spans="1:23">
      <c r="A35" s="160" t="str">
        <f t="shared" si="0"/>
        <v>       玉溪市社会保险中心</v>
      </c>
      <c r="B35" s="160" t="s">
        <v>210</v>
      </c>
      <c r="C35" s="160" t="s">
        <v>211</v>
      </c>
      <c r="D35" s="160" t="s">
        <v>80</v>
      </c>
      <c r="E35" s="160" t="s">
        <v>149</v>
      </c>
      <c r="F35" s="160" t="s">
        <v>179</v>
      </c>
      <c r="G35" s="160" t="s">
        <v>180</v>
      </c>
      <c r="H35" s="161">
        <v>136447</v>
      </c>
      <c r="I35" s="66">
        <v>136447</v>
      </c>
      <c r="J35" s="66"/>
      <c r="K35" s="160"/>
      <c r="L35" s="66">
        <v>136447</v>
      </c>
      <c r="M35" s="160"/>
      <c r="N35" s="66"/>
      <c r="O35" s="66"/>
      <c r="P35" s="160"/>
      <c r="Q35" s="66"/>
      <c r="R35" s="66"/>
      <c r="S35" s="66"/>
      <c r="T35" s="66"/>
      <c r="U35" s="66"/>
      <c r="V35" s="66"/>
      <c r="W35" s="66"/>
    </row>
    <row r="36" ht="20.25" customHeight="1" spans="1:23">
      <c r="A36" s="160" t="str">
        <f t="shared" si="0"/>
        <v>       玉溪市社会保险中心</v>
      </c>
      <c r="B36" s="160" t="s">
        <v>212</v>
      </c>
      <c r="C36" s="160" t="s">
        <v>213</v>
      </c>
      <c r="D36" s="160" t="s">
        <v>87</v>
      </c>
      <c r="E36" s="160" t="s">
        <v>214</v>
      </c>
      <c r="F36" s="160" t="s">
        <v>215</v>
      </c>
      <c r="G36" s="160" t="s">
        <v>216</v>
      </c>
      <c r="H36" s="161">
        <v>120000</v>
      </c>
      <c r="I36" s="66">
        <v>120000</v>
      </c>
      <c r="J36" s="66"/>
      <c r="K36" s="160"/>
      <c r="L36" s="66">
        <v>120000</v>
      </c>
      <c r="M36" s="160"/>
      <c r="N36" s="66"/>
      <c r="O36" s="66"/>
      <c r="P36" s="160"/>
      <c r="Q36" s="66"/>
      <c r="R36" s="66"/>
      <c r="S36" s="66"/>
      <c r="T36" s="66"/>
      <c r="U36" s="66"/>
      <c r="V36" s="66"/>
      <c r="W36" s="66"/>
    </row>
    <row r="37" ht="20.25" customHeight="1" spans="1:23">
      <c r="A37" s="160" t="str">
        <f t="shared" si="0"/>
        <v>       玉溪市社会保险中心</v>
      </c>
      <c r="B37" s="160" t="s">
        <v>217</v>
      </c>
      <c r="C37" s="160" t="s">
        <v>218</v>
      </c>
      <c r="D37" s="160" t="s">
        <v>80</v>
      </c>
      <c r="E37" s="160" t="s">
        <v>149</v>
      </c>
      <c r="F37" s="160" t="s">
        <v>202</v>
      </c>
      <c r="G37" s="160" t="s">
        <v>203</v>
      </c>
      <c r="H37" s="161">
        <v>174000</v>
      </c>
      <c r="I37" s="66">
        <v>174000</v>
      </c>
      <c r="J37" s="66"/>
      <c r="K37" s="160"/>
      <c r="L37" s="66">
        <v>174000</v>
      </c>
      <c r="M37" s="160"/>
      <c r="N37" s="66"/>
      <c r="O37" s="66"/>
      <c r="P37" s="160"/>
      <c r="Q37" s="66"/>
      <c r="R37" s="66"/>
      <c r="S37" s="66"/>
      <c r="T37" s="66"/>
      <c r="U37" s="66"/>
      <c r="V37" s="66"/>
      <c r="W37" s="66"/>
    </row>
    <row r="38" ht="20.25" customHeight="1" spans="1:23">
      <c r="A38" s="160" t="str">
        <f t="shared" si="0"/>
        <v>       玉溪市社会保险中心</v>
      </c>
      <c r="B38" s="160" t="s">
        <v>219</v>
      </c>
      <c r="C38" s="160" t="s">
        <v>220</v>
      </c>
      <c r="D38" s="160" t="s">
        <v>81</v>
      </c>
      <c r="E38" s="160" t="s">
        <v>221</v>
      </c>
      <c r="F38" s="160" t="s">
        <v>222</v>
      </c>
      <c r="G38" s="160" t="s">
        <v>223</v>
      </c>
      <c r="H38" s="161">
        <v>48596</v>
      </c>
      <c r="I38" s="66">
        <v>48596</v>
      </c>
      <c r="J38" s="66"/>
      <c r="K38" s="160"/>
      <c r="L38" s="66">
        <v>48596</v>
      </c>
      <c r="M38" s="160"/>
      <c r="N38" s="66"/>
      <c r="O38" s="66"/>
      <c r="P38" s="160"/>
      <c r="Q38" s="66"/>
      <c r="R38" s="66"/>
      <c r="S38" s="66"/>
      <c r="T38" s="66"/>
      <c r="U38" s="66"/>
      <c r="V38" s="66"/>
      <c r="W38" s="66"/>
    </row>
    <row r="39" ht="20.25" customHeight="1" spans="1:23">
      <c r="A39" s="160" t="str">
        <f t="shared" si="0"/>
        <v>       玉溪市社会保险中心</v>
      </c>
      <c r="B39" s="160" t="s">
        <v>219</v>
      </c>
      <c r="C39" s="160" t="s">
        <v>220</v>
      </c>
      <c r="D39" s="160" t="s">
        <v>81</v>
      </c>
      <c r="E39" s="160" t="s">
        <v>221</v>
      </c>
      <c r="F39" s="160" t="s">
        <v>224</v>
      </c>
      <c r="G39" s="160" t="s">
        <v>225</v>
      </c>
      <c r="H39" s="161">
        <v>81000</v>
      </c>
      <c r="I39" s="66">
        <v>81000</v>
      </c>
      <c r="J39" s="66"/>
      <c r="K39" s="160"/>
      <c r="L39" s="66">
        <v>81000</v>
      </c>
      <c r="M39" s="160"/>
      <c r="N39" s="66"/>
      <c r="O39" s="66"/>
      <c r="P39" s="160"/>
      <c r="Q39" s="66"/>
      <c r="R39" s="66"/>
      <c r="S39" s="66"/>
      <c r="T39" s="66"/>
      <c r="U39" s="66"/>
      <c r="V39" s="66"/>
      <c r="W39" s="66"/>
    </row>
    <row r="40" ht="20.25" customHeight="1" spans="1:23">
      <c r="A40" s="160" t="str">
        <f t="shared" si="0"/>
        <v>       玉溪市社会保险中心</v>
      </c>
      <c r="B40" s="160" t="s">
        <v>219</v>
      </c>
      <c r="C40" s="160" t="s">
        <v>220</v>
      </c>
      <c r="D40" s="160" t="s">
        <v>81</v>
      </c>
      <c r="E40" s="160" t="s">
        <v>221</v>
      </c>
      <c r="F40" s="160" t="s">
        <v>226</v>
      </c>
      <c r="G40" s="160" t="s">
        <v>227</v>
      </c>
      <c r="H40" s="161">
        <v>40000</v>
      </c>
      <c r="I40" s="66">
        <v>40000</v>
      </c>
      <c r="J40" s="66"/>
      <c r="K40" s="160"/>
      <c r="L40" s="66">
        <v>40000</v>
      </c>
      <c r="M40" s="160"/>
      <c r="N40" s="66"/>
      <c r="O40" s="66"/>
      <c r="P40" s="160"/>
      <c r="Q40" s="66"/>
      <c r="R40" s="66"/>
      <c r="S40" s="66"/>
      <c r="T40" s="66"/>
      <c r="U40" s="66"/>
      <c r="V40" s="66"/>
      <c r="W40" s="66"/>
    </row>
    <row r="41" ht="20.25" customHeight="1" spans="1:23">
      <c r="A41" s="160" t="str">
        <f t="shared" si="0"/>
        <v>       玉溪市社会保险中心</v>
      </c>
      <c r="B41" s="160" t="s">
        <v>219</v>
      </c>
      <c r="C41" s="160" t="s">
        <v>220</v>
      </c>
      <c r="D41" s="160" t="s">
        <v>81</v>
      </c>
      <c r="E41" s="160" t="s">
        <v>221</v>
      </c>
      <c r="F41" s="160" t="s">
        <v>228</v>
      </c>
      <c r="G41" s="160" t="s">
        <v>229</v>
      </c>
      <c r="H41" s="161">
        <v>58000</v>
      </c>
      <c r="I41" s="66">
        <v>58000</v>
      </c>
      <c r="J41" s="66"/>
      <c r="K41" s="160"/>
      <c r="L41" s="66">
        <v>58000</v>
      </c>
      <c r="M41" s="160"/>
      <c r="N41" s="66"/>
      <c r="O41" s="66"/>
      <c r="P41" s="160"/>
      <c r="Q41" s="66"/>
      <c r="R41" s="66"/>
      <c r="S41" s="66"/>
      <c r="T41" s="66"/>
      <c r="U41" s="66"/>
      <c r="V41" s="66"/>
      <c r="W41" s="66"/>
    </row>
    <row r="42" ht="20.25" customHeight="1" spans="1:23">
      <c r="A42" s="160" t="str">
        <f t="shared" si="0"/>
        <v>       玉溪市社会保险中心</v>
      </c>
      <c r="B42" s="160" t="s">
        <v>230</v>
      </c>
      <c r="C42" s="160" t="s">
        <v>231</v>
      </c>
      <c r="D42" s="160" t="s">
        <v>80</v>
      </c>
      <c r="E42" s="160" t="s">
        <v>149</v>
      </c>
      <c r="F42" s="160" t="s">
        <v>232</v>
      </c>
      <c r="G42" s="160" t="s">
        <v>178</v>
      </c>
      <c r="H42" s="161">
        <v>144000</v>
      </c>
      <c r="I42" s="66">
        <v>144000</v>
      </c>
      <c r="J42" s="66">
        <v>36000</v>
      </c>
      <c r="K42" s="160"/>
      <c r="L42" s="66">
        <v>108000</v>
      </c>
      <c r="M42" s="160"/>
      <c r="N42" s="66"/>
      <c r="O42" s="66"/>
      <c r="P42" s="160"/>
      <c r="Q42" s="66"/>
      <c r="R42" s="66"/>
      <c r="S42" s="66"/>
      <c r="T42" s="66"/>
      <c r="U42" s="66"/>
      <c r="V42" s="66"/>
      <c r="W42" s="66"/>
    </row>
    <row r="43" ht="20.25" customHeight="1" spans="1:23">
      <c r="A43" s="160" t="str">
        <f t="shared" si="0"/>
        <v>       玉溪市社会保险中心</v>
      </c>
      <c r="B43" s="160" t="s">
        <v>233</v>
      </c>
      <c r="C43" s="160" t="s">
        <v>234</v>
      </c>
      <c r="D43" s="160" t="s">
        <v>80</v>
      </c>
      <c r="E43" s="160" t="s">
        <v>149</v>
      </c>
      <c r="F43" s="160" t="s">
        <v>235</v>
      </c>
      <c r="G43" s="160" t="s">
        <v>234</v>
      </c>
      <c r="H43" s="161">
        <v>195000</v>
      </c>
      <c r="I43" s="66">
        <v>195000</v>
      </c>
      <c r="J43" s="66"/>
      <c r="K43" s="160"/>
      <c r="L43" s="66">
        <v>195000</v>
      </c>
      <c r="M43" s="160"/>
      <c r="N43" s="66"/>
      <c r="O43" s="66"/>
      <c r="P43" s="160"/>
      <c r="Q43" s="66"/>
      <c r="R43" s="66"/>
      <c r="S43" s="66"/>
      <c r="T43" s="66"/>
      <c r="U43" s="66"/>
      <c r="V43" s="66"/>
      <c r="W43" s="66"/>
    </row>
    <row r="44" ht="20.25" customHeight="1" spans="1:23">
      <c r="A44" s="156" t="s">
        <v>30</v>
      </c>
      <c r="B44" s="156"/>
      <c r="C44" s="156"/>
      <c r="D44" s="156"/>
      <c r="E44" s="156"/>
      <c r="F44" s="156"/>
      <c r="G44" s="156"/>
      <c r="H44" s="66">
        <v>9623820.15</v>
      </c>
      <c r="I44" s="66">
        <v>9623820.15</v>
      </c>
      <c r="J44" s="66">
        <v>3474204.53</v>
      </c>
      <c r="K44" s="66"/>
      <c r="L44" s="66">
        <v>6149615.62</v>
      </c>
      <c r="M44" s="66"/>
      <c r="N44" s="66"/>
      <c r="O44" s="66"/>
      <c r="P44" s="66"/>
      <c r="Q44" s="66"/>
      <c r="R44" s="66"/>
      <c r="S44" s="66"/>
      <c r="T44" s="66"/>
      <c r="U44" s="66"/>
      <c r="V44" s="66"/>
      <c r="W44" s="66"/>
    </row>
  </sheetData>
  <mergeCells count="17">
    <mergeCell ref="A2:W2"/>
    <mergeCell ref="A3:W3"/>
    <mergeCell ref="A4:V4"/>
    <mergeCell ref="H5:W5"/>
    <mergeCell ref="I6:M6"/>
    <mergeCell ref="N6:P6"/>
    <mergeCell ref="R6:W6"/>
    <mergeCell ref="A44:G44"/>
    <mergeCell ref="A5:A7"/>
    <mergeCell ref="B5:B7"/>
    <mergeCell ref="C5:C7"/>
    <mergeCell ref="D5:D7"/>
    <mergeCell ref="E5:E7"/>
    <mergeCell ref="F5:F7"/>
    <mergeCell ref="G5:G7"/>
    <mergeCell ref="H6:H7"/>
    <mergeCell ref="Q6:Q7"/>
  </mergeCells>
  <pageMargins left="0.75" right="0.75" top="1" bottom="1" header="0.5" footer="0.5"/>
  <pageSetup paperSize="1" scale="32"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view="pageBreakPreview" zoomScaleNormal="100" workbookViewId="0">
      <pane ySplit="1" topLeftCell="A2" activePane="bottomLeft" state="frozen"/>
      <selection/>
      <selection pane="bottomLeft" activeCell="W6" sqref="W6:W7"/>
    </sheetView>
  </sheetViews>
  <sheetFormatPr defaultColWidth="9.14166666666667" defaultRowHeight="14.25" customHeight="1"/>
  <cols>
    <col min="1" max="1" width="10.25" customWidth="1"/>
    <col min="2" max="2" width="19" customWidth="1"/>
    <col min="3" max="3" width="36.75" customWidth="1"/>
    <col min="4" max="4" width="19.125" customWidth="1"/>
    <col min="5" max="5" width="12.25" customWidth="1"/>
    <col min="6" max="6" width="19.7416666666667" customWidth="1"/>
    <col min="7" max="7" width="12.875" customWidth="1"/>
    <col min="8" max="8" width="14.75" customWidth="1"/>
    <col min="9" max="16" width="14.175" customWidth="1"/>
    <col min="17" max="17" width="13.6" customWidth="1"/>
    <col min="18" max="19" width="11.25" customWidth="1"/>
    <col min="20" max="20" width="11.375" customWidth="1"/>
    <col min="21" max="22" width="15.175" customWidth="1"/>
    <col min="23" max="23" width="12.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146"/>
      <c r="F2" s="146"/>
      <c r="G2" s="146"/>
      <c r="H2" s="146"/>
      <c r="K2" s="134"/>
      <c r="N2" s="134"/>
      <c r="O2" s="134"/>
      <c r="P2" s="134"/>
      <c r="U2" s="151"/>
      <c r="W2" s="135" t="s">
        <v>236</v>
      </c>
    </row>
    <row r="3" ht="27.75" customHeight="1" spans="1:23">
      <c r="A3" s="34" t="s">
        <v>237</v>
      </c>
      <c r="B3" s="34"/>
      <c r="C3" s="34"/>
      <c r="D3" s="34"/>
      <c r="E3" s="34"/>
      <c r="F3" s="34"/>
      <c r="G3" s="34"/>
      <c r="H3" s="34"/>
      <c r="I3" s="34"/>
      <c r="J3" s="34"/>
      <c r="K3" s="34"/>
      <c r="L3" s="34"/>
      <c r="M3" s="34"/>
      <c r="N3" s="34"/>
      <c r="O3" s="34"/>
      <c r="P3" s="34"/>
      <c r="Q3" s="34"/>
      <c r="R3" s="34"/>
      <c r="S3" s="34"/>
      <c r="T3" s="34"/>
      <c r="U3" s="34"/>
      <c r="V3" s="34"/>
      <c r="W3" s="34"/>
    </row>
    <row r="4" ht="27" customHeight="1" spans="1:23">
      <c r="A4" s="6" t="str">
        <f t="shared" ref="A4:B4" si="0">"单位名称："&amp;"玉溪市社会保险中心"</f>
        <v>单位名称：玉溪市社会保险中心</v>
      </c>
      <c r="B4" s="147" t="str">
        <f t="shared" si="0"/>
        <v>单位名称：玉溪市社会保险中心</v>
      </c>
      <c r="C4" s="147"/>
      <c r="D4" s="147"/>
      <c r="E4" s="147"/>
      <c r="F4" s="147"/>
      <c r="G4" s="147"/>
      <c r="H4" s="147"/>
      <c r="I4" s="147"/>
      <c r="J4" s="8"/>
      <c r="K4" s="8"/>
      <c r="L4" s="8"/>
      <c r="M4" s="8"/>
      <c r="N4" s="8"/>
      <c r="O4" s="8"/>
      <c r="P4" s="8"/>
      <c r="Q4" s="8"/>
      <c r="U4" s="151"/>
      <c r="W4" s="138" t="s">
        <v>2</v>
      </c>
    </row>
    <row r="5" ht="21.75" customHeight="1" spans="1:23">
      <c r="A5" s="10" t="s">
        <v>238</v>
      </c>
      <c r="B5" s="10" t="s">
        <v>129</v>
      </c>
      <c r="C5" s="10" t="s">
        <v>130</v>
      </c>
      <c r="D5" s="10" t="s">
        <v>239</v>
      </c>
      <c r="E5" s="11" t="s">
        <v>131</v>
      </c>
      <c r="F5" s="11" t="s">
        <v>132</v>
      </c>
      <c r="G5" s="11" t="s">
        <v>133</v>
      </c>
      <c r="H5" s="11" t="s">
        <v>134</v>
      </c>
      <c r="I5" s="21" t="s">
        <v>30</v>
      </c>
      <c r="J5" s="21" t="s">
        <v>240</v>
      </c>
      <c r="K5" s="21"/>
      <c r="L5" s="21"/>
      <c r="M5" s="21"/>
      <c r="N5" s="21" t="s">
        <v>136</v>
      </c>
      <c r="O5" s="21"/>
      <c r="P5" s="21"/>
      <c r="Q5" s="11" t="s">
        <v>36</v>
      </c>
      <c r="R5" s="12" t="s">
        <v>241</v>
      </c>
      <c r="S5" s="13"/>
      <c r="T5" s="13"/>
      <c r="U5" s="13"/>
      <c r="V5" s="13"/>
      <c r="W5" s="14"/>
    </row>
    <row r="6" ht="21.75" customHeight="1" spans="1:23">
      <c r="A6" s="15"/>
      <c r="B6" s="15"/>
      <c r="C6" s="15"/>
      <c r="D6" s="15"/>
      <c r="E6" s="16"/>
      <c r="F6" s="16"/>
      <c r="G6" s="16"/>
      <c r="H6" s="16"/>
      <c r="I6" s="21"/>
      <c r="J6" s="150" t="s">
        <v>33</v>
      </c>
      <c r="K6" s="150"/>
      <c r="L6" s="150" t="s">
        <v>34</v>
      </c>
      <c r="M6" s="150" t="s">
        <v>35</v>
      </c>
      <c r="N6" s="11" t="s">
        <v>33</v>
      </c>
      <c r="O6" s="11" t="s">
        <v>34</v>
      </c>
      <c r="P6" s="11" t="s">
        <v>35</v>
      </c>
      <c r="Q6" s="16"/>
      <c r="R6" s="11" t="s">
        <v>32</v>
      </c>
      <c r="S6" s="11" t="s">
        <v>39</v>
      </c>
      <c r="T6" s="11" t="s">
        <v>142</v>
      </c>
      <c r="U6" s="11" t="s">
        <v>41</v>
      </c>
      <c r="V6" s="11" t="s">
        <v>42</v>
      </c>
      <c r="W6" s="11" t="s">
        <v>43</v>
      </c>
    </row>
    <row r="7" ht="40.5" customHeight="1" spans="1:23">
      <c r="A7" s="18"/>
      <c r="B7" s="18"/>
      <c r="C7" s="18"/>
      <c r="D7" s="18"/>
      <c r="E7" s="19"/>
      <c r="F7" s="19"/>
      <c r="G7" s="19"/>
      <c r="H7" s="19"/>
      <c r="I7" s="21"/>
      <c r="J7" s="150" t="s">
        <v>32</v>
      </c>
      <c r="K7" s="150" t="s">
        <v>242</v>
      </c>
      <c r="L7" s="150"/>
      <c r="M7" s="150"/>
      <c r="N7" s="19"/>
      <c r="O7" s="19"/>
      <c r="P7" s="19"/>
      <c r="Q7" s="19"/>
      <c r="R7" s="19"/>
      <c r="S7" s="19"/>
      <c r="T7" s="19"/>
      <c r="U7" s="20"/>
      <c r="V7" s="19"/>
      <c r="W7" s="19"/>
    </row>
    <row r="8" ht="15" customHeight="1" spans="1:23">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row>
    <row r="9" ht="32.9" customHeight="1" spans="1:23">
      <c r="A9" s="27"/>
      <c r="B9" s="149"/>
      <c r="C9" s="27" t="s">
        <v>243</v>
      </c>
      <c r="D9" s="27"/>
      <c r="E9" s="27"/>
      <c r="F9" s="27"/>
      <c r="G9" s="27"/>
      <c r="H9" s="27"/>
      <c r="I9" s="47">
        <v>1753500</v>
      </c>
      <c r="J9" s="47">
        <v>1753500</v>
      </c>
      <c r="K9" s="47">
        <v>1753500</v>
      </c>
      <c r="L9" s="47"/>
      <c r="M9" s="47"/>
      <c r="N9" s="47"/>
      <c r="O9" s="47"/>
      <c r="P9" s="47"/>
      <c r="Q9" s="47"/>
      <c r="R9" s="47"/>
      <c r="S9" s="47"/>
      <c r="T9" s="47"/>
      <c r="U9" s="47"/>
      <c r="V9" s="47"/>
      <c r="W9" s="47"/>
    </row>
    <row r="10" ht="32.9" customHeight="1" spans="1:23">
      <c r="A10" s="27" t="s">
        <v>244</v>
      </c>
      <c r="B10" s="149" t="s">
        <v>245</v>
      </c>
      <c r="C10" s="27" t="s">
        <v>243</v>
      </c>
      <c r="D10" s="27" t="s">
        <v>64</v>
      </c>
      <c r="E10" s="27" t="s">
        <v>88</v>
      </c>
      <c r="F10" s="27" t="s">
        <v>246</v>
      </c>
      <c r="G10" s="27" t="s">
        <v>175</v>
      </c>
      <c r="H10" s="27" t="s">
        <v>176</v>
      </c>
      <c r="I10" s="47">
        <v>1753500</v>
      </c>
      <c r="J10" s="47">
        <v>1753500</v>
      </c>
      <c r="K10" s="47">
        <v>1753500</v>
      </c>
      <c r="L10" s="47"/>
      <c r="M10" s="47"/>
      <c r="N10" s="47"/>
      <c r="O10" s="47"/>
      <c r="P10" s="47"/>
      <c r="Q10" s="47"/>
      <c r="R10" s="47"/>
      <c r="S10" s="47"/>
      <c r="T10" s="47"/>
      <c r="U10" s="47"/>
      <c r="V10" s="47"/>
      <c r="W10" s="47"/>
    </row>
    <row r="11" ht="32.9" customHeight="1" spans="1:23">
      <c r="A11" s="27"/>
      <c r="B11" s="27"/>
      <c r="C11" s="27" t="s">
        <v>247</v>
      </c>
      <c r="D11" s="27"/>
      <c r="E11" s="27"/>
      <c r="F11" s="27"/>
      <c r="G11" s="27"/>
      <c r="H11" s="27"/>
      <c r="I11" s="47">
        <v>5505000</v>
      </c>
      <c r="J11" s="47">
        <v>5505000</v>
      </c>
      <c r="K11" s="47">
        <v>5505000</v>
      </c>
      <c r="L11" s="47"/>
      <c r="M11" s="47"/>
      <c r="N11" s="47"/>
      <c r="O11" s="47"/>
      <c r="P11" s="47"/>
      <c r="Q11" s="47"/>
      <c r="R11" s="47"/>
      <c r="S11" s="47"/>
      <c r="T11" s="47"/>
      <c r="U11" s="47"/>
      <c r="V11" s="47"/>
      <c r="W11" s="47"/>
    </row>
    <row r="12" ht="32.9" customHeight="1" spans="1:23">
      <c r="A12" s="27" t="s">
        <v>244</v>
      </c>
      <c r="B12" s="149" t="s">
        <v>248</v>
      </c>
      <c r="C12" s="27" t="s">
        <v>247</v>
      </c>
      <c r="D12" s="27" t="s">
        <v>64</v>
      </c>
      <c r="E12" s="27" t="s">
        <v>82</v>
      </c>
      <c r="F12" s="27" t="s">
        <v>249</v>
      </c>
      <c r="G12" s="27" t="s">
        <v>175</v>
      </c>
      <c r="H12" s="27" t="s">
        <v>176</v>
      </c>
      <c r="I12" s="47">
        <v>5505000</v>
      </c>
      <c r="J12" s="47">
        <v>5505000</v>
      </c>
      <c r="K12" s="47">
        <v>5505000</v>
      </c>
      <c r="L12" s="47"/>
      <c r="M12" s="47"/>
      <c r="N12" s="47"/>
      <c r="O12" s="47"/>
      <c r="P12" s="47"/>
      <c r="Q12" s="47"/>
      <c r="R12" s="47"/>
      <c r="S12" s="47"/>
      <c r="T12" s="47"/>
      <c r="U12" s="47"/>
      <c r="V12" s="47"/>
      <c r="W12" s="47"/>
    </row>
    <row r="13" ht="32.9" customHeight="1" spans="1:23">
      <c r="A13" s="27"/>
      <c r="B13" s="27"/>
      <c r="C13" s="27" t="s">
        <v>250</v>
      </c>
      <c r="D13" s="27"/>
      <c r="E13" s="27"/>
      <c r="F13" s="27"/>
      <c r="G13" s="27"/>
      <c r="H13" s="27"/>
      <c r="I13" s="47">
        <v>2577800</v>
      </c>
      <c r="J13" s="47">
        <v>2577800</v>
      </c>
      <c r="K13" s="47">
        <v>2577800</v>
      </c>
      <c r="L13" s="47"/>
      <c r="M13" s="47"/>
      <c r="N13" s="47"/>
      <c r="O13" s="47"/>
      <c r="P13" s="47"/>
      <c r="Q13" s="47"/>
      <c r="R13" s="47"/>
      <c r="S13" s="47"/>
      <c r="T13" s="47"/>
      <c r="U13" s="47"/>
      <c r="V13" s="47"/>
      <c r="W13" s="47"/>
    </row>
    <row r="14" ht="32.9" customHeight="1" spans="1:23">
      <c r="A14" s="27" t="s">
        <v>244</v>
      </c>
      <c r="B14" s="149" t="s">
        <v>251</v>
      </c>
      <c r="C14" s="27" t="s">
        <v>250</v>
      </c>
      <c r="D14" s="27" t="s">
        <v>64</v>
      </c>
      <c r="E14" s="27" t="s">
        <v>88</v>
      </c>
      <c r="F14" s="27" t="s">
        <v>246</v>
      </c>
      <c r="G14" s="27" t="s">
        <v>252</v>
      </c>
      <c r="H14" s="27" t="s">
        <v>77</v>
      </c>
      <c r="I14" s="47">
        <v>2577800</v>
      </c>
      <c r="J14" s="47">
        <v>2577800</v>
      </c>
      <c r="K14" s="47">
        <v>2577800</v>
      </c>
      <c r="L14" s="47"/>
      <c r="M14" s="47"/>
      <c r="N14" s="47"/>
      <c r="O14" s="47"/>
      <c r="P14" s="47"/>
      <c r="Q14" s="47"/>
      <c r="R14" s="47"/>
      <c r="S14" s="47"/>
      <c r="T14" s="47"/>
      <c r="U14" s="47"/>
      <c r="V14" s="47"/>
      <c r="W14" s="47"/>
    </row>
    <row r="15" ht="32.9" customHeight="1" spans="1:23">
      <c r="A15" s="27"/>
      <c r="B15" s="27"/>
      <c r="C15" s="27" t="s">
        <v>253</v>
      </c>
      <c r="D15" s="27"/>
      <c r="E15" s="27"/>
      <c r="F15" s="27"/>
      <c r="G15" s="27"/>
      <c r="H15" s="27"/>
      <c r="I15" s="47">
        <v>80000</v>
      </c>
      <c r="J15" s="47">
        <v>80000</v>
      </c>
      <c r="K15" s="47">
        <v>80000</v>
      </c>
      <c r="L15" s="47"/>
      <c r="M15" s="47"/>
      <c r="N15" s="47"/>
      <c r="O15" s="47"/>
      <c r="P15" s="47"/>
      <c r="Q15" s="47"/>
      <c r="R15" s="47"/>
      <c r="S15" s="47"/>
      <c r="T15" s="47"/>
      <c r="U15" s="47"/>
      <c r="V15" s="47"/>
      <c r="W15" s="47"/>
    </row>
    <row r="16" ht="32.9" customHeight="1" spans="1:23">
      <c r="A16" s="27" t="s">
        <v>244</v>
      </c>
      <c r="B16" s="149" t="s">
        <v>254</v>
      </c>
      <c r="C16" s="27" t="s">
        <v>253</v>
      </c>
      <c r="D16" s="27" t="s">
        <v>64</v>
      </c>
      <c r="E16" s="27" t="s">
        <v>82</v>
      </c>
      <c r="F16" s="27" t="s">
        <v>249</v>
      </c>
      <c r="G16" s="27" t="s">
        <v>175</v>
      </c>
      <c r="H16" s="27" t="s">
        <v>176</v>
      </c>
      <c r="I16" s="47">
        <v>80000</v>
      </c>
      <c r="J16" s="47">
        <v>80000</v>
      </c>
      <c r="K16" s="47">
        <v>80000</v>
      </c>
      <c r="L16" s="47"/>
      <c r="M16" s="47"/>
      <c r="N16" s="47"/>
      <c r="O16" s="47"/>
      <c r="P16" s="47"/>
      <c r="Q16" s="47"/>
      <c r="R16" s="47"/>
      <c r="S16" s="47"/>
      <c r="T16" s="47"/>
      <c r="U16" s="47"/>
      <c r="V16" s="47"/>
      <c r="W16" s="47"/>
    </row>
    <row r="17" ht="32.9" customHeight="1" spans="1:23">
      <c r="A17" s="27"/>
      <c r="B17" s="27"/>
      <c r="C17" s="27" t="s">
        <v>255</v>
      </c>
      <c r="D17" s="27"/>
      <c r="E17" s="27"/>
      <c r="F17" s="27"/>
      <c r="G17" s="27"/>
      <c r="H17" s="27"/>
      <c r="I17" s="47">
        <v>2818257</v>
      </c>
      <c r="J17" s="47">
        <v>2818257</v>
      </c>
      <c r="K17" s="47">
        <v>2818257</v>
      </c>
      <c r="L17" s="47"/>
      <c r="M17" s="47"/>
      <c r="N17" s="47"/>
      <c r="O17" s="47"/>
      <c r="P17" s="47"/>
      <c r="Q17" s="47"/>
      <c r="R17" s="47"/>
      <c r="S17" s="47"/>
      <c r="T17" s="47"/>
      <c r="U17" s="47"/>
      <c r="V17" s="47"/>
      <c r="W17" s="47"/>
    </row>
    <row r="18" ht="32.9" customHeight="1" spans="1:23">
      <c r="A18" s="27" t="s">
        <v>244</v>
      </c>
      <c r="B18" s="149" t="s">
        <v>256</v>
      </c>
      <c r="C18" s="27" t="s">
        <v>255</v>
      </c>
      <c r="D18" s="27" t="s">
        <v>64</v>
      </c>
      <c r="E18" s="27" t="s">
        <v>85</v>
      </c>
      <c r="F18" s="27" t="s">
        <v>257</v>
      </c>
      <c r="G18" s="27" t="s">
        <v>258</v>
      </c>
      <c r="H18" s="27" t="s">
        <v>259</v>
      </c>
      <c r="I18" s="47">
        <v>2818257</v>
      </c>
      <c r="J18" s="47">
        <v>2818257</v>
      </c>
      <c r="K18" s="47">
        <v>2818257</v>
      </c>
      <c r="L18" s="47"/>
      <c r="M18" s="47"/>
      <c r="N18" s="47"/>
      <c r="O18" s="47"/>
      <c r="P18" s="47"/>
      <c r="Q18" s="47"/>
      <c r="R18" s="47"/>
      <c r="S18" s="47"/>
      <c r="T18" s="47"/>
      <c r="U18" s="47"/>
      <c r="V18" s="47"/>
      <c r="W18" s="47"/>
    </row>
    <row r="19" ht="32.9" customHeight="1" spans="1:23">
      <c r="A19" s="27"/>
      <c r="B19" s="27"/>
      <c r="C19" s="27" t="s">
        <v>260</v>
      </c>
      <c r="D19" s="27"/>
      <c r="E19" s="27"/>
      <c r="F19" s="27"/>
      <c r="G19" s="27"/>
      <c r="H19" s="27"/>
      <c r="I19" s="47">
        <v>180376100</v>
      </c>
      <c r="J19" s="47">
        <v>180376100</v>
      </c>
      <c r="K19" s="47">
        <v>180376100</v>
      </c>
      <c r="L19" s="47"/>
      <c r="M19" s="47"/>
      <c r="N19" s="47"/>
      <c r="O19" s="47"/>
      <c r="P19" s="47"/>
      <c r="Q19" s="47"/>
      <c r="R19" s="47"/>
      <c r="S19" s="47"/>
      <c r="T19" s="47"/>
      <c r="U19" s="47"/>
      <c r="V19" s="47"/>
      <c r="W19" s="47"/>
    </row>
    <row r="20" ht="32.9" customHeight="1" spans="1:23">
      <c r="A20" s="27" t="s">
        <v>244</v>
      </c>
      <c r="B20" s="149" t="s">
        <v>261</v>
      </c>
      <c r="C20" s="27" t="s">
        <v>260</v>
      </c>
      <c r="D20" s="27" t="s">
        <v>64</v>
      </c>
      <c r="E20" s="27" t="s">
        <v>101</v>
      </c>
      <c r="F20" s="27" t="s">
        <v>262</v>
      </c>
      <c r="G20" s="27" t="s">
        <v>252</v>
      </c>
      <c r="H20" s="27" t="s">
        <v>77</v>
      </c>
      <c r="I20" s="47">
        <v>180376100</v>
      </c>
      <c r="J20" s="47">
        <v>180376100</v>
      </c>
      <c r="K20" s="47">
        <v>180376100</v>
      </c>
      <c r="L20" s="47"/>
      <c r="M20" s="47"/>
      <c r="N20" s="47"/>
      <c r="O20" s="47"/>
      <c r="P20" s="47"/>
      <c r="Q20" s="47"/>
      <c r="R20" s="47"/>
      <c r="S20" s="47"/>
      <c r="T20" s="47"/>
      <c r="U20" s="47"/>
      <c r="V20" s="47"/>
      <c r="W20" s="47"/>
    </row>
    <row r="21" ht="32.9" customHeight="1" spans="1:23">
      <c r="A21" s="27"/>
      <c r="B21" s="27"/>
      <c r="C21" s="27" t="s">
        <v>263</v>
      </c>
      <c r="D21" s="27"/>
      <c r="E21" s="27"/>
      <c r="F21" s="27"/>
      <c r="G21" s="27"/>
      <c r="H21" s="27"/>
      <c r="I21" s="47">
        <v>414894</v>
      </c>
      <c r="J21" s="47">
        <v>414894</v>
      </c>
      <c r="K21" s="47">
        <v>414894</v>
      </c>
      <c r="L21" s="47"/>
      <c r="M21" s="47"/>
      <c r="N21" s="47"/>
      <c r="O21" s="47"/>
      <c r="P21" s="47"/>
      <c r="Q21" s="47"/>
      <c r="R21" s="47"/>
      <c r="S21" s="47"/>
      <c r="T21" s="47"/>
      <c r="U21" s="47"/>
      <c r="V21" s="47"/>
      <c r="W21" s="47"/>
    </row>
    <row r="22" ht="32.9" customHeight="1" spans="1:23">
      <c r="A22" s="27" t="s">
        <v>244</v>
      </c>
      <c r="B22" s="149" t="s">
        <v>264</v>
      </c>
      <c r="C22" s="27" t="s">
        <v>263</v>
      </c>
      <c r="D22" s="27" t="s">
        <v>64</v>
      </c>
      <c r="E22" s="27" t="s">
        <v>85</v>
      </c>
      <c r="F22" s="27" t="s">
        <v>257</v>
      </c>
      <c r="G22" s="27" t="s">
        <v>252</v>
      </c>
      <c r="H22" s="27" t="s">
        <v>77</v>
      </c>
      <c r="I22" s="47">
        <v>414894</v>
      </c>
      <c r="J22" s="47">
        <v>414894</v>
      </c>
      <c r="K22" s="47">
        <v>414894</v>
      </c>
      <c r="L22" s="47"/>
      <c r="M22" s="47"/>
      <c r="N22" s="47"/>
      <c r="O22" s="47"/>
      <c r="P22" s="47"/>
      <c r="Q22" s="47"/>
      <c r="R22" s="47"/>
      <c r="S22" s="47"/>
      <c r="T22" s="47"/>
      <c r="U22" s="47"/>
      <c r="V22" s="47"/>
      <c r="W22" s="47"/>
    </row>
    <row r="23" ht="26" customHeight="1" spans="1:23">
      <c r="A23" s="48" t="s">
        <v>265</v>
      </c>
      <c r="B23" s="49"/>
      <c r="C23" s="49"/>
      <c r="D23" s="49"/>
      <c r="E23" s="49"/>
      <c r="F23" s="49"/>
      <c r="G23" s="49"/>
      <c r="H23" s="50"/>
      <c r="I23" s="47">
        <v>193525551</v>
      </c>
      <c r="J23" s="47">
        <v>193525551</v>
      </c>
      <c r="K23" s="47">
        <v>193525551</v>
      </c>
      <c r="L23" s="47"/>
      <c r="M23" s="47"/>
      <c r="N23" s="47"/>
      <c r="O23" s="47"/>
      <c r="P23" s="47"/>
      <c r="Q23" s="47"/>
      <c r="R23" s="47"/>
      <c r="S23" s="47"/>
      <c r="T23" s="47"/>
      <c r="U23" s="47"/>
      <c r="V23" s="47"/>
      <c r="W23" s="47"/>
    </row>
  </sheetData>
  <mergeCells count="28">
    <mergeCell ref="A3:W3"/>
    <mergeCell ref="A4:I4"/>
    <mergeCell ref="J5:M5"/>
    <mergeCell ref="N5:P5"/>
    <mergeCell ref="R5:W5"/>
    <mergeCell ref="J6:K6"/>
    <mergeCell ref="A23:H2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0"/>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48"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9.5" customWidth="1"/>
  </cols>
  <sheetData>
    <row r="1" customHeight="1" spans="1:10">
      <c r="A1" s="1"/>
      <c r="B1" s="1"/>
      <c r="C1" s="1"/>
      <c r="D1" s="1"/>
      <c r="E1" s="1"/>
      <c r="F1" s="1"/>
      <c r="G1" s="1"/>
      <c r="H1" s="1"/>
      <c r="I1" s="1"/>
      <c r="J1" s="1"/>
    </row>
    <row r="2" customHeight="1" spans="10:10">
      <c r="J2" s="144" t="s">
        <v>266</v>
      </c>
    </row>
    <row r="3" ht="28.5" customHeight="1" spans="1:10">
      <c r="A3" s="143" t="s">
        <v>267</v>
      </c>
      <c r="B3" s="34"/>
      <c r="C3" s="34"/>
      <c r="D3" s="34"/>
      <c r="E3" s="34"/>
      <c r="F3" s="103"/>
      <c r="G3" s="34"/>
      <c r="H3" s="103"/>
      <c r="I3" s="103"/>
      <c r="J3" s="34"/>
    </row>
    <row r="4" ht="15" customHeight="1" spans="1:1">
      <c r="A4" s="6" t="str">
        <f>"单位名称："&amp;"玉溪市社会保险中心"</f>
        <v>单位名称：玉溪市社会保险中心</v>
      </c>
    </row>
    <row r="5" ht="27" customHeight="1" spans="1:10">
      <c r="A5" s="70" t="s">
        <v>268</v>
      </c>
      <c r="B5" s="70" t="s">
        <v>269</v>
      </c>
      <c r="C5" s="70" t="s">
        <v>270</v>
      </c>
      <c r="D5" s="70" t="s">
        <v>271</v>
      </c>
      <c r="E5" s="70" t="s">
        <v>272</v>
      </c>
      <c r="F5" s="56" t="s">
        <v>273</v>
      </c>
      <c r="G5" s="70" t="s">
        <v>274</v>
      </c>
      <c r="H5" s="56" t="s">
        <v>275</v>
      </c>
      <c r="I5" s="56" t="s">
        <v>276</v>
      </c>
      <c r="J5" s="70" t="s">
        <v>277</v>
      </c>
    </row>
    <row r="6" ht="30" customHeight="1" spans="1:10">
      <c r="A6" s="70">
        <v>1</v>
      </c>
      <c r="B6" s="70">
        <v>2</v>
      </c>
      <c r="C6" s="70">
        <v>3</v>
      </c>
      <c r="D6" s="70">
        <v>4</v>
      </c>
      <c r="E6" s="70">
        <v>5</v>
      </c>
      <c r="F6" s="56">
        <v>6</v>
      </c>
      <c r="G6" s="70">
        <v>7</v>
      </c>
      <c r="H6" s="56">
        <v>8</v>
      </c>
      <c r="I6" s="56">
        <v>9</v>
      </c>
      <c r="J6" s="70">
        <v>10</v>
      </c>
    </row>
    <row r="7" ht="29" customHeight="1" spans="1:10">
      <c r="A7" s="27" t="s">
        <v>64</v>
      </c>
      <c r="B7" s="71"/>
      <c r="C7" s="71"/>
      <c r="D7" s="71"/>
      <c r="E7" s="72"/>
      <c r="F7" s="73"/>
      <c r="G7" s="72"/>
      <c r="H7" s="73"/>
      <c r="I7" s="73"/>
      <c r="J7" s="72"/>
    </row>
    <row r="8" ht="33.75" customHeight="1" spans="1:10">
      <c r="A8" s="27" t="s">
        <v>250</v>
      </c>
      <c r="B8" s="27" t="s">
        <v>278</v>
      </c>
      <c r="C8" s="27" t="s">
        <v>279</v>
      </c>
      <c r="D8" s="27" t="s">
        <v>280</v>
      </c>
      <c r="E8" s="27" t="s">
        <v>281</v>
      </c>
      <c r="F8" s="27" t="s">
        <v>282</v>
      </c>
      <c r="G8" s="45" t="s">
        <v>52</v>
      </c>
      <c r="H8" s="27" t="s">
        <v>283</v>
      </c>
      <c r="I8" s="27" t="s">
        <v>284</v>
      </c>
      <c r="J8" s="27" t="s">
        <v>285</v>
      </c>
    </row>
    <row r="9" ht="33.75" customHeight="1" spans="1:10">
      <c r="A9" s="27" t="s">
        <v>250</v>
      </c>
      <c r="B9" s="27" t="s">
        <v>286</v>
      </c>
      <c r="C9" s="27" t="s">
        <v>279</v>
      </c>
      <c r="D9" s="27" t="s">
        <v>280</v>
      </c>
      <c r="E9" s="27" t="s">
        <v>287</v>
      </c>
      <c r="F9" s="27" t="s">
        <v>282</v>
      </c>
      <c r="G9" s="45" t="s">
        <v>288</v>
      </c>
      <c r="H9" s="27" t="s">
        <v>289</v>
      </c>
      <c r="I9" s="27" t="s">
        <v>284</v>
      </c>
      <c r="J9" s="27" t="s">
        <v>290</v>
      </c>
    </row>
    <row r="10" ht="33.75" customHeight="1" spans="1:10">
      <c r="A10" s="27" t="s">
        <v>250</v>
      </c>
      <c r="B10" s="27" t="s">
        <v>286</v>
      </c>
      <c r="C10" s="27" t="s">
        <v>279</v>
      </c>
      <c r="D10" s="27" t="s">
        <v>291</v>
      </c>
      <c r="E10" s="27" t="s">
        <v>292</v>
      </c>
      <c r="F10" s="27" t="s">
        <v>293</v>
      </c>
      <c r="G10" s="45" t="s">
        <v>294</v>
      </c>
      <c r="H10" s="27" t="s">
        <v>295</v>
      </c>
      <c r="I10" s="27" t="s">
        <v>284</v>
      </c>
      <c r="J10" s="27" t="s">
        <v>296</v>
      </c>
    </row>
    <row r="11" ht="33.75" customHeight="1" spans="1:10">
      <c r="A11" s="27" t="s">
        <v>250</v>
      </c>
      <c r="B11" s="27" t="s">
        <v>286</v>
      </c>
      <c r="C11" s="27" t="s">
        <v>279</v>
      </c>
      <c r="D11" s="27" t="s">
        <v>297</v>
      </c>
      <c r="E11" s="27" t="s">
        <v>298</v>
      </c>
      <c r="F11" s="27" t="s">
        <v>293</v>
      </c>
      <c r="G11" s="45" t="s">
        <v>294</v>
      </c>
      <c r="H11" s="27" t="s">
        <v>295</v>
      </c>
      <c r="I11" s="27" t="s">
        <v>284</v>
      </c>
      <c r="J11" s="27" t="s">
        <v>299</v>
      </c>
    </row>
    <row r="12" ht="33.75" customHeight="1" spans="1:10">
      <c r="A12" s="27" t="s">
        <v>250</v>
      </c>
      <c r="B12" s="27" t="s">
        <v>286</v>
      </c>
      <c r="C12" s="27" t="s">
        <v>300</v>
      </c>
      <c r="D12" s="27" t="s">
        <v>301</v>
      </c>
      <c r="E12" s="27" t="s">
        <v>302</v>
      </c>
      <c r="F12" s="27" t="s">
        <v>293</v>
      </c>
      <c r="G12" s="45" t="s">
        <v>294</v>
      </c>
      <c r="H12" s="27" t="s">
        <v>295</v>
      </c>
      <c r="I12" s="27" t="s">
        <v>284</v>
      </c>
      <c r="J12" s="27" t="s">
        <v>303</v>
      </c>
    </row>
    <row r="13" ht="33.75" customHeight="1" spans="1:10">
      <c r="A13" s="27" t="s">
        <v>250</v>
      </c>
      <c r="B13" s="27" t="s">
        <v>286</v>
      </c>
      <c r="C13" s="27" t="s">
        <v>300</v>
      </c>
      <c r="D13" s="27" t="s">
        <v>301</v>
      </c>
      <c r="E13" s="27" t="s">
        <v>304</v>
      </c>
      <c r="F13" s="27" t="s">
        <v>293</v>
      </c>
      <c r="G13" s="45" t="s">
        <v>294</v>
      </c>
      <c r="H13" s="27" t="s">
        <v>295</v>
      </c>
      <c r="I13" s="27" t="s">
        <v>284</v>
      </c>
      <c r="J13" s="27" t="s">
        <v>305</v>
      </c>
    </row>
    <row r="14" ht="33.75" customHeight="1" spans="1:10">
      <c r="A14" s="27" t="s">
        <v>250</v>
      </c>
      <c r="B14" s="27" t="s">
        <v>286</v>
      </c>
      <c r="C14" s="27" t="s">
        <v>306</v>
      </c>
      <c r="D14" s="27" t="s">
        <v>307</v>
      </c>
      <c r="E14" s="27" t="s">
        <v>308</v>
      </c>
      <c r="F14" s="27" t="s">
        <v>309</v>
      </c>
      <c r="G14" s="45" t="s">
        <v>310</v>
      </c>
      <c r="H14" s="27" t="s">
        <v>295</v>
      </c>
      <c r="I14" s="27" t="s">
        <v>284</v>
      </c>
      <c r="J14" s="27" t="s">
        <v>311</v>
      </c>
    </row>
    <row r="15" ht="33.75" customHeight="1" spans="1:10">
      <c r="A15" s="27" t="s">
        <v>243</v>
      </c>
      <c r="B15" s="27" t="s">
        <v>312</v>
      </c>
      <c r="C15" s="27" t="s">
        <v>279</v>
      </c>
      <c r="D15" s="27" t="s">
        <v>280</v>
      </c>
      <c r="E15" s="27" t="s">
        <v>313</v>
      </c>
      <c r="F15" s="27" t="s">
        <v>282</v>
      </c>
      <c r="G15" s="45" t="s">
        <v>314</v>
      </c>
      <c r="H15" s="27" t="s">
        <v>289</v>
      </c>
      <c r="I15" s="27" t="s">
        <v>284</v>
      </c>
      <c r="J15" s="27" t="s">
        <v>315</v>
      </c>
    </row>
    <row r="16" ht="33.75" customHeight="1" spans="1:10">
      <c r="A16" s="27" t="s">
        <v>243</v>
      </c>
      <c r="B16" s="27" t="s">
        <v>316</v>
      </c>
      <c r="C16" s="27" t="s">
        <v>279</v>
      </c>
      <c r="D16" s="27" t="s">
        <v>291</v>
      </c>
      <c r="E16" s="27" t="s">
        <v>292</v>
      </c>
      <c r="F16" s="27" t="s">
        <v>293</v>
      </c>
      <c r="G16" s="45" t="s">
        <v>294</v>
      </c>
      <c r="H16" s="27" t="s">
        <v>295</v>
      </c>
      <c r="I16" s="27" t="s">
        <v>284</v>
      </c>
      <c r="J16" s="27" t="s">
        <v>317</v>
      </c>
    </row>
    <row r="17" ht="33.75" customHeight="1" spans="1:10">
      <c r="A17" s="27" t="s">
        <v>243</v>
      </c>
      <c r="B17" s="27" t="s">
        <v>316</v>
      </c>
      <c r="C17" s="27" t="s">
        <v>279</v>
      </c>
      <c r="D17" s="27" t="s">
        <v>297</v>
      </c>
      <c r="E17" s="27" t="s">
        <v>298</v>
      </c>
      <c r="F17" s="27" t="s">
        <v>293</v>
      </c>
      <c r="G17" s="45" t="s">
        <v>294</v>
      </c>
      <c r="H17" s="27" t="s">
        <v>295</v>
      </c>
      <c r="I17" s="27" t="s">
        <v>284</v>
      </c>
      <c r="J17" s="27" t="s">
        <v>299</v>
      </c>
    </row>
    <row r="18" ht="33.75" customHeight="1" spans="1:10">
      <c r="A18" s="27" t="s">
        <v>243</v>
      </c>
      <c r="B18" s="27" t="s">
        <v>316</v>
      </c>
      <c r="C18" s="27" t="s">
        <v>300</v>
      </c>
      <c r="D18" s="27" t="s">
        <v>301</v>
      </c>
      <c r="E18" s="27" t="s">
        <v>302</v>
      </c>
      <c r="F18" s="27" t="s">
        <v>293</v>
      </c>
      <c r="G18" s="45" t="s">
        <v>294</v>
      </c>
      <c r="H18" s="27" t="s">
        <v>295</v>
      </c>
      <c r="I18" s="27" t="s">
        <v>284</v>
      </c>
      <c r="J18" s="27" t="s">
        <v>303</v>
      </c>
    </row>
    <row r="19" ht="33.75" customHeight="1" spans="1:10">
      <c r="A19" s="27" t="s">
        <v>243</v>
      </c>
      <c r="B19" s="27" t="s">
        <v>316</v>
      </c>
      <c r="C19" s="27" t="s">
        <v>300</v>
      </c>
      <c r="D19" s="27" t="s">
        <v>301</v>
      </c>
      <c r="E19" s="27" t="s">
        <v>304</v>
      </c>
      <c r="F19" s="27" t="s">
        <v>293</v>
      </c>
      <c r="G19" s="45" t="s">
        <v>294</v>
      </c>
      <c r="H19" s="27" t="s">
        <v>295</v>
      </c>
      <c r="I19" s="27" t="s">
        <v>284</v>
      </c>
      <c r="J19" s="27" t="s">
        <v>305</v>
      </c>
    </row>
    <row r="20" ht="33.75" customHeight="1" spans="1:10">
      <c r="A20" s="27" t="s">
        <v>243</v>
      </c>
      <c r="B20" s="27" t="s">
        <v>316</v>
      </c>
      <c r="C20" s="27" t="s">
        <v>306</v>
      </c>
      <c r="D20" s="27" t="s">
        <v>307</v>
      </c>
      <c r="E20" s="27" t="s">
        <v>308</v>
      </c>
      <c r="F20" s="27" t="s">
        <v>293</v>
      </c>
      <c r="G20" s="45" t="s">
        <v>310</v>
      </c>
      <c r="H20" s="27" t="s">
        <v>295</v>
      </c>
      <c r="I20" s="27" t="s">
        <v>284</v>
      </c>
      <c r="J20" s="27" t="s">
        <v>311</v>
      </c>
    </row>
    <row r="21" ht="33.75" customHeight="1" spans="1:10">
      <c r="A21" s="27" t="s">
        <v>260</v>
      </c>
      <c r="B21" s="27" t="s">
        <v>318</v>
      </c>
      <c r="C21" s="27" t="s">
        <v>279</v>
      </c>
      <c r="D21" s="27" t="s">
        <v>280</v>
      </c>
      <c r="E21" s="27" t="s">
        <v>319</v>
      </c>
      <c r="F21" s="27" t="s">
        <v>282</v>
      </c>
      <c r="G21" s="45" t="s">
        <v>320</v>
      </c>
      <c r="H21" s="27" t="s">
        <v>289</v>
      </c>
      <c r="I21" s="27" t="s">
        <v>284</v>
      </c>
      <c r="J21" s="27" t="s">
        <v>321</v>
      </c>
    </row>
    <row r="22" ht="33.75" customHeight="1" spans="1:10">
      <c r="A22" s="27" t="s">
        <v>260</v>
      </c>
      <c r="B22" s="27" t="s">
        <v>322</v>
      </c>
      <c r="C22" s="27" t="s">
        <v>279</v>
      </c>
      <c r="D22" s="27" t="s">
        <v>297</v>
      </c>
      <c r="E22" s="27" t="s">
        <v>323</v>
      </c>
      <c r="F22" s="27" t="s">
        <v>282</v>
      </c>
      <c r="G22" s="45" t="s">
        <v>324</v>
      </c>
      <c r="H22" s="27" t="s">
        <v>325</v>
      </c>
      <c r="I22" s="27" t="s">
        <v>284</v>
      </c>
      <c r="J22" s="27" t="s">
        <v>326</v>
      </c>
    </row>
    <row r="23" ht="33.75" customHeight="1" spans="1:10">
      <c r="A23" s="27" t="s">
        <v>260</v>
      </c>
      <c r="B23" s="27" t="s">
        <v>322</v>
      </c>
      <c r="C23" s="27" t="s">
        <v>279</v>
      </c>
      <c r="D23" s="27" t="s">
        <v>297</v>
      </c>
      <c r="E23" s="27" t="s">
        <v>327</v>
      </c>
      <c r="F23" s="27" t="s">
        <v>282</v>
      </c>
      <c r="G23" s="45" t="s">
        <v>51</v>
      </c>
      <c r="H23" s="27" t="s">
        <v>328</v>
      </c>
      <c r="I23" s="27" t="s">
        <v>284</v>
      </c>
      <c r="J23" s="27" t="s">
        <v>329</v>
      </c>
    </row>
    <row r="24" ht="33.75" customHeight="1" spans="1:10">
      <c r="A24" s="27" t="s">
        <v>260</v>
      </c>
      <c r="B24" s="27" t="s">
        <v>322</v>
      </c>
      <c r="C24" s="27" t="s">
        <v>300</v>
      </c>
      <c r="D24" s="27" t="s">
        <v>301</v>
      </c>
      <c r="E24" s="27" t="s">
        <v>330</v>
      </c>
      <c r="F24" s="27" t="s">
        <v>293</v>
      </c>
      <c r="G24" s="45" t="s">
        <v>331</v>
      </c>
      <c r="H24" s="27" t="s">
        <v>295</v>
      </c>
      <c r="I24" s="27" t="s">
        <v>332</v>
      </c>
      <c r="J24" s="27" t="s">
        <v>333</v>
      </c>
    </row>
    <row r="25" ht="33.75" customHeight="1" spans="1:10">
      <c r="A25" s="27" t="s">
        <v>260</v>
      </c>
      <c r="B25" s="27" t="s">
        <v>322</v>
      </c>
      <c r="C25" s="27" t="s">
        <v>306</v>
      </c>
      <c r="D25" s="27" t="s">
        <v>307</v>
      </c>
      <c r="E25" s="27" t="s">
        <v>334</v>
      </c>
      <c r="F25" s="27" t="s">
        <v>309</v>
      </c>
      <c r="G25" s="45" t="s">
        <v>310</v>
      </c>
      <c r="H25" s="27" t="s">
        <v>295</v>
      </c>
      <c r="I25" s="27" t="s">
        <v>284</v>
      </c>
      <c r="J25" s="27" t="s">
        <v>311</v>
      </c>
    </row>
    <row r="26" ht="33.75" customHeight="1" spans="1:10">
      <c r="A26" s="27" t="s">
        <v>247</v>
      </c>
      <c r="B26" s="27" t="s">
        <v>335</v>
      </c>
      <c r="C26" s="27" t="s">
        <v>279</v>
      </c>
      <c r="D26" s="27" t="s">
        <v>280</v>
      </c>
      <c r="E26" s="27" t="s">
        <v>336</v>
      </c>
      <c r="F26" s="27" t="s">
        <v>282</v>
      </c>
      <c r="G26" s="45" t="s">
        <v>337</v>
      </c>
      <c r="H26" s="27" t="s">
        <v>289</v>
      </c>
      <c r="I26" s="27" t="s">
        <v>284</v>
      </c>
      <c r="J26" s="27" t="s">
        <v>338</v>
      </c>
    </row>
    <row r="27" ht="45" spans="1:10">
      <c r="A27" s="27" t="s">
        <v>247</v>
      </c>
      <c r="B27" s="27" t="s">
        <v>339</v>
      </c>
      <c r="C27" s="27" t="s">
        <v>279</v>
      </c>
      <c r="D27" s="27" t="s">
        <v>291</v>
      </c>
      <c r="E27" s="27" t="s">
        <v>340</v>
      </c>
      <c r="F27" s="27" t="s">
        <v>293</v>
      </c>
      <c r="G27" s="45" t="s">
        <v>294</v>
      </c>
      <c r="H27" s="27" t="s">
        <v>295</v>
      </c>
      <c r="I27" s="27" t="s">
        <v>284</v>
      </c>
      <c r="J27" s="27" t="s">
        <v>341</v>
      </c>
    </row>
    <row r="28" ht="33.75" customHeight="1" spans="1:10">
      <c r="A28" s="27" t="s">
        <v>247</v>
      </c>
      <c r="B28" s="27" t="s">
        <v>339</v>
      </c>
      <c r="C28" s="27" t="s">
        <v>279</v>
      </c>
      <c r="D28" s="27" t="s">
        <v>297</v>
      </c>
      <c r="E28" s="27" t="s">
        <v>342</v>
      </c>
      <c r="F28" s="27" t="s">
        <v>293</v>
      </c>
      <c r="G28" s="45" t="s">
        <v>44</v>
      </c>
      <c r="H28" s="27" t="s">
        <v>343</v>
      </c>
      <c r="I28" s="27" t="s">
        <v>284</v>
      </c>
      <c r="J28" s="27" t="s">
        <v>344</v>
      </c>
    </row>
    <row r="29" ht="57" customHeight="1" spans="1:10">
      <c r="A29" s="27" t="s">
        <v>247</v>
      </c>
      <c r="B29" s="27" t="s">
        <v>339</v>
      </c>
      <c r="C29" s="27" t="s">
        <v>300</v>
      </c>
      <c r="D29" s="27" t="s">
        <v>301</v>
      </c>
      <c r="E29" s="27" t="s">
        <v>302</v>
      </c>
      <c r="F29" s="27" t="s">
        <v>293</v>
      </c>
      <c r="G29" s="45" t="s">
        <v>294</v>
      </c>
      <c r="H29" s="27" t="s">
        <v>295</v>
      </c>
      <c r="I29" s="27" t="s">
        <v>284</v>
      </c>
      <c r="J29" s="145" t="s">
        <v>345</v>
      </c>
    </row>
    <row r="30" ht="51" customHeight="1" spans="1:10">
      <c r="A30" s="27" t="s">
        <v>247</v>
      </c>
      <c r="B30" s="27" t="s">
        <v>339</v>
      </c>
      <c r="C30" s="27" t="s">
        <v>300</v>
      </c>
      <c r="D30" s="27" t="s">
        <v>301</v>
      </c>
      <c r="E30" s="27" t="s">
        <v>346</v>
      </c>
      <c r="F30" s="27" t="s">
        <v>309</v>
      </c>
      <c r="G30" s="45" t="s">
        <v>47</v>
      </c>
      <c r="H30" s="27" t="s">
        <v>295</v>
      </c>
      <c r="I30" s="27" t="s">
        <v>284</v>
      </c>
      <c r="J30" s="27" t="s">
        <v>347</v>
      </c>
    </row>
    <row r="31" ht="33.75" customHeight="1" spans="1:10">
      <c r="A31" s="27" t="s">
        <v>247</v>
      </c>
      <c r="B31" s="27" t="s">
        <v>339</v>
      </c>
      <c r="C31" s="27" t="s">
        <v>306</v>
      </c>
      <c r="D31" s="27" t="s">
        <v>307</v>
      </c>
      <c r="E31" s="27" t="s">
        <v>308</v>
      </c>
      <c r="F31" s="27" t="s">
        <v>309</v>
      </c>
      <c r="G31" s="45" t="s">
        <v>310</v>
      </c>
      <c r="H31" s="27" t="s">
        <v>295</v>
      </c>
      <c r="I31" s="27" t="s">
        <v>284</v>
      </c>
      <c r="J31" s="27" t="s">
        <v>348</v>
      </c>
    </row>
    <row r="32" ht="33.75" customHeight="1" spans="1:10">
      <c r="A32" s="27" t="s">
        <v>255</v>
      </c>
      <c r="B32" s="27" t="s">
        <v>349</v>
      </c>
      <c r="C32" s="27" t="s">
        <v>279</v>
      </c>
      <c r="D32" s="27" t="s">
        <v>280</v>
      </c>
      <c r="E32" s="27" t="s">
        <v>350</v>
      </c>
      <c r="F32" s="27" t="s">
        <v>293</v>
      </c>
      <c r="G32" s="45" t="s">
        <v>351</v>
      </c>
      <c r="H32" s="27" t="s">
        <v>289</v>
      </c>
      <c r="I32" s="27" t="s">
        <v>284</v>
      </c>
      <c r="J32" s="27" t="s">
        <v>352</v>
      </c>
    </row>
    <row r="33" ht="33.75" customHeight="1" spans="1:10">
      <c r="A33" s="27" t="s">
        <v>255</v>
      </c>
      <c r="B33" s="27" t="s">
        <v>349</v>
      </c>
      <c r="C33" s="27" t="s">
        <v>279</v>
      </c>
      <c r="D33" s="27" t="s">
        <v>280</v>
      </c>
      <c r="E33" s="27" t="s">
        <v>353</v>
      </c>
      <c r="F33" s="27" t="s">
        <v>293</v>
      </c>
      <c r="G33" s="45" t="s">
        <v>54</v>
      </c>
      <c r="H33" s="27" t="s">
        <v>289</v>
      </c>
      <c r="I33" s="27" t="s">
        <v>284</v>
      </c>
      <c r="J33" s="27" t="s">
        <v>354</v>
      </c>
    </row>
    <row r="34" ht="33.75" customHeight="1" spans="1:10">
      <c r="A34" s="27" t="s">
        <v>255</v>
      </c>
      <c r="B34" s="27" t="s">
        <v>349</v>
      </c>
      <c r="C34" s="27" t="s">
        <v>279</v>
      </c>
      <c r="D34" s="27" t="s">
        <v>280</v>
      </c>
      <c r="E34" s="27" t="s">
        <v>355</v>
      </c>
      <c r="F34" s="27" t="s">
        <v>293</v>
      </c>
      <c r="G34" s="45" t="s">
        <v>144</v>
      </c>
      <c r="H34" s="27" t="s">
        <v>289</v>
      </c>
      <c r="I34" s="27" t="s">
        <v>284</v>
      </c>
      <c r="J34" s="27" t="s">
        <v>356</v>
      </c>
    </row>
    <row r="35" ht="33.75" customHeight="1" spans="1:10">
      <c r="A35" s="27" t="s">
        <v>255</v>
      </c>
      <c r="B35" s="27" t="s">
        <v>349</v>
      </c>
      <c r="C35" s="27" t="s">
        <v>279</v>
      </c>
      <c r="D35" s="27" t="s">
        <v>291</v>
      </c>
      <c r="E35" s="27" t="s">
        <v>292</v>
      </c>
      <c r="F35" s="27" t="s">
        <v>293</v>
      </c>
      <c r="G35" s="45" t="s">
        <v>294</v>
      </c>
      <c r="H35" s="27" t="s">
        <v>295</v>
      </c>
      <c r="I35" s="27" t="s">
        <v>284</v>
      </c>
      <c r="J35" s="27" t="s">
        <v>357</v>
      </c>
    </row>
    <row r="36" ht="33.75" customHeight="1" spans="1:10">
      <c r="A36" s="27" t="s">
        <v>255</v>
      </c>
      <c r="B36" s="27" t="s">
        <v>349</v>
      </c>
      <c r="C36" s="27" t="s">
        <v>279</v>
      </c>
      <c r="D36" s="27" t="s">
        <v>297</v>
      </c>
      <c r="E36" s="27" t="s">
        <v>358</v>
      </c>
      <c r="F36" s="27" t="s">
        <v>293</v>
      </c>
      <c r="G36" s="45" t="s">
        <v>294</v>
      </c>
      <c r="H36" s="27" t="s">
        <v>295</v>
      </c>
      <c r="I36" s="27" t="s">
        <v>284</v>
      </c>
      <c r="J36" s="27" t="s">
        <v>359</v>
      </c>
    </row>
    <row r="37" ht="33.75" customHeight="1" spans="1:10">
      <c r="A37" s="27" t="s">
        <v>255</v>
      </c>
      <c r="B37" s="27" t="s">
        <v>349</v>
      </c>
      <c r="C37" s="27" t="s">
        <v>300</v>
      </c>
      <c r="D37" s="27" t="s">
        <v>301</v>
      </c>
      <c r="E37" s="27" t="s">
        <v>360</v>
      </c>
      <c r="F37" s="27" t="s">
        <v>293</v>
      </c>
      <c r="G37" s="45" t="s">
        <v>361</v>
      </c>
      <c r="H37" s="27" t="s">
        <v>362</v>
      </c>
      <c r="I37" s="27" t="s">
        <v>284</v>
      </c>
      <c r="J37" s="27" t="s">
        <v>363</v>
      </c>
    </row>
    <row r="38" ht="33.75" customHeight="1" spans="1:10">
      <c r="A38" s="27" t="s">
        <v>255</v>
      </c>
      <c r="B38" s="27" t="s">
        <v>349</v>
      </c>
      <c r="C38" s="27" t="s">
        <v>306</v>
      </c>
      <c r="D38" s="27" t="s">
        <v>307</v>
      </c>
      <c r="E38" s="27" t="s">
        <v>308</v>
      </c>
      <c r="F38" s="27" t="s">
        <v>309</v>
      </c>
      <c r="G38" s="45" t="s">
        <v>310</v>
      </c>
      <c r="H38" s="27" t="s">
        <v>295</v>
      </c>
      <c r="I38" s="27" t="s">
        <v>284</v>
      </c>
      <c r="J38" s="27" t="s">
        <v>364</v>
      </c>
    </row>
    <row r="39" ht="33.75" customHeight="1" spans="1:10">
      <c r="A39" s="27" t="s">
        <v>253</v>
      </c>
      <c r="B39" s="27" t="s">
        <v>365</v>
      </c>
      <c r="C39" s="27" t="s">
        <v>279</v>
      </c>
      <c r="D39" s="27" t="s">
        <v>280</v>
      </c>
      <c r="E39" s="27" t="s">
        <v>366</v>
      </c>
      <c r="F39" s="27" t="s">
        <v>282</v>
      </c>
      <c r="G39" s="45" t="s">
        <v>367</v>
      </c>
      <c r="H39" s="27" t="s">
        <v>289</v>
      </c>
      <c r="I39" s="27" t="s">
        <v>284</v>
      </c>
      <c r="J39" s="27" t="s">
        <v>368</v>
      </c>
    </row>
    <row r="40" ht="40" customHeight="1" spans="1:10">
      <c r="A40" s="27" t="s">
        <v>253</v>
      </c>
      <c r="B40" s="27"/>
      <c r="C40" s="27" t="s">
        <v>279</v>
      </c>
      <c r="D40" s="27" t="s">
        <v>291</v>
      </c>
      <c r="E40" s="27" t="s">
        <v>292</v>
      </c>
      <c r="F40" s="27" t="s">
        <v>293</v>
      </c>
      <c r="G40" s="45" t="s">
        <v>294</v>
      </c>
      <c r="H40" s="27" t="s">
        <v>295</v>
      </c>
      <c r="I40" s="27" t="s">
        <v>284</v>
      </c>
      <c r="J40" s="27" t="s">
        <v>369</v>
      </c>
    </row>
    <row r="41" ht="33.75" customHeight="1" spans="1:10">
      <c r="A41" s="27" t="s">
        <v>253</v>
      </c>
      <c r="B41" s="27"/>
      <c r="C41" s="27" t="s">
        <v>279</v>
      </c>
      <c r="D41" s="27" t="s">
        <v>297</v>
      </c>
      <c r="E41" s="27" t="s">
        <v>358</v>
      </c>
      <c r="F41" s="27" t="s">
        <v>293</v>
      </c>
      <c r="G41" s="45" t="s">
        <v>294</v>
      </c>
      <c r="H41" s="27" t="s">
        <v>295</v>
      </c>
      <c r="I41" s="27" t="s">
        <v>284</v>
      </c>
      <c r="J41" s="27" t="s">
        <v>359</v>
      </c>
    </row>
    <row r="42" ht="33.75" customHeight="1" spans="1:10">
      <c r="A42" s="27" t="s">
        <v>253</v>
      </c>
      <c r="B42" s="27"/>
      <c r="C42" s="27" t="s">
        <v>300</v>
      </c>
      <c r="D42" s="27" t="s">
        <v>301</v>
      </c>
      <c r="E42" s="27" t="s">
        <v>302</v>
      </c>
      <c r="F42" s="27" t="s">
        <v>293</v>
      </c>
      <c r="G42" s="45" t="s">
        <v>294</v>
      </c>
      <c r="H42" s="27" t="s">
        <v>295</v>
      </c>
      <c r="I42" s="27" t="s">
        <v>284</v>
      </c>
      <c r="J42" s="27" t="s">
        <v>370</v>
      </c>
    </row>
    <row r="43" ht="33.75" customHeight="1" spans="1:10">
      <c r="A43" s="27" t="s">
        <v>253</v>
      </c>
      <c r="B43" s="27"/>
      <c r="C43" s="27" t="s">
        <v>300</v>
      </c>
      <c r="D43" s="27" t="s">
        <v>301</v>
      </c>
      <c r="E43" s="27" t="s">
        <v>304</v>
      </c>
      <c r="F43" s="27" t="s">
        <v>293</v>
      </c>
      <c r="G43" s="45" t="s">
        <v>294</v>
      </c>
      <c r="H43" s="27" t="s">
        <v>295</v>
      </c>
      <c r="I43" s="27" t="s">
        <v>284</v>
      </c>
      <c r="J43" s="27" t="s">
        <v>305</v>
      </c>
    </row>
    <row r="44" ht="33.75" customHeight="1" spans="1:10">
      <c r="A44" s="27" t="s">
        <v>253</v>
      </c>
      <c r="B44" s="27"/>
      <c r="C44" s="27" t="s">
        <v>306</v>
      </c>
      <c r="D44" s="27" t="s">
        <v>307</v>
      </c>
      <c r="E44" s="27" t="s">
        <v>307</v>
      </c>
      <c r="F44" s="27" t="s">
        <v>309</v>
      </c>
      <c r="G44" s="45" t="s">
        <v>310</v>
      </c>
      <c r="H44" s="27" t="s">
        <v>295</v>
      </c>
      <c r="I44" s="27" t="s">
        <v>284</v>
      </c>
      <c r="J44" s="27" t="s">
        <v>371</v>
      </c>
    </row>
    <row r="45" ht="33.75" customHeight="1" spans="1:10">
      <c r="A45" s="27" t="s">
        <v>263</v>
      </c>
      <c r="B45" s="27" t="s">
        <v>372</v>
      </c>
      <c r="C45" s="27" t="s">
        <v>279</v>
      </c>
      <c r="D45" s="27" t="s">
        <v>280</v>
      </c>
      <c r="E45" s="27" t="s">
        <v>373</v>
      </c>
      <c r="F45" s="27" t="s">
        <v>293</v>
      </c>
      <c r="G45" s="45" t="s">
        <v>48</v>
      </c>
      <c r="H45" s="27" t="s">
        <v>289</v>
      </c>
      <c r="I45" s="27" t="s">
        <v>284</v>
      </c>
      <c r="J45" s="27" t="s">
        <v>368</v>
      </c>
    </row>
    <row r="46" ht="33.75" customHeight="1" spans="1:10">
      <c r="A46" s="27" t="s">
        <v>263</v>
      </c>
      <c r="B46" s="27" t="s">
        <v>374</v>
      </c>
      <c r="C46" s="27" t="s">
        <v>279</v>
      </c>
      <c r="D46" s="27" t="s">
        <v>291</v>
      </c>
      <c r="E46" s="27" t="s">
        <v>375</v>
      </c>
      <c r="F46" s="27" t="s">
        <v>293</v>
      </c>
      <c r="G46" s="45" t="s">
        <v>294</v>
      </c>
      <c r="H46" s="27" t="s">
        <v>295</v>
      </c>
      <c r="I46" s="27" t="s">
        <v>284</v>
      </c>
      <c r="J46" s="27" t="s">
        <v>376</v>
      </c>
    </row>
    <row r="47" ht="33.75" customHeight="1" spans="1:10">
      <c r="A47" s="27" t="s">
        <v>263</v>
      </c>
      <c r="B47" s="27" t="s">
        <v>374</v>
      </c>
      <c r="C47" s="27" t="s">
        <v>279</v>
      </c>
      <c r="D47" s="27" t="s">
        <v>297</v>
      </c>
      <c r="E47" s="27" t="s">
        <v>377</v>
      </c>
      <c r="F47" s="27" t="s">
        <v>293</v>
      </c>
      <c r="G47" s="45" t="s">
        <v>44</v>
      </c>
      <c r="H47" s="27" t="s">
        <v>343</v>
      </c>
      <c r="I47" s="27" t="s">
        <v>284</v>
      </c>
      <c r="J47" s="27" t="s">
        <v>378</v>
      </c>
    </row>
    <row r="48" ht="33.75" customHeight="1" spans="1:10">
      <c r="A48" s="27" t="s">
        <v>263</v>
      </c>
      <c r="B48" s="27" t="s">
        <v>374</v>
      </c>
      <c r="C48" s="27" t="s">
        <v>300</v>
      </c>
      <c r="D48" s="27" t="s">
        <v>301</v>
      </c>
      <c r="E48" s="27" t="s">
        <v>302</v>
      </c>
      <c r="F48" s="27" t="s">
        <v>293</v>
      </c>
      <c r="G48" s="45" t="s">
        <v>294</v>
      </c>
      <c r="H48" s="27" t="s">
        <v>295</v>
      </c>
      <c r="I48" s="27" t="s">
        <v>284</v>
      </c>
      <c r="J48" s="27" t="s">
        <v>379</v>
      </c>
    </row>
    <row r="49" ht="33.75" customHeight="1" spans="1:10">
      <c r="A49" s="27" t="s">
        <v>263</v>
      </c>
      <c r="B49" s="27" t="s">
        <v>374</v>
      </c>
      <c r="C49" s="27" t="s">
        <v>300</v>
      </c>
      <c r="D49" s="27" t="s">
        <v>301</v>
      </c>
      <c r="E49" s="27" t="s">
        <v>380</v>
      </c>
      <c r="F49" s="27" t="s">
        <v>293</v>
      </c>
      <c r="G49" s="45" t="s">
        <v>381</v>
      </c>
      <c r="H49" s="27" t="s">
        <v>295</v>
      </c>
      <c r="I49" s="27" t="s">
        <v>332</v>
      </c>
      <c r="J49" s="27" t="s">
        <v>382</v>
      </c>
    </row>
    <row r="50" ht="33.75" customHeight="1" spans="1:10">
      <c r="A50" s="27" t="s">
        <v>263</v>
      </c>
      <c r="B50" s="27" t="s">
        <v>374</v>
      </c>
      <c r="C50" s="27" t="s">
        <v>306</v>
      </c>
      <c r="D50" s="27" t="s">
        <v>307</v>
      </c>
      <c r="E50" s="27" t="s">
        <v>307</v>
      </c>
      <c r="F50" s="27" t="s">
        <v>309</v>
      </c>
      <c r="G50" s="45" t="s">
        <v>310</v>
      </c>
      <c r="H50" s="27" t="s">
        <v>295</v>
      </c>
      <c r="I50" s="27" t="s">
        <v>284</v>
      </c>
      <c r="J50" s="27" t="s">
        <v>371</v>
      </c>
    </row>
  </sheetData>
  <mergeCells count="16">
    <mergeCell ref="A3:J3"/>
    <mergeCell ref="A4:H4"/>
    <mergeCell ref="A8:A14"/>
    <mergeCell ref="A15:A20"/>
    <mergeCell ref="A21:A25"/>
    <mergeCell ref="A26:A31"/>
    <mergeCell ref="A32:A38"/>
    <mergeCell ref="A39:A44"/>
    <mergeCell ref="A45:A50"/>
    <mergeCell ref="B8:B14"/>
    <mergeCell ref="B15:B20"/>
    <mergeCell ref="B21:B25"/>
    <mergeCell ref="B26:B31"/>
    <mergeCell ref="B32:B38"/>
    <mergeCell ref="B39:B44"/>
    <mergeCell ref="B45:B50"/>
  </mergeCells>
  <pageMargins left="0.75" right="0.75" top="1" bottom="1" header="0.5" footer="0.5"/>
  <pageSetup paperSize="9" scale="4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F10"/>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34"/>
      <c r="F2" s="135" t="s">
        <v>383</v>
      </c>
    </row>
    <row r="3" ht="28.5" customHeight="1" spans="1:6">
      <c r="A3" s="34" t="s">
        <v>384</v>
      </c>
      <c r="B3" s="34"/>
      <c r="C3" s="34"/>
      <c r="D3" s="34"/>
      <c r="E3" s="34"/>
      <c r="F3" s="34"/>
    </row>
    <row r="4" ht="15" customHeight="1" spans="1:6">
      <c r="A4" s="136" t="str">
        <f>"单位名称："&amp;"玉溪市社会保险中心"</f>
        <v>单位名称：玉溪市社会保险中心</v>
      </c>
      <c r="B4" s="137"/>
      <c r="C4" s="137"/>
      <c r="D4" s="76"/>
      <c r="E4" s="76"/>
      <c r="F4" s="138" t="s">
        <v>385</v>
      </c>
    </row>
    <row r="5" ht="18.75" customHeight="1" spans="1:6">
      <c r="A5" s="36" t="s">
        <v>128</v>
      </c>
      <c r="B5" s="36" t="s">
        <v>67</v>
      </c>
      <c r="C5" s="36" t="s">
        <v>68</v>
      </c>
      <c r="D5" s="37" t="s">
        <v>386</v>
      </c>
      <c r="E5" s="44"/>
      <c r="F5" s="44"/>
    </row>
    <row r="6" ht="30" customHeight="1" spans="1:6">
      <c r="A6" s="43"/>
      <c r="B6" s="43"/>
      <c r="C6" s="43"/>
      <c r="D6" s="37" t="s">
        <v>30</v>
      </c>
      <c r="E6" s="44" t="s">
        <v>71</v>
      </c>
      <c r="F6" s="44" t="s">
        <v>72</v>
      </c>
    </row>
    <row r="7" ht="16.5" customHeight="1" spans="1:6">
      <c r="A7" s="44">
        <v>1</v>
      </c>
      <c r="B7" s="44">
        <v>2</v>
      </c>
      <c r="C7" s="44">
        <v>3</v>
      </c>
      <c r="D7" s="44">
        <v>4</v>
      </c>
      <c r="E7" s="44">
        <v>5</v>
      </c>
      <c r="F7" s="44">
        <v>6</v>
      </c>
    </row>
    <row r="8" ht="20.25" customHeight="1" spans="1:6">
      <c r="A8" s="45"/>
      <c r="B8" s="45"/>
      <c r="C8" s="45"/>
      <c r="D8" s="25"/>
      <c r="E8" s="139"/>
      <c r="F8" s="139"/>
    </row>
    <row r="9" ht="17.25" customHeight="1" spans="1:6">
      <c r="A9" s="140" t="s">
        <v>265</v>
      </c>
      <c r="B9" s="141"/>
      <c r="C9" s="141" t="s">
        <v>265</v>
      </c>
      <c r="D9" s="139"/>
      <c r="E9" s="139"/>
      <c r="F9" s="139"/>
    </row>
    <row r="10" ht="24" customHeight="1" spans="1:6">
      <c r="A10" s="142" t="s">
        <v>387</v>
      </c>
      <c r="B10" s="142"/>
      <c r="C10" s="142"/>
      <c r="D10" s="142"/>
      <c r="E10" s="142"/>
      <c r="F10" s="142"/>
    </row>
  </sheetData>
  <mergeCells count="8">
    <mergeCell ref="A3:F3"/>
    <mergeCell ref="A4:E4"/>
    <mergeCell ref="D5:F5"/>
    <mergeCell ref="A9:C9"/>
    <mergeCell ref="A10:F10"/>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388</v>
      </c>
      <c r="B2" s="32"/>
      <c r="C2" s="32"/>
      <c r="D2" s="32"/>
      <c r="E2" s="32"/>
      <c r="F2" s="32"/>
      <c r="G2" s="32"/>
      <c r="H2" s="32"/>
      <c r="I2" s="32"/>
      <c r="J2" s="32"/>
      <c r="K2" s="32"/>
      <c r="L2" s="32"/>
      <c r="M2" s="32"/>
      <c r="N2" s="32"/>
      <c r="O2" s="51"/>
      <c r="P2" s="51"/>
      <c r="Q2" s="32"/>
    </row>
    <row r="3" ht="27.75" customHeight="1" spans="1:17">
      <c r="A3" s="74" t="s">
        <v>389</v>
      </c>
      <c r="B3" s="34"/>
      <c r="C3" s="34"/>
      <c r="D3" s="34"/>
      <c r="E3" s="34"/>
      <c r="F3" s="34"/>
      <c r="G3" s="34"/>
      <c r="H3" s="34"/>
      <c r="I3" s="34"/>
      <c r="J3" s="34"/>
      <c r="K3" s="103"/>
      <c r="L3" s="34"/>
      <c r="M3" s="34"/>
      <c r="N3" s="34"/>
      <c r="O3" s="103"/>
      <c r="P3" s="103"/>
      <c r="Q3" s="34"/>
    </row>
    <row r="4" ht="18.75" customHeight="1" spans="1:17">
      <c r="A4" s="112" t="str">
        <f>"单位名称："&amp;"玉溪市社会保险中心"</f>
        <v>单位名称：玉溪市社会保险中心</v>
      </c>
      <c r="B4" s="8"/>
      <c r="C4" s="8"/>
      <c r="D4" s="8"/>
      <c r="E4" s="8"/>
      <c r="F4" s="8"/>
      <c r="G4" s="8"/>
      <c r="H4" s="8"/>
      <c r="I4" s="8"/>
      <c r="J4" s="8"/>
      <c r="O4" s="80"/>
      <c r="P4" s="80"/>
      <c r="Q4" s="132" t="s">
        <v>2</v>
      </c>
    </row>
    <row r="5" ht="15.75" customHeight="1" spans="1:17">
      <c r="A5" s="36" t="s">
        <v>390</v>
      </c>
      <c r="B5" s="113" t="s">
        <v>391</v>
      </c>
      <c r="C5" s="113" t="s">
        <v>392</v>
      </c>
      <c r="D5" s="113" t="s">
        <v>393</v>
      </c>
      <c r="E5" s="113" t="s">
        <v>394</v>
      </c>
      <c r="F5" s="113" t="s">
        <v>395</v>
      </c>
      <c r="G5" s="114" t="s">
        <v>135</v>
      </c>
      <c r="H5" s="114"/>
      <c r="I5" s="114"/>
      <c r="J5" s="114"/>
      <c r="K5" s="124"/>
      <c r="L5" s="114"/>
      <c r="M5" s="114"/>
      <c r="N5" s="114"/>
      <c r="O5" s="125"/>
      <c r="P5" s="124"/>
      <c r="Q5" s="133"/>
    </row>
    <row r="6" ht="17.25" customHeight="1" spans="1:17">
      <c r="A6" s="39"/>
      <c r="B6" s="115"/>
      <c r="C6" s="115"/>
      <c r="D6" s="115"/>
      <c r="E6" s="115"/>
      <c r="F6" s="115"/>
      <c r="G6" s="115" t="s">
        <v>30</v>
      </c>
      <c r="H6" s="115" t="s">
        <v>33</v>
      </c>
      <c r="I6" s="115" t="s">
        <v>396</v>
      </c>
      <c r="J6" s="115" t="s">
        <v>397</v>
      </c>
      <c r="K6" s="126" t="s">
        <v>398</v>
      </c>
      <c r="L6" s="127" t="s">
        <v>399</v>
      </c>
      <c r="M6" s="127"/>
      <c r="N6" s="127"/>
      <c r="O6" s="128"/>
      <c r="P6" s="129"/>
      <c r="Q6" s="116"/>
    </row>
    <row r="7" ht="54" customHeight="1" spans="1:17">
      <c r="A7" s="42"/>
      <c r="B7" s="116"/>
      <c r="C7" s="116"/>
      <c r="D7" s="116"/>
      <c r="E7" s="116"/>
      <c r="F7" s="116"/>
      <c r="G7" s="116"/>
      <c r="H7" s="116" t="s">
        <v>32</v>
      </c>
      <c r="I7" s="116"/>
      <c r="J7" s="116"/>
      <c r="K7" s="130"/>
      <c r="L7" s="116" t="s">
        <v>32</v>
      </c>
      <c r="M7" s="116" t="s">
        <v>39</v>
      </c>
      <c r="N7" s="116" t="s">
        <v>142</v>
      </c>
      <c r="O7" s="131" t="s">
        <v>41</v>
      </c>
      <c r="P7" s="130" t="s">
        <v>42</v>
      </c>
      <c r="Q7" s="116" t="s">
        <v>43</v>
      </c>
    </row>
    <row r="8" ht="15" customHeight="1" spans="1:17">
      <c r="A8" s="43">
        <v>1</v>
      </c>
      <c r="B8" s="117">
        <v>2</v>
      </c>
      <c r="C8" s="117">
        <v>3</v>
      </c>
      <c r="D8" s="117">
        <v>4</v>
      </c>
      <c r="E8" s="117">
        <v>5</v>
      </c>
      <c r="F8" s="117">
        <v>6</v>
      </c>
      <c r="G8" s="118">
        <v>7</v>
      </c>
      <c r="H8" s="118">
        <v>8</v>
      </c>
      <c r="I8" s="118">
        <v>9</v>
      </c>
      <c r="J8" s="118">
        <v>10</v>
      </c>
      <c r="K8" s="118">
        <v>11</v>
      </c>
      <c r="L8" s="118">
        <v>12</v>
      </c>
      <c r="M8" s="118">
        <v>13</v>
      </c>
      <c r="N8" s="118">
        <v>14</v>
      </c>
      <c r="O8" s="118">
        <v>15</v>
      </c>
      <c r="P8" s="118">
        <v>16</v>
      </c>
      <c r="Q8" s="118">
        <v>17</v>
      </c>
    </row>
    <row r="9" ht="21" customHeight="1" spans="1:17">
      <c r="A9" s="96"/>
      <c r="B9" s="97"/>
      <c r="C9" s="97"/>
      <c r="D9" s="97"/>
      <c r="E9" s="119"/>
      <c r="F9" s="120"/>
      <c r="G9" s="47"/>
      <c r="H9" s="47"/>
      <c r="I9" s="47"/>
      <c r="J9" s="47"/>
      <c r="K9" s="47"/>
      <c r="L9" s="47"/>
      <c r="M9" s="47"/>
      <c r="N9" s="47"/>
      <c r="O9" s="47"/>
      <c r="P9" s="47"/>
      <c r="Q9" s="47"/>
    </row>
    <row r="10" ht="21" customHeight="1" spans="1:17">
      <c r="A10" s="96"/>
      <c r="B10" s="97"/>
      <c r="C10" s="97"/>
      <c r="D10" s="121"/>
      <c r="E10" s="122"/>
      <c r="F10" s="25"/>
      <c r="G10" s="47"/>
      <c r="H10" s="47"/>
      <c r="I10" s="47"/>
      <c r="J10" s="47"/>
      <c r="K10" s="47"/>
      <c r="L10" s="47"/>
      <c r="M10" s="47"/>
      <c r="N10" s="47"/>
      <c r="O10" s="47"/>
      <c r="P10" s="47"/>
      <c r="Q10" s="47"/>
    </row>
    <row r="11" ht="21" customHeight="1" spans="1:17">
      <c r="A11" s="98" t="s">
        <v>265</v>
      </c>
      <c r="B11" s="99"/>
      <c r="C11" s="99"/>
      <c r="D11" s="99"/>
      <c r="E11" s="119"/>
      <c r="F11" s="120"/>
      <c r="G11" s="47"/>
      <c r="H11" s="47"/>
      <c r="I11" s="47"/>
      <c r="J11" s="47"/>
      <c r="K11" s="47"/>
      <c r="L11" s="47"/>
      <c r="M11" s="47"/>
      <c r="N11" s="47"/>
      <c r="O11" s="47"/>
      <c r="P11" s="47"/>
      <c r="Q11" s="47"/>
    </row>
    <row r="12" ht="22" customHeight="1" spans="1:17">
      <c r="A12" s="31" t="s">
        <v>387</v>
      </c>
      <c r="E12" s="123"/>
      <c r="F12" s="123"/>
      <c r="G12" s="123"/>
      <c r="H12" s="123"/>
      <c r="I12" s="123"/>
      <c r="J12" s="123"/>
      <c r="K12" s="123"/>
      <c r="L12" s="123"/>
      <c r="M12" s="123"/>
      <c r="N12" s="123"/>
      <c r="O12" s="123"/>
      <c r="P12" s="123"/>
      <c r="Q12" s="123"/>
    </row>
  </sheetData>
  <mergeCells count="17">
    <mergeCell ref="A2:Q2"/>
    <mergeCell ref="A3:Q3"/>
    <mergeCell ref="A4:E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1" t="s">
        <v>400</v>
      </c>
      <c r="B2" s="81"/>
      <c r="C2" s="81"/>
      <c r="D2" s="81"/>
      <c r="E2" s="81"/>
      <c r="F2" s="81"/>
      <c r="G2" s="81"/>
      <c r="H2" s="82"/>
      <c r="I2" s="81"/>
      <c r="J2" s="81"/>
      <c r="K2" s="81"/>
      <c r="L2" s="101"/>
      <c r="M2" s="82"/>
      <c r="N2" s="102"/>
    </row>
    <row r="3" ht="27.75" customHeight="1" spans="1:14">
      <c r="A3" s="74" t="s">
        <v>401</v>
      </c>
      <c r="B3" s="83"/>
      <c r="C3" s="83"/>
      <c r="D3" s="83"/>
      <c r="E3" s="83"/>
      <c r="F3" s="83"/>
      <c r="G3" s="83"/>
      <c r="H3" s="84"/>
      <c r="I3" s="83"/>
      <c r="J3" s="83"/>
      <c r="K3" s="83"/>
      <c r="L3" s="103"/>
      <c r="M3" s="84"/>
      <c r="N3" s="83"/>
    </row>
    <row r="4" ht="18.75" customHeight="1" spans="1:14">
      <c r="A4" s="75" t="str">
        <f>"单位名称："&amp;"玉溪市社会保险中心"</f>
        <v>单位名称：玉溪市社会保险中心</v>
      </c>
      <c r="B4" s="76"/>
      <c r="C4" s="76"/>
      <c r="D4" s="76"/>
      <c r="E4" s="76"/>
      <c r="F4" s="76"/>
      <c r="G4" s="76"/>
      <c r="H4" s="85"/>
      <c r="I4" s="78"/>
      <c r="J4" s="78"/>
      <c r="K4" s="78"/>
      <c r="L4" s="80"/>
      <c r="M4" s="104"/>
      <c r="N4" s="105" t="s">
        <v>2</v>
      </c>
    </row>
    <row r="5" ht="15.75" customHeight="1" spans="1:14">
      <c r="A5" s="86" t="s">
        <v>390</v>
      </c>
      <c r="B5" s="87" t="s">
        <v>402</v>
      </c>
      <c r="C5" s="87" t="s">
        <v>403</v>
      </c>
      <c r="D5" s="88" t="s">
        <v>135</v>
      </c>
      <c r="E5" s="88"/>
      <c r="F5" s="88"/>
      <c r="G5" s="88"/>
      <c r="H5" s="89"/>
      <c r="I5" s="88"/>
      <c r="J5" s="88"/>
      <c r="K5" s="88"/>
      <c r="L5" s="106"/>
      <c r="M5" s="89"/>
      <c r="N5" s="107"/>
    </row>
    <row r="6" ht="17.25" customHeight="1" spans="1:14">
      <c r="A6" s="90"/>
      <c r="B6" s="91"/>
      <c r="C6" s="91"/>
      <c r="D6" s="91" t="s">
        <v>30</v>
      </c>
      <c r="E6" s="91" t="s">
        <v>33</v>
      </c>
      <c r="F6" s="91" t="s">
        <v>396</v>
      </c>
      <c r="G6" s="91" t="s">
        <v>397</v>
      </c>
      <c r="H6" s="92" t="s">
        <v>398</v>
      </c>
      <c r="I6" s="108" t="s">
        <v>399</v>
      </c>
      <c r="J6" s="108"/>
      <c r="K6" s="108"/>
      <c r="L6" s="109"/>
      <c r="M6" s="110"/>
      <c r="N6" s="94"/>
    </row>
    <row r="7" ht="54" customHeight="1" spans="1:14">
      <c r="A7" s="93"/>
      <c r="B7" s="94"/>
      <c r="C7" s="94"/>
      <c r="D7" s="94"/>
      <c r="E7" s="94"/>
      <c r="F7" s="94"/>
      <c r="G7" s="94"/>
      <c r="H7" s="95"/>
      <c r="I7" s="94" t="s">
        <v>32</v>
      </c>
      <c r="J7" s="94" t="s">
        <v>39</v>
      </c>
      <c r="K7" s="94" t="s">
        <v>142</v>
      </c>
      <c r="L7" s="111" t="s">
        <v>41</v>
      </c>
      <c r="M7" s="95" t="s">
        <v>42</v>
      </c>
      <c r="N7" s="94" t="s">
        <v>43</v>
      </c>
    </row>
    <row r="8" ht="15" customHeight="1" spans="1:14">
      <c r="A8" s="93">
        <v>1</v>
      </c>
      <c r="B8" s="94">
        <v>2</v>
      </c>
      <c r="C8" s="94">
        <v>3</v>
      </c>
      <c r="D8" s="95">
        <v>4</v>
      </c>
      <c r="E8" s="95">
        <v>5</v>
      </c>
      <c r="F8" s="95">
        <v>6</v>
      </c>
      <c r="G8" s="95">
        <v>7</v>
      </c>
      <c r="H8" s="95">
        <v>8</v>
      </c>
      <c r="I8" s="95">
        <v>9</v>
      </c>
      <c r="J8" s="95">
        <v>10</v>
      </c>
      <c r="K8" s="95">
        <v>11</v>
      </c>
      <c r="L8" s="95">
        <v>12</v>
      </c>
      <c r="M8" s="95">
        <v>13</v>
      </c>
      <c r="N8" s="95">
        <v>14</v>
      </c>
    </row>
    <row r="9" ht="21" customHeight="1" spans="1:14">
      <c r="A9" s="96"/>
      <c r="B9" s="97"/>
      <c r="C9" s="97"/>
      <c r="D9" s="47"/>
      <c r="E9" s="47"/>
      <c r="F9" s="47"/>
      <c r="G9" s="47"/>
      <c r="H9" s="47"/>
      <c r="I9" s="47"/>
      <c r="J9" s="47"/>
      <c r="K9" s="47"/>
      <c r="L9" s="47"/>
      <c r="M9" s="47"/>
      <c r="N9" s="47"/>
    </row>
    <row r="10" ht="21" customHeight="1" spans="1:14">
      <c r="A10" s="96"/>
      <c r="B10" s="97"/>
      <c r="C10" s="97"/>
      <c r="D10" s="47"/>
      <c r="E10" s="47"/>
      <c r="F10" s="47"/>
      <c r="G10" s="47"/>
      <c r="H10" s="47"/>
      <c r="I10" s="47"/>
      <c r="J10" s="47"/>
      <c r="K10" s="47"/>
      <c r="L10" s="47"/>
      <c r="M10" s="47"/>
      <c r="N10" s="47"/>
    </row>
    <row r="11" ht="21" customHeight="1" spans="1:14">
      <c r="A11" s="98" t="s">
        <v>265</v>
      </c>
      <c r="B11" s="99"/>
      <c r="C11" s="100"/>
      <c r="D11" s="47"/>
      <c r="E11" s="47"/>
      <c r="F11" s="47"/>
      <c r="G11" s="47"/>
      <c r="H11" s="47"/>
      <c r="I11" s="47"/>
      <c r="J11" s="47"/>
      <c r="K11" s="47"/>
      <c r="L11" s="47"/>
      <c r="M11" s="47"/>
      <c r="N11" s="47"/>
    </row>
    <row r="12" ht="20" customHeight="1" spans="1:1">
      <c r="A12" s="31" t="s">
        <v>387</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48.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2" t="s">
        <v>404</v>
      </c>
      <c r="B2" s="32"/>
      <c r="C2" s="32"/>
      <c r="D2" s="32"/>
      <c r="E2" s="32"/>
      <c r="F2" s="32"/>
      <c r="G2" s="32"/>
      <c r="H2" s="32"/>
      <c r="I2" s="32"/>
      <c r="J2" s="32"/>
      <c r="K2" s="32"/>
      <c r="L2" s="32"/>
      <c r="M2" s="32"/>
      <c r="N2" s="51"/>
    </row>
    <row r="3" ht="27.75" customHeight="1" spans="1:14">
      <c r="A3" s="74" t="s">
        <v>405</v>
      </c>
      <c r="B3" s="34"/>
      <c r="C3" s="34"/>
      <c r="D3" s="34"/>
      <c r="E3" s="34"/>
      <c r="F3" s="34"/>
      <c r="G3" s="34"/>
      <c r="H3" s="34"/>
      <c r="I3" s="34"/>
      <c r="J3" s="34"/>
      <c r="K3" s="34"/>
      <c r="L3" s="34"/>
      <c r="M3" s="34"/>
      <c r="N3" s="34"/>
    </row>
    <row r="4" ht="18" customHeight="1" spans="1:14">
      <c r="A4" s="75" t="str">
        <f>"单位名称："&amp;"玉溪市社会保险中心"</f>
        <v>单位名称：玉溪市社会保险中心</v>
      </c>
      <c r="B4" s="76"/>
      <c r="C4" s="76"/>
      <c r="D4" s="77"/>
      <c r="E4" s="78"/>
      <c r="F4" s="78"/>
      <c r="G4" s="78"/>
      <c r="H4" s="78"/>
      <c r="I4" s="78"/>
      <c r="N4" s="80" t="s">
        <v>2</v>
      </c>
    </row>
    <row r="5" ht="19.5" customHeight="1" spans="1:14">
      <c r="A5" s="37" t="s">
        <v>406</v>
      </c>
      <c r="B5" s="53" t="s">
        <v>135</v>
      </c>
      <c r="C5" s="54"/>
      <c r="D5" s="54"/>
      <c r="E5" s="53" t="s">
        <v>407</v>
      </c>
      <c r="F5" s="54"/>
      <c r="G5" s="54"/>
      <c r="H5" s="54"/>
      <c r="I5" s="54"/>
      <c r="J5" s="54"/>
      <c r="K5" s="54"/>
      <c r="L5" s="54"/>
      <c r="M5" s="54"/>
      <c r="N5" s="54"/>
    </row>
    <row r="6" ht="40.5" customHeight="1" spans="1:14">
      <c r="A6" s="43"/>
      <c r="B6" s="40" t="s">
        <v>30</v>
      </c>
      <c r="C6" s="36" t="s">
        <v>33</v>
      </c>
      <c r="D6" s="79" t="s">
        <v>408</v>
      </c>
      <c r="E6" s="44" t="s">
        <v>409</v>
      </c>
      <c r="F6" s="44" t="s">
        <v>410</v>
      </c>
      <c r="G6" s="44" t="s">
        <v>411</v>
      </c>
      <c r="H6" s="44" t="s">
        <v>412</v>
      </c>
      <c r="I6" s="44" t="s">
        <v>413</v>
      </c>
      <c r="J6" s="44" t="s">
        <v>414</v>
      </c>
      <c r="K6" s="44" t="s">
        <v>415</v>
      </c>
      <c r="L6" s="44" t="s">
        <v>416</v>
      </c>
      <c r="M6" s="44" t="s">
        <v>417</v>
      </c>
      <c r="N6" s="44" t="s">
        <v>418</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t="s">
        <v>64</v>
      </c>
      <c r="B8" s="47">
        <v>2992694</v>
      </c>
      <c r="C8" s="47">
        <v>2992694</v>
      </c>
      <c r="D8" s="47"/>
      <c r="E8" s="47">
        <v>498900</v>
      </c>
      <c r="F8" s="47">
        <v>559394</v>
      </c>
      <c r="G8" s="47">
        <v>98300</v>
      </c>
      <c r="H8" s="47">
        <v>279000</v>
      </c>
      <c r="I8" s="47">
        <v>161000</v>
      </c>
      <c r="J8" s="47">
        <v>276500</v>
      </c>
      <c r="K8" s="47">
        <v>256700</v>
      </c>
      <c r="L8" s="47">
        <v>338600</v>
      </c>
      <c r="M8" s="47">
        <v>524300</v>
      </c>
      <c r="N8" s="47"/>
    </row>
    <row r="9" ht="20.25" customHeight="1" spans="1:14">
      <c r="A9" s="45" t="str">
        <f>"      "&amp;"县区企业退休人员一次性生活补助资金"</f>
        <v>      县区企业退休人员一次性生活补助资金</v>
      </c>
      <c r="B9" s="47">
        <v>2577800</v>
      </c>
      <c r="C9" s="47">
        <v>2577800</v>
      </c>
      <c r="D9" s="47"/>
      <c r="E9" s="47">
        <v>498900</v>
      </c>
      <c r="F9" s="47">
        <v>144500</v>
      </c>
      <c r="G9" s="47">
        <v>98300</v>
      </c>
      <c r="H9" s="47">
        <v>279000</v>
      </c>
      <c r="I9" s="47">
        <v>161000</v>
      </c>
      <c r="J9" s="47">
        <v>276500</v>
      </c>
      <c r="K9" s="47">
        <v>256700</v>
      </c>
      <c r="L9" s="47">
        <v>338600</v>
      </c>
      <c r="M9" s="47">
        <v>524300</v>
      </c>
      <c r="N9" s="47"/>
    </row>
    <row r="10" ht="20.25" customHeight="1" spans="1:14">
      <c r="A10" s="45" t="str">
        <f>"      "&amp;"江川隔河管理所退休人员待遇补助专项资金"</f>
        <v>      江川隔河管理所退休人员待遇补助专项资金</v>
      </c>
      <c r="B10" s="47">
        <v>414894</v>
      </c>
      <c r="C10" s="47">
        <v>414894</v>
      </c>
      <c r="D10" s="47"/>
      <c r="E10" s="47"/>
      <c r="F10" s="47">
        <v>414894</v>
      </c>
      <c r="G10" s="47"/>
      <c r="H10" s="47"/>
      <c r="I10" s="47"/>
      <c r="J10" s="47"/>
      <c r="K10" s="47"/>
      <c r="L10" s="47"/>
      <c r="M10" s="47"/>
      <c r="N10" s="47"/>
    </row>
    <row r="11" ht="20.25" customHeight="1" spans="1:14">
      <c r="A11" s="72" t="s">
        <v>30</v>
      </c>
      <c r="B11" s="47">
        <v>2992694</v>
      </c>
      <c r="C11" s="47">
        <v>2992694</v>
      </c>
      <c r="D11" s="47"/>
      <c r="E11" s="47">
        <v>498900</v>
      </c>
      <c r="F11" s="47">
        <v>559394</v>
      </c>
      <c r="G11" s="47">
        <v>98300</v>
      </c>
      <c r="H11" s="47">
        <v>279000</v>
      </c>
      <c r="I11" s="47">
        <v>161000</v>
      </c>
      <c r="J11" s="47">
        <v>276500</v>
      </c>
      <c r="K11" s="47">
        <v>256700</v>
      </c>
      <c r="L11" s="47">
        <v>338600</v>
      </c>
      <c r="M11" s="47">
        <v>524300</v>
      </c>
      <c r="N11" s="47"/>
    </row>
  </sheetData>
  <mergeCells count="6">
    <mergeCell ref="A2:N2"/>
    <mergeCell ref="A3:N3"/>
    <mergeCell ref="A4:I4"/>
    <mergeCell ref="B5:D5"/>
    <mergeCell ref="E5:N5"/>
    <mergeCell ref="A5:A6"/>
  </mergeCells>
  <pageMargins left="0.75" right="0.75" top="1" bottom="1" header="0.5" footer="0.5"/>
  <pageSetup paperSize="9" scale="4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view="pageBreakPreview" zoomScaleNormal="100" workbookViewId="0">
      <pane ySplit="1" topLeftCell="A2" activePane="bottomLeft" state="frozen"/>
      <selection/>
      <selection pane="bottomLeft" activeCell="A1" sqref="A1"/>
    </sheetView>
  </sheetViews>
  <sheetFormatPr defaultColWidth="9.14166666666667" defaultRowHeight="12" customHeight="1"/>
  <cols>
    <col min="1" max="1" width="29.125"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9.375" customWidth="1"/>
  </cols>
  <sheetData>
    <row r="1" customHeight="1" spans="1:10">
      <c r="A1" s="1"/>
      <c r="B1" s="1"/>
      <c r="C1" s="1"/>
      <c r="D1" s="1"/>
      <c r="E1" s="1"/>
      <c r="F1" s="1"/>
      <c r="G1" s="1"/>
      <c r="H1" s="1"/>
      <c r="I1" s="1"/>
      <c r="J1" s="1"/>
    </row>
    <row r="2" customHeight="1" spans="1:10">
      <c r="A2" s="32" t="s">
        <v>419</v>
      </c>
      <c r="B2" s="32"/>
      <c r="C2" s="32"/>
      <c r="D2" s="32"/>
      <c r="E2" s="32"/>
      <c r="F2" s="32"/>
      <c r="G2" s="32"/>
      <c r="H2" s="32"/>
      <c r="I2" s="32"/>
      <c r="J2" s="51"/>
    </row>
    <row r="3" ht="28.5" customHeight="1" spans="1:10">
      <c r="A3" s="67" t="s">
        <v>420</v>
      </c>
      <c r="B3" s="68"/>
      <c r="C3" s="68"/>
      <c r="D3" s="68"/>
      <c r="E3" s="68"/>
      <c r="F3" s="69"/>
      <c r="G3" s="68"/>
      <c r="H3" s="69"/>
      <c r="I3" s="69"/>
      <c r="J3" s="68"/>
    </row>
    <row r="4" ht="15" customHeight="1" spans="1:1">
      <c r="A4" s="6" t="str">
        <f>"单位名称："&amp;"玉溪市社会保险中心"</f>
        <v>单位名称：玉溪市社会保险中心</v>
      </c>
    </row>
    <row r="5" ht="14.25" customHeight="1" spans="1:10">
      <c r="A5" s="70" t="s">
        <v>268</v>
      </c>
      <c r="B5" s="70" t="s">
        <v>269</v>
      </c>
      <c r="C5" s="70" t="s">
        <v>270</v>
      </c>
      <c r="D5" s="70" t="s">
        <v>271</v>
      </c>
      <c r="E5" s="70" t="s">
        <v>272</v>
      </c>
      <c r="F5" s="56" t="s">
        <v>273</v>
      </c>
      <c r="G5" s="70" t="s">
        <v>274</v>
      </c>
      <c r="H5" s="56" t="s">
        <v>275</v>
      </c>
      <c r="I5" s="56" t="s">
        <v>276</v>
      </c>
      <c r="J5" s="70" t="s">
        <v>277</v>
      </c>
    </row>
    <row r="6" ht="14.25" customHeight="1" spans="1:10">
      <c r="A6" s="70">
        <v>1</v>
      </c>
      <c r="B6" s="70">
        <v>2</v>
      </c>
      <c r="C6" s="70">
        <v>3</v>
      </c>
      <c r="D6" s="70">
        <v>4</v>
      </c>
      <c r="E6" s="70">
        <v>5</v>
      </c>
      <c r="F6" s="56">
        <v>6</v>
      </c>
      <c r="G6" s="70">
        <v>7</v>
      </c>
      <c r="H6" s="56">
        <v>8</v>
      </c>
      <c r="I6" s="56">
        <v>9</v>
      </c>
      <c r="J6" s="70">
        <v>10</v>
      </c>
    </row>
    <row r="7" ht="15" customHeight="1" spans="1:10">
      <c r="A7" s="27" t="s">
        <v>64</v>
      </c>
      <c r="B7" s="71"/>
      <c r="C7" s="71"/>
      <c r="D7" s="71"/>
      <c r="E7" s="72"/>
      <c r="F7" s="73"/>
      <c r="G7" s="72"/>
      <c r="H7" s="73"/>
      <c r="I7" s="73"/>
      <c r="J7" s="72"/>
    </row>
    <row r="8" ht="33.75" customHeight="1" spans="1:10">
      <c r="A8" s="27" t="s">
        <v>250</v>
      </c>
      <c r="B8" s="27" t="s">
        <v>278</v>
      </c>
      <c r="C8" s="27" t="s">
        <v>279</v>
      </c>
      <c r="D8" s="27" t="s">
        <v>280</v>
      </c>
      <c r="E8" s="27" t="s">
        <v>281</v>
      </c>
      <c r="F8" s="27" t="s">
        <v>282</v>
      </c>
      <c r="G8" s="45" t="s">
        <v>52</v>
      </c>
      <c r="H8" s="27" t="s">
        <v>283</v>
      </c>
      <c r="I8" s="27" t="s">
        <v>284</v>
      </c>
      <c r="J8" s="27" t="s">
        <v>285</v>
      </c>
    </row>
    <row r="9" ht="33.75" customHeight="1" spans="1:10">
      <c r="A9" s="27" t="s">
        <v>250</v>
      </c>
      <c r="B9" s="27" t="s">
        <v>286</v>
      </c>
      <c r="C9" s="27" t="s">
        <v>279</v>
      </c>
      <c r="D9" s="27" t="s">
        <v>280</v>
      </c>
      <c r="E9" s="27" t="s">
        <v>287</v>
      </c>
      <c r="F9" s="27" t="s">
        <v>282</v>
      </c>
      <c r="G9" s="45" t="s">
        <v>288</v>
      </c>
      <c r="H9" s="27" t="s">
        <v>289</v>
      </c>
      <c r="I9" s="27" t="s">
        <v>284</v>
      </c>
      <c r="J9" s="27" t="s">
        <v>290</v>
      </c>
    </row>
    <row r="10" ht="33.75" customHeight="1" spans="1:10">
      <c r="A10" s="27" t="s">
        <v>250</v>
      </c>
      <c r="B10" s="27" t="s">
        <v>286</v>
      </c>
      <c r="C10" s="27" t="s">
        <v>279</v>
      </c>
      <c r="D10" s="27" t="s">
        <v>291</v>
      </c>
      <c r="E10" s="27" t="s">
        <v>292</v>
      </c>
      <c r="F10" s="27" t="s">
        <v>293</v>
      </c>
      <c r="G10" s="45" t="s">
        <v>294</v>
      </c>
      <c r="H10" s="27" t="s">
        <v>295</v>
      </c>
      <c r="I10" s="27" t="s">
        <v>284</v>
      </c>
      <c r="J10" s="27" t="s">
        <v>296</v>
      </c>
    </row>
    <row r="11" ht="33.75" customHeight="1" spans="1:10">
      <c r="A11" s="27" t="s">
        <v>250</v>
      </c>
      <c r="B11" s="27" t="s">
        <v>286</v>
      </c>
      <c r="C11" s="27" t="s">
        <v>279</v>
      </c>
      <c r="D11" s="27" t="s">
        <v>297</v>
      </c>
      <c r="E11" s="27" t="s">
        <v>298</v>
      </c>
      <c r="F11" s="27" t="s">
        <v>293</v>
      </c>
      <c r="G11" s="45" t="s">
        <v>294</v>
      </c>
      <c r="H11" s="27" t="s">
        <v>295</v>
      </c>
      <c r="I11" s="27" t="s">
        <v>284</v>
      </c>
      <c r="J11" s="27" t="s">
        <v>299</v>
      </c>
    </row>
    <row r="12" ht="33.75" customHeight="1" spans="1:10">
      <c r="A12" s="27" t="s">
        <v>250</v>
      </c>
      <c r="B12" s="27" t="s">
        <v>286</v>
      </c>
      <c r="C12" s="27" t="s">
        <v>300</v>
      </c>
      <c r="D12" s="27" t="s">
        <v>301</v>
      </c>
      <c r="E12" s="27" t="s">
        <v>302</v>
      </c>
      <c r="F12" s="27" t="s">
        <v>293</v>
      </c>
      <c r="G12" s="45" t="s">
        <v>294</v>
      </c>
      <c r="H12" s="27" t="s">
        <v>295</v>
      </c>
      <c r="I12" s="27" t="s">
        <v>284</v>
      </c>
      <c r="J12" s="27" t="s">
        <v>303</v>
      </c>
    </row>
    <row r="13" ht="33.75" customHeight="1" spans="1:10">
      <c r="A13" s="27" t="s">
        <v>250</v>
      </c>
      <c r="B13" s="27" t="s">
        <v>286</v>
      </c>
      <c r="C13" s="27" t="s">
        <v>300</v>
      </c>
      <c r="D13" s="27" t="s">
        <v>301</v>
      </c>
      <c r="E13" s="27" t="s">
        <v>304</v>
      </c>
      <c r="F13" s="27" t="s">
        <v>293</v>
      </c>
      <c r="G13" s="45" t="s">
        <v>294</v>
      </c>
      <c r="H13" s="27" t="s">
        <v>295</v>
      </c>
      <c r="I13" s="27" t="s">
        <v>284</v>
      </c>
      <c r="J13" s="27" t="s">
        <v>305</v>
      </c>
    </row>
    <row r="14" ht="33.75" customHeight="1" spans="1:10">
      <c r="A14" s="27" t="s">
        <v>250</v>
      </c>
      <c r="B14" s="27" t="s">
        <v>286</v>
      </c>
      <c r="C14" s="27" t="s">
        <v>306</v>
      </c>
      <c r="D14" s="27" t="s">
        <v>307</v>
      </c>
      <c r="E14" s="27" t="s">
        <v>308</v>
      </c>
      <c r="F14" s="27" t="s">
        <v>309</v>
      </c>
      <c r="G14" s="45" t="s">
        <v>310</v>
      </c>
      <c r="H14" s="27" t="s">
        <v>295</v>
      </c>
      <c r="I14" s="27" t="s">
        <v>284</v>
      </c>
      <c r="J14" s="27" t="s">
        <v>311</v>
      </c>
    </row>
    <row r="15" ht="33.75" customHeight="1" spans="1:10">
      <c r="A15" s="27" t="s">
        <v>260</v>
      </c>
      <c r="B15" s="27" t="s">
        <v>318</v>
      </c>
      <c r="C15" s="27" t="s">
        <v>279</v>
      </c>
      <c r="D15" s="27" t="s">
        <v>280</v>
      </c>
      <c r="E15" s="27" t="s">
        <v>319</v>
      </c>
      <c r="F15" s="27" t="s">
        <v>282</v>
      </c>
      <c r="G15" s="45" t="s">
        <v>320</v>
      </c>
      <c r="H15" s="27" t="s">
        <v>289</v>
      </c>
      <c r="I15" s="27" t="s">
        <v>284</v>
      </c>
      <c r="J15" s="27" t="s">
        <v>321</v>
      </c>
    </row>
    <row r="16" ht="33.75" customHeight="1" spans="1:10">
      <c r="A16" s="27" t="s">
        <v>260</v>
      </c>
      <c r="B16" s="27" t="s">
        <v>322</v>
      </c>
      <c r="C16" s="27" t="s">
        <v>279</v>
      </c>
      <c r="D16" s="27" t="s">
        <v>297</v>
      </c>
      <c r="E16" s="27" t="s">
        <v>323</v>
      </c>
      <c r="F16" s="27" t="s">
        <v>282</v>
      </c>
      <c r="G16" s="45" t="s">
        <v>324</v>
      </c>
      <c r="H16" s="27" t="s">
        <v>325</v>
      </c>
      <c r="I16" s="27" t="s">
        <v>284</v>
      </c>
      <c r="J16" s="27" t="s">
        <v>326</v>
      </c>
    </row>
    <row r="17" ht="33.75" customHeight="1" spans="1:10">
      <c r="A17" s="27" t="s">
        <v>260</v>
      </c>
      <c r="B17" s="27" t="s">
        <v>322</v>
      </c>
      <c r="C17" s="27" t="s">
        <v>279</v>
      </c>
      <c r="D17" s="27" t="s">
        <v>297</v>
      </c>
      <c r="E17" s="27" t="s">
        <v>327</v>
      </c>
      <c r="F17" s="27" t="s">
        <v>282</v>
      </c>
      <c r="G17" s="45" t="s">
        <v>51</v>
      </c>
      <c r="H17" s="27" t="s">
        <v>328</v>
      </c>
      <c r="I17" s="27" t="s">
        <v>284</v>
      </c>
      <c r="J17" s="27" t="s">
        <v>329</v>
      </c>
    </row>
    <row r="18" ht="33.75" customHeight="1" spans="1:10">
      <c r="A18" s="27" t="s">
        <v>260</v>
      </c>
      <c r="B18" s="27" t="s">
        <v>322</v>
      </c>
      <c r="C18" s="27" t="s">
        <v>300</v>
      </c>
      <c r="D18" s="27" t="s">
        <v>301</v>
      </c>
      <c r="E18" s="27" t="s">
        <v>330</v>
      </c>
      <c r="F18" s="27" t="s">
        <v>293</v>
      </c>
      <c r="G18" s="45" t="s">
        <v>331</v>
      </c>
      <c r="H18" s="27" t="s">
        <v>295</v>
      </c>
      <c r="I18" s="27" t="s">
        <v>332</v>
      </c>
      <c r="J18" s="27" t="s">
        <v>333</v>
      </c>
    </row>
    <row r="19" ht="33.75" customHeight="1" spans="1:10">
      <c r="A19" s="27" t="s">
        <v>260</v>
      </c>
      <c r="B19" s="27" t="s">
        <v>322</v>
      </c>
      <c r="C19" s="27" t="s">
        <v>306</v>
      </c>
      <c r="D19" s="27" t="s">
        <v>307</v>
      </c>
      <c r="E19" s="27" t="s">
        <v>334</v>
      </c>
      <c r="F19" s="27" t="s">
        <v>309</v>
      </c>
      <c r="G19" s="45" t="s">
        <v>310</v>
      </c>
      <c r="H19" s="27" t="s">
        <v>295</v>
      </c>
      <c r="I19" s="27" t="s">
        <v>284</v>
      </c>
      <c r="J19" s="27" t="s">
        <v>311</v>
      </c>
    </row>
  </sheetData>
  <mergeCells count="7">
    <mergeCell ref="A2:J2"/>
    <mergeCell ref="A3:J3"/>
    <mergeCell ref="A4:H4"/>
    <mergeCell ref="A8:A14"/>
    <mergeCell ref="A15:A19"/>
    <mergeCell ref="B8:B14"/>
    <mergeCell ref="B15:B19"/>
  </mergeCells>
  <pageMargins left="0.75" right="0.75" top="1" bottom="1" header="0.5" footer="0.5"/>
  <pageSetup paperSize="9" scale="6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421</v>
      </c>
      <c r="B2" s="58"/>
      <c r="C2" s="58"/>
      <c r="D2" s="58"/>
      <c r="E2" s="58"/>
      <c r="F2" s="58"/>
      <c r="G2" s="58"/>
      <c r="H2" s="58" t="s">
        <v>421</v>
      </c>
    </row>
    <row r="3" ht="28.5" customHeight="1" spans="1:8">
      <c r="A3" s="59" t="s">
        <v>422</v>
      </c>
      <c r="B3" s="59"/>
      <c r="C3" s="59"/>
      <c r="D3" s="59"/>
      <c r="E3" s="59"/>
      <c r="F3" s="59"/>
      <c r="G3" s="59"/>
      <c r="H3" s="59"/>
    </row>
    <row r="4" ht="18.75" customHeight="1" spans="1:8">
      <c r="A4" s="60" t="str">
        <f>"单位名称："&amp;"玉溪市社会保险中心"</f>
        <v>单位名称：玉溪市社会保险中心</v>
      </c>
      <c r="B4" s="60"/>
      <c r="C4" s="60"/>
      <c r="D4" s="60"/>
      <c r="E4" s="60"/>
      <c r="F4" s="60"/>
      <c r="G4" s="60"/>
      <c r="H4" s="60"/>
    </row>
    <row r="5" ht="18.75" customHeight="1" spans="1:8">
      <c r="A5" s="61" t="s">
        <v>128</v>
      </c>
      <c r="B5" s="61" t="s">
        <v>423</v>
      </c>
      <c r="C5" s="61" t="s">
        <v>424</v>
      </c>
      <c r="D5" s="61" t="s">
        <v>425</v>
      </c>
      <c r="E5" s="61" t="s">
        <v>426</v>
      </c>
      <c r="F5" s="61" t="s">
        <v>427</v>
      </c>
      <c r="G5" s="61"/>
      <c r="H5" s="61"/>
    </row>
    <row r="6" ht="18.75" customHeight="1" spans="1:8">
      <c r="A6" s="61"/>
      <c r="B6" s="61"/>
      <c r="C6" s="61"/>
      <c r="D6" s="61"/>
      <c r="E6" s="61"/>
      <c r="F6" s="61" t="s">
        <v>394</v>
      </c>
      <c r="G6" s="61" t="s">
        <v>428</v>
      </c>
      <c r="H6" s="61" t="s">
        <v>429</v>
      </c>
    </row>
    <row r="7" ht="18.75" customHeight="1" spans="1:8">
      <c r="A7" s="62" t="s">
        <v>44</v>
      </c>
      <c r="B7" s="62" t="s">
        <v>45</v>
      </c>
      <c r="C7" s="62" t="s">
        <v>46</v>
      </c>
      <c r="D7" s="62" t="s">
        <v>47</v>
      </c>
      <c r="E7" s="62" t="s">
        <v>48</v>
      </c>
      <c r="F7" s="62" t="s">
        <v>49</v>
      </c>
      <c r="G7" s="62" t="s">
        <v>50</v>
      </c>
      <c r="H7" s="62" t="s">
        <v>51</v>
      </c>
    </row>
    <row r="8" ht="18" customHeight="1" spans="1:8">
      <c r="A8" s="63"/>
      <c r="B8" s="63"/>
      <c r="C8" s="63"/>
      <c r="D8" s="63"/>
      <c r="E8" s="64"/>
      <c r="F8" s="65"/>
      <c r="G8" s="66"/>
      <c r="H8" s="66"/>
    </row>
    <row r="9" ht="18" customHeight="1" spans="1:8">
      <c r="A9" s="64" t="s">
        <v>30</v>
      </c>
      <c r="B9" s="64"/>
      <c r="C9" s="64"/>
      <c r="D9" s="64"/>
      <c r="E9" s="64"/>
      <c r="F9" s="65"/>
      <c r="G9" s="66"/>
      <c r="H9" s="66"/>
    </row>
    <row r="10" customHeight="1" spans="1:1">
      <c r="A10" t="s">
        <v>387</v>
      </c>
    </row>
  </sheetData>
  <mergeCells count="10">
    <mergeCell ref="A2:H2"/>
    <mergeCell ref="A3:H3"/>
    <mergeCell ref="A4:H4"/>
    <mergeCell ref="F5:H5"/>
    <mergeCell ref="A9:E9"/>
    <mergeCell ref="A5:A6"/>
    <mergeCell ref="B5:B6"/>
    <mergeCell ref="C5:C6"/>
    <mergeCell ref="D5:D6"/>
    <mergeCell ref="E5:E6"/>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3" activePane="bottomLeft" state="frozen"/>
      <selection/>
      <selection pane="bottomLeft" activeCell="A12" sqref="A12"/>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2" t="s">
        <v>430</v>
      </c>
      <c r="B2" s="32"/>
      <c r="C2" s="32"/>
      <c r="D2" s="33"/>
      <c r="E2" s="33"/>
      <c r="F2" s="33"/>
      <c r="G2" s="33"/>
      <c r="H2" s="32"/>
      <c r="I2" s="32"/>
      <c r="J2" s="32"/>
      <c r="K2" s="51"/>
    </row>
    <row r="3" ht="28.5" customHeight="1" spans="1:11">
      <c r="A3" s="34" t="s">
        <v>431</v>
      </c>
      <c r="B3" s="34"/>
      <c r="C3" s="34"/>
      <c r="D3" s="34"/>
      <c r="E3" s="34"/>
      <c r="F3" s="34"/>
      <c r="G3" s="34"/>
      <c r="H3" s="34"/>
      <c r="I3" s="34"/>
      <c r="J3" s="34"/>
      <c r="K3" s="34"/>
    </row>
    <row r="4" ht="13.5" customHeight="1" spans="1:11">
      <c r="A4" s="6" t="str">
        <f>"单位名称："&amp;"玉溪市社会保险中心"</f>
        <v>单位名称：玉溪市社会保险中心</v>
      </c>
      <c r="B4" s="7"/>
      <c r="C4" s="7"/>
      <c r="D4" s="7"/>
      <c r="E4" s="7"/>
      <c r="F4" s="7"/>
      <c r="G4" s="7"/>
      <c r="H4" s="8"/>
      <c r="I4" s="8"/>
      <c r="J4" s="8"/>
      <c r="K4" s="52" t="s">
        <v>2</v>
      </c>
    </row>
    <row r="5" ht="21.75" customHeight="1" spans="1:11">
      <c r="A5" s="35" t="s">
        <v>238</v>
      </c>
      <c r="B5" s="35" t="s">
        <v>130</v>
      </c>
      <c r="C5" s="35" t="s">
        <v>239</v>
      </c>
      <c r="D5" s="36" t="s">
        <v>131</v>
      </c>
      <c r="E5" s="36" t="s">
        <v>132</v>
      </c>
      <c r="F5" s="36" t="s">
        <v>133</v>
      </c>
      <c r="G5" s="36" t="s">
        <v>134</v>
      </c>
      <c r="H5" s="37" t="s">
        <v>30</v>
      </c>
      <c r="I5" s="53" t="s">
        <v>432</v>
      </c>
      <c r="J5" s="54"/>
      <c r="K5" s="55"/>
    </row>
    <row r="6" ht="21.75" customHeight="1" spans="1:11">
      <c r="A6" s="38"/>
      <c r="B6" s="38"/>
      <c r="C6" s="38"/>
      <c r="D6" s="39"/>
      <c r="E6" s="39"/>
      <c r="F6" s="39"/>
      <c r="G6" s="39"/>
      <c r="H6" s="40"/>
      <c r="I6" s="36" t="s">
        <v>33</v>
      </c>
      <c r="J6" s="36" t="s">
        <v>34</v>
      </c>
      <c r="K6" s="36" t="s">
        <v>35</v>
      </c>
    </row>
    <row r="7" ht="40.5" customHeight="1" spans="1:11">
      <c r="A7" s="41"/>
      <c r="B7" s="41"/>
      <c r="C7" s="41"/>
      <c r="D7" s="42"/>
      <c r="E7" s="42"/>
      <c r="F7" s="42"/>
      <c r="G7" s="42"/>
      <c r="H7" s="43"/>
      <c r="I7" s="42" t="s">
        <v>32</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c r="C9" s="45"/>
      <c r="D9" s="45"/>
      <c r="E9" s="45"/>
      <c r="F9" s="45"/>
      <c r="G9" s="45"/>
      <c r="H9" s="47"/>
      <c r="I9" s="47"/>
      <c r="J9" s="47"/>
      <c r="K9" s="47"/>
    </row>
    <row r="10" ht="30.65" customHeight="1" spans="1:11">
      <c r="A10" s="46"/>
      <c r="B10" s="46"/>
      <c r="C10" s="46"/>
      <c r="D10" s="46"/>
      <c r="E10" s="46"/>
      <c r="F10" s="46"/>
      <c r="G10" s="46"/>
      <c r="H10" s="47"/>
      <c r="I10" s="47"/>
      <c r="J10" s="47"/>
      <c r="K10" s="47"/>
    </row>
    <row r="11" ht="18.75" customHeight="1" spans="1:11">
      <c r="A11" s="48" t="s">
        <v>265</v>
      </c>
      <c r="B11" s="49"/>
      <c r="C11" s="49"/>
      <c r="D11" s="49"/>
      <c r="E11" s="49"/>
      <c r="F11" s="49"/>
      <c r="G11" s="50"/>
      <c r="H11" s="47"/>
      <c r="I11" s="47"/>
      <c r="J11" s="47"/>
      <c r="K11" s="47"/>
    </row>
    <row r="12" customHeight="1" spans="1:1">
      <c r="A12" t="s">
        <v>387</v>
      </c>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B20" sqref="B20"/>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433</v>
      </c>
      <c r="B2" s="2"/>
      <c r="C2" s="2"/>
      <c r="D2" s="3"/>
      <c r="E2" s="2"/>
      <c r="F2" s="2"/>
      <c r="G2" s="4"/>
    </row>
    <row r="3" ht="27.75" customHeight="1" spans="1:7">
      <c r="A3" s="5" t="s">
        <v>434</v>
      </c>
      <c r="B3" s="5"/>
      <c r="C3" s="5"/>
      <c r="D3" s="5"/>
      <c r="E3" s="5"/>
      <c r="F3" s="5"/>
      <c r="G3" s="5"/>
    </row>
    <row r="4" ht="20" customHeight="1" spans="1:7">
      <c r="A4" s="6" t="str">
        <f>"单位名称："&amp;"玉溪市社会保险中心"</f>
        <v>单位名称：玉溪市社会保险中心</v>
      </c>
      <c r="B4" s="7"/>
      <c r="C4" s="7"/>
      <c r="D4" s="7"/>
      <c r="E4" s="8"/>
      <c r="F4" s="8"/>
      <c r="G4" s="9" t="s">
        <v>2</v>
      </c>
    </row>
    <row r="5" ht="21.75" customHeight="1" spans="1:7">
      <c r="A5" s="10" t="s">
        <v>239</v>
      </c>
      <c r="B5" s="10" t="s">
        <v>238</v>
      </c>
      <c r="C5" s="10" t="s">
        <v>130</v>
      </c>
      <c r="D5" s="11" t="s">
        <v>435</v>
      </c>
      <c r="E5" s="12" t="s">
        <v>33</v>
      </c>
      <c r="F5" s="13"/>
      <c r="G5" s="14"/>
    </row>
    <row r="6" ht="21.75" customHeight="1" spans="1:7">
      <c r="A6" s="15"/>
      <c r="B6" s="15"/>
      <c r="C6" s="15"/>
      <c r="D6" s="16"/>
      <c r="E6" s="17" t="s">
        <v>436</v>
      </c>
      <c r="F6" s="11" t="s">
        <v>437</v>
      </c>
      <c r="G6" s="11" t="s">
        <v>438</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13149451</v>
      </c>
      <c r="F9" s="25">
        <v>14633594</v>
      </c>
      <c r="G9" s="25">
        <v>15967294</v>
      </c>
    </row>
    <row r="10" ht="21" customHeight="1" spans="1:7">
      <c r="A10" s="22"/>
      <c r="B10" s="22" t="s">
        <v>439</v>
      </c>
      <c r="C10" s="22" t="s">
        <v>250</v>
      </c>
      <c r="D10" s="26" t="s">
        <v>440</v>
      </c>
      <c r="E10" s="25">
        <v>2577800</v>
      </c>
      <c r="F10" s="25">
        <v>2569000</v>
      </c>
      <c r="G10" s="25">
        <v>2569700</v>
      </c>
    </row>
    <row r="11" ht="21" customHeight="1" spans="1:7">
      <c r="A11" s="27"/>
      <c r="B11" s="22" t="s">
        <v>441</v>
      </c>
      <c r="C11" s="22" t="s">
        <v>243</v>
      </c>
      <c r="D11" s="26" t="s">
        <v>442</v>
      </c>
      <c r="E11" s="25">
        <v>1753500</v>
      </c>
      <c r="F11" s="25">
        <v>1801500</v>
      </c>
      <c r="G11" s="25">
        <v>1849500</v>
      </c>
    </row>
    <row r="12" ht="21" customHeight="1" spans="1:7">
      <c r="A12" s="27"/>
      <c r="B12" s="22" t="s">
        <v>441</v>
      </c>
      <c r="C12" s="22" t="s">
        <v>247</v>
      </c>
      <c r="D12" s="26" t="s">
        <v>442</v>
      </c>
      <c r="E12" s="25">
        <v>5505000</v>
      </c>
      <c r="F12" s="25">
        <v>6670000</v>
      </c>
      <c r="G12" s="25">
        <v>7940000</v>
      </c>
    </row>
    <row r="13" ht="21" customHeight="1" spans="1:7">
      <c r="A13" s="27"/>
      <c r="B13" s="22" t="s">
        <v>441</v>
      </c>
      <c r="C13" s="22" t="s">
        <v>255</v>
      </c>
      <c r="D13" s="26" t="s">
        <v>442</v>
      </c>
      <c r="E13" s="25">
        <v>2818257</v>
      </c>
      <c r="F13" s="25">
        <v>3083200</v>
      </c>
      <c r="G13" s="25">
        <v>3083200</v>
      </c>
    </row>
    <row r="14" ht="21" customHeight="1" spans="1:7">
      <c r="A14" s="27"/>
      <c r="B14" s="22" t="s">
        <v>441</v>
      </c>
      <c r="C14" s="22" t="s">
        <v>253</v>
      </c>
      <c r="D14" s="26" t="s">
        <v>442</v>
      </c>
      <c r="E14" s="25">
        <v>80000</v>
      </c>
      <c r="F14" s="25">
        <v>80000</v>
      </c>
      <c r="G14" s="25">
        <v>80000</v>
      </c>
    </row>
    <row r="15" ht="21" customHeight="1" spans="1:7">
      <c r="A15" s="27"/>
      <c r="B15" s="22" t="s">
        <v>439</v>
      </c>
      <c r="C15" s="22" t="s">
        <v>263</v>
      </c>
      <c r="D15" s="26" t="s">
        <v>440</v>
      </c>
      <c r="E15" s="25">
        <v>414894</v>
      </c>
      <c r="F15" s="25">
        <v>429894</v>
      </c>
      <c r="G15" s="25">
        <v>444894</v>
      </c>
    </row>
    <row r="16" ht="21" customHeight="1" spans="1:7">
      <c r="A16" s="28" t="s">
        <v>30</v>
      </c>
      <c r="B16" s="29" t="s">
        <v>443</v>
      </c>
      <c r="C16" s="29"/>
      <c r="D16" s="30"/>
      <c r="E16" s="25">
        <v>13149451</v>
      </c>
      <c r="F16" s="25">
        <v>14633594</v>
      </c>
      <c r="G16" s="25">
        <v>15967294</v>
      </c>
    </row>
    <row r="17" ht="19" customHeight="1" spans="1:1">
      <c r="A17" s="31"/>
    </row>
  </sheetData>
  <mergeCells count="12">
    <mergeCell ref="A2:G2"/>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玉溪市人力资源和社会保障局</cp:lastModifiedBy>
  <dcterms:created xsi:type="dcterms:W3CDTF">2025-02-17T11:10:00Z</dcterms:created>
  <dcterms:modified xsi:type="dcterms:W3CDTF">2025-02-21T06:08:30Z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BD81D60BFFDF4DC98128061CEA4C4950</vt:lpwstr>
  </property>
  <property fmtid="{D5CDD505-2E9C-101B-9397-08002B2CF9AE}" pid="3" name="KSOProductBuildVer">
    <vt:lpwstr>2052-11.8.2.12309</vt:lpwstr>
  </property>
</Properties>
</file>